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e8692590cf0392b3/Attachments/Desktop/data.me/Excel/KPI Dashboard/"/>
    </mc:Choice>
  </mc:AlternateContent>
  <xr:revisionPtr revIDLastSave="1282" documentId="8_{6B9D4194-81CC-41A8-93AC-3DF33F09BDBD}" xr6:coauthVersionLast="47" xr6:coauthVersionMax="47" xr10:uidLastSave="{F766CDEF-2177-4768-B62C-B84309149614}"/>
  <bookViews>
    <workbookView xWindow="-108" yWindow="-108" windowWidth="23256" windowHeight="12456" activeTab="1" xr2:uid="{41B43F34-5090-4523-A517-9A06B1B3D81D}"/>
  </bookViews>
  <sheets>
    <sheet name="Pivot" sheetId="2" r:id="rId1"/>
    <sheet name="Dashboard" sheetId="4" r:id="rId2"/>
    <sheet name="Data" sheetId="1"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3" i="4" l="1"/>
  <c r="AB10" i="2"/>
  <c r="Z7" i="2"/>
  <c r="Z6" i="2"/>
  <c r="Z5" i="2"/>
  <c r="Z4" i="2"/>
  <c r="Y7" i="2"/>
  <c r="U7" i="2"/>
  <c r="U6" i="2"/>
  <c r="U5" i="2"/>
  <c r="U4" i="2"/>
  <c r="AB9" i="2"/>
  <c r="AB8" i="2"/>
  <c r="AB7" i="2"/>
  <c r="AB6" i="2"/>
  <c r="AB5" i="2"/>
  <c r="AB4" i="2"/>
  <c r="Y6" i="2"/>
  <c r="Y5" i="2"/>
  <c r="Y4" i="2"/>
  <c r="I4" i="2"/>
  <c r="B4" i="2"/>
  <c r="V6" i="2"/>
  <c r="M13" i="2"/>
  <c r="V4" i="2"/>
  <c r="J6" i="2"/>
  <c r="B7" i="2"/>
  <c r="M15" i="2"/>
  <c r="M5" i="2"/>
  <c r="F5" i="2"/>
  <c r="M12" i="2"/>
  <c r="F7" i="2"/>
  <c r="M8" i="2"/>
  <c r="J4" i="2"/>
  <c r="M10" i="2"/>
  <c r="F6" i="2"/>
  <c r="S6" i="2"/>
  <c r="J5" i="2"/>
  <c r="S5" i="2"/>
  <c r="S4" i="2"/>
  <c r="M9" i="2"/>
  <c r="B8" i="2"/>
  <c r="V7" i="2"/>
  <c r="M6" i="2"/>
  <c r="B5" i="2"/>
  <c r="V5" i="2"/>
  <c r="F9" i="2"/>
  <c r="F4" i="2"/>
  <c r="I6" i="2"/>
  <c r="M11" i="2"/>
  <c r="I5" i="2"/>
  <c r="M7" i="2"/>
  <c r="E4" i="2"/>
  <c r="M4" i="2"/>
  <c r="M14" i="2"/>
  <c r="F8" i="2"/>
  <c r="B6" i="2"/>
  <c r="M16" i="2" l="1"/>
  <c r="F10" i="2"/>
  <c r="S7" i="2"/>
  <c r="T4" i="2" s="1"/>
  <c r="J7" i="2"/>
  <c r="I7" i="2"/>
  <c r="V8" i="2"/>
  <c r="W4" i="2" s="1"/>
  <c r="P1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E9" i="2"/>
  <c r="E5" i="2"/>
  <c r="E8" i="2"/>
  <c r="E7" i="2"/>
  <c r="E6" i="2"/>
  <c r="B9" i="2"/>
  <c r="T6" i="2" l="1"/>
  <c r="T5" i="2"/>
  <c r="W6" i="2"/>
  <c r="W7" i="2"/>
  <c r="W5" i="2"/>
  <c r="E10" i="2"/>
  <c r="W8" i="2" l="1"/>
  <c r="T7" i="2"/>
</calcChain>
</file>

<file path=xl/sharedStrings.xml><?xml version="1.0" encoding="utf-8"?>
<sst xmlns="http://schemas.openxmlformats.org/spreadsheetml/2006/main" count="1188" uniqueCount="72">
  <si>
    <t>Traffic Source Type</t>
  </si>
  <si>
    <t>Traffic Source %</t>
  </si>
  <si>
    <t>Visitor Type</t>
  </si>
  <si>
    <t>Visitor Count</t>
  </si>
  <si>
    <t>Visitor Date</t>
  </si>
  <si>
    <t>Visits (in thousands)</t>
  </si>
  <si>
    <t>Bounce Rate %</t>
  </si>
  <si>
    <t>Avg. Session Duration (sec)</t>
  </si>
  <si>
    <t>Pages Per Visit</t>
  </si>
  <si>
    <t>Bounce Rate</t>
  </si>
  <si>
    <t>Total Page Views</t>
  </si>
  <si>
    <t>Goal Conversion Rate %</t>
  </si>
  <si>
    <t>Channel</t>
  </si>
  <si>
    <t>Conversion % (Channel)</t>
  </si>
  <si>
    <t>Campaign Name</t>
  </si>
  <si>
    <t>Conversion % (Campaign)</t>
  </si>
  <si>
    <t>Page Name</t>
  </si>
  <si>
    <t>Conversion % (Page)</t>
  </si>
  <si>
    <t>Social</t>
  </si>
  <si>
    <t>Returning</t>
  </si>
  <si>
    <t>Paid Search</t>
  </si>
  <si>
    <t>Campaign 2</t>
  </si>
  <si>
    <t>Page 3</t>
  </si>
  <si>
    <t>New</t>
  </si>
  <si>
    <t>Direct</t>
  </si>
  <si>
    <t>Page 1</t>
  </si>
  <si>
    <t>Paid</t>
  </si>
  <si>
    <t>Organic</t>
  </si>
  <si>
    <t>Defect</t>
  </si>
  <si>
    <t>Campaign 1</t>
  </si>
  <si>
    <t>Referral</t>
  </si>
  <si>
    <t>Campaign 3</t>
  </si>
  <si>
    <t>Email</t>
  </si>
  <si>
    <t>Campaign 4</t>
  </si>
  <si>
    <t>Page 2</t>
  </si>
  <si>
    <t>Guest</t>
  </si>
  <si>
    <t>Year</t>
  </si>
  <si>
    <t>Month</t>
  </si>
  <si>
    <t>Row Labels</t>
  </si>
  <si>
    <t>Grand Total</t>
  </si>
  <si>
    <t>Sum of Visitor Count</t>
  </si>
  <si>
    <t>Sum of Visitor Count2</t>
  </si>
  <si>
    <t>Average of Avg. Session Duration (sec)</t>
  </si>
  <si>
    <t>Average of Pages Per Visit</t>
  </si>
  <si>
    <t>Sum of Total Page Views</t>
  </si>
  <si>
    <t>Sum of Goal Conversion Rate %</t>
  </si>
  <si>
    <t>Jan</t>
  </si>
  <si>
    <t>Feb</t>
  </si>
  <si>
    <t>Apr</t>
  </si>
  <si>
    <t>Jun</t>
  </si>
  <si>
    <t>Jul</t>
  </si>
  <si>
    <t>Aug</t>
  </si>
  <si>
    <t>Sep</t>
  </si>
  <si>
    <t>Oct</t>
  </si>
  <si>
    <t>Nov</t>
  </si>
  <si>
    <t>Dec</t>
  </si>
  <si>
    <t>Mar</t>
  </si>
  <si>
    <t>May</t>
  </si>
  <si>
    <t>Sum of Bounce Rate %</t>
  </si>
  <si>
    <t>Average of Conversion % (Channel)</t>
  </si>
  <si>
    <t>Average of Conversion % (Campaign)</t>
  </si>
  <si>
    <t>Average of Conversion % (Page)</t>
  </si>
  <si>
    <t>Avg Conversion %</t>
  </si>
  <si>
    <t>Average of Conersion%</t>
  </si>
  <si>
    <t>Avg of Conversion%</t>
  </si>
  <si>
    <t>KPI</t>
  </si>
  <si>
    <t>Value</t>
  </si>
  <si>
    <t>Total Visit</t>
  </si>
  <si>
    <t>Avg Session Duration</t>
  </si>
  <si>
    <t>Per Page Visit</t>
  </si>
  <si>
    <t>Page Views</t>
  </si>
  <si>
    <t>Goal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</si>
</sst>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Red]0"/>
  </numFmts>
  <fonts count="6" x14ac:knownFonts="1">
    <font>
      <sz val="11"/>
      <color theme="1"/>
      <name val="Aptos Narrow"/>
      <family val="2"/>
      <scheme val="minor"/>
    </font>
    <font>
      <sz val="11"/>
      <color theme="1"/>
      <name val="Calibri"/>
      <family val="2"/>
    </font>
    <font>
      <b/>
      <sz val="11"/>
      <color theme="1"/>
      <name val="Aptos Narrow"/>
      <family val="2"/>
      <scheme val="minor"/>
    </font>
    <font>
      <b/>
      <sz val="11"/>
      <color theme="1"/>
      <name val="Calibri"/>
      <family val="2"/>
    </font>
    <font>
      <sz val="11"/>
      <color theme="1"/>
      <name val="Aptos Narrow"/>
      <family val="2"/>
      <scheme val="minor"/>
    </font>
    <font>
      <sz val="11"/>
      <color theme="1"/>
      <name val="Calibri"/>
    </font>
  </fonts>
  <fills count="5">
    <fill>
      <patternFill patternType="none"/>
    </fill>
    <fill>
      <patternFill patternType="gray125"/>
    </fill>
    <fill>
      <patternFill patternType="solid">
        <fgColor theme="9"/>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4">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9">
    <xf numFmtId="0" fontId="0" fillId="0" borderId="0" xfId="0"/>
    <xf numFmtId="0" fontId="0" fillId="2" borderId="0" xfId="0" applyFill="1"/>
    <xf numFmtId="0" fontId="1" fillId="0" borderId="0" xfId="0" pivotButton="1" applyFont="1"/>
    <xf numFmtId="0" fontId="1" fillId="0" borderId="0" xfId="0" applyFont="1"/>
    <xf numFmtId="0" fontId="1" fillId="0" borderId="0" xfId="0" applyFont="1" applyAlignment="1">
      <alignment horizontal="left"/>
    </xf>
    <xf numFmtId="9" fontId="1" fillId="0" borderId="0" xfId="0" applyNumberFormat="1" applyFont="1"/>
    <xf numFmtId="1" fontId="1" fillId="0" borderId="0" xfId="0" applyNumberFormat="1" applyFont="1"/>
    <xf numFmtId="0" fontId="3" fillId="3" borderId="1" xfId="0" applyFont="1" applyFill="1" applyBorder="1"/>
    <xf numFmtId="0" fontId="3" fillId="3" borderId="2" xfId="0" applyFont="1" applyFill="1" applyBorder="1" applyAlignment="1">
      <alignment horizontal="left"/>
    </xf>
    <xf numFmtId="0" fontId="3" fillId="3" borderId="2" xfId="0" applyFont="1" applyFill="1" applyBorder="1"/>
    <xf numFmtId="9" fontId="3" fillId="3" borderId="2" xfId="0" applyNumberFormat="1" applyFont="1" applyFill="1" applyBorder="1"/>
    <xf numFmtId="1" fontId="3" fillId="3" borderId="2" xfId="0" applyNumberFormat="1" applyFont="1" applyFill="1" applyBorder="1"/>
    <xf numFmtId="167" fontId="3" fillId="3" borderId="2" xfId="0" applyNumberFormat="1" applyFont="1" applyFill="1" applyBorder="1"/>
    <xf numFmtId="9" fontId="0" fillId="0" borderId="0" xfId="0" applyNumberFormat="1"/>
    <xf numFmtId="0" fontId="3" fillId="3" borderId="0" xfId="0" applyFont="1" applyFill="1"/>
    <xf numFmtId="166" fontId="1" fillId="0" borderId="0" xfId="0" applyNumberFormat="1" applyFont="1"/>
    <xf numFmtId="0" fontId="0" fillId="0" borderId="3" xfId="0" applyBorder="1"/>
    <xf numFmtId="0" fontId="2" fillId="4" borderId="3" xfId="0" applyFont="1" applyFill="1" applyBorder="1"/>
    <xf numFmtId="2" fontId="0" fillId="0" borderId="3" xfId="0" applyNumberFormat="1" applyBorder="1"/>
    <xf numFmtId="9" fontId="0" fillId="0" borderId="3" xfId="1" applyFont="1" applyBorder="1"/>
    <xf numFmtId="0" fontId="5" fillId="0" borderId="0" xfId="0" pivotButton="1" applyFont="1"/>
    <xf numFmtId="0" fontId="5" fillId="0" borderId="0" xfId="0" applyFont="1"/>
    <xf numFmtId="0" fontId="5" fillId="0" borderId="0" xfId="0" applyFont="1" applyAlignment="1">
      <alignment horizontal="left"/>
    </xf>
    <xf numFmtId="164" fontId="5" fillId="0" borderId="0" xfId="0" applyNumberFormat="1" applyFont="1"/>
    <xf numFmtId="9" fontId="5" fillId="0" borderId="0" xfId="0" applyNumberFormat="1" applyFont="1"/>
    <xf numFmtId="1" fontId="5" fillId="0" borderId="0" xfId="0" applyNumberFormat="1" applyFont="1"/>
    <xf numFmtId="166" fontId="5" fillId="0" borderId="0" xfId="0" applyNumberFormat="1" applyFont="1"/>
    <xf numFmtId="165" fontId="5" fillId="0" borderId="0" xfId="0" applyNumberFormat="1" applyFont="1"/>
    <xf numFmtId="0" fontId="5" fillId="0" borderId="0" xfId="0" applyNumberFormat="1" applyFont="1"/>
  </cellXfs>
  <cellStyles count="2">
    <cellStyle name="Normal" xfId="0" builtinId="0"/>
    <cellStyle name="Percent" xfId="1" builtinId="5"/>
  </cellStyles>
  <dxfs count="602">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numFmt numFmtId="1" formatCode="0"/>
    </dxf>
    <dxf>
      <numFmt numFmtId="166" formatCode="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numFmt numFmtId="0" formatCode="General"/>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0.000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numFmt numFmtId="165" formatCode="0.000"/>
    </dxf>
    <dxf>
      <font>
        <name val="Calibri"/>
        <scheme val="none"/>
      </font>
    </dxf>
    <dxf>
      <font>
        <name val="Calibri"/>
        <scheme val="none"/>
      </font>
    </dxf>
    <dxf>
      <font>
        <name val="Calibri"/>
        <scheme val="none"/>
      </font>
    </dxf>
    <dxf>
      <font>
        <name val="Calibri"/>
        <scheme val="none"/>
      </font>
    </dxf>
    <dxf>
      <font>
        <name val="Calibri"/>
        <scheme val="none"/>
      </font>
    </dxf>
    <dxf>
      <numFmt numFmtId="166" formatCode="0.0"/>
    </dxf>
    <dxf>
      <numFmt numFmtId="1" formatCode="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numFmt numFmtId="166" formatCode="0.0"/>
    </dxf>
    <dxf>
      <numFmt numFmtId="1" formatCode="0"/>
    </dxf>
    <dxf>
      <font>
        <name val="Calibri"/>
        <scheme val="none"/>
      </font>
    </dxf>
    <dxf>
      <font>
        <name val="Calibri"/>
        <scheme val="none"/>
      </font>
    </dxf>
    <dxf>
      <font>
        <name val="Calibri"/>
        <scheme val="none"/>
      </font>
    </dxf>
    <dxf>
      <font>
        <name val="Calibri"/>
        <scheme val="none"/>
      </font>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s>
  <tableStyles count="0" defaultTableStyle="TableStyleMedium2" defaultPivotStyle="PivotStyleLight16"/>
  <colors>
    <mruColors>
      <color rgb="FF88CEB5"/>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14668049983016"/>
          <c:y val="0.20070561081496949"/>
          <c:w val="0.47170699374132424"/>
          <c:h val="0.71356784198901047"/>
        </c:manualLayout>
      </c:layout>
      <c:doughnutChart>
        <c:varyColors val="1"/>
        <c:ser>
          <c:idx val="0"/>
          <c:order val="0"/>
          <c:spPr>
            <a:ln>
              <a:noFill/>
            </a:ln>
          </c:spPr>
          <c:dPt>
            <c:idx val="0"/>
            <c:bubble3D val="0"/>
            <c:spPr>
              <a:solidFill>
                <a:srgbClr val="88CEB5"/>
              </a:solidFill>
              <a:ln w="19050">
                <a:noFill/>
              </a:ln>
              <a:effectLst/>
            </c:spPr>
            <c:extLst>
              <c:ext xmlns:c16="http://schemas.microsoft.com/office/drawing/2014/chart" uri="{C3380CC4-5D6E-409C-BE32-E72D297353CC}">
                <c16:uniqueId val="{00000001-FA96-4577-A49D-75CFC276F130}"/>
              </c:ext>
            </c:extLst>
          </c:dPt>
          <c:dPt>
            <c:idx val="1"/>
            <c:bubble3D val="0"/>
            <c:spPr>
              <a:solidFill>
                <a:srgbClr val="00B0F0"/>
              </a:solidFill>
              <a:ln w="19050">
                <a:noFill/>
              </a:ln>
              <a:effectLst/>
            </c:spPr>
            <c:extLst>
              <c:ext xmlns:c16="http://schemas.microsoft.com/office/drawing/2014/chart" uri="{C3380CC4-5D6E-409C-BE32-E72D297353CC}">
                <c16:uniqueId val="{00000003-FA96-4577-A49D-75CFC276F130}"/>
              </c:ext>
            </c:extLst>
          </c:dPt>
          <c:dPt>
            <c:idx val="2"/>
            <c:bubble3D val="0"/>
            <c:spPr>
              <a:solidFill>
                <a:srgbClr val="0070C0"/>
              </a:solidFill>
              <a:ln w="19050">
                <a:noFill/>
              </a:ln>
              <a:effectLst/>
            </c:spPr>
            <c:extLst>
              <c:ext xmlns:c16="http://schemas.microsoft.com/office/drawing/2014/chart" uri="{C3380CC4-5D6E-409C-BE32-E72D297353CC}">
                <c16:uniqueId val="{00000005-FA96-4577-A49D-75CFC276F130}"/>
              </c:ext>
            </c:extLst>
          </c:dPt>
          <c:dPt>
            <c:idx val="3"/>
            <c:bubble3D val="0"/>
            <c:spPr>
              <a:solidFill>
                <a:srgbClr val="7030A0"/>
              </a:solidFill>
              <a:ln w="19050">
                <a:noFill/>
              </a:ln>
              <a:effectLst/>
            </c:spPr>
            <c:extLst>
              <c:ext xmlns:c16="http://schemas.microsoft.com/office/drawing/2014/chart" uri="{C3380CC4-5D6E-409C-BE32-E72D297353CC}">
                <c16:uniqueId val="{00000007-FA96-4577-A49D-75CFC276F130}"/>
              </c:ext>
            </c:extLst>
          </c:dPt>
          <c:dPt>
            <c:idx val="4"/>
            <c:bubble3D val="0"/>
            <c:spPr>
              <a:solidFill>
                <a:schemeClr val="accent5">
                  <a:lumMod val="60000"/>
                  <a:lumOff val="40000"/>
                </a:schemeClr>
              </a:solidFill>
              <a:ln w="19050">
                <a:noFill/>
              </a:ln>
              <a:effectLst/>
            </c:spPr>
            <c:extLst>
              <c:ext xmlns:c16="http://schemas.microsoft.com/office/drawing/2014/chart" uri="{C3380CC4-5D6E-409C-BE32-E72D297353CC}">
                <c16:uniqueId val="{00000009-FA96-4577-A49D-75CFC276F130}"/>
              </c:ext>
            </c:extLst>
          </c:dPt>
          <c:dPt>
            <c:idx val="5"/>
            <c:bubble3D val="0"/>
            <c:spPr>
              <a:solidFill>
                <a:schemeClr val="accent5"/>
              </a:solidFill>
              <a:ln w="19050">
                <a:noFill/>
              </a:ln>
              <a:effectLst/>
            </c:spPr>
            <c:extLst>
              <c:ext xmlns:c16="http://schemas.microsoft.com/office/drawing/2014/chart" uri="{C3380CC4-5D6E-409C-BE32-E72D297353CC}">
                <c16:uniqueId val="{0000000B-FA96-4577-A49D-75CFC276F1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Pivot!$D$4:$D$9</c:f>
              <c:strCache>
                <c:ptCount val="6"/>
                <c:pt idx="0">
                  <c:v>Defect</c:v>
                </c:pt>
                <c:pt idx="1">
                  <c:v>Direct</c:v>
                </c:pt>
                <c:pt idx="2">
                  <c:v>Email</c:v>
                </c:pt>
                <c:pt idx="3">
                  <c:v>Paid</c:v>
                </c:pt>
                <c:pt idx="4">
                  <c:v>Referral</c:v>
                </c:pt>
                <c:pt idx="5">
                  <c:v>Social</c:v>
                </c:pt>
              </c:strCache>
            </c:strRef>
          </c:cat>
          <c:val>
            <c:numRef>
              <c:f>Pivot!$F$4:$F$9</c:f>
              <c:numCache>
                <c:formatCode>0%</c:formatCode>
                <c:ptCount val="6"/>
                <c:pt idx="0">
                  <c:v>0.21790264619405422</c:v>
                </c:pt>
                <c:pt idx="1">
                  <c:v>0.21496243057824241</c:v>
                </c:pt>
                <c:pt idx="2">
                  <c:v>0.12675596210388762</c:v>
                </c:pt>
                <c:pt idx="3">
                  <c:v>0.1515844495262986</c:v>
                </c:pt>
                <c:pt idx="4">
                  <c:v>0.10437765436131984</c:v>
                </c:pt>
                <c:pt idx="5">
                  <c:v>0.18441685723619733</c:v>
                </c:pt>
              </c:numCache>
            </c:numRef>
          </c:val>
          <c:extLst>
            <c:ext xmlns:c16="http://schemas.microsoft.com/office/drawing/2014/chart" uri="{C3380CC4-5D6E-409C-BE32-E72D297353CC}">
              <c16:uniqueId val="{0000000C-FA96-4577-A49D-75CFC276F130}"/>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67258999795912933"/>
          <c:y val="0.2530998557201295"/>
          <c:w val="0.21588020250071727"/>
          <c:h val="0.699112167062648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spPr>
            <a:solidFill>
              <a:schemeClr val="accent5">
                <a:lumMod val="75000"/>
              </a:schemeClr>
            </a:solidFill>
            <a:ln>
              <a:noFill/>
            </a:ln>
            <a:effectLst/>
          </c:spPr>
          <c:dLbls>
            <c:dLbl>
              <c:idx val="0"/>
              <c:layout>
                <c:manualLayout>
                  <c:x val="-6.5143815347826942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6F-4587-A630-6AE7A205859F}"/>
                </c:ext>
              </c:extLst>
            </c:dLbl>
            <c:dLbl>
              <c:idx val="1"/>
              <c:layout>
                <c:manualLayout>
                  <c:x val="5.9221650316206201E-2"/>
                  <c:y val="9.683784671407617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6F-4587-A630-6AE7A205859F}"/>
                </c:ext>
              </c:extLst>
            </c:dLbl>
            <c:dLbl>
              <c:idx val="2"/>
              <c:layout>
                <c:manualLayout>
                  <c:x val="0.11844330063241261"/>
                  <c:y val="4.15019343060325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6F-4587-A630-6AE7A205859F}"/>
                </c:ext>
              </c:extLst>
            </c:dLbl>
            <c:dLbl>
              <c:idx val="3"/>
              <c:layout>
                <c:manualLayout>
                  <c:x val="0"/>
                  <c:y val="4.15019343060325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6F-4587-A630-6AE7A205859F}"/>
                </c:ext>
              </c:extLst>
            </c:dLbl>
            <c:dLbl>
              <c:idx val="4"/>
              <c:layout>
                <c:manualLayout>
                  <c:x val="-5.8953394417592356E-2"/>
                  <c:y val="0.13142302748190024"/>
                </c:manualLayout>
              </c:layout>
              <c:showLegendKey val="0"/>
              <c:showVal val="1"/>
              <c:showCatName val="1"/>
              <c:showSerName val="0"/>
              <c:showPercent val="0"/>
              <c:showBubbleSize val="0"/>
              <c:extLst>
                <c:ext xmlns:c15="http://schemas.microsoft.com/office/drawing/2012/chart" uri="{CE6537A1-D6FC-4f65-9D91-7224C49458BB}">
                  <c15:layout>
                    <c:manualLayout>
                      <c:w val="0.26562043660871126"/>
                      <c:h val="0.20321393280949018"/>
                    </c:manualLayout>
                  </c15:layout>
                </c:ext>
                <c:ext xmlns:c16="http://schemas.microsoft.com/office/drawing/2014/chart" uri="{C3380CC4-5D6E-409C-BE32-E72D297353CC}">
                  <c16:uniqueId val="{00000006-8C6F-4587-A630-6AE7A205859F}"/>
                </c:ext>
              </c:extLst>
            </c:dLbl>
            <c:dLbl>
              <c:idx val="5"/>
              <c:layout>
                <c:manualLayout>
                  <c:x val="-8.2910310442688845E-2"/>
                  <c:y val="-3.45849452550272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6F-4587-A630-6AE7A20585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Pivot!$D$4:$D$9</c:f>
              <c:strCache>
                <c:ptCount val="6"/>
                <c:pt idx="0">
                  <c:v>Defect</c:v>
                </c:pt>
                <c:pt idx="1">
                  <c:v>Direct</c:v>
                </c:pt>
                <c:pt idx="2">
                  <c:v>Email</c:v>
                </c:pt>
                <c:pt idx="3">
                  <c:v>Paid</c:v>
                </c:pt>
                <c:pt idx="4">
                  <c:v>Referral</c:v>
                </c:pt>
                <c:pt idx="5">
                  <c:v>Social</c:v>
                </c:pt>
              </c:strCache>
            </c:strRef>
          </c:cat>
          <c:val>
            <c:numRef>
              <c:f>Pivot!$E$4:$E$9</c:f>
              <c:numCache>
                <c:formatCode>General</c:formatCode>
                <c:ptCount val="6"/>
                <c:pt idx="0">
                  <c:v>1334</c:v>
                </c:pt>
                <c:pt idx="1">
                  <c:v>1334</c:v>
                </c:pt>
                <c:pt idx="2">
                  <c:v>776</c:v>
                </c:pt>
                <c:pt idx="3">
                  <c:v>928</c:v>
                </c:pt>
                <c:pt idx="4">
                  <c:v>639</c:v>
                </c:pt>
                <c:pt idx="5">
                  <c:v>1129</c:v>
                </c:pt>
              </c:numCache>
            </c:numRef>
          </c:val>
          <c:extLst>
            <c:ext xmlns:c16="http://schemas.microsoft.com/office/drawing/2014/chart" uri="{C3380CC4-5D6E-409C-BE32-E72D297353CC}">
              <c16:uniqueId val="{00000000-8C6F-4587-A630-6AE7A205859F}"/>
            </c:ext>
          </c:extLst>
        </c:ser>
        <c:ser>
          <c:idx val="1"/>
          <c:order val="1"/>
          <c:spPr>
            <a:solidFill>
              <a:schemeClr val="accent2"/>
            </a:solidFill>
            <a:ln>
              <a:noFill/>
            </a:ln>
            <a:effectLst/>
          </c:spPr>
          <c:dLbls>
            <c:delete val="1"/>
          </c:dLbls>
          <c:cat>
            <c:strRef>
              <c:f>Pivot!$D$4:$D$9</c:f>
              <c:strCache>
                <c:ptCount val="6"/>
                <c:pt idx="0">
                  <c:v>Defect</c:v>
                </c:pt>
                <c:pt idx="1">
                  <c:v>Direct</c:v>
                </c:pt>
                <c:pt idx="2">
                  <c:v>Email</c:v>
                </c:pt>
                <c:pt idx="3">
                  <c:v>Paid</c:v>
                </c:pt>
                <c:pt idx="4">
                  <c:v>Referral</c:v>
                </c:pt>
                <c:pt idx="5">
                  <c:v>Social</c:v>
                </c:pt>
              </c:strCache>
            </c:strRef>
          </c:cat>
          <c:val>
            <c:numRef>
              <c:f>Pivot!$F$4:$F$9</c:f>
              <c:numCache>
                <c:formatCode>0%</c:formatCode>
                <c:ptCount val="6"/>
                <c:pt idx="0">
                  <c:v>0.21790264619405422</c:v>
                </c:pt>
                <c:pt idx="1">
                  <c:v>0.21496243057824241</c:v>
                </c:pt>
                <c:pt idx="2">
                  <c:v>0.12675596210388762</c:v>
                </c:pt>
                <c:pt idx="3">
                  <c:v>0.1515844495262986</c:v>
                </c:pt>
                <c:pt idx="4">
                  <c:v>0.10437765436131984</c:v>
                </c:pt>
                <c:pt idx="5">
                  <c:v>0.18441685723619733</c:v>
                </c:pt>
              </c:numCache>
            </c:numRef>
          </c:val>
          <c:extLst>
            <c:ext xmlns:c16="http://schemas.microsoft.com/office/drawing/2014/chart" uri="{C3380CC4-5D6E-409C-BE32-E72D297353CC}">
              <c16:uniqueId val="{00000001-8C6F-4587-A630-6AE7A205859F}"/>
            </c:ext>
          </c:extLst>
        </c:ser>
        <c:dLbls>
          <c:showLegendKey val="0"/>
          <c:showVal val="1"/>
          <c:showCatName val="0"/>
          <c:showSerName val="0"/>
          <c:showPercent val="0"/>
          <c:showBubbleSize val="0"/>
        </c:dLbls>
        <c:axId val="9977568"/>
        <c:axId val="9980928"/>
      </c:radarChart>
      <c:catAx>
        <c:axId val="9977568"/>
        <c:scaling>
          <c:orientation val="minMax"/>
        </c:scaling>
        <c:delete val="1"/>
        <c:axPos val="b"/>
        <c:numFmt formatCode="General" sourceLinked="1"/>
        <c:majorTickMark val="none"/>
        <c:minorTickMark val="none"/>
        <c:tickLblPos val="nextTo"/>
        <c:crossAx val="9980928"/>
        <c:crosses val="autoZero"/>
        <c:auto val="1"/>
        <c:lblAlgn val="ctr"/>
        <c:lblOffset val="100"/>
        <c:noMultiLvlLbl val="0"/>
      </c:catAx>
      <c:valAx>
        <c:axId val="9980928"/>
        <c:scaling>
          <c:orientation val="minMax"/>
        </c:scaling>
        <c:delete val="1"/>
        <c:axPos val="l"/>
        <c:numFmt formatCode="General" sourceLinked="1"/>
        <c:majorTickMark val="none"/>
        <c:minorTickMark val="none"/>
        <c:tickLblPos val="nextTo"/>
        <c:crossAx val="997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801848312222361E-2"/>
          <c:y val="0.19274573808175258"/>
          <c:w val="0.44896275860478368"/>
          <c:h val="0.68002019626627996"/>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2D13-4586-9B45-5397490C2622}"/>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2D13-4586-9B45-5397490C262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1-2D13-4586-9B45-5397490C26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Pivot!$H$4:$H$6</c:f>
              <c:strCache>
                <c:ptCount val="3"/>
                <c:pt idx="0">
                  <c:v>Guest</c:v>
                </c:pt>
                <c:pt idx="1">
                  <c:v>New</c:v>
                </c:pt>
                <c:pt idx="2">
                  <c:v>Returning</c:v>
                </c:pt>
              </c:strCache>
            </c:strRef>
          </c:cat>
          <c:val>
            <c:numRef>
              <c:f>Pivot!$I$4:$I$6</c:f>
              <c:numCache>
                <c:formatCode>General</c:formatCode>
                <c:ptCount val="3"/>
                <c:pt idx="0">
                  <c:v>541</c:v>
                </c:pt>
                <c:pt idx="1">
                  <c:v>2792</c:v>
                </c:pt>
                <c:pt idx="2">
                  <c:v>2789</c:v>
                </c:pt>
              </c:numCache>
            </c:numRef>
          </c:val>
          <c:extLst>
            <c:ext xmlns:c16="http://schemas.microsoft.com/office/drawing/2014/chart" uri="{C3380CC4-5D6E-409C-BE32-E72D297353CC}">
              <c16:uniqueId val="{00000000-2D13-4586-9B45-5397490C2622}"/>
            </c:ext>
          </c:extLst>
        </c:ser>
        <c:dLbls>
          <c:dLblPos val="outEnd"/>
          <c:showLegendKey val="0"/>
          <c:showVal val="1"/>
          <c:showCatName val="0"/>
          <c:showSerName val="0"/>
          <c:showPercent val="0"/>
          <c:showBubbleSize val="0"/>
        </c:dLbls>
        <c:gapWidth val="60"/>
        <c:overlap val="-27"/>
        <c:axId val="2104868272"/>
        <c:axId val="2104869232"/>
      </c:barChart>
      <c:catAx>
        <c:axId val="21048682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4869232"/>
        <c:crosses val="autoZero"/>
        <c:auto val="1"/>
        <c:lblAlgn val="ctr"/>
        <c:lblOffset val="100"/>
        <c:noMultiLvlLbl val="0"/>
      </c:catAx>
      <c:valAx>
        <c:axId val="2104869232"/>
        <c:scaling>
          <c:orientation val="minMax"/>
        </c:scaling>
        <c:delete val="1"/>
        <c:axPos val="r"/>
        <c:majorGridlines>
          <c:spPr>
            <a:ln w="9525" cap="flat" cmpd="sng" algn="ctr">
              <a:noFill/>
              <a:round/>
            </a:ln>
            <a:effectLst/>
          </c:spPr>
        </c:majorGridlines>
        <c:numFmt formatCode="General" sourceLinked="1"/>
        <c:majorTickMark val="none"/>
        <c:minorTickMark val="none"/>
        <c:tickLblPos val="nextTo"/>
        <c:crossAx val="210486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129139558773174"/>
          <c:y val="0.20614275970200815"/>
          <c:w val="0.56555939780026276"/>
          <c:h val="0.66570923650665703"/>
        </c:manualLayout>
      </c:layout>
      <c:doughnutChart>
        <c:varyColors val="1"/>
        <c:ser>
          <c:idx val="0"/>
          <c:order val="0"/>
          <c:dPt>
            <c:idx val="0"/>
            <c:bubble3D val="0"/>
            <c:spPr>
              <a:solidFill>
                <a:schemeClr val="accent5">
                  <a:lumMod val="40000"/>
                  <a:lumOff val="60000"/>
                </a:schemeClr>
              </a:solidFill>
              <a:ln>
                <a:noFill/>
              </a:ln>
              <a:effectLst/>
            </c:spPr>
            <c:extLst>
              <c:ext xmlns:c16="http://schemas.microsoft.com/office/drawing/2014/chart" uri="{C3380CC4-5D6E-409C-BE32-E72D297353CC}">
                <c16:uniqueId val="{00000001-3389-4552-9C61-1E54766B764C}"/>
              </c:ext>
            </c:extLst>
          </c:dPt>
          <c:dPt>
            <c:idx val="1"/>
            <c:bubble3D val="0"/>
            <c:spPr>
              <a:solidFill>
                <a:schemeClr val="accent5">
                  <a:lumMod val="60000"/>
                  <a:lumOff val="40000"/>
                </a:schemeClr>
              </a:solidFill>
              <a:ln>
                <a:noFill/>
              </a:ln>
              <a:effectLst/>
            </c:spPr>
            <c:extLst>
              <c:ext xmlns:c16="http://schemas.microsoft.com/office/drawing/2014/chart" uri="{C3380CC4-5D6E-409C-BE32-E72D297353CC}">
                <c16:uniqueId val="{00000003-3389-4552-9C61-1E54766B764C}"/>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5-3389-4552-9C61-1E54766B764C}"/>
              </c:ext>
            </c:extLst>
          </c:dPt>
          <c:dLbls>
            <c:dLbl>
              <c:idx val="0"/>
              <c:layout>
                <c:manualLayout>
                  <c:x val="0.36325910326773247"/>
                  <c:y val="-9.3745941484968398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7407BA9-45A1-4237-922B-C4788E7F823D}" type="CATEGORYNAME">
                      <a:rPr lang="en-US"/>
                      <a:pPr>
                        <a:defRPr/>
                      </a:pPr>
                      <a:t>[CATEGORY NAME]</a:t>
                    </a:fld>
                    <a:endParaRPr lang="en-US" sz="800" baseline="0"/>
                  </a:p>
                  <a:p>
                    <a:pPr>
                      <a:defRPr/>
                    </a:pPr>
                    <a:fld id="{B64A6919-5521-460C-80D9-729D008E1434}" type="VALUE">
                      <a:rPr lang="en-US"/>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8082460675524318"/>
                      <c:h val="0.3659332028216507"/>
                    </c:manualLayout>
                  </c15:layout>
                  <c15:dlblFieldTable/>
                  <c15:showDataLabelsRange val="0"/>
                </c:ext>
                <c:ext xmlns:c16="http://schemas.microsoft.com/office/drawing/2014/chart" uri="{C3380CC4-5D6E-409C-BE32-E72D297353CC}">
                  <c16:uniqueId val="{00000001-3389-4552-9C61-1E54766B764C}"/>
                </c:ext>
              </c:extLst>
            </c:dLbl>
            <c:dLbl>
              <c:idx val="1"/>
              <c:layout>
                <c:manualLayout>
                  <c:x val="0.15661256476710544"/>
                  <c:y val="0.2353781635785568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3389-4552-9C61-1E54766B764C}"/>
                </c:ext>
              </c:extLst>
            </c:dLbl>
            <c:dLbl>
              <c:idx val="2"/>
              <c:layout>
                <c:manualLayout>
                  <c:x val="-6.813754817961637E-2"/>
                  <c:y val="-0.278279991850401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40562654274680354"/>
                      <c:h val="0.38468323356017475"/>
                    </c:manualLayout>
                  </c15:layout>
                </c:ext>
                <c:ext xmlns:c16="http://schemas.microsoft.com/office/drawing/2014/chart" uri="{C3380CC4-5D6E-409C-BE32-E72D297353CC}">
                  <c16:uniqueId val="{00000005-3389-4552-9C61-1E54766B76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Pivot!$H$4:$H$6</c:f>
              <c:strCache>
                <c:ptCount val="3"/>
                <c:pt idx="0">
                  <c:v>Guest</c:v>
                </c:pt>
                <c:pt idx="1">
                  <c:v>New</c:v>
                </c:pt>
                <c:pt idx="2">
                  <c:v>Returning</c:v>
                </c:pt>
              </c:strCache>
            </c:strRef>
          </c:cat>
          <c:val>
            <c:numRef>
              <c:f>Pivot!$J$4:$J$6</c:f>
              <c:numCache>
                <c:formatCode>0%</c:formatCode>
                <c:ptCount val="3"/>
                <c:pt idx="0">
                  <c:v>8.8369813786344328E-2</c:v>
                </c:pt>
                <c:pt idx="1">
                  <c:v>0.45606011107481215</c:v>
                </c:pt>
                <c:pt idx="2">
                  <c:v>0.45557007513884351</c:v>
                </c:pt>
              </c:numCache>
            </c:numRef>
          </c:val>
          <c:extLst>
            <c:ext xmlns:c16="http://schemas.microsoft.com/office/drawing/2014/chart" uri="{C3380CC4-5D6E-409C-BE32-E72D297353CC}">
              <c16:uniqueId val="{00000006-3389-4552-9C61-1E54766B764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20987300591766"/>
          <c:y val="0.21974928970800453"/>
          <c:w val="0.83606956812085309"/>
          <c:h val="0.61090994662572373"/>
        </c:manualLayout>
      </c:layout>
      <c:areaChart>
        <c:grouping val="stacked"/>
        <c:varyColors val="0"/>
        <c:ser>
          <c:idx val="0"/>
          <c:order val="0"/>
          <c:spPr>
            <a:solidFill>
              <a:srgbClr val="7030A0"/>
            </a:solidFill>
            <a:ln w="19050">
              <a:solidFill>
                <a:srgbClr val="7030A0"/>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Pivot!$M$4:$M$15</c:f>
              <c:numCache>
                <c:formatCode>General</c:formatCode>
                <c:ptCount val="12"/>
                <c:pt idx="0">
                  <c:v>999</c:v>
                </c:pt>
                <c:pt idx="1">
                  <c:v>123</c:v>
                </c:pt>
                <c:pt idx="2">
                  <c:v>1060</c:v>
                </c:pt>
                <c:pt idx="3">
                  <c:v>885</c:v>
                </c:pt>
                <c:pt idx="4">
                  <c:v>416</c:v>
                </c:pt>
                <c:pt idx="5">
                  <c:v>548</c:v>
                </c:pt>
                <c:pt idx="6">
                  <c:v>198</c:v>
                </c:pt>
                <c:pt idx="7">
                  <c:v>463</c:v>
                </c:pt>
                <c:pt idx="8">
                  <c:v>381</c:v>
                </c:pt>
                <c:pt idx="9">
                  <c:v>408</c:v>
                </c:pt>
                <c:pt idx="10">
                  <c:v>266</c:v>
                </c:pt>
                <c:pt idx="11">
                  <c:v>375</c:v>
                </c:pt>
              </c:numCache>
            </c:numRef>
          </c:val>
          <c:extLst>
            <c:ext xmlns:c16="http://schemas.microsoft.com/office/drawing/2014/chart" uri="{C3380CC4-5D6E-409C-BE32-E72D297353CC}">
              <c16:uniqueId val="{00000000-7831-4762-A618-95CA8259A6D9}"/>
            </c:ext>
          </c:extLst>
        </c:ser>
        <c:dLbls>
          <c:showLegendKey val="0"/>
          <c:showVal val="1"/>
          <c:showCatName val="0"/>
          <c:showSerName val="0"/>
          <c:showPercent val="0"/>
          <c:showBubbleSize val="0"/>
        </c:dLbls>
        <c:axId val="1957911344"/>
        <c:axId val="1957907024"/>
      </c:areaChart>
      <c:catAx>
        <c:axId val="1957911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07024"/>
        <c:crosses val="autoZero"/>
        <c:auto val="1"/>
        <c:lblAlgn val="ctr"/>
        <c:lblOffset val="100"/>
        <c:noMultiLvlLbl val="0"/>
      </c:catAx>
      <c:valAx>
        <c:axId val="195790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1134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Pivot!$P$3</c:f>
              <c:strCache>
                <c:ptCount val="1"/>
                <c:pt idx="0">
                  <c:v>Sum of Bounce Rate %</c:v>
                </c:pt>
              </c:strCache>
            </c:strRef>
          </c:tx>
          <c:spPr>
            <a:ln w="28575" cap="rnd">
              <a:solidFill>
                <a:srgbClr val="7030A0"/>
              </a:solidFill>
              <a:round/>
            </a:ln>
            <a:effectLst/>
          </c:spPr>
          <c:marker>
            <c:symbol val="circle"/>
            <c:size val="7"/>
            <c:spPr>
              <a:solidFill>
                <a:schemeClr val="bg1">
                  <a:lumMod val="95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Pivot!$O$4:$O$15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Pivot!$P$4:$P$15</c:f>
              <c:numCache>
                <c:formatCode>0</c:formatCode>
                <c:ptCount val="12"/>
                <c:pt idx="0">
                  <c:v>1006</c:v>
                </c:pt>
                <c:pt idx="1">
                  <c:v>183.6</c:v>
                </c:pt>
                <c:pt idx="2">
                  <c:v>1001.64</c:v>
                </c:pt>
                <c:pt idx="3">
                  <c:v>721.11000000000013</c:v>
                </c:pt>
                <c:pt idx="4">
                  <c:v>881.94999999999993</c:v>
                </c:pt>
                <c:pt idx="5">
                  <c:v>1693.21</c:v>
                </c:pt>
                <c:pt idx="6">
                  <c:v>453.01</c:v>
                </c:pt>
                <c:pt idx="7">
                  <c:v>1599.18</c:v>
                </c:pt>
                <c:pt idx="8">
                  <c:v>1365.1799999999998</c:v>
                </c:pt>
                <c:pt idx="9">
                  <c:v>833.71</c:v>
                </c:pt>
                <c:pt idx="10">
                  <c:v>1052.6300000000001</c:v>
                </c:pt>
                <c:pt idx="11">
                  <c:v>982.8900000000001</c:v>
                </c:pt>
              </c:numCache>
            </c:numRef>
          </c:val>
          <c:smooth val="0"/>
          <c:extLst>
            <c:ext xmlns:c16="http://schemas.microsoft.com/office/drawing/2014/chart" uri="{C3380CC4-5D6E-409C-BE32-E72D297353CC}">
              <c16:uniqueId val="{00000000-16E3-44CB-B76D-9478AED48D8E}"/>
            </c:ext>
          </c:extLst>
        </c:ser>
        <c:dLbls>
          <c:showLegendKey val="0"/>
          <c:showVal val="0"/>
          <c:showCatName val="0"/>
          <c:showSerName val="0"/>
          <c:showPercent val="0"/>
          <c:showBubbleSize val="0"/>
        </c:dLbls>
        <c:marker val="1"/>
        <c:smooth val="0"/>
        <c:axId val="2104728768"/>
        <c:axId val="2104733088"/>
      </c:lineChart>
      <c:catAx>
        <c:axId val="21047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4733088"/>
        <c:crosses val="autoZero"/>
        <c:auto val="1"/>
        <c:lblAlgn val="ctr"/>
        <c:lblOffset val="100"/>
        <c:noMultiLvlLbl val="0"/>
      </c:catAx>
      <c:valAx>
        <c:axId val="21047330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47287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302678403421721"/>
          <c:y val="0.31044806937848446"/>
          <c:w val="0.53723785633079058"/>
          <c:h val="0.60666182498261501"/>
        </c:manualLayout>
      </c:layout>
      <c:barChart>
        <c:barDir val="bar"/>
        <c:grouping val="clustered"/>
        <c:varyColors val="0"/>
        <c:ser>
          <c:idx val="0"/>
          <c:order val="0"/>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Pivot!$R$4:$R$6</c:f>
              <c:strCache>
                <c:ptCount val="3"/>
                <c:pt idx="0">
                  <c:v>Direct</c:v>
                </c:pt>
                <c:pt idx="1">
                  <c:v>Organic</c:v>
                </c:pt>
                <c:pt idx="2">
                  <c:v>Paid Search</c:v>
                </c:pt>
              </c:strCache>
            </c:strRef>
          </c:cat>
          <c:val>
            <c:numRef>
              <c:f>Pivot!$T$4:$T$6</c:f>
              <c:numCache>
                <c:formatCode>0%</c:formatCode>
                <c:ptCount val="3"/>
                <c:pt idx="0">
                  <c:v>0.45424420193864451</c:v>
                </c:pt>
                <c:pt idx="1">
                  <c:v>0.43139258605101038</c:v>
                </c:pt>
                <c:pt idx="2">
                  <c:v>0.11436321201034504</c:v>
                </c:pt>
              </c:numCache>
            </c:numRef>
          </c:val>
          <c:extLst>
            <c:ext xmlns:c16="http://schemas.microsoft.com/office/drawing/2014/chart" uri="{C3380CC4-5D6E-409C-BE32-E72D297353CC}">
              <c16:uniqueId val="{00000000-30D6-44F4-8D00-27B90F3299FD}"/>
            </c:ext>
          </c:extLst>
        </c:ser>
        <c:dLbls>
          <c:dLblPos val="outEnd"/>
          <c:showLegendKey val="0"/>
          <c:showVal val="1"/>
          <c:showCatName val="0"/>
          <c:showSerName val="0"/>
          <c:showPercent val="0"/>
          <c:showBubbleSize val="0"/>
        </c:dLbls>
        <c:gapWidth val="60"/>
        <c:axId val="2017179584"/>
        <c:axId val="2017382640"/>
      </c:barChart>
      <c:catAx>
        <c:axId val="20171795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17382640"/>
        <c:crosses val="autoZero"/>
        <c:auto val="1"/>
        <c:lblAlgn val="ctr"/>
        <c:lblOffset val="100"/>
        <c:noMultiLvlLbl val="0"/>
      </c:catAx>
      <c:valAx>
        <c:axId val="2017382640"/>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17179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02625600536293"/>
          <c:y val="0.25719405624246716"/>
          <c:w val="0.66361997690961239"/>
          <c:h val="0.66197352608132887"/>
        </c:manualLayout>
      </c:layout>
      <c:barChart>
        <c:barDir val="bar"/>
        <c:grouping val="clustered"/>
        <c:varyColors val="0"/>
        <c:ser>
          <c:idx val="0"/>
          <c:order val="0"/>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Pivot!$X$4:$X$6</c:f>
              <c:strCache>
                <c:ptCount val="3"/>
                <c:pt idx="0">
                  <c:v>Page 3</c:v>
                </c:pt>
                <c:pt idx="1">
                  <c:v>Page 1</c:v>
                </c:pt>
                <c:pt idx="2">
                  <c:v>Page 2</c:v>
                </c:pt>
              </c:strCache>
            </c:strRef>
          </c:cat>
          <c:val>
            <c:numRef>
              <c:f>Pivot!$Y$4:$Y$6</c:f>
              <c:numCache>
                <c:formatCode>0</c:formatCode>
                <c:ptCount val="3"/>
                <c:pt idx="0">
                  <c:v>16.229411764705883</c:v>
                </c:pt>
                <c:pt idx="1">
                  <c:v>12.652040816326531</c:v>
                </c:pt>
                <c:pt idx="2">
                  <c:v>10.262068965517242</c:v>
                </c:pt>
              </c:numCache>
            </c:numRef>
          </c:val>
          <c:extLst>
            <c:ext xmlns:c16="http://schemas.microsoft.com/office/drawing/2014/chart" uri="{C3380CC4-5D6E-409C-BE32-E72D297353CC}">
              <c16:uniqueId val="{00000000-13FF-42AA-9858-614B08FEA318}"/>
            </c:ext>
          </c:extLst>
        </c:ser>
        <c:dLbls>
          <c:showLegendKey val="0"/>
          <c:showVal val="0"/>
          <c:showCatName val="0"/>
          <c:showSerName val="0"/>
          <c:showPercent val="0"/>
          <c:showBubbleSize val="0"/>
        </c:dLbls>
        <c:gapWidth val="60"/>
        <c:axId val="1891990144"/>
        <c:axId val="1891998784"/>
      </c:barChart>
      <c:catAx>
        <c:axId val="189199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891998784"/>
        <c:crosses val="autoZero"/>
        <c:auto val="1"/>
        <c:lblAlgn val="ctr"/>
        <c:lblOffset val="100"/>
        <c:noMultiLvlLbl val="0"/>
      </c:catAx>
      <c:valAx>
        <c:axId val="189199878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9199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992443561131913"/>
          <c:y val="0.19925283205134472"/>
          <c:w val="0.66198429706135942"/>
          <c:h val="0.71644789285000943"/>
        </c:manualLayout>
      </c:layout>
      <c:barChart>
        <c:barDir val="bar"/>
        <c:grouping val="clustered"/>
        <c:varyColors val="0"/>
        <c:ser>
          <c:idx val="0"/>
          <c:order val="0"/>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Pivot!$U$4:$U$7</c:f>
              <c:strCache>
                <c:ptCount val="4"/>
                <c:pt idx="0">
                  <c:v>Campaign 1</c:v>
                </c:pt>
                <c:pt idx="1">
                  <c:v>Campaign 3</c:v>
                </c:pt>
                <c:pt idx="2">
                  <c:v>Campaign 2</c:v>
                </c:pt>
                <c:pt idx="3">
                  <c:v>Campaign 4</c:v>
                </c:pt>
              </c:strCache>
            </c:strRef>
          </c:cat>
          <c:val>
            <c:numRef>
              <c:f>Pivot!$W$4:$W$7</c:f>
              <c:numCache>
                <c:formatCode>0%</c:formatCode>
                <c:ptCount val="4"/>
                <c:pt idx="0">
                  <c:v>0.32441059561976138</c:v>
                </c:pt>
                <c:pt idx="1">
                  <c:v>0.22695692782700141</c:v>
                </c:pt>
                <c:pt idx="2">
                  <c:v>0.22695692782700141</c:v>
                </c:pt>
                <c:pt idx="3">
                  <c:v>0.22167554872623571</c:v>
                </c:pt>
              </c:numCache>
            </c:numRef>
          </c:val>
          <c:extLst>
            <c:ext xmlns:c16="http://schemas.microsoft.com/office/drawing/2014/chart" uri="{C3380CC4-5D6E-409C-BE32-E72D297353CC}">
              <c16:uniqueId val="{00000000-5165-4185-A7A9-FE1E0AE9760E}"/>
            </c:ext>
          </c:extLst>
        </c:ser>
        <c:dLbls>
          <c:dLblPos val="outEnd"/>
          <c:showLegendKey val="0"/>
          <c:showVal val="1"/>
          <c:showCatName val="0"/>
          <c:showSerName val="0"/>
          <c:showPercent val="0"/>
          <c:showBubbleSize val="0"/>
        </c:dLbls>
        <c:gapWidth val="60"/>
        <c:axId val="1904259856"/>
        <c:axId val="1904260336"/>
      </c:barChart>
      <c:catAx>
        <c:axId val="1904259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60336"/>
        <c:crosses val="autoZero"/>
        <c:auto val="1"/>
        <c:lblAlgn val="ctr"/>
        <c:lblOffset val="100"/>
        <c:noMultiLvlLbl val="0"/>
      </c:catAx>
      <c:valAx>
        <c:axId val="1904260336"/>
        <c:scaling>
          <c:orientation val="minMax"/>
        </c:scaling>
        <c:delete val="1"/>
        <c:axPos val="t"/>
        <c:numFmt formatCode="0%" sourceLinked="1"/>
        <c:majorTickMark val="none"/>
        <c:minorTickMark val="none"/>
        <c:tickLblPos val="nextTo"/>
        <c:crossAx val="1904259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6.xml"/><Relationship Id="rId3" Type="http://schemas.openxmlformats.org/officeDocument/2006/relationships/image" Target="../media/image3.png"/><Relationship Id="rId21" Type="http://schemas.openxmlformats.org/officeDocument/2006/relationships/chart" Target="../charts/chart1.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3.xml"/><Relationship Id="rId28" Type="http://schemas.openxmlformats.org/officeDocument/2006/relationships/chart" Target="../charts/chart8.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2.xml"/><Relationship Id="rId27"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367661</xdr:colOff>
      <xdr:row>1</xdr:row>
      <xdr:rowOff>95533</xdr:rowOff>
    </xdr:from>
    <xdr:to>
      <xdr:col>20</xdr:col>
      <xdr:colOff>146539</xdr:colOff>
      <xdr:row>35</xdr:row>
      <xdr:rowOff>92764</xdr:rowOff>
    </xdr:to>
    <xdr:sp macro="" textlink="">
      <xdr:nvSpPr>
        <xdr:cNvPr id="2" name="Rectangle 1">
          <a:extLst>
            <a:ext uri="{FF2B5EF4-FFF2-40B4-BE49-F238E27FC236}">
              <a16:creationId xmlns:a16="http://schemas.microsoft.com/office/drawing/2014/main" id="{AD46A3BD-F822-F629-B9C0-8D077F024BE5}"/>
            </a:ext>
          </a:extLst>
        </xdr:cNvPr>
        <xdr:cNvSpPr/>
      </xdr:nvSpPr>
      <xdr:spPr>
        <a:xfrm>
          <a:off x="367661" y="271379"/>
          <a:ext cx="12088109" cy="5976000"/>
        </a:xfrm>
        <a:prstGeom prst="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113042</xdr:colOff>
      <xdr:row>1</xdr:row>
      <xdr:rowOff>121416</xdr:rowOff>
    </xdr:from>
    <xdr:to>
      <xdr:col>19</xdr:col>
      <xdr:colOff>484797</xdr:colOff>
      <xdr:row>5</xdr:row>
      <xdr:rowOff>126645</xdr:rowOff>
    </xdr:to>
    <xdr:sp macro="" textlink="">
      <xdr:nvSpPr>
        <xdr:cNvPr id="3" name="Rectangle 2">
          <a:extLst>
            <a:ext uri="{FF2B5EF4-FFF2-40B4-BE49-F238E27FC236}">
              <a16:creationId xmlns:a16="http://schemas.microsoft.com/office/drawing/2014/main" id="{977878E4-C707-41B2-1349-4C42E4EB683A}"/>
            </a:ext>
          </a:extLst>
        </xdr:cNvPr>
        <xdr:cNvSpPr/>
      </xdr:nvSpPr>
      <xdr:spPr>
        <a:xfrm>
          <a:off x="722642" y="300710"/>
          <a:ext cx="11344555" cy="722406"/>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462643</xdr:colOff>
      <xdr:row>1</xdr:row>
      <xdr:rowOff>90714</xdr:rowOff>
    </xdr:from>
    <xdr:to>
      <xdr:col>3</xdr:col>
      <xdr:colOff>0</xdr:colOff>
      <xdr:row>6</xdr:row>
      <xdr:rowOff>0</xdr:rowOff>
    </xdr:to>
    <xdr:pic>
      <xdr:nvPicPr>
        <xdr:cNvPr id="5" name="Graphic 4" descr="Atom with solid fill">
          <a:extLst>
            <a:ext uri="{FF2B5EF4-FFF2-40B4-BE49-F238E27FC236}">
              <a16:creationId xmlns:a16="http://schemas.microsoft.com/office/drawing/2014/main" id="{7E578D39-F438-8851-950A-4966F3A87C0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74964" y="267607"/>
          <a:ext cx="762000" cy="793750"/>
        </a:xfrm>
        <a:prstGeom prst="rect">
          <a:avLst/>
        </a:prstGeom>
      </xdr:spPr>
    </xdr:pic>
    <xdr:clientData/>
  </xdr:twoCellAnchor>
  <xdr:twoCellAnchor>
    <xdr:from>
      <xdr:col>2</xdr:col>
      <xdr:colOff>598714</xdr:colOff>
      <xdr:row>1</xdr:row>
      <xdr:rowOff>149680</xdr:rowOff>
    </xdr:from>
    <xdr:to>
      <xdr:col>2</xdr:col>
      <xdr:colOff>598714</xdr:colOff>
      <xdr:row>7</xdr:row>
      <xdr:rowOff>27215</xdr:rowOff>
    </xdr:to>
    <xdr:cxnSp macro="">
      <xdr:nvCxnSpPr>
        <xdr:cNvPr id="7" name="Straight Connector 6">
          <a:extLst>
            <a:ext uri="{FF2B5EF4-FFF2-40B4-BE49-F238E27FC236}">
              <a16:creationId xmlns:a16="http://schemas.microsoft.com/office/drawing/2014/main" id="{3E30E5DF-EA6C-44F0-C9BA-A78C1F8C4662}"/>
            </a:ext>
          </a:extLst>
        </xdr:cNvPr>
        <xdr:cNvCxnSpPr/>
      </xdr:nvCxnSpPr>
      <xdr:spPr>
        <a:xfrm>
          <a:off x="1823357" y="326573"/>
          <a:ext cx="0" cy="938892"/>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17</xdr:col>
      <xdr:colOff>16908</xdr:colOff>
      <xdr:row>2</xdr:row>
      <xdr:rowOff>26894</xdr:rowOff>
    </xdr:from>
    <xdr:to>
      <xdr:col>18</xdr:col>
      <xdr:colOff>46843</xdr:colOff>
      <xdr:row>5</xdr:row>
      <xdr:rowOff>138473</xdr:rowOff>
    </xdr:to>
    <xdr:pic>
      <xdr:nvPicPr>
        <xdr:cNvPr id="16" name="Graphic 15" descr="Monitor with solid fill">
          <a:extLst>
            <a:ext uri="{FF2B5EF4-FFF2-40B4-BE49-F238E27FC236}">
              <a16:creationId xmlns:a16="http://schemas.microsoft.com/office/drawing/2014/main" id="{F841849A-17EF-2492-E5F5-5538E66B19D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380108" y="385482"/>
          <a:ext cx="639535" cy="649462"/>
        </a:xfrm>
        <a:prstGeom prst="rect">
          <a:avLst/>
        </a:prstGeom>
      </xdr:spPr>
    </xdr:pic>
    <xdr:clientData/>
  </xdr:twoCellAnchor>
  <xdr:twoCellAnchor editAs="oneCell">
    <xdr:from>
      <xdr:col>16</xdr:col>
      <xdr:colOff>54676</xdr:colOff>
      <xdr:row>2</xdr:row>
      <xdr:rowOff>40822</xdr:rowOff>
    </xdr:from>
    <xdr:to>
      <xdr:col>16</xdr:col>
      <xdr:colOff>582633</xdr:colOff>
      <xdr:row>5</xdr:row>
      <xdr:rowOff>40822</xdr:rowOff>
    </xdr:to>
    <xdr:pic macro="[0]!refresh">
      <xdr:nvPicPr>
        <xdr:cNvPr id="18" name="Graphic 17" descr="Arrow circle with solid fill">
          <a:extLst>
            <a:ext uri="{FF2B5EF4-FFF2-40B4-BE49-F238E27FC236}">
              <a16:creationId xmlns:a16="http://schemas.microsoft.com/office/drawing/2014/main" id="{6A3B426E-B640-A75F-D742-4AF3DCC9E7B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808276" y="399410"/>
          <a:ext cx="527957" cy="537883"/>
        </a:xfrm>
        <a:prstGeom prst="rect">
          <a:avLst/>
        </a:prstGeom>
      </xdr:spPr>
    </xdr:pic>
    <xdr:clientData/>
  </xdr:twoCellAnchor>
  <xdr:twoCellAnchor editAs="oneCell">
    <xdr:from>
      <xdr:col>3</xdr:col>
      <xdr:colOff>0</xdr:colOff>
      <xdr:row>1</xdr:row>
      <xdr:rowOff>81642</xdr:rowOff>
    </xdr:from>
    <xdr:to>
      <xdr:col>4</xdr:col>
      <xdr:colOff>190500</xdr:colOff>
      <xdr:row>6</xdr:row>
      <xdr:rowOff>770</xdr:rowOff>
    </xdr:to>
    <xdr:pic>
      <xdr:nvPicPr>
        <xdr:cNvPr id="20" name="Graphic 19" descr="Briefcase with solid fill">
          <a:extLst>
            <a:ext uri="{FF2B5EF4-FFF2-40B4-BE49-F238E27FC236}">
              <a16:creationId xmlns:a16="http://schemas.microsoft.com/office/drawing/2014/main" id="{0685FB92-4E89-05AC-5753-01B006728A9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46385" y="257488"/>
          <a:ext cx="805961" cy="798359"/>
        </a:xfrm>
        <a:prstGeom prst="rect">
          <a:avLst/>
        </a:prstGeom>
      </xdr:spPr>
    </xdr:pic>
    <xdr:clientData/>
  </xdr:twoCellAnchor>
  <xdr:twoCellAnchor>
    <xdr:from>
      <xdr:col>4</xdr:col>
      <xdr:colOff>571499</xdr:colOff>
      <xdr:row>2</xdr:row>
      <xdr:rowOff>0</xdr:rowOff>
    </xdr:from>
    <xdr:to>
      <xdr:col>16</xdr:col>
      <xdr:colOff>278423</xdr:colOff>
      <xdr:row>5</xdr:row>
      <xdr:rowOff>0</xdr:rowOff>
    </xdr:to>
    <xdr:sp macro="" textlink="">
      <xdr:nvSpPr>
        <xdr:cNvPr id="21" name="TextBox 20">
          <a:extLst>
            <a:ext uri="{FF2B5EF4-FFF2-40B4-BE49-F238E27FC236}">
              <a16:creationId xmlns:a16="http://schemas.microsoft.com/office/drawing/2014/main" id="{3EDA1FE5-2F29-2E26-2F1E-AFB774E76985}"/>
            </a:ext>
          </a:extLst>
        </xdr:cNvPr>
        <xdr:cNvSpPr txBox="1"/>
      </xdr:nvSpPr>
      <xdr:spPr>
        <a:xfrm>
          <a:off x="3033345" y="351692"/>
          <a:ext cx="7092463" cy="527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3200" b="1">
              <a:solidFill>
                <a:schemeClr val="bg1"/>
              </a:solidFill>
              <a:latin typeface="Calibri" panose="020F0502020204030204" pitchFamily="34" charset="0"/>
              <a:ea typeface="Calibri" panose="020F0502020204030204" pitchFamily="34" charset="0"/>
              <a:cs typeface="Calibri" panose="020F0502020204030204" pitchFamily="34" charset="0"/>
            </a:rPr>
            <a:t>Business</a:t>
          </a:r>
          <a:r>
            <a:rPr lang="en-IN" sz="3200" b="1" baseline="0">
              <a:solidFill>
                <a:schemeClr val="bg1"/>
              </a:solidFill>
              <a:latin typeface="Calibri" panose="020F0502020204030204" pitchFamily="34" charset="0"/>
              <a:ea typeface="Calibri" panose="020F0502020204030204" pitchFamily="34" charset="0"/>
              <a:cs typeface="Calibri" panose="020F0502020204030204" pitchFamily="34" charset="0"/>
            </a:rPr>
            <a:t> KPI Weekly Visits Dashboard</a:t>
          </a:r>
          <a:endParaRPr lang="en-IN" sz="32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113042</xdr:colOff>
      <xdr:row>5</xdr:row>
      <xdr:rowOff>129702</xdr:rowOff>
    </xdr:from>
    <xdr:to>
      <xdr:col>5</xdr:col>
      <xdr:colOff>453297</xdr:colOff>
      <xdr:row>15</xdr:row>
      <xdr:rowOff>169517</xdr:rowOff>
    </xdr:to>
    <xdr:sp macro="" textlink="">
      <xdr:nvSpPr>
        <xdr:cNvPr id="4" name="Rectangle 3">
          <a:extLst>
            <a:ext uri="{FF2B5EF4-FFF2-40B4-BE49-F238E27FC236}">
              <a16:creationId xmlns:a16="http://schemas.microsoft.com/office/drawing/2014/main" id="{1413BED9-C35C-57F3-2168-39C8C8A37249}"/>
            </a:ext>
          </a:extLst>
        </xdr:cNvPr>
        <xdr:cNvSpPr/>
      </xdr:nvSpPr>
      <xdr:spPr>
        <a:xfrm>
          <a:off x="721021" y="1061936"/>
          <a:ext cx="2772170" cy="1904283"/>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524640</xdr:colOff>
      <xdr:row>5</xdr:row>
      <xdr:rowOff>139493</xdr:rowOff>
    </xdr:from>
    <xdr:to>
      <xdr:col>9</xdr:col>
      <xdr:colOff>208394</xdr:colOff>
      <xdr:row>15</xdr:row>
      <xdr:rowOff>169517</xdr:rowOff>
    </xdr:to>
    <xdr:sp macro="" textlink="">
      <xdr:nvSpPr>
        <xdr:cNvPr id="8" name="Rectangle 7">
          <a:extLst>
            <a:ext uri="{FF2B5EF4-FFF2-40B4-BE49-F238E27FC236}">
              <a16:creationId xmlns:a16="http://schemas.microsoft.com/office/drawing/2014/main" id="{65E6404D-D8E0-42DE-9E93-4E8EA6A0956E}"/>
            </a:ext>
          </a:extLst>
        </xdr:cNvPr>
        <xdr:cNvSpPr/>
      </xdr:nvSpPr>
      <xdr:spPr>
        <a:xfrm>
          <a:off x="3601948" y="1018724"/>
          <a:ext cx="2145600" cy="178848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279737</xdr:colOff>
      <xdr:row>5</xdr:row>
      <xdr:rowOff>139493</xdr:rowOff>
    </xdr:from>
    <xdr:to>
      <xdr:col>14</xdr:col>
      <xdr:colOff>550429</xdr:colOff>
      <xdr:row>16</xdr:row>
      <xdr:rowOff>5186</xdr:rowOff>
    </xdr:to>
    <xdr:sp macro="" textlink="">
      <xdr:nvSpPr>
        <xdr:cNvPr id="9" name="Rectangle 8">
          <a:extLst>
            <a:ext uri="{FF2B5EF4-FFF2-40B4-BE49-F238E27FC236}">
              <a16:creationId xmlns:a16="http://schemas.microsoft.com/office/drawing/2014/main" id="{16D849A2-2E8C-439C-86D4-3FA119BE2DDD}"/>
            </a:ext>
          </a:extLst>
        </xdr:cNvPr>
        <xdr:cNvSpPr/>
      </xdr:nvSpPr>
      <xdr:spPr>
        <a:xfrm>
          <a:off x="5818891" y="1018724"/>
          <a:ext cx="3348000" cy="180000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151199</xdr:colOff>
      <xdr:row>16</xdr:row>
      <xdr:rowOff>73269</xdr:rowOff>
    </xdr:from>
    <xdr:to>
      <xdr:col>8</xdr:col>
      <xdr:colOff>263769</xdr:colOff>
      <xdr:row>25</xdr:row>
      <xdr:rowOff>132253</xdr:rowOff>
    </xdr:to>
    <xdr:sp macro="" textlink="">
      <xdr:nvSpPr>
        <xdr:cNvPr id="10" name="Rectangle 9">
          <a:extLst>
            <a:ext uri="{FF2B5EF4-FFF2-40B4-BE49-F238E27FC236}">
              <a16:creationId xmlns:a16="http://schemas.microsoft.com/office/drawing/2014/main" id="{9E34CDF7-6ED7-4824-B3ED-5295AB59D8E1}"/>
            </a:ext>
          </a:extLst>
        </xdr:cNvPr>
        <xdr:cNvSpPr/>
      </xdr:nvSpPr>
      <xdr:spPr>
        <a:xfrm>
          <a:off x="765032" y="2951936"/>
          <a:ext cx="4409404" cy="1678234"/>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321762</xdr:colOff>
      <xdr:row>16</xdr:row>
      <xdr:rowOff>73269</xdr:rowOff>
    </xdr:from>
    <xdr:to>
      <xdr:col>14</xdr:col>
      <xdr:colOff>542192</xdr:colOff>
      <xdr:row>25</xdr:row>
      <xdr:rowOff>132253</xdr:rowOff>
    </xdr:to>
    <xdr:sp macro="" textlink="">
      <xdr:nvSpPr>
        <xdr:cNvPr id="11" name="Rectangle 10">
          <a:extLst>
            <a:ext uri="{FF2B5EF4-FFF2-40B4-BE49-F238E27FC236}">
              <a16:creationId xmlns:a16="http://schemas.microsoft.com/office/drawing/2014/main" id="{BCA32545-121A-41A0-A4DB-714AE18B5FA9}"/>
            </a:ext>
          </a:extLst>
        </xdr:cNvPr>
        <xdr:cNvSpPr/>
      </xdr:nvSpPr>
      <xdr:spPr>
        <a:xfrm>
          <a:off x="5198562" y="3034183"/>
          <a:ext cx="3878030" cy="1724499"/>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175846</xdr:colOff>
      <xdr:row>26</xdr:row>
      <xdr:rowOff>14284</xdr:rowOff>
    </xdr:from>
    <xdr:to>
      <xdr:col>5</xdr:col>
      <xdr:colOff>414000</xdr:colOff>
      <xdr:row>35</xdr:row>
      <xdr:rowOff>73269</xdr:rowOff>
    </xdr:to>
    <xdr:sp macro="" textlink="">
      <xdr:nvSpPr>
        <xdr:cNvPr id="12" name="Rectangle 11">
          <a:extLst>
            <a:ext uri="{FF2B5EF4-FFF2-40B4-BE49-F238E27FC236}">
              <a16:creationId xmlns:a16="http://schemas.microsoft.com/office/drawing/2014/main" id="{68A7B115-3CD1-4DA0-B5F6-B0A79B84E7EC}"/>
            </a:ext>
          </a:extLst>
        </xdr:cNvPr>
        <xdr:cNvSpPr/>
      </xdr:nvSpPr>
      <xdr:spPr>
        <a:xfrm>
          <a:off x="791308" y="4586284"/>
          <a:ext cx="2700000" cy="164160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512885</xdr:colOff>
      <xdr:row>26</xdr:row>
      <xdr:rowOff>0</xdr:rowOff>
    </xdr:from>
    <xdr:to>
      <xdr:col>10</xdr:col>
      <xdr:colOff>135578</xdr:colOff>
      <xdr:row>35</xdr:row>
      <xdr:rowOff>58985</xdr:rowOff>
    </xdr:to>
    <xdr:sp macro="" textlink="">
      <xdr:nvSpPr>
        <xdr:cNvPr id="13" name="Rectangle 12">
          <a:extLst>
            <a:ext uri="{FF2B5EF4-FFF2-40B4-BE49-F238E27FC236}">
              <a16:creationId xmlns:a16="http://schemas.microsoft.com/office/drawing/2014/main" id="{2450B6C0-EF99-4205-A40E-2297005EDB0A}"/>
            </a:ext>
          </a:extLst>
        </xdr:cNvPr>
        <xdr:cNvSpPr/>
      </xdr:nvSpPr>
      <xdr:spPr>
        <a:xfrm>
          <a:off x="3590193" y="4572000"/>
          <a:ext cx="2700000" cy="164160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278423</xdr:colOff>
      <xdr:row>26</xdr:row>
      <xdr:rowOff>0</xdr:rowOff>
    </xdr:from>
    <xdr:to>
      <xdr:col>14</xdr:col>
      <xdr:colOff>516576</xdr:colOff>
      <xdr:row>35</xdr:row>
      <xdr:rowOff>58985</xdr:rowOff>
    </xdr:to>
    <xdr:sp macro="" textlink="">
      <xdr:nvSpPr>
        <xdr:cNvPr id="14" name="Rectangle 13">
          <a:extLst>
            <a:ext uri="{FF2B5EF4-FFF2-40B4-BE49-F238E27FC236}">
              <a16:creationId xmlns:a16="http://schemas.microsoft.com/office/drawing/2014/main" id="{0F8F1431-F829-47BE-8AC5-4CE723BCF3F2}"/>
            </a:ext>
          </a:extLst>
        </xdr:cNvPr>
        <xdr:cNvSpPr/>
      </xdr:nvSpPr>
      <xdr:spPr>
        <a:xfrm>
          <a:off x="6433038" y="4572000"/>
          <a:ext cx="2700000" cy="164160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14654</xdr:colOff>
      <xdr:row>6</xdr:row>
      <xdr:rowOff>43962</xdr:rowOff>
    </xdr:from>
    <xdr:to>
      <xdr:col>19</xdr:col>
      <xdr:colOff>339208</xdr:colOff>
      <xdr:row>10</xdr:row>
      <xdr:rowOff>89377</xdr:rowOff>
    </xdr:to>
    <xdr:sp macro="" textlink="">
      <xdr:nvSpPr>
        <xdr:cNvPr id="15" name="Rectangle 14">
          <a:extLst>
            <a:ext uri="{FF2B5EF4-FFF2-40B4-BE49-F238E27FC236}">
              <a16:creationId xmlns:a16="http://schemas.microsoft.com/office/drawing/2014/main" id="{F8B81B24-4BFC-4DF2-A2E9-93A6739D8BC0}"/>
            </a:ext>
          </a:extLst>
        </xdr:cNvPr>
        <xdr:cNvSpPr/>
      </xdr:nvSpPr>
      <xdr:spPr>
        <a:xfrm>
          <a:off x="9246577" y="1099039"/>
          <a:ext cx="2786400" cy="748800"/>
        </a:xfrm>
        <a:prstGeom prst="rect">
          <a:avLst/>
        </a:prstGeom>
        <a:solidFill>
          <a:srgbClr val="88CEB5"/>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17930</xdr:colOff>
      <xdr:row>10</xdr:row>
      <xdr:rowOff>173432</xdr:rowOff>
    </xdr:from>
    <xdr:to>
      <xdr:col>19</xdr:col>
      <xdr:colOff>342484</xdr:colOff>
      <xdr:row>15</xdr:row>
      <xdr:rowOff>43002</xdr:rowOff>
    </xdr:to>
    <xdr:sp macro="" textlink="">
      <xdr:nvSpPr>
        <xdr:cNvPr id="19" name="Rectangle 18">
          <a:extLst>
            <a:ext uri="{FF2B5EF4-FFF2-40B4-BE49-F238E27FC236}">
              <a16:creationId xmlns:a16="http://schemas.microsoft.com/office/drawing/2014/main" id="{F4DE32CB-9D4B-472A-A97D-47BAF9E9D2BE}"/>
            </a:ext>
          </a:extLst>
        </xdr:cNvPr>
        <xdr:cNvSpPr/>
      </xdr:nvSpPr>
      <xdr:spPr>
        <a:xfrm>
          <a:off x="9161930" y="1966373"/>
          <a:ext cx="2762954" cy="766041"/>
        </a:xfrm>
        <a:prstGeom prst="rect">
          <a:avLst/>
        </a:prstGeom>
        <a:solidFill>
          <a:srgbClr val="00B0F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0</xdr:colOff>
      <xdr:row>15</xdr:row>
      <xdr:rowOff>164232</xdr:rowOff>
    </xdr:from>
    <xdr:to>
      <xdr:col>19</xdr:col>
      <xdr:colOff>324554</xdr:colOff>
      <xdr:row>20</xdr:row>
      <xdr:rowOff>30353</xdr:rowOff>
    </xdr:to>
    <xdr:sp macro="" textlink="">
      <xdr:nvSpPr>
        <xdr:cNvPr id="22" name="Rectangle 21">
          <a:extLst>
            <a:ext uri="{FF2B5EF4-FFF2-40B4-BE49-F238E27FC236}">
              <a16:creationId xmlns:a16="http://schemas.microsoft.com/office/drawing/2014/main" id="{59ED878F-49FC-4314-AD19-469B5D106189}"/>
            </a:ext>
          </a:extLst>
        </xdr:cNvPr>
        <xdr:cNvSpPr/>
      </xdr:nvSpPr>
      <xdr:spPr>
        <a:xfrm>
          <a:off x="9144000" y="2853644"/>
          <a:ext cx="2762954" cy="762591"/>
        </a:xfrm>
        <a:prstGeom prst="rect">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0</xdr:colOff>
      <xdr:row>20</xdr:row>
      <xdr:rowOff>104636</xdr:rowOff>
    </xdr:from>
    <xdr:to>
      <xdr:col>19</xdr:col>
      <xdr:colOff>324554</xdr:colOff>
      <xdr:row>24</xdr:row>
      <xdr:rowOff>150051</xdr:rowOff>
    </xdr:to>
    <xdr:sp macro="" textlink="">
      <xdr:nvSpPr>
        <xdr:cNvPr id="23" name="Rectangle 22">
          <a:extLst>
            <a:ext uri="{FF2B5EF4-FFF2-40B4-BE49-F238E27FC236}">
              <a16:creationId xmlns:a16="http://schemas.microsoft.com/office/drawing/2014/main" id="{B1A47676-01F5-40D8-9661-FBCA37B53C2C}"/>
            </a:ext>
          </a:extLst>
        </xdr:cNvPr>
        <xdr:cNvSpPr/>
      </xdr:nvSpPr>
      <xdr:spPr>
        <a:xfrm>
          <a:off x="9231923" y="3621559"/>
          <a:ext cx="2786400" cy="748800"/>
        </a:xfrm>
        <a:prstGeom prst="rect">
          <a:avLst/>
        </a:prstGeom>
        <a:solidFill>
          <a:srgbClr val="7030A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0</xdr:colOff>
      <xdr:row>25</xdr:row>
      <xdr:rowOff>80899</xdr:rowOff>
    </xdr:from>
    <xdr:to>
      <xdr:col>19</xdr:col>
      <xdr:colOff>324554</xdr:colOff>
      <xdr:row>29</xdr:row>
      <xdr:rowOff>126315</xdr:rowOff>
    </xdr:to>
    <xdr:sp macro="" textlink="">
      <xdr:nvSpPr>
        <xdr:cNvPr id="24" name="Rectangle 23">
          <a:extLst>
            <a:ext uri="{FF2B5EF4-FFF2-40B4-BE49-F238E27FC236}">
              <a16:creationId xmlns:a16="http://schemas.microsoft.com/office/drawing/2014/main" id="{8409ECD5-E6D9-40EE-96FE-3115B4D56AFB}"/>
            </a:ext>
          </a:extLst>
        </xdr:cNvPr>
        <xdr:cNvSpPr/>
      </xdr:nvSpPr>
      <xdr:spPr>
        <a:xfrm>
          <a:off x="9231923" y="4477053"/>
          <a:ext cx="2786400" cy="748800"/>
        </a:xfrm>
        <a:prstGeom prst="rect">
          <a:avLst/>
        </a:prstGeom>
        <a:solidFill>
          <a:schemeClr val="accent5">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603250</xdr:colOff>
      <xdr:row>30</xdr:row>
      <xdr:rowOff>57161</xdr:rowOff>
    </xdr:from>
    <xdr:to>
      <xdr:col>19</xdr:col>
      <xdr:colOff>313971</xdr:colOff>
      <xdr:row>34</xdr:row>
      <xdr:rowOff>102577</xdr:rowOff>
    </xdr:to>
    <xdr:sp macro="" textlink="">
      <xdr:nvSpPr>
        <xdr:cNvPr id="25" name="Rectangle 24">
          <a:extLst>
            <a:ext uri="{FF2B5EF4-FFF2-40B4-BE49-F238E27FC236}">
              <a16:creationId xmlns:a16="http://schemas.microsoft.com/office/drawing/2014/main" id="{9D83048E-BB47-4C3E-909E-7B08302D1CE4}"/>
            </a:ext>
          </a:extLst>
        </xdr:cNvPr>
        <xdr:cNvSpPr/>
      </xdr:nvSpPr>
      <xdr:spPr>
        <a:xfrm>
          <a:off x="9196917" y="5454661"/>
          <a:ext cx="2779887" cy="765083"/>
        </a:xfrm>
        <a:prstGeom prst="rect">
          <a:avLst/>
        </a:prstGeom>
        <a:solidFill>
          <a:schemeClr val="accent5"/>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23446</xdr:colOff>
      <xdr:row>5</xdr:row>
      <xdr:rowOff>126023</xdr:rowOff>
    </xdr:from>
    <xdr:to>
      <xdr:col>19</xdr:col>
      <xdr:colOff>322385</xdr:colOff>
      <xdr:row>10</xdr:row>
      <xdr:rowOff>161192</xdr:rowOff>
    </xdr:to>
    <xdr:pic>
      <xdr:nvPicPr>
        <xdr:cNvPr id="27" name="Graphic 26" descr="User with solid fill">
          <a:extLst>
            <a:ext uri="{FF2B5EF4-FFF2-40B4-BE49-F238E27FC236}">
              <a16:creationId xmlns:a16="http://schemas.microsoft.com/office/drawing/2014/main" id="{F4028CC4-F695-6B50-0E27-C82984E0AB2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101754" y="1005254"/>
          <a:ext cx="914400" cy="914400"/>
        </a:xfrm>
        <a:prstGeom prst="rect">
          <a:avLst/>
        </a:prstGeom>
      </xdr:spPr>
    </xdr:pic>
    <xdr:clientData/>
  </xdr:twoCellAnchor>
  <xdr:twoCellAnchor editAs="oneCell">
    <xdr:from>
      <xdr:col>18</xdr:col>
      <xdr:colOff>102577</xdr:colOff>
      <xdr:row>10</xdr:row>
      <xdr:rowOff>146538</xdr:rowOff>
    </xdr:from>
    <xdr:to>
      <xdr:col>19</xdr:col>
      <xdr:colOff>254978</xdr:colOff>
      <xdr:row>15</xdr:row>
      <xdr:rowOff>35170</xdr:rowOff>
    </xdr:to>
    <xdr:pic>
      <xdr:nvPicPr>
        <xdr:cNvPr id="29" name="Graphic 28" descr="Clock with solid fill">
          <a:extLst>
            <a:ext uri="{FF2B5EF4-FFF2-40B4-BE49-F238E27FC236}">
              <a16:creationId xmlns:a16="http://schemas.microsoft.com/office/drawing/2014/main" id="{24CB9E99-8DA0-A4FD-6B60-488DA793314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180885" y="1905000"/>
          <a:ext cx="767862" cy="767862"/>
        </a:xfrm>
        <a:prstGeom prst="rect">
          <a:avLst/>
        </a:prstGeom>
      </xdr:spPr>
    </xdr:pic>
    <xdr:clientData/>
  </xdr:twoCellAnchor>
  <xdr:twoCellAnchor editAs="oneCell">
    <xdr:from>
      <xdr:col>18</xdr:col>
      <xdr:colOff>38100</xdr:colOff>
      <xdr:row>15</xdr:row>
      <xdr:rowOff>58615</xdr:rowOff>
    </xdr:from>
    <xdr:to>
      <xdr:col>19</xdr:col>
      <xdr:colOff>337039</xdr:colOff>
      <xdr:row>20</xdr:row>
      <xdr:rowOff>93784</xdr:rowOff>
    </xdr:to>
    <xdr:pic>
      <xdr:nvPicPr>
        <xdr:cNvPr id="31" name="Graphic 30" descr="Eye with solid fill">
          <a:extLst>
            <a:ext uri="{FF2B5EF4-FFF2-40B4-BE49-F238E27FC236}">
              <a16:creationId xmlns:a16="http://schemas.microsoft.com/office/drawing/2014/main" id="{61CED2CF-28E6-AA90-5085-2C9BE53FDA9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116408" y="2696307"/>
          <a:ext cx="914400" cy="914400"/>
        </a:xfrm>
        <a:prstGeom prst="rect">
          <a:avLst/>
        </a:prstGeom>
      </xdr:spPr>
    </xdr:pic>
    <xdr:clientData/>
  </xdr:twoCellAnchor>
  <xdr:twoCellAnchor editAs="oneCell">
    <xdr:from>
      <xdr:col>18</xdr:col>
      <xdr:colOff>161192</xdr:colOff>
      <xdr:row>21</xdr:row>
      <xdr:rowOff>0</xdr:rowOff>
    </xdr:from>
    <xdr:to>
      <xdr:col>19</xdr:col>
      <xdr:colOff>249116</xdr:colOff>
      <xdr:row>25</xdr:row>
      <xdr:rowOff>0</xdr:rowOff>
    </xdr:to>
    <xdr:pic>
      <xdr:nvPicPr>
        <xdr:cNvPr id="33" name="Graphic 32" descr="Warning with solid fill">
          <a:extLst>
            <a:ext uri="{FF2B5EF4-FFF2-40B4-BE49-F238E27FC236}">
              <a16:creationId xmlns:a16="http://schemas.microsoft.com/office/drawing/2014/main" id="{AD18AD7B-1353-78A4-4FF6-D775D3E4A10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239500" y="3692769"/>
          <a:ext cx="703385" cy="703385"/>
        </a:xfrm>
        <a:prstGeom prst="rect">
          <a:avLst/>
        </a:prstGeom>
      </xdr:spPr>
    </xdr:pic>
    <xdr:clientData/>
  </xdr:twoCellAnchor>
  <xdr:twoCellAnchor editAs="oneCell">
    <xdr:from>
      <xdr:col>18</xdr:col>
      <xdr:colOff>131884</xdr:colOff>
      <xdr:row>26</xdr:row>
      <xdr:rowOff>0</xdr:rowOff>
    </xdr:from>
    <xdr:to>
      <xdr:col>19</xdr:col>
      <xdr:colOff>269631</xdr:colOff>
      <xdr:row>30</xdr:row>
      <xdr:rowOff>0</xdr:rowOff>
    </xdr:to>
    <xdr:pic>
      <xdr:nvPicPr>
        <xdr:cNvPr id="35" name="Graphic 34" descr="Closed book with solid fill">
          <a:extLst>
            <a:ext uri="{FF2B5EF4-FFF2-40B4-BE49-F238E27FC236}">
              <a16:creationId xmlns:a16="http://schemas.microsoft.com/office/drawing/2014/main" id="{DE822259-8EEE-3B89-6041-81E1E0C0DD5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210192" y="4572000"/>
          <a:ext cx="753208" cy="703385"/>
        </a:xfrm>
        <a:prstGeom prst="rect">
          <a:avLst/>
        </a:prstGeom>
      </xdr:spPr>
    </xdr:pic>
    <xdr:clientData/>
  </xdr:twoCellAnchor>
  <xdr:twoCellAnchor editAs="oneCell">
    <xdr:from>
      <xdr:col>18</xdr:col>
      <xdr:colOff>14654</xdr:colOff>
      <xdr:row>30</xdr:row>
      <xdr:rowOff>0</xdr:rowOff>
    </xdr:from>
    <xdr:to>
      <xdr:col>19</xdr:col>
      <xdr:colOff>313593</xdr:colOff>
      <xdr:row>35</xdr:row>
      <xdr:rowOff>35170</xdr:rowOff>
    </xdr:to>
    <xdr:pic>
      <xdr:nvPicPr>
        <xdr:cNvPr id="37" name="Graphic 36" descr="Arrow circle with solid fill">
          <a:extLst>
            <a:ext uri="{FF2B5EF4-FFF2-40B4-BE49-F238E27FC236}">
              <a16:creationId xmlns:a16="http://schemas.microsoft.com/office/drawing/2014/main" id="{62892EC5-BFC9-D485-5059-3FA44DC5A3BC}"/>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092962" y="5275385"/>
          <a:ext cx="914400" cy="914400"/>
        </a:xfrm>
        <a:prstGeom prst="rect">
          <a:avLst/>
        </a:prstGeom>
      </xdr:spPr>
    </xdr:pic>
    <xdr:clientData/>
  </xdr:twoCellAnchor>
  <xdr:twoCellAnchor>
    <xdr:from>
      <xdr:col>15</xdr:col>
      <xdr:colOff>197012</xdr:colOff>
      <xdr:row>6</xdr:row>
      <xdr:rowOff>64315</xdr:rowOff>
    </xdr:from>
    <xdr:to>
      <xdr:col>17</xdr:col>
      <xdr:colOff>35820</xdr:colOff>
      <xdr:row>8</xdr:row>
      <xdr:rowOff>49661</xdr:rowOff>
    </xdr:to>
    <xdr:sp macro="" textlink="Pivot!B4">
      <xdr:nvSpPr>
        <xdr:cNvPr id="17" name="TextBox 16">
          <a:extLst>
            <a:ext uri="{FF2B5EF4-FFF2-40B4-BE49-F238E27FC236}">
              <a16:creationId xmlns:a16="http://schemas.microsoft.com/office/drawing/2014/main" id="{B0E3F20E-01F5-0E41-96A5-F89277A1711F}"/>
            </a:ext>
          </a:extLst>
        </xdr:cNvPr>
        <xdr:cNvSpPr txBox="1"/>
      </xdr:nvSpPr>
      <xdr:spPr>
        <a:xfrm>
          <a:off x="9404512" y="1143815"/>
          <a:ext cx="1066475" cy="34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4D5BA0-20FC-46BF-8A87-6DDB3320A4E1}" type="TxLink">
            <a:rPr lang="en-US" sz="1800" b="0" i="0" u="none" strike="noStrike">
              <a:solidFill>
                <a:schemeClr val="bg1"/>
              </a:solidFill>
              <a:latin typeface="Aptos Narrow"/>
            </a:rPr>
            <a:pPr/>
            <a:t>6122</a:t>
          </a:fld>
          <a:endParaRPr lang="en-IN" sz="1800">
            <a:solidFill>
              <a:schemeClr val="bg1"/>
            </a:solidFill>
          </a:endParaRPr>
        </a:p>
      </xdr:txBody>
    </xdr:sp>
    <xdr:clientData/>
  </xdr:twoCellAnchor>
  <xdr:twoCellAnchor>
    <xdr:from>
      <xdr:col>15</xdr:col>
      <xdr:colOff>240160</xdr:colOff>
      <xdr:row>7</xdr:row>
      <xdr:rowOff>93624</xdr:rowOff>
    </xdr:from>
    <xdr:to>
      <xdr:col>17</xdr:col>
      <xdr:colOff>179916</xdr:colOff>
      <xdr:row>9</xdr:row>
      <xdr:rowOff>105835</xdr:rowOff>
    </xdr:to>
    <xdr:sp macro="" textlink="Pivot!B4">
      <xdr:nvSpPr>
        <xdr:cNvPr id="26" name="TextBox 25">
          <a:extLst>
            <a:ext uri="{FF2B5EF4-FFF2-40B4-BE49-F238E27FC236}">
              <a16:creationId xmlns:a16="http://schemas.microsoft.com/office/drawing/2014/main" id="{BE5A89C4-688D-42AC-A893-6F0DFDD8C201}"/>
            </a:ext>
          </a:extLst>
        </xdr:cNvPr>
        <xdr:cNvSpPr txBox="1"/>
      </xdr:nvSpPr>
      <xdr:spPr>
        <a:xfrm>
          <a:off x="9447660" y="1353041"/>
          <a:ext cx="1167423" cy="372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1" u="none" strike="noStrike">
              <a:solidFill>
                <a:schemeClr val="bg1"/>
              </a:solidFill>
              <a:latin typeface="Aptos Narrow"/>
            </a:rPr>
            <a:t>Visits</a:t>
          </a:r>
          <a:endParaRPr lang="en-IN" sz="1200" i="1">
            <a:solidFill>
              <a:schemeClr val="bg1"/>
            </a:solidFill>
          </a:endParaRPr>
        </a:p>
      </xdr:txBody>
    </xdr:sp>
    <xdr:clientData/>
  </xdr:twoCellAnchor>
  <xdr:twoCellAnchor>
    <xdr:from>
      <xdr:col>15</xdr:col>
      <xdr:colOff>225507</xdr:colOff>
      <xdr:row>10</xdr:row>
      <xdr:rowOff>127000</xdr:rowOff>
    </xdr:from>
    <xdr:to>
      <xdr:col>17</xdr:col>
      <xdr:colOff>64315</xdr:colOff>
      <xdr:row>12</xdr:row>
      <xdr:rowOff>74083</xdr:rowOff>
    </xdr:to>
    <xdr:sp macro="" textlink="Pivot!B5">
      <xdr:nvSpPr>
        <xdr:cNvPr id="28" name="TextBox 27">
          <a:extLst>
            <a:ext uri="{FF2B5EF4-FFF2-40B4-BE49-F238E27FC236}">
              <a16:creationId xmlns:a16="http://schemas.microsoft.com/office/drawing/2014/main" id="{A45C4DA3-B032-4738-AD7A-C18F41991F70}"/>
            </a:ext>
          </a:extLst>
        </xdr:cNvPr>
        <xdr:cNvSpPr txBox="1"/>
      </xdr:nvSpPr>
      <xdr:spPr>
        <a:xfrm>
          <a:off x="9433007" y="1926167"/>
          <a:ext cx="1066475"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90C8FF-B00C-4447-BA92-DEA7C7F9C17B}" type="TxLink">
            <a:rPr lang="en-US" sz="1800" b="0" i="0" u="none" strike="noStrike">
              <a:solidFill>
                <a:schemeClr val="bg1"/>
              </a:solidFill>
              <a:latin typeface="Aptos Narrow"/>
            </a:rPr>
            <a:pPr/>
            <a:t>0.87</a:t>
          </a:fld>
          <a:endParaRPr lang="en-IN" sz="1800">
            <a:solidFill>
              <a:schemeClr val="bg1"/>
            </a:solidFill>
          </a:endParaRPr>
        </a:p>
      </xdr:txBody>
    </xdr:sp>
    <xdr:clientData/>
  </xdr:twoCellAnchor>
  <xdr:twoCellAnchor>
    <xdr:from>
      <xdr:col>16</xdr:col>
      <xdr:colOff>123907</xdr:colOff>
      <xdr:row>10</xdr:row>
      <xdr:rowOff>131233</xdr:rowOff>
    </xdr:from>
    <xdr:to>
      <xdr:col>17</xdr:col>
      <xdr:colOff>576548</xdr:colOff>
      <xdr:row>12</xdr:row>
      <xdr:rowOff>78316</xdr:rowOff>
    </xdr:to>
    <xdr:sp macro="" textlink="Pivot!B5">
      <xdr:nvSpPr>
        <xdr:cNvPr id="30" name="TextBox 29">
          <a:extLst>
            <a:ext uri="{FF2B5EF4-FFF2-40B4-BE49-F238E27FC236}">
              <a16:creationId xmlns:a16="http://schemas.microsoft.com/office/drawing/2014/main" id="{8C6157E5-3048-4C08-B97B-3D711EF35D25}"/>
            </a:ext>
          </a:extLst>
        </xdr:cNvPr>
        <xdr:cNvSpPr txBox="1"/>
      </xdr:nvSpPr>
      <xdr:spPr>
        <a:xfrm>
          <a:off x="9945240" y="1930400"/>
          <a:ext cx="1066475"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bg1"/>
              </a:solidFill>
              <a:latin typeface="Aptos Narrow"/>
            </a:rPr>
            <a:t>Sec</a:t>
          </a:r>
          <a:endParaRPr lang="en-IN" sz="1800">
            <a:solidFill>
              <a:schemeClr val="bg1"/>
            </a:solidFill>
          </a:endParaRPr>
        </a:p>
      </xdr:txBody>
    </xdr:sp>
    <xdr:clientData/>
  </xdr:twoCellAnchor>
  <xdr:twoCellAnchor>
    <xdr:from>
      <xdr:col>15</xdr:col>
      <xdr:colOff>225506</xdr:colOff>
      <xdr:row>12</xdr:row>
      <xdr:rowOff>21167</xdr:rowOff>
    </xdr:from>
    <xdr:to>
      <xdr:col>17</xdr:col>
      <xdr:colOff>380999</xdr:colOff>
      <xdr:row>14</xdr:row>
      <xdr:rowOff>148167</xdr:rowOff>
    </xdr:to>
    <xdr:sp macro="" textlink="Pivot!B5">
      <xdr:nvSpPr>
        <xdr:cNvPr id="32" name="TextBox 31">
          <a:extLst>
            <a:ext uri="{FF2B5EF4-FFF2-40B4-BE49-F238E27FC236}">
              <a16:creationId xmlns:a16="http://schemas.microsoft.com/office/drawing/2014/main" id="{F6579373-5955-4E8E-A25F-ED8C6F5AB209}"/>
            </a:ext>
          </a:extLst>
        </xdr:cNvPr>
        <xdr:cNvSpPr txBox="1"/>
      </xdr:nvSpPr>
      <xdr:spPr>
        <a:xfrm>
          <a:off x="9433006" y="2180167"/>
          <a:ext cx="1383160"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i="1">
              <a:solidFill>
                <a:schemeClr val="bg1"/>
              </a:solidFill>
            </a:rPr>
            <a:t>Avg. Session Duration</a:t>
          </a:r>
        </a:p>
      </xdr:txBody>
    </xdr:sp>
    <xdr:clientData/>
  </xdr:twoCellAnchor>
  <xdr:twoCellAnchor>
    <xdr:from>
      <xdr:col>15</xdr:col>
      <xdr:colOff>236090</xdr:colOff>
      <xdr:row>15</xdr:row>
      <xdr:rowOff>120232</xdr:rowOff>
    </xdr:from>
    <xdr:to>
      <xdr:col>17</xdr:col>
      <xdr:colOff>74898</xdr:colOff>
      <xdr:row>17</xdr:row>
      <xdr:rowOff>67315</xdr:rowOff>
    </xdr:to>
    <xdr:sp macro="" textlink="Pivot!B6">
      <xdr:nvSpPr>
        <xdr:cNvPr id="34" name="TextBox 33">
          <a:extLst>
            <a:ext uri="{FF2B5EF4-FFF2-40B4-BE49-F238E27FC236}">
              <a16:creationId xmlns:a16="http://schemas.microsoft.com/office/drawing/2014/main" id="{B9C03DD8-1321-4997-9247-9E6F4FB6C41D}"/>
            </a:ext>
          </a:extLst>
        </xdr:cNvPr>
        <xdr:cNvSpPr txBox="1"/>
      </xdr:nvSpPr>
      <xdr:spPr>
        <a:xfrm>
          <a:off x="9443590" y="2818982"/>
          <a:ext cx="1066475"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78B006-6245-4EE0-B7F7-55D4AC1371CD}" type="TxLink">
            <a:rPr lang="en-US" sz="1800" b="0" i="0" u="none" strike="noStrike">
              <a:solidFill>
                <a:schemeClr val="bg1"/>
              </a:solidFill>
              <a:latin typeface="Aptos Narrow"/>
            </a:rPr>
            <a:pPr/>
            <a:t>3.50619469</a:t>
          </a:fld>
          <a:endParaRPr lang="en-US" sz="1800" b="0" i="0" u="none" strike="noStrike">
            <a:solidFill>
              <a:schemeClr val="bg1"/>
            </a:solidFill>
            <a:latin typeface="Aptos Narrow"/>
          </a:endParaRPr>
        </a:p>
      </xdr:txBody>
    </xdr:sp>
    <xdr:clientData/>
  </xdr:twoCellAnchor>
  <xdr:twoCellAnchor>
    <xdr:from>
      <xdr:col>15</xdr:col>
      <xdr:colOff>236090</xdr:colOff>
      <xdr:row>20</xdr:row>
      <xdr:rowOff>139643</xdr:rowOff>
    </xdr:from>
    <xdr:to>
      <xdr:col>17</xdr:col>
      <xdr:colOff>74898</xdr:colOff>
      <xdr:row>22</xdr:row>
      <xdr:rowOff>86725</xdr:rowOff>
    </xdr:to>
    <xdr:sp macro="" textlink="Pivot!B7">
      <xdr:nvSpPr>
        <xdr:cNvPr id="36" name="TextBox 35">
          <a:extLst>
            <a:ext uri="{FF2B5EF4-FFF2-40B4-BE49-F238E27FC236}">
              <a16:creationId xmlns:a16="http://schemas.microsoft.com/office/drawing/2014/main" id="{8F697C6A-1249-4B7C-B960-96BC7C9446E3}"/>
            </a:ext>
          </a:extLst>
        </xdr:cNvPr>
        <xdr:cNvSpPr txBox="1"/>
      </xdr:nvSpPr>
      <xdr:spPr>
        <a:xfrm>
          <a:off x="9443590" y="3737976"/>
          <a:ext cx="1066475"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5C9953-56E8-43CB-9A7E-1652DAE1F1B1}" type="TxLink">
            <a:rPr lang="en-US" sz="1800" b="0" i="0" u="none" strike="noStrike">
              <a:solidFill>
                <a:schemeClr val="bg1"/>
              </a:solidFill>
              <a:latin typeface="Aptos Narrow"/>
            </a:rPr>
            <a:pPr/>
            <a:t>112%</a:t>
          </a:fld>
          <a:endParaRPr lang="en-US" sz="1800" b="0" i="0" u="none" strike="noStrike">
            <a:solidFill>
              <a:schemeClr val="bg1"/>
            </a:solidFill>
            <a:latin typeface="Aptos Narrow"/>
          </a:endParaRPr>
        </a:p>
      </xdr:txBody>
    </xdr:sp>
    <xdr:clientData/>
  </xdr:twoCellAnchor>
  <xdr:twoCellAnchor>
    <xdr:from>
      <xdr:col>15</xdr:col>
      <xdr:colOff>250907</xdr:colOff>
      <xdr:row>17</xdr:row>
      <xdr:rowOff>8049</xdr:rowOff>
    </xdr:from>
    <xdr:to>
      <xdr:col>17</xdr:col>
      <xdr:colOff>89715</xdr:colOff>
      <xdr:row>18</xdr:row>
      <xdr:rowOff>135048</xdr:rowOff>
    </xdr:to>
    <xdr:sp macro="" textlink="Pivot!B6">
      <xdr:nvSpPr>
        <xdr:cNvPr id="39" name="TextBox 38">
          <a:extLst>
            <a:ext uri="{FF2B5EF4-FFF2-40B4-BE49-F238E27FC236}">
              <a16:creationId xmlns:a16="http://schemas.microsoft.com/office/drawing/2014/main" id="{712CDBBA-EAAF-4BC2-BA7B-C26703612FF9}"/>
            </a:ext>
          </a:extLst>
        </xdr:cNvPr>
        <xdr:cNvSpPr txBox="1"/>
      </xdr:nvSpPr>
      <xdr:spPr>
        <a:xfrm>
          <a:off x="9458407" y="3066632"/>
          <a:ext cx="1066475"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1" u="none" strike="noStrike">
              <a:solidFill>
                <a:schemeClr val="bg1"/>
              </a:solidFill>
              <a:latin typeface="Aptos Narrow"/>
            </a:rPr>
            <a:t>Per</a:t>
          </a:r>
          <a:r>
            <a:rPr lang="en-US" sz="1200" b="0" i="1" u="none" strike="noStrike" baseline="0">
              <a:solidFill>
                <a:schemeClr val="bg1"/>
              </a:solidFill>
              <a:latin typeface="Aptos Narrow"/>
            </a:rPr>
            <a:t> Visit</a:t>
          </a:r>
          <a:endParaRPr lang="en-US" sz="1200" b="0" i="1" u="none" strike="noStrike">
            <a:solidFill>
              <a:schemeClr val="bg1"/>
            </a:solidFill>
            <a:latin typeface="Aptos Narrow"/>
          </a:endParaRPr>
        </a:p>
      </xdr:txBody>
    </xdr:sp>
    <xdr:clientData/>
  </xdr:twoCellAnchor>
  <xdr:twoCellAnchor>
    <xdr:from>
      <xdr:col>15</xdr:col>
      <xdr:colOff>246673</xdr:colOff>
      <xdr:row>22</xdr:row>
      <xdr:rowOff>33809</xdr:rowOff>
    </xdr:from>
    <xdr:to>
      <xdr:col>17</xdr:col>
      <xdr:colOff>85481</xdr:colOff>
      <xdr:row>23</xdr:row>
      <xdr:rowOff>160809</xdr:rowOff>
    </xdr:to>
    <xdr:sp macro="" textlink="Pivot!B7">
      <xdr:nvSpPr>
        <xdr:cNvPr id="40" name="TextBox 39">
          <a:extLst>
            <a:ext uri="{FF2B5EF4-FFF2-40B4-BE49-F238E27FC236}">
              <a16:creationId xmlns:a16="http://schemas.microsoft.com/office/drawing/2014/main" id="{E8FB578E-264A-4883-88B3-8FD7D1158344}"/>
            </a:ext>
          </a:extLst>
        </xdr:cNvPr>
        <xdr:cNvSpPr txBox="1"/>
      </xdr:nvSpPr>
      <xdr:spPr>
        <a:xfrm>
          <a:off x="9454173" y="3991976"/>
          <a:ext cx="1066475"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1" u="none" strike="noStrike">
              <a:solidFill>
                <a:schemeClr val="bg1"/>
              </a:solidFill>
              <a:latin typeface="Aptos Narrow"/>
            </a:rPr>
            <a:t>Bounce</a:t>
          </a:r>
          <a:r>
            <a:rPr lang="en-US" sz="1200" b="0" i="1" u="none" strike="noStrike" baseline="0">
              <a:solidFill>
                <a:schemeClr val="bg1"/>
              </a:solidFill>
              <a:latin typeface="Aptos Narrow"/>
            </a:rPr>
            <a:t> Rate</a:t>
          </a:r>
          <a:endParaRPr lang="en-US" sz="1200" b="0" i="1" u="none" strike="noStrike">
            <a:solidFill>
              <a:schemeClr val="bg1"/>
            </a:solidFill>
            <a:latin typeface="Aptos Narrow"/>
          </a:endParaRPr>
        </a:p>
      </xdr:txBody>
    </xdr:sp>
    <xdr:clientData/>
  </xdr:twoCellAnchor>
  <xdr:twoCellAnchor>
    <xdr:from>
      <xdr:col>15</xdr:col>
      <xdr:colOff>214923</xdr:colOff>
      <xdr:row>25</xdr:row>
      <xdr:rowOff>74386</xdr:rowOff>
    </xdr:from>
    <xdr:to>
      <xdr:col>17</xdr:col>
      <xdr:colOff>53731</xdr:colOff>
      <xdr:row>27</xdr:row>
      <xdr:rowOff>21469</xdr:rowOff>
    </xdr:to>
    <xdr:sp macro="" textlink="Pivot!B8">
      <xdr:nvSpPr>
        <xdr:cNvPr id="41" name="TextBox 40">
          <a:extLst>
            <a:ext uri="{FF2B5EF4-FFF2-40B4-BE49-F238E27FC236}">
              <a16:creationId xmlns:a16="http://schemas.microsoft.com/office/drawing/2014/main" id="{5AC47D16-C504-4F86-A02A-DBFD73A0330E}"/>
            </a:ext>
          </a:extLst>
        </xdr:cNvPr>
        <xdr:cNvSpPr txBox="1"/>
      </xdr:nvSpPr>
      <xdr:spPr>
        <a:xfrm>
          <a:off x="9422423" y="4572303"/>
          <a:ext cx="1066475"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AF3DA1-68A9-49B0-A28D-5E5592F41E52}" type="TxLink">
            <a:rPr lang="en-US" sz="1800" b="0" i="0" u="none" strike="noStrike">
              <a:solidFill>
                <a:schemeClr val="bg1"/>
              </a:solidFill>
              <a:latin typeface="Aptos Narrow"/>
            </a:rPr>
            <a:pPr/>
            <a:t>6221</a:t>
          </a:fld>
          <a:endParaRPr lang="en-US" sz="1800" b="0" i="0" u="none" strike="noStrike">
            <a:solidFill>
              <a:schemeClr val="bg1"/>
            </a:solidFill>
            <a:latin typeface="Aptos Narrow"/>
          </a:endParaRPr>
        </a:p>
      </xdr:txBody>
    </xdr:sp>
    <xdr:clientData/>
  </xdr:twoCellAnchor>
  <xdr:twoCellAnchor>
    <xdr:from>
      <xdr:col>15</xdr:col>
      <xdr:colOff>236089</xdr:colOff>
      <xdr:row>26</xdr:row>
      <xdr:rowOff>148470</xdr:rowOff>
    </xdr:from>
    <xdr:to>
      <xdr:col>17</xdr:col>
      <xdr:colOff>74897</xdr:colOff>
      <xdr:row>28</xdr:row>
      <xdr:rowOff>95552</xdr:rowOff>
    </xdr:to>
    <xdr:sp macro="" textlink="Pivot!B8">
      <xdr:nvSpPr>
        <xdr:cNvPr id="42" name="TextBox 41">
          <a:extLst>
            <a:ext uri="{FF2B5EF4-FFF2-40B4-BE49-F238E27FC236}">
              <a16:creationId xmlns:a16="http://schemas.microsoft.com/office/drawing/2014/main" id="{718A35D7-55DB-4AFA-8A02-25272ABA4512}"/>
            </a:ext>
          </a:extLst>
        </xdr:cNvPr>
        <xdr:cNvSpPr txBox="1"/>
      </xdr:nvSpPr>
      <xdr:spPr>
        <a:xfrm>
          <a:off x="9443589" y="4826303"/>
          <a:ext cx="1066475"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Aptos Narrow"/>
            </a:rPr>
            <a:t>Page</a:t>
          </a:r>
          <a:r>
            <a:rPr lang="en-US" sz="1200" b="0" i="0" u="none" strike="noStrike" baseline="0">
              <a:solidFill>
                <a:schemeClr val="bg1"/>
              </a:solidFill>
              <a:latin typeface="Aptos Narrow"/>
            </a:rPr>
            <a:t> Views</a:t>
          </a:r>
        </a:p>
        <a:p>
          <a:endParaRPr lang="en-US" sz="1200" b="0" i="0" u="none" strike="noStrike">
            <a:solidFill>
              <a:schemeClr val="bg1"/>
            </a:solidFill>
            <a:latin typeface="Aptos Narrow"/>
          </a:endParaRPr>
        </a:p>
      </xdr:txBody>
    </xdr:sp>
    <xdr:clientData/>
  </xdr:twoCellAnchor>
  <xdr:twoCellAnchor>
    <xdr:from>
      <xdr:col>15</xdr:col>
      <xdr:colOff>246673</xdr:colOff>
      <xdr:row>30</xdr:row>
      <xdr:rowOff>19713</xdr:rowOff>
    </xdr:from>
    <xdr:to>
      <xdr:col>17</xdr:col>
      <xdr:colOff>85481</xdr:colOff>
      <xdr:row>31</xdr:row>
      <xdr:rowOff>146712</xdr:rowOff>
    </xdr:to>
    <xdr:sp macro="" textlink="Pivot!B9">
      <xdr:nvSpPr>
        <xdr:cNvPr id="43" name="TextBox 42">
          <a:extLst>
            <a:ext uri="{FF2B5EF4-FFF2-40B4-BE49-F238E27FC236}">
              <a16:creationId xmlns:a16="http://schemas.microsoft.com/office/drawing/2014/main" id="{23AF313E-229E-49D9-9708-9006CFA02C10}"/>
            </a:ext>
          </a:extLst>
        </xdr:cNvPr>
        <xdr:cNvSpPr txBox="1"/>
      </xdr:nvSpPr>
      <xdr:spPr>
        <a:xfrm>
          <a:off x="9454173" y="5417213"/>
          <a:ext cx="1066475"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706872-5DB3-40AD-955D-7A63A01C667C}" type="TxLink">
            <a:rPr lang="en-US" sz="1800" b="0" i="0" u="none" strike="noStrike">
              <a:solidFill>
                <a:schemeClr val="bg1"/>
              </a:solidFill>
              <a:latin typeface="Aptos Narrow"/>
            </a:rPr>
            <a:pPr/>
            <a:t>24%</a:t>
          </a:fld>
          <a:endParaRPr lang="en-US" sz="1800" b="0" i="0" u="none" strike="noStrike">
            <a:solidFill>
              <a:schemeClr val="bg1"/>
            </a:solidFill>
            <a:latin typeface="Aptos Narrow"/>
          </a:endParaRPr>
        </a:p>
      </xdr:txBody>
    </xdr:sp>
    <xdr:clientData/>
  </xdr:twoCellAnchor>
  <xdr:twoCellAnchor>
    <xdr:from>
      <xdr:col>15</xdr:col>
      <xdr:colOff>229739</xdr:colOff>
      <xdr:row>31</xdr:row>
      <xdr:rowOff>76863</xdr:rowOff>
    </xdr:from>
    <xdr:to>
      <xdr:col>17</xdr:col>
      <xdr:colOff>423332</xdr:colOff>
      <xdr:row>32</xdr:row>
      <xdr:rowOff>169335</xdr:rowOff>
    </xdr:to>
    <xdr:sp macro="" textlink="Pivot!B9">
      <xdr:nvSpPr>
        <xdr:cNvPr id="44" name="TextBox 43">
          <a:extLst>
            <a:ext uri="{FF2B5EF4-FFF2-40B4-BE49-F238E27FC236}">
              <a16:creationId xmlns:a16="http://schemas.microsoft.com/office/drawing/2014/main" id="{E805B752-F2D4-4F74-BD11-4FAD156CE360}"/>
            </a:ext>
          </a:extLst>
        </xdr:cNvPr>
        <xdr:cNvSpPr txBox="1"/>
      </xdr:nvSpPr>
      <xdr:spPr>
        <a:xfrm>
          <a:off x="9437239" y="5654280"/>
          <a:ext cx="1421260" cy="2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Aptos Narrow"/>
            </a:rPr>
            <a:t>Goal</a:t>
          </a:r>
          <a:r>
            <a:rPr lang="en-US" sz="1200" b="0" i="0" u="none" strike="noStrike" baseline="0">
              <a:solidFill>
                <a:schemeClr val="bg1"/>
              </a:solidFill>
              <a:latin typeface="Aptos Narrow"/>
            </a:rPr>
            <a:t> Conversion</a:t>
          </a:r>
        </a:p>
        <a:p>
          <a:endParaRPr lang="en-US" sz="1200" b="0" i="0" u="none" strike="noStrike">
            <a:solidFill>
              <a:schemeClr val="bg1"/>
            </a:solidFill>
            <a:latin typeface="Aptos Narrow"/>
          </a:endParaRPr>
        </a:p>
      </xdr:txBody>
    </xdr:sp>
    <xdr:clientData/>
  </xdr:twoCellAnchor>
  <xdr:twoCellAnchor>
    <xdr:from>
      <xdr:col>1</xdr:col>
      <xdr:colOff>135839</xdr:colOff>
      <xdr:row>6</xdr:row>
      <xdr:rowOff>1</xdr:rowOff>
    </xdr:from>
    <xdr:to>
      <xdr:col>5</xdr:col>
      <xdr:colOff>402167</xdr:colOff>
      <xdr:row>16</xdr:row>
      <xdr:rowOff>0</xdr:rowOff>
    </xdr:to>
    <xdr:graphicFrame macro="">
      <xdr:nvGraphicFramePr>
        <xdr:cNvPr id="45" name="Chart 44">
          <a:extLst>
            <a:ext uri="{FF2B5EF4-FFF2-40B4-BE49-F238E27FC236}">
              <a16:creationId xmlns:a16="http://schemas.microsoft.com/office/drawing/2014/main" id="{14D6E912-526E-4DDE-9DD2-E79AB9BCA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206829</xdr:colOff>
      <xdr:row>6</xdr:row>
      <xdr:rowOff>32658</xdr:rowOff>
    </xdr:from>
    <xdr:to>
      <xdr:col>5</xdr:col>
      <xdr:colOff>489856</xdr:colOff>
      <xdr:row>8</xdr:row>
      <xdr:rowOff>76200</xdr:rowOff>
    </xdr:to>
    <xdr:sp macro="" textlink="">
      <xdr:nvSpPr>
        <xdr:cNvPr id="6" name="TextBox 5">
          <a:extLst>
            <a:ext uri="{FF2B5EF4-FFF2-40B4-BE49-F238E27FC236}">
              <a16:creationId xmlns:a16="http://schemas.microsoft.com/office/drawing/2014/main" id="{F11F0323-6730-C4B9-14B0-A81BADB1871C}"/>
            </a:ext>
          </a:extLst>
        </xdr:cNvPr>
        <xdr:cNvSpPr txBox="1"/>
      </xdr:nvSpPr>
      <xdr:spPr>
        <a:xfrm>
          <a:off x="816429" y="1143001"/>
          <a:ext cx="2721427"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Traffic</a:t>
          </a:r>
          <a:r>
            <a:rPr lang="en-IN" sz="1400" baseline="0"/>
            <a:t> Source % by Visitor Count</a:t>
          </a:r>
          <a:endParaRPr lang="en-IN" sz="1400"/>
        </a:p>
      </xdr:txBody>
    </xdr:sp>
    <xdr:clientData/>
  </xdr:twoCellAnchor>
  <xdr:twoCellAnchor>
    <xdr:from>
      <xdr:col>5</xdr:col>
      <xdr:colOff>522514</xdr:colOff>
      <xdr:row>7</xdr:row>
      <xdr:rowOff>94343</xdr:rowOff>
    </xdr:from>
    <xdr:to>
      <xdr:col>9</xdr:col>
      <xdr:colOff>203200</xdr:colOff>
      <xdr:row>15</xdr:row>
      <xdr:rowOff>163287</xdr:rowOff>
    </xdr:to>
    <xdr:graphicFrame macro="">
      <xdr:nvGraphicFramePr>
        <xdr:cNvPr id="38" name="Chart 37">
          <a:extLst>
            <a:ext uri="{FF2B5EF4-FFF2-40B4-BE49-F238E27FC236}">
              <a16:creationId xmlns:a16="http://schemas.microsoft.com/office/drawing/2014/main" id="{D60F5486-20BD-468C-B927-454B22798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36285</xdr:colOff>
      <xdr:row>5</xdr:row>
      <xdr:rowOff>174171</xdr:rowOff>
    </xdr:from>
    <xdr:to>
      <xdr:col>9</xdr:col>
      <xdr:colOff>145143</xdr:colOff>
      <xdr:row>7</xdr:row>
      <xdr:rowOff>79829</xdr:rowOff>
    </xdr:to>
    <xdr:sp macro="" textlink="">
      <xdr:nvSpPr>
        <xdr:cNvPr id="46" name="TextBox 45">
          <a:extLst>
            <a:ext uri="{FF2B5EF4-FFF2-40B4-BE49-F238E27FC236}">
              <a16:creationId xmlns:a16="http://schemas.microsoft.com/office/drawing/2014/main" id="{57F45206-C52F-7129-6655-CD926EA4C017}"/>
            </a:ext>
          </a:extLst>
        </xdr:cNvPr>
        <xdr:cNvSpPr txBox="1"/>
      </xdr:nvSpPr>
      <xdr:spPr>
        <a:xfrm>
          <a:off x="3693885" y="1081314"/>
          <a:ext cx="1937658" cy="26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Visits by Traffic Sources</a:t>
          </a:r>
        </a:p>
      </xdr:txBody>
    </xdr:sp>
    <xdr:clientData/>
  </xdr:twoCellAnchor>
  <xdr:twoCellAnchor>
    <xdr:from>
      <xdr:col>9</xdr:col>
      <xdr:colOff>288948</xdr:colOff>
      <xdr:row>5</xdr:row>
      <xdr:rowOff>142539</xdr:rowOff>
    </xdr:from>
    <xdr:to>
      <xdr:col>14</xdr:col>
      <xdr:colOff>544286</xdr:colOff>
      <xdr:row>15</xdr:row>
      <xdr:rowOff>155222</xdr:rowOff>
    </xdr:to>
    <xdr:graphicFrame macro="">
      <xdr:nvGraphicFramePr>
        <xdr:cNvPr id="47" name="Chart 46">
          <a:extLst>
            <a:ext uri="{FF2B5EF4-FFF2-40B4-BE49-F238E27FC236}">
              <a16:creationId xmlns:a16="http://schemas.microsoft.com/office/drawing/2014/main" id="{55605019-87F1-432D-A252-2E9849792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119946</xdr:colOff>
      <xdr:row>7</xdr:row>
      <xdr:rowOff>91722</xdr:rowOff>
    </xdr:from>
    <xdr:to>
      <xdr:col>14</xdr:col>
      <xdr:colOff>500944</xdr:colOff>
      <xdr:row>14</xdr:row>
      <xdr:rowOff>162279</xdr:rowOff>
    </xdr:to>
    <xdr:graphicFrame macro="">
      <xdr:nvGraphicFramePr>
        <xdr:cNvPr id="49" name="Chart 48">
          <a:extLst>
            <a:ext uri="{FF2B5EF4-FFF2-40B4-BE49-F238E27FC236}">
              <a16:creationId xmlns:a16="http://schemas.microsoft.com/office/drawing/2014/main" id="{B3766418-8BA6-42FC-A52C-448A46C21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128136</xdr:colOff>
      <xdr:row>16</xdr:row>
      <xdr:rowOff>17669</xdr:rowOff>
    </xdr:from>
    <xdr:to>
      <xdr:col>8</xdr:col>
      <xdr:colOff>261581</xdr:colOff>
      <xdr:row>25</xdr:row>
      <xdr:rowOff>113731</xdr:rowOff>
    </xdr:to>
    <xdr:graphicFrame macro="">
      <xdr:nvGraphicFramePr>
        <xdr:cNvPr id="50" name="Chart 49">
          <a:extLst>
            <a:ext uri="{FF2B5EF4-FFF2-40B4-BE49-F238E27FC236}">
              <a16:creationId xmlns:a16="http://schemas.microsoft.com/office/drawing/2014/main" id="{A20AC7DC-CDD4-4402-A5D2-535762F59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307075</xdr:colOff>
      <xdr:row>16</xdr:row>
      <xdr:rowOff>90985</xdr:rowOff>
    </xdr:from>
    <xdr:to>
      <xdr:col>14</xdr:col>
      <xdr:colOff>523165</xdr:colOff>
      <xdr:row>25</xdr:row>
      <xdr:rowOff>136478</xdr:rowOff>
    </xdr:to>
    <xdr:graphicFrame macro="">
      <xdr:nvGraphicFramePr>
        <xdr:cNvPr id="51" name="Chart 50">
          <a:extLst>
            <a:ext uri="{FF2B5EF4-FFF2-40B4-BE49-F238E27FC236}">
              <a16:creationId xmlns:a16="http://schemas.microsoft.com/office/drawing/2014/main" id="{321AD391-C664-4A50-9751-D725CFEDF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179292</xdr:colOff>
      <xdr:row>26</xdr:row>
      <xdr:rowOff>8965</xdr:rowOff>
    </xdr:from>
    <xdr:to>
      <xdr:col>5</xdr:col>
      <xdr:colOff>403411</xdr:colOff>
      <xdr:row>35</xdr:row>
      <xdr:rowOff>80682</xdr:rowOff>
    </xdr:to>
    <xdr:graphicFrame macro="">
      <xdr:nvGraphicFramePr>
        <xdr:cNvPr id="52" name="Chart 51">
          <a:extLst>
            <a:ext uri="{FF2B5EF4-FFF2-40B4-BE49-F238E27FC236}">
              <a16:creationId xmlns:a16="http://schemas.microsoft.com/office/drawing/2014/main" id="{AFFC0C57-B7AB-4E71-AC12-87FB970FB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506335</xdr:colOff>
      <xdr:row>26</xdr:row>
      <xdr:rowOff>17929</xdr:rowOff>
    </xdr:from>
    <xdr:to>
      <xdr:col>10</xdr:col>
      <xdr:colOff>143435</xdr:colOff>
      <xdr:row>35</xdr:row>
      <xdr:rowOff>80682</xdr:rowOff>
    </xdr:to>
    <xdr:graphicFrame macro="">
      <xdr:nvGraphicFramePr>
        <xdr:cNvPr id="53" name="Chart 52">
          <a:extLst>
            <a:ext uri="{FF2B5EF4-FFF2-40B4-BE49-F238E27FC236}">
              <a16:creationId xmlns:a16="http://schemas.microsoft.com/office/drawing/2014/main" id="{5572A4D7-B93E-4C0C-BCF4-F15261848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10</xdr:col>
      <xdr:colOff>283029</xdr:colOff>
      <xdr:row>26</xdr:row>
      <xdr:rowOff>21770</xdr:rowOff>
    </xdr:from>
    <xdr:to>
      <xdr:col>14</xdr:col>
      <xdr:colOff>468087</xdr:colOff>
      <xdr:row>35</xdr:row>
      <xdr:rowOff>65314</xdr:rowOff>
    </xdr:to>
    <xdr:graphicFrame macro="">
      <xdr:nvGraphicFramePr>
        <xdr:cNvPr id="54" name="Chart 53">
          <a:extLst>
            <a:ext uri="{FF2B5EF4-FFF2-40B4-BE49-F238E27FC236}">
              <a16:creationId xmlns:a16="http://schemas.microsoft.com/office/drawing/2014/main" id="{03B06968-31DA-4840-8D51-A43FE5A6B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18</xdr:col>
      <xdr:colOff>134471</xdr:colOff>
      <xdr:row>1</xdr:row>
      <xdr:rowOff>125506</xdr:rowOff>
    </xdr:from>
    <xdr:to>
      <xdr:col>20</xdr:col>
      <xdr:colOff>134472</xdr:colOff>
      <xdr:row>5</xdr:row>
      <xdr:rowOff>134470</xdr:rowOff>
    </xdr:to>
    <mc:AlternateContent xmlns:mc="http://schemas.openxmlformats.org/markup-compatibility/2006" xmlns:a14="http://schemas.microsoft.com/office/drawing/2010/main">
      <mc:Choice Requires="a14">
        <xdr:graphicFrame macro="">
          <xdr:nvGraphicFramePr>
            <xdr:cNvPr id="55" name="Year">
              <a:extLst>
                <a:ext uri="{FF2B5EF4-FFF2-40B4-BE49-F238E27FC236}">
                  <a16:creationId xmlns:a16="http://schemas.microsoft.com/office/drawing/2014/main" id="{8621C41D-D82D-4337-A7FE-38C099C1422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107271" y="304800"/>
              <a:ext cx="1219201" cy="726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0.04171</cdr:x>
      <cdr:y>0</cdr:y>
    </cdr:from>
    <cdr:to>
      <cdr:x>0.71759</cdr:x>
      <cdr:y>0.15432</cdr:y>
    </cdr:to>
    <cdr:sp macro="" textlink="">
      <cdr:nvSpPr>
        <cdr:cNvPr id="3" name="TextBox 2">
          <a:extLst xmlns:a="http://schemas.openxmlformats.org/drawingml/2006/main">
            <a:ext uri="{FF2B5EF4-FFF2-40B4-BE49-F238E27FC236}">
              <a16:creationId xmlns:a16="http://schemas.microsoft.com/office/drawing/2014/main" id="{9E72C026-8C3A-376E-582D-CF2DC7366F90}"/>
            </a:ext>
          </a:extLst>
        </cdr:cNvPr>
        <cdr:cNvSpPr txBox="1"/>
      </cdr:nvSpPr>
      <cdr:spPr>
        <a:xfrm xmlns:a="http://schemas.openxmlformats.org/drawingml/2006/main">
          <a:off x="137772" y="0"/>
          <a:ext cx="2232660" cy="2841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0.06939</cdr:x>
      <cdr:y>0.00535</cdr:y>
    </cdr:from>
    <cdr:to>
      <cdr:x>0.75219</cdr:x>
      <cdr:y>0.22467</cdr:y>
    </cdr:to>
    <cdr:sp macro="" textlink="">
      <cdr:nvSpPr>
        <cdr:cNvPr id="4" name="TextBox 3">
          <a:extLst xmlns:a="http://schemas.openxmlformats.org/drawingml/2006/main">
            <a:ext uri="{FF2B5EF4-FFF2-40B4-BE49-F238E27FC236}">
              <a16:creationId xmlns:a16="http://schemas.microsoft.com/office/drawing/2014/main" id="{493DD5DD-D802-72EB-E389-2EB0C7B857FC}"/>
            </a:ext>
          </a:extLst>
        </cdr:cNvPr>
        <cdr:cNvSpPr txBox="1"/>
      </cdr:nvSpPr>
      <cdr:spPr>
        <a:xfrm xmlns:a="http://schemas.openxmlformats.org/drawingml/2006/main">
          <a:off x="229212" y="9861"/>
          <a:ext cx="2255520" cy="4038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kern="1200"/>
            <a:t>Visits</a:t>
          </a:r>
          <a:r>
            <a:rPr lang="en-IN" sz="1400" kern="1200" baseline="0"/>
            <a:t> </a:t>
          </a:r>
          <a:r>
            <a:rPr lang="en-IN" sz="1400" kern="1200"/>
            <a:t> by User Type</a:t>
          </a:r>
        </a:p>
      </cdr:txBody>
    </cdr:sp>
  </cdr:relSizeAnchor>
</c:userShapes>
</file>

<file path=xl/drawings/drawing3.xml><?xml version="1.0" encoding="utf-8"?>
<c:userShapes xmlns:c="http://schemas.openxmlformats.org/drawingml/2006/chart">
  <cdr:relSizeAnchor xmlns:cdr="http://schemas.openxmlformats.org/drawingml/2006/chartDrawing">
    <cdr:from>
      <cdr:x>0.15583</cdr:x>
      <cdr:y>0.03573</cdr:y>
    </cdr:from>
    <cdr:to>
      <cdr:x>0.7896</cdr:x>
      <cdr:y>0.32435</cdr:y>
    </cdr:to>
    <cdr:sp macro="" textlink="">
      <cdr:nvSpPr>
        <cdr:cNvPr id="2" name="TextBox 1">
          <a:extLst xmlns:a="http://schemas.openxmlformats.org/drawingml/2006/main">
            <a:ext uri="{FF2B5EF4-FFF2-40B4-BE49-F238E27FC236}">
              <a16:creationId xmlns:a16="http://schemas.microsoft.com/office/drawing/2014/main" id="{3B0468AC-7ABF-2493-0435-942C6D237941}"/>
            </a:ext>
          </a:extLst>
        </cdr:cNvPr>
        <cdr:cNvSpPr txBox="1"/>
      </cdr:nvSpPr>
      <cdr:spPr>
        <a:xfrm xmlns:a="http://schemas.openxmlformats.org/drawingml/2006/main">
          <a:off x="690729" y="61944"/>
          <a:ext cx="2809164" cy="5004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0.20972</cdr:x>
      <cdr:y>0.04229</cdr:y>
    </cdr:from>
    <cdr:to>
      <cdr:x>0.84348</cdr:x>
      <cdr:y>0.27188</cdr:y>
    </cdr:to>
    <cdr:sp macro="" textlink="">
      <cdr:nvSpPr>
        <cdr:cNvPr id="3" name="TextBox 2">
          <a:extLst xmlns:a="http://schemas.openxmlformats.org/drawingml/2006/main">
            <a:ext uri="{FF2B5EF4-FFF2-40B4-BE49-F238E27FC236}">
              <a16:creationId xmlns:a16="http://schemas.microsoft.com/office/drawing/2014/main" id="{9C26B658-69AD-87C4-74CD-72CA14B66F69}"/>
            </a:ext>
          </a:extLst>
        </cdr:cNvPr>
        <cdr:cNvSpPr txBox="1"/>
      </cdr:nvSpPr>
      <cdr:spPr>
        <a:xfrm xmlns:a="http://schemas.openxmlformats.org/drawingml/2006/main">
          <a:off x="929565" y="73316"/>
          <a:ext cx="2809164" cy="3980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kern="1200">
              <a:latin typeface="Calibri" panose="020F0502020204030204" pitchFamily="34" charset="0"/>
              <a:ea typeface="Calibri" panose="020F0502020204030204" pitchFamily="34" charset="0"/>
              <a:cs typeface="Calibri" panose="020F0502020204030204" pitchFamily="34" charset="0"/>
            </a:rPr>
            <a:t>Visits Count by Month</a:t>
          </a:r>
        </a:p>
      </cdr:txBody>
    </cdr:sp>
  </cdr:relSizeAnchor>
</c:userShapes>
</file>

<file path=xl/drawings/drawing4.xml><?xml version="1.0" encoding="utf-8"?>
<c:userShapes xmlns:c="http://schemas.openxmlformats.org/drawingml/2006/chart">
  <cdr:relSizeAnchor xmlns:cdr="http://schemas.openxmlformats.org/drawingml/2006/chartDrawing">
    <cdr:from>
      <cdr:x>0</cdr:x>
      <cdr:y>0.00532</cdr:y>
    </cdr:from>
    <cdr:to>
      <cdr:x>1</cdr:x>
      <cdr:y>0.28723</cdr:y>
    </cdr:to>
    <cdr:sp macro="" textlink="">
      <cdr:nvSpPr>
        <cdr:cNvPr id="2" name="TextBox 1">
          <a:extLst xmlns:a="http://schemas.openxmlformats.org/drawingml/2006/main">
            <a:ext uri="{FF2B5EF4-FFF2-40B4-BE49-F238E27FC236}">
              <a16:creationId xmlns:a16="http://schemas.microsoft.com/office/drawing/2014/main" id="{5DD424AC-5D04-01EF-77D0-B92E20F19837}"/>
            </a:ext>
          </a:extLst>
        </cdr:cNvPr>
        <cdr:cNvSpPr txBox="1"/>
      </cdr:nvSpPr>
      <cdr:spPr>
        <a:xfrm xmlns:a="http://schemas.openxmlformats.org/drawingml/2006/main">
          <a:off x="0" y="8964"/>
          <a:ext cx="2662519" cy="4751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kern="1200">
              <a:latin typeface="Calibri" panose="020F0502020204030204" pitchFamily="34" charset="0"/>
              <a:ea typeface="Calibri" panose="020F0502020204030204" pitchFamily="34" charset="0"/>
              <a:cs typeface="Calibri" panose="020F0502020204030204" pitchFamily="34" charset="0"/>
            </a:rPr>
            <a:t>Top 3 Channels</a:t>
          </a:r>
          <a:r>
            <a:rPr lang="en-IN" sz="1400" kern="1200" baseline="0">
              <a:latin typeface="Calibri" panose="020F0502020204030204" pitchFamily="34" charset="0"/>
              <a:ea typeface="Calibri" panose="020F0502020204030204" pitchFamily="34" charset="0"/>
              <a:cs typeface="Calibri" panose="020F0502020204030204" pitchFamily="34" charset="0"/>
            </a:rPr>
            <a:t> by Conversion%</a:t>
          </a:r>
          <a:r>
            <a:rPr lang="en-IN" sz="1400" kern="1200">
              <a:latin typeface="Calibri" panose="020F0502020204030204" pitchFamily="34" charset="0"/>
              <a:ea typeface="Calibri" panose="020F0502020204030204" pitchFamily="34" charset="0"/>
              <a:cs typeface="Calibri" panose="020F0502020204030204" pitchFamily="34" charset="0"/>
            </a:rPr>
            <a:t> </a:t>
          </a:r>
        </a:p>
      </cdr:txBody>
    </cdr:sp>
  </cdr:relSizeAnchor>
</c:userShapes>
</file>

<file path=xl/drawings/drawing5.xml><?xml version="1.0" encoding="utf-8"?>
<c:userShapes xmlns:c="http://schemas.openxmlformats.org/drawingml/2006/chart">
  <cdr:relSizeAnchor xmlns:cdr="http://schemas.openxmlformats.org/drawingml/2006/chartDrawing">
    <cdr:from>
      <cdr:x>0.06684</cdr:x>
      <cdr:y>0.04631</cdr:y>
    </cdr:from>
    <cdr:to>
      <cdr:x>0.99595</cdr:x>
      <cdr:y>0.27306</cdr:y>
    </cdr:to>
    <cdr:sp macro="" textlink="">
      <cdr:nvSpPr>
        <cdr:cNvPr id="2" name="TextBox 1">
          <a:extLst xmlns:a="http://schemas.openxmlformats.org/drawingml/2006/main">
            <a:ext uri="{FF2B5EF4-FFF2-40B4-BE49-F238E27FC236}">
              <a16:creationId xmlns:a16="http://schemas.microsoft.com/office/drawing/2014/main" id="{D5D9E22D-C415-8C32-6DA0-BABE3713027D}"/>
            </a:ext>
          </a:extLst>
        </cdr:cNvPr>
        <cdr:cNvSpPr txBox="1"/>
      </cdr:nvSpPr>
      <cdr:spPr>
        <a:xfrm xmlns:a="http://schemas.openxmlformats.org/drawingml/2006/main">
          <a:off x="179465" y="80042"/>
          <a:ext cx="2494749" cy="3918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kern="1200">
              <a:latin typeface="Calibri" panose="020F0502020204030204" pitchFamily="34" charset="0"/>
              <a:ea typeface="Calibri" panose="020F0502020204030204" pitchFamily="34" charset="0"/>
              <a:cs typeface="Calibri" panose="020F0502020204030204" pitchFamily="34" charset="0"/>
            </a:rPr>
            <a:t>Top</a:t>
          </a:r>
          <a:r>
            <a:rPr lang="en-IN" sz="1400" kern="1200" baseline="0">
              <a:latin typeface="Calibri" panose="020F0502020204030204" pitchFamily="34" charset="0"/>
              <a:ea typeface="Calibri" panose="020F0502020204030204" pitchFamily="34" charset="0"/>
              <a:cs typeface="Calibri" panose="020F0502020204030204" pitchFamily="34" charset="0"/>
            </a:rPr>
            <a:t> 3 Pages by Conversion %</a:t>
          </a:r>
          <a:r>
            <a:rPr lang="en-IN" sz="1400" kern="1200">
              <a:latin typeface="Calibri" panose="020F0502020204030204" pitchFamily="34" charset="0"/>
              <a:ea typeface="Calibri" panose="020F0502020204030204" pitchFamily="34" charset="0"/>
              <a:cs typeface="Calibri" panose="020F0502020204030204" pitchFamily="34" charset="0"/>
            </a:rPr>
            <a:t> </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1</cdr:x>
      <cdr:y>0.24111</cdr:y>
    </cdr:to>
    <cdr:sp macro="" textlink="">
      <cdr:nvSpPr>
        <cdr:cNvPr id="2" name="TextBox 1">
          <a:extLst xmlns:a="http://schemas.openxmlformats.org/drawingml/2006/main">
            <a:ext uri="{FF2B5EF4-FFF2-40B4-BE49-F238E27FC236}">
              <a16:creationId xmlns:a16="http://schemas.microsoft.com/office/drawing/2014/main" id="{8C00F740-4108-D9F9-7115-EB2C9B5673AA}"/>
            </a:ext>
          </a:extLst>
        </cdr:cNvPr>
        <cdr:cNvSpPr txBox="1"/>
      </cdr:nvSpPr>
      <cdr:spPr>
        <a:xfrm xmlns:a="http://schemas.openxmlformats.org/drawingml/2006/main">
          <a:off x="0" y="0"/>
          <a:ext cx="2623458" cy="3995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kern="1200">
              <a:latin typeface="Calibri" panose="020F0502020204030204" pitchFamily="34" charset="0"/>
              <a:ea typeface="Calibri" panose="020F0502020204030204" pitchFamily="34" charset="0"/>
              <a:cs typeface="Calibri" panose="020F0502020204030204" pitchFamily="34" charset="0"/>
            </a:rPr>
            <a:t>Top Campaign by Conversion 3% </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ma kumari" refreshedDate="45900.054967361109" createdVersion="8" refreshedVersion="8" minRefreshableVersion="3" recordCount="195" xr:uid="{E5A10BCD-E3A0-43E2-8FCB-1F3F18312EB1}">
  <cacheSource type="worksheet">
    <worksheetSource name="Table2"/>
  </cacheSource>
  <cacheFields count="20">
    <cacheField name="Traffic Source Type" numFmtId="0">
      <sharedItems count="6">
        <s v="Social"/>
        <s v="Direct"/>
        <s v="Paid"/>
        <s v="Defect"/>
        <s v="Referral"/>
        <s v="Email"/>
      </sharedItems>
    </cacheField>
    <cacheField name="Traffic Source %" numFmtId="0">
      <sharedItems containsSemiMixedTypes="0" containsString="0" containsNumber="1" containsInteger="1" minValue="14" maxValue="91"/>
    </cacheField>
    <cacheField name="Visitor Type" numFmtId="0">
      <sharedItems count="3">
        <s v="Returning"/>
        <s v="New"/>
        <s v="Guest"/>
      </sharedItems>
    </cacheField>
    <cacheField name="Visitor Count" numFmtId="0">
      <sharedItems containsSemiMixedTypes="0" containsString="0" containsNumber="1" containsInteger="1" minValue="0" maxValue="439"/>
    </cacheField>
    <cacheField name="Visitor Date" numFmtId="0">
      <sharedItems containsSemiMixedTypes="0" containsString="0" containsNumber="1" containsInteger="1" minValue="44570" maxValue="45291"/>
    </cacheField>
    <cacheField name="Visits (in thousands)" numFmtId="0">
      <sharedItems containsSemiMixedTypes="0" containsString="0" containsNumber="1" containsInteger="1" minValue="6" maxValue="55"/>
    </cacheField>
    <cacheField name="Bounce Rate %" numFmtId="0">
      <sharedItems containsSemiMixedTypes="0" containsString="0" containsNumber="1" minValue="5" maxValue="91.5"/>
    </cacheField>
    <cacheField name="Avg. Session Duration (sec)" numFmtId="0">
      <sharedItems containsSemiMixedTypes="0" containsString="0" containsNumber="1" containsInteger="1" minValue="15" maxValue="79"/>
    </cacheField>
    <cacheField name="Pages Per Visit" numFmtId="0">
      <sharedItems containsSemiMixedTypes="0" containsString="0" containsNumber="1" minValue="2.5" maxValue="4.5999999999999996"/>
    </cacheField>
    <cacheField name="Bounce Rate" numFmtId="0">
      <sharedItems containsString="0" containsBlank="1" containsNumber="1" minValue="0" maxValue="68"/>
    </cacheField>
    <cacheField name="Total Page Views" numFmtId="0">
      <sharedItems containsSemiMixedTypes="0" containsString="0" containsNumber="1" containsInteger="1" minValue="25" maxValue="99"/>
    </cacheField>
    <cacheField name="Goal Conversion Rate %" numFmtId="0">
      <sharedItems containsSemiMixedTypes="0" containsString="0" containsNumber="1" minValue="4" maxValue="18.5"/>
    </cacheField>
    <cacheField name="Channel" numFmtId="0">
      <sharedItems count="3">
        <s v="Paid Search"/>
        <s v="Direct"/>
        <s v="Organic"/>
      </sharedItems>
    </cacheField>
    <cacheField name="Conversion % (Channel)" numFmtId="0">
      <sharedItems containsSemiMixedTypes="0" containsString="0" containsNumber="1" minValue="4" maxValue="27.5" count="30">
        <n v="6.2"/>
        <n v="6"/>
        <n v="27.5"/>
        <n v="26"/>
        <n v="23.6"/>
        <n v="22"/>
        <n v="5.3"/>
        <n v="4.8"/>
        <n v="23.7"/>
        <n v="21.5"/>
        <n v="18.899999999999999"/>
        <n v="17.8"/>
        <n v="6.5"/>
        <n v="5.8"/>
        <n v="25"/>
        <n v="24"/>
        <n v="20"/>
        <n v="19"/>
        <n v="5"/>
        <n v="4.5"/>
        <n v="21"/>
        <n v="20.5"/>
        <n v="18"/>
        <n v="7"/>
        <n v="5.5"/>
        <n v="4"/>
        <n v="16"/>
        <n v="23"/>
        <n v="8"/>
        <n v="7.5"/>
      </sharedItems>
    </cacheField>
    <cacheField name="Campaign Name" numFmtId="0">
      <sharedItems count="4">
        <s v="Campaign 2"/>
        <s v="Campaign 1"/>
        <s v="Campaign 3"/>
        <s v="Campaign 4"/>
      </sharedItems>
    </cacheField>
    <cacheField name="Conversion % (Campaign)" numFmtId="0">
      <sharedItems containsSemiMixedTypes="0" containsString="0" containsNumber="1" minValue="6.5" maxValue="20.5"/>
    </cacheField>
    <cacheField name="Page Name" numFmtId="0">
      <sharedItems count="3">
        <s v="Page 3"/>
        <s v="Page 1"/>
        <s v="Page 2"/>
      </sharedItems>
    </cacheField>
    <cacheField name="Conversion % (Page)" numFmtId="0">
      <sharedItems containsSemiMixedTypes="0" containsString="0" containsNumber="1" minValue="5" maxValue="23"/>
    </cacheField>
    <cacheField name="Year" numFmtId="0">
      <sharedItems containsSemiMixedTypes="0" containsString="0" containsNumber="1" containsInteger="1" minValue="2022" maxValue="2023" count="2">
        <n v="2022"/>
        <n v="2023"/>
      </sharedItems>
    </cacheField>
    <cacheField name="Month" numFmtId="0">
      <sharedItems count="12">
        <s v="Jan"/>
        <s v="Apr"/>
        <s v="Jun"/>
        <s v="Oct"/>
        <s v="Dec"/>
        <s v="Sep"/>
        <s v="Mar"/>
        <s v="Aug"/>
        <s v="May"/>
        <s v="Nov"/>
        <s v="Jul"/>
        <s v="Feb"/>
      </sharedItems>
    </cacheField>
  </cacheFields>
  <extLst>
    <ext xmlns:x14="http://schemas.microsoft.com/office/spreadsheetml/2009/9/main" uri="{725AE2AE-9491-48be-B2B4-4EB974FC3084}">
      <x14:pivotCacheDefinition pivotCacheId="2068899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91"/>
    <x v="0"/>
    <n v="52"/>
    <n v="44570"/>
    <n v="53"/>
    <n v="54.88"/>
    <n v="77"/>
    <n v="4.3"/>
    <n v="61.5"/>
    <n v="69"/>
    <n v="17.100000000000001"/>
    <x v="0"/>
    <x v="0"/>
    <x v="0"/>
    <n v="17.399999999999999"/>
    <x v="0"/>
    <n v="22.2"/>
    <x v="0"/>
    <x v="0"/>
  </r>
  <r>
    <x v="0"/>
    <n v="91"/>
    <x v="1"/>
    <n v="125"/>
    <n v="44674"/>
    <n v="30"/>
    <n v="56.3"/>
    <n v="73"/>
    <n v="3.7"/>
    <n v="59.2"/>
    <n v="56"/>
    <n v="16"/>
    <x v="0"/>
    <x v="1"/>
    <x v="0"/>
    <n v="16.8"/>
    <x v="0"/>
    <n v="21.5"/>
    <x v="0"/>
    <x v="1"/>
  </r>
  <r>
    <x v="1"/>
    <n v="44"/>
    <x v="0"/>
    <n v="45"/>
    <n v="44721"/>
    <n v="50"/>
    <n v="91.47"/>
    <n v="49"/>
    <n v="2.9"/>
    <n v="47.8"/>
    <n v="33"/>
    <n v="18"/>
    <x v="1"/>
    <x v="2"/>
    <x v="0"/>
    <n v="8.1"/>
    <x v="1"/>
    <n v="6.9"/>
    <x v="0"/>
    <x v="2"/>
  </r>
  <r>
    <x v="1"/>
    <n v="44"/>
    <x v="1"/>
    <n v="39"/>
    <n v="44837"/>
    <n v="42"/>
    <n v="85.3"/>
    <n v="35"/>
    <n v="2.7"/>
    <n v="45"/>
    <n v="28"/>
    <n v="17.5"/>
    <x v="1"/>
    <x v="3"/>
    <x v="0"/>
    <n v="7.5"/>
    <x v="1"/>
    <n v="6.3"/>
    <x v="0"/>
    <x v="3"/>
  </r>
  <r>
    <x v="2"/>
    <n v="26"/>
    <x v="0"/>
    <n v="30"/>
    <n v="44914"/>
    <n v="9"/>
    <n v="6.04"/>
    <n v="78"/>
    <n v="3.2"/>
    <n v="48.7"/>
    <n v="35"/>
    <n v="5.8"/>
    <x v="2"/>
    <x v="4"/>
    <x v="0"/>
    <n v="18.399999999999999"/>
    <x v="0"/>
    <n v="11.6"/>
    <x v="0"/>
    <x v="4"/>
  </r>
  <r>
    <x v="2"/>
    <n v="26"/>
    <x v="1"/>
    <n v="35"/>
    <n v="45184"/>
    <n v="14"/>
    <n v="7.5"/>
    <n v="75"/>
    <n v="3.1"/>
    <n v="46.2"/>
    <n v="29"/>
    <n v="5.5"/>
    <x v="2"/>
    <x v="5"/>
    <x v="0"/>
    <n v="16.7"/>
    <x v="0"/>
    <n v="10.8"/>
    <x v="1"/>
    <x v="5"/>
  </r>
  <r>
    <x v="3"/>
    <n v="68"/>
    <x v="0"/>
    <n v="155"/>
    <n v="44646"/>
    <n v="15"/>
    <n v="90"/>
    <n v="54"/>
    <n v="3.4"/>
    <n v="67.8"/>
    <n v="34"/>
    <n v="11"/>
    <x v="0"/>
    <x v="6"/>
    <x v="1"/>
    <n v="20.5"/>
    <x v="1"/>
    <n v="19.5"/>
    <x v="0"/>
    <x v="6"/>
  </r>
  <r>
    <x v="3"/>
    <n v="68"/>
    <x v="1"/>
    <n v="28"/>
    <n v="44782"/>
    <n v="10"/>
    <n v="88"/>
    <n v="50"/>
    <n v="3"/>
    <n v="4"/>
    <n v="28"/>
    <n v="10.199999999999999"/>
    <x v="0"/>
    <x v="7"/>
    <x v="1"/>
    <n v="19.7"/>
    <x v="1"/>
    <n v="18"/>
    <x v="0"/>
    <x v="7"/>
  </r>
  <r>
    <x v="4"/>
    <n v="14"/>
    <x v="0"/>
    <n v="114"/>
    <n v="45062"/>
    <n v="17"/>
    <n v="70.63"/>
    <n v="41"/>
    <n v="3.9"/>
    <n v="59.4"/>
    <n v="95"/>
    <n v="15.6"/>
    <x v="2"/>
    <x v="8"/>
    <x v="2"/>
    <n v="15.6"/>
    <x v="1"/>
    <n v="15.1"/>
    <x v="1"/>
    <x v="8"/>
  </r>
  <r>
    <x v="4"/>
    <n v="14"/>
    <x v="1"/>
    <n v="11"/>
    <n v="44576"/>
    <n v="8"/>
    <n v="65"/>
    <n v="25"/>
    <n v="3.6"/>
    <n v="55"/>
    <n v="65"/>
    <n v="14"/>
    <x v="2"/>
    <x v="9"/>
    <x v="2"/>
    <n v="13.9"/>
    <x v="1"/>
    <n v="14.2"/>
    <x v="0"/>
    <x v="0"/>
  </r>
  <r>
    <x v="5"/>
    <n v="33"/>
    <x v="0"/>
    <n v="30"/>
    <n v="44850"/>
    <n v="18"/>
    <n v="65.34"/>
    <n v="15"/>
    <n v="4.0999999999999996"/>
    <n v="52.3"/>
    <n v="94"/>
    <n v="16.2"/>
    <x v="1"/>
    <x v="10"/>
    <x v="3"/>
    <n v="13.8"/>
    <x v="2"/>
    <n v="10.7"/>
    <x v="0"/>
    <x v="3"/>
  </r>
  <r>
    <x v="5"/>
    <n v="33"/>
    <x v="1"/>
    <n v="26"/>
    <n v="45182"/>
    <n v="13"/>
    <n v="60.2"/>
    <n v="16"/>
    <n v="3.8"/>
    <n v="50.5"/>
    <n v="75"/>
    <n v="15"/>
    <x v="1"/>
    <x v="11"/>
    <x v="3"/>
    <n v="12"/>
    <x v="2"/>
    <n v="9.5"/>
    <x v="1"/>
    <x v="5"/>
  </r>
  <r>
    <x v="0"/>
    <n v="91"/>
    <x v="0"/>
    <n v="45"/>
    <n v="45095"/>
    <n v="50"/>
    <n v="54.88"/>
    <n v="77"/>
    <n v="4.2"/>
    <n v="61.5"/>
    <n v="68"/>
    <n v="17.100000000000001"/>
    <x v="0"/>
    <x v="0"/>
    <x v="0"/>
    <n v="17.399999999999999"/>
    <x v="0"/>
    <n v="22.2"/>
    <x v="1"/>
    <x v="2"/>
  </r>
  <r>
    <x v="0"/>
    <n v="91"/>
    <x v="1"/>
    <n v="28"/>
    <n v="44892"/>
    <n v="33"/>
    <n v="56.3"/>
    <n v="73"/>
    <n v="3.7"/>
    <n v="59.2"/>
    <n v="57"/>
    <n v="16"/>
    <x v="0"/>
    <x v="1"/>
    <x v="0"/>
    <n v="16.8"/>
    <x v="0"/>
    <n v="21.5"/>
    <x v="0"/>
    <x v="9"/>
  </r>
  <r>
    <x v="1"/>
    <n v="44"/>
    <x v="0"/>
    <n v="42"/>
    <n v="45202"/>
    <n v="46"/>
    <n v="91.47"/>
    <n v="49"/>
    <n v="2.9"/>
    <n v="47.8"/>
    <n v="31"/>
    <n v="18"/>
    <x v="1"/>
    <x v="2"/>
    <x v="0"/>
    <n v="8.1"/>
    <x v="1"/>
    <n v="6.9"/>
    <x v="1"/>
    <x v="3"/>
  </r>
  <r>
    <x v="1"/>
    <n v="44"/>
    <x v="1"/>
    <n v="38"/>
    <n v="44860"/>
    <n v="35"/>
    <n v="85.3"/>
    <n v="35"/>
    <n v="2.5"/>
    <n v="45"/>
    <n v="27"/>
    <n v="17.5"/>
    <x v="1"/>
    <x v="3"/>
    <x v="0"/>
    <n v="7.5"/>
    <x v="1"/>
    <n v="6.3"/>
    <x v="0"/>
    <x v="3"/>
  </r>
  <r>
    <x v="2"/>
    <n v="26"/>
    <x v="0"/>
    <n v="35"/>
    <n v="45138"/>
    <n v="9"/>
    <n v="6.04"/>
    <n v="78"/>
    <n v="3.4"/>
    <n v="48.7"/>
    <n v="36"/>
    <n v="5.8"/>
    <x v="2"/>
    <x v="4"/>
    <x v="0"/>
    <n v="18.399999999999999"/>
    <x v="0"/>
    <n v="11.6"/>
    <x v="1"/>
    <x v="10"/>
  </r>
  <r>
    <x v="2"/>
    <n v="26"/>
    <x v="1"/>
    <n v="32"/>
    <n v="44811"/>
    <n v="12"/>
    <n v="7.5"/>
    <n v="75"/>
    <n v="3"/>
    <n v="46.2"/>
    <n v="29"/>
    <n v="5.5"/>
    <x v="2"/>
    <x v="5"/>
    <x v="0"/>
    <n v="16.7"/>
    <x v="0"/>
    <n v="10.8"/>
    <x v="0"/>
    <x v="5"/>
  </r>
  <r>
    <x v="3"/>
    <n v="68"/>
    <x v="0"/>
    <n v="150"/>
    <n v="44665"/>
    <n v="13"/>
    <n v="90"/>
    <n v="54"/>
    <n v="3.5"/>
    <n v="67.8"/>
    <n v="33"/>
    <n v="11"/>
    <x v="0"/>
    <x v="6"/>
    <x v="1"/>
    <n v="20.5"/>
    <x v="1"/>
    <n v="19.5"/>
    <x v="0"/>
    <x v="1"/>
  </r>
  <r>
    <x v="3"/>
    <n v="68"/>
    <x v="1"/>
    <n v="30"/>
    <n v="45262"/>
    <n v="11"/>
    <n v="88"/>
    <n v="50"/>
    <n v="3.2"/>
    <n v="64"/>
    <n v="28"/>
    <n v="10.199999999999999"/>
    <x v="0"/>
    <x v="7"/>
    <x v="1"/>
    <n v="19.7"/>
    <x v="1"/>
    <n v="18"/>
    <x v="1"/>
    <x v="4"/>
  </r>
  <r>
    <x v="4"/>
    <n v="14"/>
    <x v="0"/>
    <n v="12"/>
    <n v="44951"/>
    <n v="15"/>
    <n v="70.63"/>
    <n v="41"/>
    <n v="3.9"/>
    <n v="59.4"/>
    <n v="90"/>
    <n v="15.6"/>
    <x v="2"/>
    <x v="8"/>
    <x v="2"/>
    <n v="15.6"/>
    <x v="1"/>
    <n v="15.1"/>
    <x v="1"/>
    <x v="0"/>
  </r>
  <r>
    <x v="4"/>
    <n v="14"/>
    <x v="1"/>
    <n v="39"/>
    <n v="45114"/>
    <n v="9"/>
    <n v="65"/>
    <n v="25"/>
    <n v="3.5"/>
    <n v="55"/>
    <n v="64"/>
    <n v="14"/>
    <x v="2"/>
    <x v="9"/>
    <x v="2"/>
    <n v="13.9"/>
    <x v="1"/>
    <n v="14.2"/>
    <x v="1"/>
    <x v="10"/>
  </r>
  <r>
    <x v="5"/>
    <n v="33"/>
    <x v="0"/>
    <n v="134"/>
    <n v="44586"/>
    <n v="17"/>
    <n v="65.34"/>
    <n v="26"/>
    <n v="4.0999999999999996"/>
    <n v="52.3"/>
    <n v="93"/>
    <n v="16.2"/>
    <x v="1"/>
    <x v="10"/>
    <x v="3"/>
    <n v="13.8"/>
    <x v="2"/>
    <n v="10.7"/>
    <x v="0"/>
    <x v="0"/>
  </r>
  <r>
    <x v="5"/>
    <n v="33"/>
    <x v="1"/>
    <n v="27"/>
    <n v="45249"/>
    <n v="13"/>
    <n v="60.2"/>
    <n v="27"/>
    <n v="3.6"/>
    <n v="50.5"/>
    <n v="76"/>
    <n v="15"/>
    <x v="1"/>
    <x v="11"/>
    <x v="3"/>
    <n v="12"/>
    <x v="2"/>
    <n v="9.5"/>
    <x v="1"/>
    <x v="9"/>
  </r>
  <r>
    <x v="0"/>
    <n v="91"/>
    <x v="0"/>
    <n v="25"/>
    <n v="44885"/>
    <n v="47"/>
    <n v="54.88"/>
    <n v="77"/>
    <n v="4.4000000000000004"/>
    <n v="61.5"/>
    <n v="66"/>
    <n v="17.100000000000001"/>
    <x v="0"/>
    <x v="0"/>
    <x v="0"/>
    <n v="17.399999999999999"/>
    <x v="0"/>
    <n v="22.2"/>
    <x v="0"/>
    <x v="9"/>
  </r>
  <r>
    <x v="0"/>
    <n v="91"/>
    <x v="1"/>
    <n v="300"/>
    <n v="45068"/>
    <n v="35"/>
    <n v="56.3"/>
    <n v="73"/>
    <n v="3.9"/>
    <n v="59.2"/>
    <n v="56"/>
    <n v="16"/>
    <x v="0"/>
    <x v="1"/>
    <x v="0"/>
    <n v="16.8"/>
    <x v="0"/>
    <n v="21.5"/>
    <x v="1"/>
    <x v="8"/>
  </r>
  <r>
    <x v="1"/>
    <n v="44"/>
    <x v="0"/>
    <n v="78"/>
    <n v="45190"/>
    <n v="44"/>
    <n v="91.47"/>
    <n v="49"/>
    <n v="2.7"/>
    <n v="47.8"/>
    <n v="32"/>
    <n v="18"/>
    <x v="1"/>
    <x v="2"/>
    <x v="0"/>
    <n v="8.1"/>
    <x v="1"/>
    <n v="6.9"/>
    <x v="1"/>
    <x v="5"/>
  </r>
  <r>
    <x v="1"/>
    <n v="44"/>
    <x v="1"/>
    <n v="350"/>
    <n v="45074"/>
    <n v="32"/>
    <n v="85.3"/>
    <n v="35"/>
    <n v="2.5"/>
    <n v="45"/>
    <n v="29"/>
    <n v="17.5"/>
    <x v="1"/>
    <x v="3"/>
    <x v="0"/>
    <n v="7.5"/>
    <x v="1"/>
    <n v="6.3"/>
    <x v="1"/>
    <x v="8"/>
  </r>
  <r>
    <x v="2"/>
    <n v="26"/>
    <x v="0"/>
    <n v="27"/>
    <n v="44622"/>
    <n v="8"/>
    <n v="6.04"/>
    <n v="78"/>
    <n v="3.2"/>
    <n v="48.7"/>
    <n v="34"/>
    <n v="5.8"/>
    <x v="2"/>
    <x v="4"/>
    <x v="0"/>
    <n v="18.399999999999999"/>
    <x v="0"/>
    <n v="11.6"/>
    <x v="0"/>
    <x v="6"/>
  </r>
  <r>
    <x v="2"/>
    <n v="26"/>
    <x v="1"/>
    <n v="30"/>
    <n v="44624"/>
    <n v="10"/>
    <n v="7.5"/>
    <n v="75"/>
    <n v="3"/>
    <n v="46.2"/>
    <n v="27"/>
    <n v="5.5"/>
    <x v="2"/>
    <x v="5"/>
    <x v="0"/>
    <n v="16.7"/>
    <x v="0"/>
    <n v="10.8"/>
    <x v="0"/>
    <x v="6"/>
  </r>
  <r>
    <x v="3"/>
    <n v="68"/>
    <x v="0"/>
    <n v="439"/>
    <n v="45171"/>
    <n v="11"/>
    <n v="90"/>
    <n v="54"/>
    <n v="3.3"/>
    <n v="7.8"/>
    <n v="33"/>
    <n v="11"/>
    <x v="0"/>
    <x v="6"/>
    <x v="1"/>
    <n v="20.5"/>
    <x v="1"/>
    <n v="19.5"/>
    <x v="1"/>
    <x v="5"/>
  </r>
  <r>
    <x v="3"/>
    <n v="68"/>
    <x v="1"/>
    <n v="350"/>
    <n v="45243"/>
    <n v="9"/>
    <n v="88"/>
    <n v="50"/>
    <n v="3.1"/>
    <n v="64"/>
    <n v="29"/>
    <n v="10.199999999999999"/>
    <x v="0"/>
    <x v="7"/>
    <x v="1"/>
    <n v="19.7"/>
    <x v="1"/>
    <n v="18"/>
    <x v="1"/>
    <x v="9"/>
  </r>
  <r>
    <x v="4"/>
    <n v="14"/>
    <x v="0"/>
    <n v="50"/>
    <n v="45291"/>
    <n v="14"/>
    <n v="70.63"/>
    <n v="41"/>
    <n v="3.9"/>
    <n v="59.4"/>
    <n v="89"/>
    <n v="15.6"/>
    <x v="2"/>
    <x v="8"/>
    <x v="2"/>
    <n v="15.6"/>
    <x v="1"/>
    <n v="15.1"/>
    <x v="1"/>
    <x v="4"/>
  </r>
  <r>
    <x v="4"/>
    <n v="14"/>
    <x v="1"/>
    <n v="80"/>
    <n v="44786"/>
    <n v="10"/>
    <n v="65"/>
    <n v="25"/>
    <n v="3.5"/>
    <n v="55"/>
    <n v="65"/>
    <n v="14"/>
    <x v="2"/>
    <x v="9"/>
    <x v="2"/>
    <n v="13.9"/>
    <x v="1"/>
    <n v="14.2"/>
    <x v="0"/>
    <x v="7"/>
  </r>
  <r>
    <x v="5"/>
    <n v="33"/>
    <x v="0"/>
    <n v="87"/>
    <n v="44584"/>
    <n v="19"/>
    <n v="65.34"/>
    <n v="26"/>
    <n v="4.0999999999999996"/>
    <n v="52.3"/>
    <n v="93"/>
    <n v="16.2"/>
    <x v="1"/>
    <x v="10"/>
    <x v="3"/>
    <n v="13.8"/>
    <x v="2"/>
    <n v="10.7"/>
    <x v="0"/>
    <x v="0"/>
  </r>
  <r>
    <x v="5"/>
    <n v="33"/>
    <x v="1"/>
    <n v="250"/>
    <n v="44989"/>
    <n v="15"/>
    <n v="60.2"/>
    <n v="27"/>
    <n v="3.8"/>
    <n v="50.5"/>
    <n v="75"/>
    <n v="15"/>
    <x v="1"/>
    <x v="11"/>
    <x v="3"/>
    <n v="12"/>
    <x v="2"/>
    <n v="9.5"/>
    <x v="1"/>
    <x v="6"/>
  </r>
  <r>
    <x v="0"/>
    <n v="91"/>
    <x v="0"/>
    <n v="40"/>
    <n v="44906"/>
    <n v="47"/>
    <n v="54.88"/>
    <n v="77"/>
    <n v="4.4000000000000004"/>
    <n v="61.5"/>
    <n v="66"/>
    <n v="17.100000000000001"/>
    <x v="0"/>
    <x v="0"/>
    <x v="0"/>
    <n v="17.399999999999999"/>
    <x v="0"/>
    <n v="22.2"/>
    <x v="0"/>
    <x v="4"/>
  </r>
  <r>
    <x v="0"/>
    <n v="91"/>
    <x v="1"/>
    <n v="30"/>
    <n v="44727"/>
    <n v="35"/>
    <n v="56.3"/>
    <n v="73"/>
    <n v="3.9"/>
    <n v="59.2"/>
    <n v="56"/>
    <n v="16"/>
    <x v="0"/>
    <x v="1"/>
    <x v="0"/>
    <n v="16.8"/>
    <x v="0"/>
    <n v="21.5"/>
    <x v="0"/>
    <x v="2"/>
  </r>
  <r>
    <x v="1"/>
    <n v="44"/>
    <x v="0"/>
    <n v="46"/>
    <n v="45148"/>
    <n v="44"/>
    <n v="91.47"/>
    <n v="49"/>
    <n v="2.7"/>
    <n v="47.8"/>
    <n v="32"/>
    <n v="18"/>
    <x v="1"/>
    <x v="2"/>
    <x v="0"/>
    <n v="8.1"/>
    <x v="1"/>
    <n v="6.9"/>
    <x v="1"/>
    <x v="7"/>
  </r>
  <r>
    <x v="1"/>
    <n v="44"/>
    <x v="1"/>
    <n v="135"/>
    <n v="45041"/>
    <n v="32"/>
    <n v="85.3"/>
    <n v="35"/>
    <n v="2.5"/>
    <n v="45"/>
    <n v="29"/>
    <n v="17.5"/>
    <x v="1"/>
    <x v="3"/>
    <x v="0"/>
    <n v="7.5"/>
    <x v="1"/>
    <n v="6.3"/>
    <x v="1"/>
    <x v="1"/>
  </r>
  <r>
    <x v="2"/>
    <n v="26"/>
    <x v="0"/>
    <n v="42"/>
    <n v="45088"/>
    <n v="8"/>
    <n v="6.04"/>
    <n v="78"/>
    <n v="3.2"/>
    <n v="48.7"/>
    <n v="34"/>
    <n v="5.8"/>
    <x v="2"/>
    <x v="4"/>
    <x v="0"/>
    <n v="18.399999999999999"/>
    <x v="0"/>
    <n v="11.6"/>
    <x v="1"/>
    <x v="2"/>
  </r>
  <r>
    <x v="2"/>
    <n v="26"/>
    <x v="1"/>
    <n v="30"/>
    <n v="44715"/>
    <n v="10"/>
    <n v="7.5"/>
    <n v="75"/>
    <n v="3"/>
    <n v="46.2"/>
    <n v="27"/>
    <n v="5.5"/>
    <x v="2"/>
    <x v="5"/>
    <x v="0"/>
    <n v="16.7"/>
    <x v="0"/>
    <n v="10.8"/>
    <x v="0"/>
    <x v="2"/>
  </r>
  <r>
    <x v="3"/>
    <n v="68"/>
    <x v="0"/>
    <n v="43"/>
    <n v="44790"/>
    <n v="11"/>
    <n v="90"/>
    <n v="54"/>
    <n v="3.3"/>
    <n v="7.8"/>
    <n v="33"/>
    <n v="11"/>
    <x v="0"/>
    <x v="6"/>
    <x v="1"/>
    <n v="20.5"/>
    <x v="1"/>
    <n v="19.5"/>
    <x v="0"/>
    <x v="7"/>
  </r>
  <r>
    <x v="3"/>
    <n v="68"/>
    <x v="1"/>
    <n v="35"/>
    <n v="44776"/>
    <n v="9"/>
    <n v="88"/>
    <n v="50"/>
    <n v="3.1"/>
    <n v="4"/>
    <n v="29"/>
    <n v="10.199999999999999"/>
    <x v="0"/>
    <x v="7"/>
    <x v="1"/>
    <n v="19.7"/>
    <x v="1"/>
    <n v="18"/>
    <x v="0"/>
    <x v="7"/>
  </r>
  <r>
    <x v="4"/>
    <n v="14"/>
    <x v="0"/>
    <n v="100"/>
    <n v="45125"/>
    <n v="14"/>
    <n v="70.63"/>
    <n v="41"/>
    <n v="3.9"/>
    <n v="59.4"/>
    <n v="89"/>
    <n v="15.6"/>
    <x v="2"/>
    <x v="8"/>
    <x v="2"/>
    <n v="15.6"/>
    <x v="1"/>
    <n v="15.1"/>
    <x v="1"/>
    <x v="10"/>
  </r>
  <r>
    <x v="4"/>
    <n v="14"/>
    <x v="1"/>
    <n v="8"/>
    <n v="45099"/>
    <n v="10"/>
    <n v="65"/>
    <n v="25"/>
    <n v="3.5"/>
    <n v="55"/>
    <n v="65"/>
    <n v="14"/>
    <x v="2"/>
    <x v="9"/>
    <x v="2"/>
    <n v="13.9"/>
    <x v="1"/>
    <n v="14.2"/>
    <x v="1"/>
    <x v="2"/>
  </r>
  <r>
    <x v="5"/>
    <n v="33"/>
    <x v="0"/>
    <n v="38"/>
    <n v="44739"/>
    <n v="19"/>
    <n v="65.34"/>
    <n v="26"/>
    <n v="4.0999999999999996"/>
    <n v="20"/>
    <n v="93"/>
    <n v="16.2"/>
    <x v="1"/>
    <x v="10"/>
    <x v="3"/>
    <n v="13.8"/>
    <x v="2"/>
    <n v="10.7"/>
    <x v="0"/>
    <x v="2"/>
  </r>
  <r>
    <x v="5"/>
    <n v="33"/>
    <x v="1"/>
    <n v="25"/>
    <n v="44629"/>
    <n v="15"/>
    <n v="60.2"/>
    <n v="27"/>
    <n v="3.8"/>
    <n v="50.5"/>
    <n v="75"/>
    <n v="15"/>
    <x v="1"/>
    <x v="11"/>
    <x v="3"/>
    <n v="12"/>
    <x v="2"/>
    <n v="9.5"/>
    <x v="0"/>
    <x v="6"/>
  </r>
  <r>
    <x v="0"/>
    <n v="91"/>
    <x v="0"/>
    <n v="40"/>
    <n v="44810"/>
    <n v="47"/>
    <n v="54.88"/>
    <n v="77"/>
    <n v="4.4000000000000004"/>
    <n v="1.5"/>
    <n v="66"/>
    <n v="17.100000000000001"/>
    <x v="0"/>
    <x v="0"/>
    <x v="0"/>
    <n v="17.399999999999999"/>
    <x v="0"/>
    <n v="22.2"/>
    <x v="0"/>
    <x v="5"/>
  </r>
  <r>
    <x v="0"/>
    <n v="91"/>
    <x v="1"/>
    <n v="30"/>
    <n v="45206"/>
    <n v="35"/>
    <n v="56.3"/>
    <n v="73"/>
    <n v="3.9"/>
    <n v="59.2"/>
    <n v="56"/>
    <n v="16"/>
    <x v="0"/>
    <x v="1"/>
    <x v="0"/>
    <n v="16.8"/>
    <x v="0"/>
    <n v="21.5"/>
    <x v="1"/>
    <x v="3"/>
  </r>
  <r>
    <x v="1"/>
    <n v="44"/>
    <x v="0"/>
    <n v="46"/>
    <n v="45162"/>
    <n v="44"/>
    <n v="91.47"/>
    <n v="49"/>
    <n v="2.7"/>
    <n v="47.8"/>
    <n v="32"/>
    <n v="18"/>
    <x v="1"/>
    <x v="2"/>
    <x v="0"/>
    <n v="8.1"/>
    <x v="1"/>
    <n v="6.9"/>
    <x v="1"/>
    <x v="7"/>
  </r>
  <r>
    <x v="1"/>
    <n v="44"/>
    <x v="1"/>
    <n v="135"/>
    <n v="44963"/>
    <n v="32"/>
    <n v="85.3"/>
    <n v="35"/>
    <n v="2.5"/>
    <n v="45"/>
    <n v="29"/>
    <n v="17.5"/>
    <x v="1"/>
    <x v="3"/>
    <x v="0"/>
    <n v="7.5"/>
    <x v="1"/>
    <n v="6.3"/>
    <x v="1"/>
    <x v="11"/>
  </r>
  <r>
    <x v="2"/>
    <n v="26"/>
    <x v="0"/>
    <n v="42"/>
    <n v="44738"/>
    <n v="8"/>
    <n v="6.04"/>
    <n v="78"/>
    <n v="3.2"/>
    <n v="48.7"/>
    <n v="34"/>
    <n v="5.8"/>
    <x v="2"/>
    <x v="4"/>
    <x v="0"/>
    <n v="18.399999999999999"/>
    <x v="0"/>
    <n v="11.6"/>
    <x v="0"/>
    <x v="2"/>
  </r>
  <r>
    <x v="2"/>
    <n v="26"/>
    <x v="1"/>
    <n v="30"/>
    <n v="44866"/>
    <n v="10"/>
    <n v="7.5"/>
    <n v="75"/>
    <n v="3"/>
    <n v="46.2"/>
    <n v="27"/>
    <n v="5.5"/>
    <x v="2"/>
    <x v="5"/>
    <x v="0"/>
    <n v="16.7"/>
    <x v="0"/>
    <n v="10.8"/>
    <x v="0"/>
    <x v="9"/>
  </r>
  <r>
    <x v="3"/>
    <n v="68"/>
    <x v="0"/>
    <n v="143"/>
    <n v="44746"/>
    <n v="11"/>
    <n v="90"/>
    <n v="54"/>
    <n v="3.3"/>
    <n v="67.8"/>
    <n v="33"/>
    <n v="11"/>
    <x v="0"/>
    <x v="6"/>
    <x v="1"/>
    <n v="20.5"/>
    <x v="1"/>
    <n v="19.5"/>
    <x v="0"/>
    <x v="10"/>
  </r>
  <r>
    <x v="3"/>
    <n v="68"/>
    <x v="1"/>
    <n v="35"/>
    <n v="44907"/>
    <n v="9"/>
    <n v="88"/>
    <n v="50"/>
    <n v="3.1"/>
    <n v="64"/>
    <n v="29"/>
    <n v="10.199999999999999"/>
    <x v="0"/>
    <x v="7"/>
    <x v="1"/>
    <n v="19.7"/>
    <x v="1"/>
    <n v="18"/>
    <x v="0"/>
    <x v="4"/>
  </r>
  <r>
    <x v="4"/>
    <n v="14"/>
    <x v="0"/>
    <n v="10"/>
    <n v="44948"/>
    <n v="14"/>
    <n v="70.63"/>
    <n v="41"/>
    <n v="3.9"/>
    <n v="59.4"/>
    <n v="89"/>
    <n v="15.6"/>
    <x v="2"/>
    <x v="8"/>
    <x v="2"/>
    <n v="15.6"/>
    <x v="1"/>
    <n v="15.1"/>
    <x v="1"/>
    <x v="0"/>
  </r>
  <r>
    <x v="4"/>
    <n v="14"/>
    <x v="1"/>
    <n v="80"/>
    <n v="44926"/>
    <n v="10"/>
    <n v="65"/>
    <n v="25"/>
    <n v="3.5"/>
    <n v="55"/>
    <n v="65"/>
    <n v="14"/>
    <x v="2"/>
    <x v="9"/>
    <x v="2"/>
    <n v="13.9"/>
    <x v="1"/>
    <n v="14.2"/>
    <x v="0"/>
    <x v="4"/>
  </r>
  <r>
    <x v="5"/>
    <n v="33"/>
    <x v="0"/>
    <n v="38"/>
    <n v="44701"/>
    <n v="19"/>
    <n v="65.34"/>
    <n v="26"/>
    <n v="4.0999999999999996"/>
    <n v="52.3"/>
    <n v="93"/>
    <n v="16.2"/>
    <x v="1"/>
    <x v="10"/>
    <x v="3"/>
    <n v="13.8"/>
    <x v="2"/>
    <n v="10.7"/>
    <x v="0"/>
    <x v="8"/>
  </r>
  <r>
    <x v="5"/>
    <n v="33"/>
    <x v="1"/>
    <n v="125"/>
    <n v="45058"/>
    <n v="15"/>
    <n v="60.2"/>
    <n v="27"/>
    <n v="3.8"/>
    <n v="50.5"/>
    <n v="75"/>
    <n v="15"/>
    <x v="1"/>
    <x v="11"/>
    <x v="3"/>
    <n v="12"/>
    <x v="2"/>
    <n v="9.5"/>
    <x v="1"/>
    <x v="8"/>
  </r>
  <r>
    <x v="0"/>
    <n v="91"/>
    <x v="0"/>
    <n v="56"/>
    <n v="44824"/>
    <n v="55"/>
    <n v="54.88"/>
    <n v="77"/>
    <n v="4.3"/>
    <n v="1.5"/>
    <n v="71"/>
    <n v="17.100000000000001"/>
    <x v="0"/>
    <x v="0"/>
    <x v="0"/>
    <n v="17.399999999999999"/>
    <x v="0"/>
    <n v="22.2"/>
    <x v="0"/>
    <x v="5"/>
  </r>
  <r>
    <x v="0"/>
    <n v="91"/>
    <x v="1"/>
    <n v="24"/>
    <n v="44718"/>
    <n v="28"/>
    <n v="56.3"/>
    <n v="73"/>
    <n v="3.5"/>
    <n v="5"/>
    <n v="55"/>
    <n v="16"/>
    <x v="0"/>
    <x v="1"/>
    <x v="0"/>
    <n v="16.8"/>
    <x v="0"/>
    <n v="21.5"/>
    <x v="0"/>
    <x v="2"/>
  </r>
  <r>
    <x v="1"/>
    <n v="44"/>
    <x v="0"/>
    <n v="40"/>
    <n v="44674"/>
    <n v="48"/>
    <n v="91.47"/>
    <n v="49"/>
    <n v="3"/>
    <n v="47.8"/>
    <n v="33"/>
    <n v="18"/>
    <x v="1"/>
    <x v="2"/>
    <x v="0"/>
    <n v="8.1"/>
    <x v="1"/>
    <n v="6.9"/>
    <x v="0"/>
    <x v="1"/>
  </r>
  <r>
    <x v="1"/>
    <n v="44"/>
    <x v="1"/>
    <n v="37"/>
    <n v="45145"/>
    <n v="39"/>
    <n v="85.3"/>
    <n v="35"/>
    <n v="2.8"/>
    <n v="45"/>
    <n v="28"/>
    <n v="17.5"/>
    <x v="1"/>
    <x v="3"/>
    <x v="0"/>
    <n v="7.5"/>
    <x v="1"/>
    <n v="6.3"/>
    <x v="1"/>
    <x v="7"/>
  </r>
  <r>
    <x v="2"/>
    <n v="26"/>
    <x v="0"/>
    <n v="133"/>
    <n v="44667"/>
    <n v="10"/>
    <n v="6.04"/>
    <n v="78"/>
    <n v="3.1"/>
    <n v="48.7"/>
    <n v="35"/>
    <n v="5.8"/>
    <x v="2"/>
    <x v="4"/>
    <x v="0"/>
    <n v="18.399999999999999"/>
    <x v="0"/>
    <n v="11.6"/>
    <x v="0"/>
    <x v="1"/>
  </r>
  <r>
    <x v="2"/>
    <n v="26"/>
    <x v="1"/>
    <n v="39"/>
    <n v="45150"/>
    <n v="15"/>
    <n v="7.5"/>
    <n v="75"/>
    <n v="3.2"/>
    <n v="46.2"/>
    <n v="30"/>
    <n v="5.5"/>
    <x v="2"/>
    <x v="5"/>
    <x v="0"/>
    <n v="16.7"/>
    <x v="0"/>
    <n v="10.8"/>
    <x v="1"/>
    <x v="7"/>
  </r>
  <r>
    <x v="3"/>
    <n v="68"/>
    <x v="0"/>
    <n v="60"/>
    <n v="45070"/>
    <n v="16"/>
    <n v="90"/>
    <n v="54"/>
    <n v="3.5"/>
    <n v="67.8"/>
    <n v="34"/>
    <n v="11"/>
    <x v="0"/>
    <x v="6"/>
    <x v="1"/>
    <n v="20.5"/>
    <x v="1"/>
    <n v="19.5"/>
    <x v="1"/>
    <x v="8"/>
  </r>
  <r>
    <x v="3"/>
    <n v="68"/>
    <x v="1"/>
    <n v="333"/>
    <n v="44712"/>
    <n v="12"/>
    <n v="88"/>
    <n v="50"/>
    <n v="3.2"/>
    <n v="64"/>
    <n v="29"/>
    <n v="10.199999999999999"/>
    <x v="0"/>
    <x v="7"/>
    <x v="1"/>
    <n v="19.7"/>
    <x v="1"/>
    <n v="18"/>
    <x v="0"/>
    <x v="8"/>
  </r>
  <r>
    <x v="4"/>
    <n v="14"/>
    <x v="0"/>
    <n v="6"/>
    <n v="44869"/>
    <n v="18"/>
    <n v="70.63"/>
    <n v="41"/>
    <n v="4.0999999999999996"/>
    <n v="59.4"/>
    <n v="95"/>
    <n v="15.6"/>
    <x v="2"/>
    <x v="8"/>
    <x v="2"/>
    <n v="15.6"/>
    <x v="1"/>
    <n v="15.1"/>
    <x v="0"/>
    <x v="9"/>
  </r>
  <r>
    <x v="4"/>
    <n v="14"/>
    <x v="1"/>
    <n v="13"/>
    <n v="44999"/>
    <n v="9"/>
    <n v="65"/>
    <n v="25"/>
    <n v="3.4"/>
    <n v="55"/>
    <n v="64"/>
    <n v="14"/>
    <x v="2"/>
    <x v="9"/>
    <x v="2"/>
    <n v="13.9"/>
    <x v="1"/>
    <n v="14.2"/>
    <x v="1"/>
    <x v="6"/>
  </r>
  <r>
    <x v="5"/>
    <n v="33"/>
    <x v="0"/>
    <n v="32"/>
    <n v="44721"/>
    <n v="19"/>
    <n v="65.34"/>
    <n v="26"/>
    <n v="4.2"/>
    <n v="2"/>
    <n v="94"/>
    <n v="16.2"/>
    <x v="1"/>
    <x v="10"/>
    <x v="3"/>
    <n v="13.8"/>
    <x v="2"/>
    <n v="10.7"/>
    <x v="0"/>
    <x v="2"/>
  </r>
  <r>
    <x v="5"/>
    <n v="33"/>
    <x v="1"/>
    <n v="29"/>
    <n v="45184"/>
    <n v="14"/>
    <n v="60.2"/>
    <n v="27"/>
    <n v="3.9"/>
    <n v="50.5"/>
    <n v="75"/>
    <n v="15"/>
    <x v="1"/>
    <x v="11"/>
    <x v="3"/>
    <n v="12"/>
    <x v="2"/>
    <n v="9.5"/>
    <x v="1"/>
    <x v="5"/>
  </r>
  <r>
    <x v="0"/>
    <n v="91"/>
    <x v="0"/>
    <n v="156"/>
    <n v="45062"/>
    <n v="55"/>
    <n v="54.88"/>
    <n v="77"/>
    <n v="4.3"/>
    <n v="61.5"/>
    <n v="71"/>
    <n v="17.100000000000001"/>
    <x v="0"/>
    <x v="0"/>
    <x v="0"/>
    <n v="17.399999999999999"/>
    <x v="0"/>
    <n v="22.2"/>
    <x v="1"/>
    <x v="8"/>
  </r>
  <r>
    <x v="0"/>
    <n v="91"/>
    <x v="1"/>
    <n v="24"/>
    <n v="45262"/>
    <n v="28"/>
    <n v="56.3"/>
    <n v="73"/>
    <n v="3.5"/>
    <n v="59.2"/>
    <n v="55"/>
    <n v="16"/>
    <x v="0"/>
    <x v="1"/>
    <x v="0"/>
    <n v="16.8"/>
    <x v="0"/>
    <n v="21.5"/>
    <x v="1"/>
    <x v="4"/>
  </r>
  <r>
    <x v="1"/>
    <n v="44"/>
    <x v="0"/>
    <n v="40"/>
    <n v="45249"/>
    <n v="48"/>
    <n v="91.47"/>
    <n v="49"/>
    <n v="3"/>
    <n v="47.8"/>
    <n v="33"/>
    <n v="18"/>
    <x v="1"/>
    <x v="2"/>
    <x v="0"/>
    <n v="8.1"/>
    <x v="1"/>
    <n v="6.9"/>
    <x v="1"/>
    <x v="9"/>
  </r>
  <r>
    <x v="1"/>
    <n v="44"/>
    <x v="1"/>
    <n v="37"/>
    <n v="45243"/>
    <n v="39"/>
    <n v="85.3"/>
    <n v="35"/>
    <n v="2.8"/>
    <n v="45"/>
    <n v="28"/>
    <n v="17.5"/>
    <x v="1"/>
    <x v="3"/>
    <x v="0"/>
    <n v="7.5"/>
    <x v="1"/>
    <n v="6.3"/>
    <x v="1"/>
    <x v="9"/>
  </r>
  <r>
    <x v="2"/>
    <n v="26"/>
    <x v="0"/>
    <n v="33"/>
    <n v="45291"/>
    <n v="10"/>
    <n v="6.04"/>
    <n v="78"/>
    <n v="3.1"/>
    <n v="48.7"/>
    <n v="35"/>
    <n v="5.8"/>
    <x v="2"/>
    <x v="4"/>
    <x v="0"/>
    <n v="18.399999999999999"/>
    <x v="0"/>
    <n v="11.6"/>
    <x v="1"/>
    <x v="4"/>
  </r>
  <r>
    <x v="2"/>
    <n v="26"/>
    <x v="1"/>
    <n v="139"/>
    <n v="44584"/>
    <n v="15"/>
    <n v="7.5"/>
    <n v="75"/>
    <n v="3.2"/>
    <n v="46.2"/>
    <n v="30"/>
    <n v="5.5"/>
    <x v="2"/>
    <x v="5"/>
    <x v="0"/>
    <n v="16.7"/>
    <x v="0"/>
    <n v="10.8"/>
    <x v="0"/>
    <x v="0"/>
  </r>
  <r>
    <x v="3"/>
    <n v="68"/>
    <x v="0"/>
    <n v="160"/>
    <n v="44989"/>
    <n v="16"/>
    <n v="90"/>
    <n v="54"/>
    <n v="3.5"/>
    <n v="67.8"/>
    <n v="34"/>
    <n v="11"/>
    <x v="0"/>
    <x v="6"/>
    <x v="1"/>
    <n v="20.5"/>
    <x v="1"/>
    <n v="19.5"/>
    <x v="1"/>
    <x v="6"/>
  </r>
  <r>
    <x v="3"/>
    <n v="68"/>
    <x v="1"/>
    <n v="3"/>
    <n v="45171"/>
    <n v="12"/>
    <n v="88"/>
    <n v="50"/>
    <n v="3.2"/>
    <n v="4"/>
    <n v="29"/>
    <n v="10.199999999999999"/>
    <x v="0"/>
    <x v="7"/>
    <x v="1"/>
    <n v="19.7"/>
    <x v="1"/>
    <n v="18"/>
    <x v="1"/>
    <x v="5"/>
  </r>
  <r>
    <x v="4"/>
    <n v="14"/>
    <x v="0"/>
    <n v="6"/>
    <n v="44786"/>
    <n v="18"/>
    <n v="70.63"/>
    <n v="41"/>
    <n v="4.0999999999999996"/>
    <n v="59.4"/>
    <n v="95"/>
    <n v="15.6"/>
    <x v="2"/>
    <x v="8"/>
    <x v="2"/>
    <n v="15.6"/>
    <x v="1"/>
    <n v="15.1"/>
    <x v="0"/>
    <x v="7"/>
  </r>
  <r>
    <x v="4"/>
    <n v="14"/>
    <x v="1"/>
    <n v="3"/>
    <n v="45148"/>
    <n v="9"/>
    <n v="65"/>
    <n v="25"/>
    <n v="3.4"/>
    <n v="55"/>
    <n v="64"/>
    <n v="14"/>
    <x v="2"/>
    <x v="9"/>
    <x v="2"/>
    <n v="13.9"/>
    <x v="1"/>
    <n v="14.2"/>
    <x v="1"/>
    <x v="7"/>
  </r>
  <r>
    <x v="5"/>
    <n v="33"/>
    <x v="0"/>
    <n v="32"/>
    <n v="45125"/>
    <n v="19"/>
    <n v="65.34"/>
    <n v="26"/>
    <n v="4.2"/>
    <n v="52.3"/>
    <n v="94"/>
    <n v="16.2"/>
    <x v="1"/>
    <x v="10"/>
    <x v="3"/>
    <n v="13.8"/>
    <x v="2"/>
    <n v="10.7"/>
    <x v="1"/>
    <x v="10"/>
  </r>
  <r>
    <x v="5"/>
    <n v="33"/>
    <x v="1"/>
    <n v="129"/>
    <n v="44629"/>
    <n v="14"/>
    <n v="60.2"/>
    <n v="27"/>
    <n v="3.9"/>
    <n v="50.5"/>
    <n v="75"/>
    <n v="15"/>
    <x v="1"/>
    <x v="11"/>
    <x v="3"/>
    <n v="12"/>
    <x v="2"/>
    <n v="9.5"/>
    <x v="0"/>
    <x v="6"/>
  </r>
  <r>
    <x v="0"/>
    <n v="91"/>
    <x v="0"/>
    <n v="58"/>
    <n v="44907"/>
    <n v="54"/>
    <n v="55.5"/>
    <n v="77"/>
    <n v="4.0999999999999996"/>
    <n v="60"/>
    <n v="72"/>
    <n v="17.3"/>
    <x v="0"/>
    <x v="12"/>
    <x v="0"/>
    <n v="18.2"/>
    <x v="0"/>
    <n v="23"/>
    <x v="0"/>
    <x v="4"/>
  </r>
  <r>
    <x v="0"/>
    <n v="91"/>
    <x v="1"/>
    <n v="22"/>
    <n v="44926"/>
    <n v="26"/>
    <n v="58"/>
    <n v="70"/>
    <n v="3.8"/>
    <n v="58"/>
    <n v="54"/>
    <n v="15.5"/>
    <x v="0"/>
    <x v="13"/>
    <x v="0"/>
    <n v="15"/>
    <x v="0"/>
    <n v="20"/>
    <x v="0"/>
    <x v="4"/>
  </r>
  <r>
    <x v="1"/>
    <n v="44"/>
    <x v="0"/>
    <n v="45"/>
    <n v="44701"/>
    <n v="49"/>
    <n v="90"/>
    <n v="45"/>
    <n v="3.1"/>
    <n v="48.5"/>
    <n v="33"/>
    <n v="18.5"/>
    <x v="1"/>
    <x v="14"/>
    <x v="0"/>
    <n v="9"/>
    <x v="1"/>
    <n v="7.5"/>
    <x v="0"/>
    <x v="8"/>
  </r>
  <r>
    <x v="1"/>
    <n v="44"/>
    <x v="1"/>
    <n v="134"/>
    <n v="44667"/>
    <n v="37"/>
    <n v="87"/>
    <n v="40"/>
    <n v="2.9"/>
    <n v="46"/>
    <n v="27"/>
    <n v="16.5"/>
    <x v="1"/>
    <x v="15"/>
    <x v="0"/>
    <n v="8"/>
    <x v="1"/>
    <n v="6.5"/>
    <x v="0"/>
    <x v="1"/>
  </r>
  <r>
    <x v="2"/>
    <n v="26"/>
    <x v="0"/>
    <n v="37"/>
    <n v="45150"/>
    <n v="8"/>
    <n v="5"/>
    <n v="76"/>
    <n v="3"/>
    <n v="47"/>
    <n v="37"/>
    <n v="6"/>
    <x v="2"/>
    <x v="16"/>
    <x v="0"/>
    <n v="16"/>
    <x v="0"/>
    <n v="12"/>
    <x v="1"/>
    <x v="7"/>
  </r>
  <r>
    <x v="2"/>
    <n v="26"/>
    <x v="1"/>
    <n v="29"/>
    <n v="45070"/>
    <n v="10"/>
    <n v="7"/>
    <n v="74"/>
    <n v="3.2"/>
    <n v="44"/>
    <n v="31"/>
    <n v="5.5"/>
    <x v="2"/>
    <x v="17"/>
    <x v="0"/>
    <n v="15"/>
    <x v="0"/>
    <n v="11.5"/>
    <x v="1"/>
    <x v="8"/>
  </r>
  <r>
    <x v="3"/>
    <n v="68"/>
    <x v="0"/>
    <n v="61"/>
    <n v="44999"/>
    <n v="14"/>
    <n v="91.5"/>
    <n v="55"/>
    <n v="3.6"/>
    <n v="68"/>
    <n v="35"/>
    <n v="12"/>
    <x v="0"/>
    <x v="18"/>
    <x v="1"/>
    <n v="18"/>
    <x v="1"/>
    <n v="19"/>
    <x v="1"/>
    <x v="6"/>
  </r>
  <r>
    <x v="3"/>
    <n v="68"/>
    <x v="1"/>
    <n v="130"/>
    <n v="44646"/>
    <n v="11"/>
    <n v="89"/>
    <n v="53"/>
    <n v="3"/>
    <n v="65"/>
    <n v="28"/>
    <n v="10"/>
    <x v="0"/>
    <x v="19"/>
    <x v="1"/>
    <n v="16"/>
    <x v="1"/>
    <n v="17"/>
    <x v="0"/>
    <x v="6"/>
  </r>
  <r>
    <x v="4"/>
    <n v="14"/>
    <x v="0"/>
    <n v="8"/>
    <n v="44782"/>
    <n v="17"/>
    <n v="72"/>
    <n v="42"/>
    <n v="4.2"/>
    <n v="0"/>
    <n v="96"/>
    <n v="14.5"/>
    <x v="2"/>
    <x v="20"/>
    <x v="2"/>
    <n v="16"/>
    <x v="1"/>
    <n v="15.5"/>
    <x v="0"/>
    <x v="7"/>
  </r>
  <r>
    <x v="4"/>
    <n v="14"/>
    <x v="1"/>
    <n v="115"/>
    <n v="45062"/>
    <n v="8"/>
    <n v="67"/>
    <n v="27"/>
    <n v="3.7"/>
    <n v="56"/>
    <n v="62"/>
    <n v="12.5"/>
    <x v="2"/>
    <x v="21"/>
    <x v="2"/>
    <n v="14"/>
    <x v="1"/>
    <n v="13.5"/>
    <x v="1"/>
    <x v="8"/>
  </r>
  <r>
    <x v="5"/>
    <n v="33"/>
    <x v="0"/>
    <n v="133"/>
    <n v="44576"/>
    <n v="20"/>
    <n v="63"/>
    <n v="28"/>
    <n v="4.3"/>
    <n v="53"/>
    <n v="96"/>
    <n v="15"/>
    <x v="1"/>
    <x v="17"/>
    <x v="3"/>
    <n v="14"/>
    <x v="2"/>
    <n v="11"/>
    <x v="0"/>
    <x v="0"/>
  </r>
  <r>
    <x v="5"/>
    <n v="33"/>
    <x v="1"/>
    <n v="26"/>
    <n v="44850"/>
    <n v="15"/>
    <n v="59"/>
    <n v="29"/>
    <n v="3.9"/>
    <n v="51"/>
    <n v="80"/>
    <n v="14"/>
    <x v="1"/>
    <x v="22"/>
    <x v="3"/>
    <n v="13"/>
    <x v="2"/>
    <n v="10"/>
    <x v="0"/>
    <x v="3"/>
  </r>
  <r>
    <x v="0"/>
    <n v="91"/>
    <x v="0"/>
    <n v="54"/>
    <n v="45182"/>
    <n v="52"/>
    <n v="54"/>
    <n v="77"/>
    <n v="4.4000000000000004"/>
    <n v="59"/>
    <n v="73"/>
    <n v="16"/>
    <x v="0"/>
    <x v="23"/>
    <x v="0"/>
    <n v="15"/>
    <x v="0"/>
    <n v="22"/>
    <x v="1"/>
    <x v="5"/>
  </r>
  <r>
    <x v="0"/>
    <n v="91"/>
    <x v="1"/>
    <n v="2"/>
    <n v="45095"/>
    <n v="27"/>
    <n v="56"/>
    <n v="70"/>
    <n v="3.8"/>
    <n v="58"/>
    <n v="58"/>
    <n v="14"/>
    <x v="0"/>
    <x v="1"/>
    <x v="0"/>
    <n v="14"/>
    <x v="0"/>
    <n v="21"/>
    <x v="1"/>
    <x v="2"/>
  </r>
  <r>
    <x v="1"/>
    <n v="44"/>
    <x v="0"/>
    <n v="42"/>
    <n v="44892"/>
    <n v="45"/>
    <n v="89"/>
    <n v="45"/>
    <n v="3.2"/>
    <n v="45"/>
    <n v="31"/>
    <n v="17"/>
    <x v="1"/>
    <x v="3"/>
    <x v="0"/>
    <n v="7"/>
    <x v="1"/>
    <n v="7"/>
    <x v="0"/>
    <x v="9"/>
  </r>
  <r>
    <x v="1"/>
    <n v="44"/>
    <x v="1"/>
    <n v="39"/>
    <n v="45202"/>
    <n v="38"/>
    <n v="85"/>
    <n v="35"/>
    <n v="2.8"/>
    <n v="44"/>
    <n v="27"/>
    <n v="16"/>
    <x v="1"/>
    <x v="14"/>
    <x v="0"/>
    <n v="6.5"/>
    <x v="1"/>
    <n v="6.5"/>
    <x v="1"/>
    <x v="3"/>
  </r>
  <r>
    <x v="2"/>
    <n v="26"/>
    <x v="0"/>
    <n v="34"/>
    <n v="44860"/>
    <n v="9"/>
    <n v="5.5"/>
    <n v="76"/>
    <n v="3.5"/>
    <n v="48"/>
    <n v="33"/>
    <n v="6.5"/>
    <x v="2"/>
    <x v="5"/>
    <x v="0"/>
    <n v="15"/>
    <x v="0"/>
    <n v="12"/>
    <x v="0"/>
    <x v="3"/>
  </r>
  <r>
    <x v="2"/>
    <n v="26"/>
    <x v="1"/>
    <n v="128"/>
    <n v="45138"/>
    <n v="12"/>
    <n v="6"/>
    <n v="75"/>
    <n v="3.1"/>
    <n v="45"/>
    <n v="28"/>
    <n v="5"/>
    <x v="2"/>
    <x v="20"/>
    <x v="0"/>
    <n v="14"/>
    <x v="0"/>
    <n v="11"/>
    <x v="1"/>
    <x v="10"/>
  </r>
  <r>
    <x v="0"/>
    <n v="91"/>
    <x v="0"/>
    <n v="56"/>
    <n v="44811"/>
    <n v="55"/>
    <n v="54.88"/>
    <n v="77"/>
    <n v="4.3"/>
    <n v="1.5"/>
    <n v="71"/>
    <n v="17.100000000000001"/>
    <x v="0"/>
    <x v="0"/>
    <x v="0"/>
    <n v="17.399999999999999"/>
    <x v="0"/>
    <n v="22.2"/>
    <x v="0"/>
    <x v="5"/>
  </r>
  <r>
    <x v="0"/>
    <n v="91"/>
    <x v="1"/>
    <n v="24"/>
    <n v="44576"/>
    <n v="28"/>
    <n v="56.3"/>
    <n v="73"/>
    <n v="3.5"/>
    <n v="59.2"/>
    <n v="55"/>
    <n v="16"/>
    <x v="0"/>
    <x v="1"/>
    <x v="0"/>
    <n v="16.8"/>
    <x v="0"/>
    <n v="21.5"/>
    <x v="0"/>
    <x v="0"/>
  </r>
  <r>
    <x v="0"/>
    <n v="91"/>
    <x v="2"/>
    <n v="8"/>
    <n v="44811"/>
    <n v="20"/>
    <n v="58"/>
    <n v="65"/>
    <n v="3.9"/>
    <n v="57.5"/>
    <n v="49"/>
    <n v="15.5"/>
    <x v="0"/>
    <x v="24"/>
    <x v="0"/>
    <n v="15.2"/>
    <x v="2"/>
    <n v="20"/>
    <x v="0"/>
    <x v="5"/>
  </r>
  <r>
    <x v="1"/>
    <n v="44"/>
    <x v="0"/>
    <n v="40"/>
    <n v="44776"/>
    <n v="48"/>
    <n v="91.47"/>
    <n v="49"/>
    <n v="3"/>
    <n v="47.8"/>
    <n v="33"/>
    <n v="18"/>
    <x v="1"/>
    <x v="2"/>
    <x v="0"/>
    <n v="8.1"/>
    <x v="1"/>
    <n v="6.9"/>
    <x v="0"/>
    <x v="7"/>
  </r>
  <r>
    <x v="1"/>
    <n v="44"/>
    <x v="1"/>
    <n v="37"/>
    <n v="45099"/>
    <n v="39"/>
    <n v="85.3"/>
    <n v="35"/>
    <n v="2.8"/>
    <n v="5"/>
    <n v="28"/>
    <n v="17.5"/>
    <x v="1"/>
    <x v="3"/>
    <x v="0"/>
    <n v="7.5"/>
    <x v="1"/>
    <n v="6.3"/>
    <x v="1"/>
    <x v="2"/>
  </r>
  <r>
    <x v="1"/>
    <n v="44"/>
    <x v="2"/>
    <n v="29"/>
    <n v="44738"/>
    <n v="30"/>
    <n v="87"/>
    <n v="30"/>
    <n v="3.2"/>
    <n v="46.5"/>
    <n v="93"/>
    <n v="14"/>
    <x v="1"/>
    <x v="15"/>
    <x v="0"/>
    <n v="6.8"/>
    <x v="1"/>
    <n v="6.1"/>
    <x v="0"/>
    <x v="2"/>
  </r>
  <r>
    <x v="2"/>
    <n v="26"/>
    <x v="0"/>
    <n v="33"/>
    <n v="44824"/>
    <n v="10"/>
    <n v="6.04"/>
    <n v="78"/>
    <n v="3.1"/>
    <n v="48.7"/>
    <n v="35"/>
    <n v="5.8"/>
    <x v="2"/>
    <x v="4"/>
    <x v="0"/>
    <n v="18.399999999999999"/>
    <x v="0"/>
    <n v="11.6"/>
    <x v="0"/>
    <x v="5"/>
  </r>
  <r>
    <x v="2"/>
    <n v="26"/>
    <x v="1"/>
    <n v="39"/>
    <n v="44576"/>
    <n v="15"/>
    <n v="7.5"/>
    <n v="75"/>
    <n v="3.2"/>
    <n v="46.2"/>
    <n v="30"/>
    <n v="5.5"/>
    <x v="2"/>
    <x v="5"/>
    <x v="0"/>
    <n v="16.7"/>
    <x v="0"/>
    <n v="10.8"/>
    <x v="0"/>
    <x v="0"/>
  </r>
  <r>
    <x v="2"/>
    <n v="26"/>
    <x v="2"/>
    <n v="20"/>
    <n v="44811"/>
    <n v="12"/>
    <n v="8"/>
    <n v="70"/>
    <n v="3.1"/>
    <n v="44"/>
    <n v="65"/>
    <n v="4"/>
    <x v="2"/>
    <x v="16"/>
    <x v="0"/>
    <n v="14"/>
    <x v="0"/>
    <n v="9.5"/>
    <x v="0"/>
    <x v="5"/>
  </r>
  <r>
    <x v="3"/>
    <n v="68"/>
    <x v="0"/>
    <n v="60"/>
    <n v="44776"/>
    <n v="16"/>
    <n v="90"/>
    <n v="54"/>
    <n v="3.5"/>
    <n v="7.8"/>
    <n v="34"/>
    <n v="11"/>
    <x v="0"/>
    <x v="6"/>
    <x v="1"/>
    <n v="20.5"/>
    <x v="1"/>
    <n v="19.5"/>
    <x v="0"/>
    <x v="7"/>
  </r>
  <r>
    <x v="3"/>
    <n v="68"/>
    <x v="1"/>
    <n v="3"/>
    <n v="45099"/>
    <n v="12"/>
    <n v="88"/>
    <n v="50"/>
    <n v="3.2"/>
    <n v="6"/>
    <n v="29"/>
    <n v="10.199999999999999"/>
    <x v="0"/>
    <x v="7"/>
    <x v="1"/>
    <n v="19.7"/>
    <x v="1"/>
    <n v="18"/>
    <x v="1"/>
    <x v="2"/>
  </r>
  <r>
    <x v="3"/>
    <n v="68"/>
    <x v="2"/>
    <n v="5"/>
    <n v="44738"/>
    <n v="10"/>
    <n v="89"/>
    <n v="45"/>
    <n v="3"/>
    <n v="6"/>
    <n v="60"/>
    <n v="9.5"/>
    <x v="0"/>
    <x v="25"/>
    <x v="1"/>
    <n v="18"/>
    <x v="1"/>
    <n v="16"/>
    <x v="0"/>
    <x v="2"/>
  </r>
  <r>
    <x v="4"/>
    <n v="14"/>
    <x v="0"/>
    <n v="6"/>
    <n v="44824"/>
    <n v="18"/>
    <n v="70.63"/>
    <n v="41"/>
    <n v="4.0999999999999996"/>
    <n v="59.4"/>
    <n v="95"/>
    <n v="15.6"/>
    <x v="2"/>
    <x v="8"/>
    <x v="2"/>
    <n v="15.6"/>
    <x v="1"/>
    <n v="15.1"/>
    <x v="0"/>
    <x v="5"/>
  </r>
  <r>
    <x v="4"/>
    <n v="14"/>
    <x v="1"/>
    <n v="113"/>
    <n v="44576"/>
    <n v="9"/>
    <n v="65"/>
    <n v="25"/>
    <n v="3.4"/>
    <n v="55"/>
    <n v="64"/>
    <n v="14"/>
    <x v="2"/>
    <x v="9"/>
    <x v="2"/>
    <n v="13.9"/>
    <x v="1"/>
    <n v="14.2"/>
    <x v="0"/>
    <x v="0"/>
  </r>
  <r>
    <x v="4"/>
    <n v="14"/>
    <x v="2"/>
    <n v="0"/>
    <n v="44811"/>
    <n v="7"/>
    <n v="64"/>
    <n v="26"/>
    <n v="3.5"/>
    <n v="53"/>
    <n v="54"/>
    <n v="12"/>
    <x v="2"/>
    <x v="16"/>
    <x v="2"/>
    <n v="12.5"/>
    <x v="1"/>
    <n v="12"/>
    <x v="0"/>
    <x v="5"/>
  </r>
  <r>
    <x v="5"/>
    <n v="33"/>
    <x v="0"/>
    <n v="32"/>
    <n v="44776"/>
    <n v="19"/>
    <n v="65.34"/>
    <n v="27"/>
    <n v="4.2"/>
    <n v="52.3"/>
    <n v="94"/>
    <n v="16.2"/>
    <x v="1"/>
    <x v="10"/>
    <x v="3"/>
    <n v="13.8"/>
    <x v="2"/>
    <n v="10.7"/>
    <x v="0"/>
    <x v="7"/>
  </r>
  <r>
    <x v="5"/>
    <n v="33"/>
    <x v="1"/>
    <n v="29"/>
    <n v="45099"/>
    <n v="14"/>
    <n v="60.2"/>
    <n v="28"/>
    <n v="3.9"/>
    <n v="50.5"/>
    <n v="75"/>
    <n v="15"/>
    <x v="1"/>
    <x v="11"/>
    <x v="3"/>
    <n v="12"/>
    <x v="2"/>
    <n v="9.5"/>
    <x v="1"/>
    <x v="2"/>
  </r>
  <r>
    <x v="5"/>
    <n v="33"/>
    <x v="2"/>
    <n v="2"/>
    <n v="44738"/>
    <n v="10"/>
    <n v="58"/>
    <n v="29"/>
    <n v="3.6"/>
    <n v="48"/>
    <n v="51"/>
    <n v="13"/>
    <x v="1"/>
    <x v="26"/>
    <x v="3"/>
    <n v="11"/>
    <x v="2"/>
    <n v="8"/>
    <x v="0"/>
    <x v="2"/>
  </r>
  <r>
    <x v="0"/>
    <n v="91"/>
    <x v="0"/>
    <n v="58"/>
    <n v="44824"/>
    <n v="54"/>
    <n v="55.5"/>
    <n v="77"/>
    <n v="4.0999999999999996"/>
    <n v="0"/>
    <n v="72"/>
    <n v="17.3"/>
    <x v="0"/>
    <x v="12"/>
    <x v="0"/>
    <n v="18.2"/>
    <x v="0"/>
    <n v="23"/>
    <x v="0"/>
    <x v="5"/>
  </r>
  <r>
    <x v="0"/>
    <n v="91"/>
    <x v="1"/>
    <n v="122"/>
    <n v="44674"/>
    <n v="26"/>
    <n v="58"/>
    <n v="70"/>
    <n v="3.8"/>
    <n v="58"/>
    <n v="54"/>
    <n v="15.5"/>
    <x v="0"/>
    <x v="13"/>
    <x v="0"/>
    <n v="15"/>
    <x v="0"/>
    <n v="20"/>
    <x v="0"/>
    <x v="1"/>
  </r>
  <r>
    <x v="1"/>
    <n v="44"/>
    <x v="0"/>
    <n v="45"/>
    <n v="44914"/>
    <n v="49"/>
    <n v="90"/>
    <n v="45"/>
    <n v="3.1"/>
    <n v="48.5"/>
    <n v="33"/>
    <n v="18.5"/>
    <x v="1"/>
    <x v="14"/>
    <x v="0"/>
    <n v="9"/>
    <x v="1"/>
    <n v="7.5"/>
    <x v="0"/>
    <x v="4"/>
  </r>
  <r>
    <x v="1"/>
    <n v="44"/>
    <x v="1"/>
    <n v="34"/>
    <n v="44782"/>
    <n v="37"/>
    <n v="87"/>
    <n v="40"/>
    <n v="2.9"/>
    <n v="44"/>
    <n v="27"/>
    <n v="16.5"/>
    <x v="1"/>
    <x v="15"/>
    <x v="0"/>
    <n v="8"/>
    <x v="1"/>
    <n v="6.5"/>
    <x v="0"/>
    <x v="7"/>
  </r>
  <r>
    <x v="1"/>
    <n v="44"/>
    <x v="2"/>
    <n v="2"/>
    <n v="45095"/>
    <n v="25"/>
    <n v="85"/>
    <n v="35"/>
    <n v="3"/>
    <n v="43"/>
    <n v="78"/>
    <n v="15"/>
    <x v="1"/>
    <x v="27"/>
    <x v="0"/>
    <n v="7"/>
    <x v="1"/>
    <n v="5"/>
    <x v="1"/>
    <x v="2"/>
  </r>
  <r>
    <x v="2"/>
    <n v="26"/>
    <x v="0"/>
    <n v="37"/>
    <n v="44866"/>
    <n v="8"/>
    <n v="5"/>
    <n v="76"/>
    <n v="3"/>
    <n v="47"/>
    <n v="37"/>
    <n v="6"/>
    <x v="2"/>
    <x v="16"/>
    <x v="0"/>
    <n v="16"/>
    <x v="0"/>
    <n v="12"/>
    <x v="0"/>
    <x v="9"/>
  </r>
  <r>
    <x v="2"/>
    <n v="26"/>
    <x v="1"/>
    <n v="29"/>
    <n v="44674"/>
    <n v="10"/>
    <n v="7"/>
    <n v="74"/>
    <n v="3.2"/>
    <n v="44"/>
    <n v="31"/>
    <n v="5.5"/>
    <x v="2"/>
    <x v="17"/>
    <x v="0"/>
    <n v="15"/>
    <x v="0"/>
    <n v="11.5"/>
    <x v="0"/>
    <x v="1"/>
  </r>
  <r>
    <x v="2"/>
    <n v="26"/>
    <x v="2"/>
    <n v="5"/>
    <n v="44914"/>
    <n v="7"/>
    <n v="6.5"/>
    <n v="70"/>
    <n v="3.1"/>
    <n v="42"/>
    <n v="57"/>
    <n v="4.5"/>
    <x v="2"/>
    <x v="22"/>
    <x v="0"/>
    <n v="14"/>
    <x v="0"/>
    <n v="10"/>
    <x v="0"/>
    <x v="4"/>
  </r>
  <r>
    <x v="3"/>
    <n v="68"/>
    <x v="0"/>
    <n v="6"/>
    <n v="44782"/>
    <n v="14"/>
    <n v="91.5"/>
    <n v="55"/>
    <n v="3.6"/>
    <n v="8"/>
    <n v="35"/>
    <n v="12"/>
    <x v="0"/>
    <x v="18"/>
    <x v="1"/>
    <n v="18"/>
    <x v="1"/>
    <n v="19"/>
    <x v="0"/>
    <x v="7"/>
  </r>
  <r>
    <x v="3"/>
    <n v="68"/>
    <x v="1"/>
    <n v="30"/>
    <n v="45095"/>
    <n v="11"/>
    <n v="89"/>
    <n v="53"/>
    <n v="3"/>
    <n v="6"/>
    <n v="28"/>
    <n v="10"/>
    <x v="0"/>
    <x v="19"/>
    <x v="1"/>
    <n v="16"/>
    <x v="1"/>
    <n v="17"/>
    <x v="1"/>
    <x v="2"/>
  </r>
  <r>
    <x v="3"/>
    <n v="68"/>
    <x v="2"/>
    <n v="0"/>
    <n v="44866"/>
    <n v="9"/>
    <n v="88"/>
    <n v="45"/>
    <n v="2.8"/>
    <n v="63"/>
    <n v="45"/>
    <n v="9"/>
    <x v="0"/>
    <x v="25"/>
    <x v="1"/>
    <n v="15"/>
    <x v="1"/>
    <n v="16"/>
    <x v="0"/>
    <x v="9"/>
  </r>
  <r>
    <x v="4"/>
    <n v="14"/>
    <x v="0"/>
    <n v="18"/>
    <n v="44570"/>
    <n v="17"/>
    <n v="72"/>
    <n v="42"/>
    <n v="4.2"/>
    <n v="60"/>
    <n v="96"/>
    <n v="14.5"/>
    <x v="2"/>
    <x v="20"/>
    <x v="2"/>
    <n v="16"/>
    <x v="1"/>
    <n v="15.5"/>
    <x v="0"/>
    <x v="0"/>
  </r>
  <r>
    <x v="4"/>
    <n v="14"/>
    <x v="1"/>
    <n v="15"/>
    <n v="44674"/>
    <n v="8"/>
    <n v="67"/>
    <n v="27"/>
    <n v="3.7"/>
    <n v="56"/>
    <n v="62"/>
    <n v="12.5"/>
    <x v="2"/>
    <x v="21"/>
    <x v="2"/>
    <n v="14"/>
    <x v="1"/>
    <n v="13.5"/>
    <x v="0"/>
    <x v="1"/>
  </r>
  <r>
    <x v="4"/>
    <n v="14"/>
    <x v="2"/>
    <n v="15"/>
    <n v="44721"/>
    <n v="6"/>
    <n v="66"/>
    <n v="25"/>
    <n v="3.5"/>
    <n v="54"/>
    <n v="52"/>
    <n v="12"/>
    <x v="2"/>
    <x v="17"/>
    <x v="2"/>
    <n v="13"/>
    <x v="1"/>
    <n v="12"/>
    <x v="0"/>
    <x v="2"/>
  </r>
  <r>
    <x v="5"/>
    <n v="33"/>
    <x v="0"/>
    <n v="33"/>
    <n v="44837"/>
    <n v="20"/>
    <n v="63"/>
    <n v="26"/>
    <n v="4.3"/>
    <n v="53"/>
    <n v="96"/>
    <n v="15"/>
    <x v="1"/>
    <x v="17"/>
    <x v="3"/>
    <n v="14"/>
    <x v="2"/>
    <n v="11"/>
    <x v="0"/>
    <x v="3"/>
  </r>
  <r>
    <x v="5"/>
    <n v="33"/>
    <x v="1"/>
    <n v="29"/>
    <n v="44914"/>
    <n v="15"/>
    <n v="59"/>
    <n v="27"/>
    <n v="3.9"/>
    <n v="51"/>
    <n v="80"/>
    <n v="14"/>
    <x v="1"/>
    <x v="22"/>
    <x v="3"/>
    <n v="13"/>
    <x v="2"/>
    <n v="10"/>
    <x v="0"/>
    <x v="4"/>
  </r>
  <r>
    <x v="5"/>
    <n v="33"/>
    <x v="2"/>
    <n v="2"/>
    <n v="45184"/>
    <n v="10"/>
    <n v="58"/>
    <n v="28"/>
    <n v="3.6"/>
    <n v="48"/>
    <n v="51"/>
    <n v="13"/>
    <x v="1"/>
    <x v="26"/>
    <x v="3"/>
    <n v="11"/>
    <x v="2"/>
    <n v="8"/>
    <x v="1"/>
    <x v="5"/>
  </r>
  <r>
    <x v="0"/>
    <n v="91"/>
    <x v="0"/>
    <n v="54"/>
    <n v="44723"/>
    <n v="52"/>
    <n v="54"/>
    <n v="77"/>
    <n v="4.4000000000000004"/>
    <n v="59"/>
    <n v="73"/>
    <n v="16"/>
    <x v="0"/>
    <x v="23"/>
    <x v="0"/>
    <n v="15"/>
    <x v="0"/>
    <n v="22"/>
    <x v="0"/>
    <x v="2"/>
  </r>
  <r>
    <x v="0"/>
    <n v="91"/>
    <x v="1"/>
    <n v="2"/>
    <n v="44839"/>
    <n v="27"/>
    <n v="56"/>
    <n v="70"/>
    <n v="3.8"/>
    <n v="58"/>
    <n v="58"/>
    <n v="14"/>
    <x v="0"/>
    <x v="1"/>
    <x v="0"/>
    <n v="14"/>
    <x v="0"/>
    <n v="21"/>
    <x v="0"/>
    <x v="3"/>
  </r>
  <r>
    <x v="0"/>
    <n v="91"/>
    <x v="2"/>
    <n v="7"/>
    <n v="44916"/>
    <n v="12"/>
    <n v="58"/>
    <n v="65"/>
    <n v="3.4"/>
    <n v="56"/>
    <n v="45"/>
    <n v="13"/>
    <x v="0"/>
    <x v="24"/>
    <x v="0"/>
    <n v="12"/>
    <x v="0"/>
    <n v="19"/>
    <x v="0"/>
    <x v="4"/>
  </r>
  <r>
    <x v="1"/>
    <n v="44"/>
    <x v="0"/>
    <n v="42"/>
    <n v="45186"/>
    <n v="45"/>
    <n v="89"/>
    <n v="45"/>
    <n v="3.2"/>
    <n v="45"/>
    <n v="31"/>
    <n v="17"/>
    <x v="1"/>
    <x v="3"/>
    <x v="0"/>
    <n v="7"/>
    <x v="1"/>
    <n v="7"/>
    <x v="1"/>
    <x v="5"/>
  </r>
  <r>
    <x v="1"/>
    <n v="44"/>
    <x v="1"/>
    <n v="139"/>
    <n v="44648"/>
    <n v="38"/>
    <n v="85"/>
    <n v="40"/>
    <n v="2.9"/>
    <n v="44"/>
    <n v="27"/>
    <n v="16"/>
    <x v="1"/>
    <x v="14"/>
    <x v="0"/>
    <n v="6.5"/>
    <x v="1"/>
    <n v="6.5"/>
    <x v="0"/>
    <x v="6"/>
  </r>
  <r>
    <x v="1"/>
    <n v="44"/>
    <x v="2"/>
    <n v="22"/>
    <n v="44784"/>
    <n v="25"/>
    <n v="83"/>
    <n v="35"/>
    <n v="3"/>
    <n v="43"/>
    <n v="78"/>
    <n v="15"/>
    <x v="1"/>
    <x v="27"/>
    <x v="0"/>
    <n v="7"/>
    <x v="1"/>
    <n v="5"/>
    <x v="0"/>
    <x v="7"/>
  </r>
  <r>
    <x v="4"/>
    <n v="14"/>
    <x v="0"/>
    <n v="119"/>
    <n v="45064"/>
    <n v="17"/>
    <n v="70.63"/>
    <n v="42"/>
    <n v="4.2"/>
    <n v="60"/>
    <n v="96"/>
    <n v="14.5"/>
    <x v="2"/>
    <x v="20"/>
    <x v="2"/>
    <n v="16"/>
    <x v="1"/>
    <n v="15.5"/>
    <x v="1"/>
    <x v="8"/>
  </r>
  <r>
    <x v="4"/>
    <n v="14"/>
    <x v="1"/>
    <n v="116"/>
    <n v="44578"/>
    <n v="9"/>
    <n v="67"/>
    <n v="27"/>
    <n v="3.7"/>
    <n v="56"/>
    <n v="62"/>
    <n v="12.5"/>
    <x v="2"/>
    <x v="21"/>
    <x v="2"/>
    <n v="14"/>
    <x v="1"/>
    <n v="13.5"/>
    <x v="0"/>
    <x v="0"/>
  </r>
  <r>
    <x v="4"/>
    <n v="14"/>
    <x v="2"/>
    <n v="122"/>
    <n v="44852"/>
    <n v="6"/>
    <n v="66"/>
    <n v="25"/>
    <n v="3.5"/>
    <n v="54"/>
    <n v="52"/>
    <n v="12"/>
    <x v="2"/>
    <x v="17"/>
    <x v="2"/>
    <n v="13"/>
    <x v="1"/>
    <n v="12"/>
    <x v="0"/>
    <x v="3"/>
  </r>
  <r>
    <x v="5"/>
    <n v="33"/>
    <x v="0"/>
    <n v="34"/>
    <n v="45184"/>
    <n v="20"/>
    <n v="63"/>
    <n v="26"/>
    <n v="4.3"/>
    <n v="53"/>
    <n v="96"/>
    <n v="15"/>
    <x v="1"/>
    <x v="17"/>
    <x v="3"/>
    <n v="14"/>
    <x v="2"/>
    <n v="11"/>
    <x v="1"/>
    <x v="5"/>
  </r>
  <r>
    <x v="5"/>
    <n v="33"/>
    <x v="1"/>
    <n v="30"/>
    <n v="45097"/>
    <n v="15"/>
    <n v="59"/>
    <n v="27"/>
    <n v="3.9"/>
    <n v="51"/>
    <n v="80"/>
    <n v="14"/>
    <x v="1"/>
    <x v="22"/>
    <x v="3"/>
    <n v="13"/>
    <x v="2"/>
    <n v="10"/>
    <x v="1"/>
    <x v="2"/>
  </r>
  <r>
    <x v="5"/>
    <n v="33"/>
    <x v="2"/>
    <n v="4"/>
    <n v="44894"/>
    <n v="10"/>
    <n v="58"/>
    <n v="28"/>
    <n v="3.6"/>
    <n v="48"/>
    <n v="51"/>
    <n v="13"/>
    <x v="1"/>
    <x v="26"/>
    <x v="3"/>
    <n v="11"/>
    <x v="2"/>
    <n v="8"/>
    <x v="0"/>
    <x v="9"/>
  </r>
  <r>
    <x v="0"/>
    <n v="91"/>
    <x v="0"/>
    <n v="55"/>
    <n v="45204"/>
    <n v="52"/>
    <n v="54"/>
    <n v="77"/>
    <n v="4.4000000000000004"/>
    <n v="59"/>
    <n v="73"/>
    <n v="16"/>
    <x v="0"/>
    <x v="23"/>
    <x v="0"/>
    <n v="15"/>
    <x v="0"/>
    <n v="22"/>
    <x v="1"/>
    <x v="3"/>
  </r>
  <r>
    <x v="0"/>
    <n v="91"/>
    <x v="1"/>
    <n v="84"/>
    <n v="44862"/>
    <n v="27"/>
    <n v="56"/>
    <n v="70"/>
    <n v="3.8"/>
    <n v="58"/>
    <n v="58"/>
    <n v="14"/>
    <x v="0"/>
    <x v="1"/>
    <x v="0"/>
    <n v="14"/>
    <x v="0"/>
    <n v="21"/>
    <x v="0"/>
    <x v="3"/>
  </r>
  <r>
    <x v="0"/>
    <n v="91"/>
    <x v="2"/>
    <n v="88"/>
    <n v="45140"/>
    <n v="12"/>
    <n v="58"/>
    <n v="65"/>
    <n v="3.4"/>
    <n v="5"/>
    <n v="45"/>
    <n v="13"/>
    <x v="0"/>
    <x v="24"/>
    <x v="0"/>
    <n v="12"/>
    <x v="0"/>
    <n v="19"/>
    <x v="1"/>
    <x v="7"/>
  </r>
  <r>
    <x v="1"/>
    <n v="44"/>
    <x v="0"/>
    <n v="43"/>
    <n v="44813"/>
    <n v="45"/>
    <n v="89"/>
    <n v="45"/>
    <n v="3.2"/>
    <n v="45"/>
    <n v="31"/>
    <n v="17"/>
    <x v="1"/>
    <x v="3"/>
    <x v="0"/>
    <n v="7"/>
    <x v="1"/>
    <n v="7"/>
    <x v="0"/>
    <x v="5"/>
  </r>
  <r>
    <x v="1"/>
    <n v="44"/>
    <x v="1"/>
    <n v="137"/>
    <n v="44667"/>
    <n v="38"/>
    <n v="85"/>
    <n v="40"/>
    <n v="2.9"/>
    <n v="44"/>
    <n v="27"/>
    <n v="16"/>
    <x v="1"/>
    <x v="14"/>
    <x v="0"/>
    <n v="6.5"/>
    <x v="1"/>
    <n v="6.5"/>
    <x v="0"/>
    <x v="1"/>
  </r>
  <r>
    <x v="1"/>
    <n v="44"/>
    <x v="2"/>
    <n v="20"/>
    <n v="45264"/>
    <n v="25"/>
    <n v="83"/>
    <n v="35"/>
    <n v="3"/>
    <n v="43"/>
    <n v="78"/>
    <n v="15"/>
    <x v="1"/>
    <x v="27"/>
    <x v="0"/>
    <n v="7"/>
    <x v="1"/>
    <n v="5"/>
    <x v="1"/>
    <x v="4"/>
  </r>
  <r>
    <x v="2"/>
    <n v="26"/>
    <x v="0"/>
    <n v="35"/>
    <n v="44953"/>
    <n v="10"/>
    <n v="5.5"/>
    <n v="76"/>
    <n v="3.5"/>
    <n v="48"/>
    <n v="33"/>
    <n v="6.5"/>
    <x v="2"/>
    <x v="5"/>
    <x v="0"/>
    <n v="15"/>
    <x v="0"/>
    <n v="12"/>
    <x v="1"/>
    <x v="0"/>
  </r>
  <r>
    <x v="2"/>
    <n v="26"/>
    <x v="1"/>
    <n v="29"/>
    <n v="45116"/>
    <n v="12"/>
    <n v="6"/>
    <n v="75"/>
    <n v="3.1"/>
    <n v="45"/>
    <n v="28"/>
    <n v="5"/>
    <x v="2"/>
    <x v="20"/>
    <x v="0"/>
    <n v="14"/>
    <x v="0"/>
    <n v="11"/>
    <x v="1"/>
    <x v="10"/>
  </r>
  <r>
    <x v="2"/>
    <n v="26"/>
    <x v="2"/>
    <n v="114"/>
    <n v="44588"/>
    <n v="8"/>
    <n v="6.5"/>
    <n v="70"/>
    <n v="3"/>
    <n v="42"/>
    <n v="69"/>
    <n v="4.5"/>
    <x v="2"/>
    <x v="16"/>
    <x v="0"/>
    <n v="12"/>
    <x v="0"/>
    <n v="10"/>
    <x v="0"/>
    <x v="0"/>
  </r>
  <r>
    <x v="0"/>
    <n v="91"/>
    <x v="0"/>
    <n v="60"/>
    <n v="45251"/>
    <n v="47"/>
    <n v="54.88"/>
    <n v="77"/>
    <n v="4.4000000000000004"/>
    <n v="61.5"/>
    <n v="76"/>
    <n v="17.100000000000001"/>
    <x v="0"/>
    <x v="0"/>
    <x v="0"/>
    <n v="17.399999999999999"/>
    <x v="0"/>
    <n v="22.2"/>
    <x v="1"/>
    <x v="9"/>
  </r>
  <r>
    <x v="1"/>
    <n v="44"/>
    <x v="1"/>
    <n v="66"/>
    <n v="44887"/>
    <n v="44"/>
    <n v="91.47"/>
    <n v="49"/>
    <n v="2.7"/>
    <n v="47.8"/>
    <n v="37"/>
    <n v="18"/>
    <x v="1"/>
    <x v="2"/>
    <x v="0"/>
    <n v="8.1"/>
    <x v="1"/>
    <n v="6.9"/>
    <x v="0"/>
    <x v="9"/>
  </r>
  <r>
    <x v="2"/>
    <n v="26"/>
    <x v="0"/>
    <n v="53"/>
    <n v="45070"/>
    <n v="8"/>
    <n v="6.04"/>
    <n v="78"/>
    <n v="3.2"/>
    <n v="48.7"/>
    <n v="39"/>
    <n v="5.8"/>
    <x v="2"/>
    <x v="4"/>
    <x v="0"/>
    <n v="18.399999999999999"/>
    <x v="0"/>
    <n v="11.6"/>
    <x v="1"/>
    <x v="8"/>
  </r>
  <r>
    <x v="3"/>
    <n v="68"/>
    <x v="1"/>
    <n v="64"/>
    <n v="45192"/>
    <n v="11"/>
    <n v="90"/>
    <n v="54"/>
    <n v="3.3"/>
    <n v="7.8"/>
    <n v="38"/>
    <n v="11"/>
    <x v="0"/>
    <x v="6"/>
    <x v="1"/>
    <n v="20.5"/>
    <x v="1"/>
    <n v="19.5"/>
    <x v="1"/>
    <x v="5"/>
  </r>
  <r>
    <x v="4"/>
    <n v="14"/>
    <x v="1"/>
    <n v="2"/>
    <n v="45076"/>
    <n v="14"/>
    <n v="70.63"/>
    <n v="41"/>
    <n v="3.9"/>
    <n v="59.4"/>
    <n v="25"/>
    <n v="15.6"/>
    <x v="2"/>
    <x v="8"/>
    <x v="2"/>
    <n v="15.6"/>
    <x v="1"/>
    <n v="15.1"/>
    <x v="1"/>
    <x v="8"/>
  </r>
  <r>
    <x v="0"/>
    <n v="91"/>
    <x v="0"/>
    <n v="157"/>
    <n v="44624"/>
    <n v="52"/>
    <n v="54"/>
    <n v="77"/>
    <n v="4.5999999999999996"/>
    <n v="58"/>
    <n v="73"/>
    <n v="17"/>
    <x v="0"/>
    <x v="28"/>
    <x v="0"/>
    <n v="16"/>
    <x v="0"/>
    <n v="23"/>
    <x v="0"/>
    <x v="6"/>
  </r>
  <r>
    <x v="1"/>
    <n v="44"/>
    <x v="0"/>
    <n v="129"/>
    <n v="44626"/>
    <n v="45"/>
    <n v="89"/>
    <n v="47"/>
    <n v="3.3"/>
    <n v="45"/>
    <n v="32"/>
    <n v="18"/>
    <x v="1"/>
    <x v="2"/>
    <x v="0"/>
    <n v="9.5"/>
    <x v="1"/>
    <n v="8.5"/>
    <x v="0"/>
    <x v="6"/>
  </r>
  <r>
    <x v="2"/>
    <n v="26"/>
    <x v="1"/>
    <n v="269"/>
    <n v="45173"/>
    <n v="10"/>
    <n v="5.5"/>
    <n v="76"/>
    <n v="3.5"/>
    <n v="48"/>
    <n v="33"/>
    <n v="6.5"/>
    <x v="2"/>
    <x v="5"/>
    <x v="0"/>
    <n v="15"/>
    <x v="0"/>
    <n v="12"/>
    <x v="1"/>
    <x v="5"/>
  </r>
  <r>
    <x v="5"/>
    <n v="33"/>
    <x v="0"/>
    <n v="34"/>
    <n v="45245"/>
    <n v="20"/>
    <n v="63"/>
    <n v="77"/>
    <n v="4.3"/>
    <n v="53"/>
    <n v="96"/>
    <n v="15"/>
    <x v="1"/>
    <x v="17"/>
    <x v="3"/>
    <n v="14"/>
    <x v="2"/>
    <n v="11"/>
    <x v="1"/>
    <x v="9"/>
  </r>
  <r>
    <x v="5"/>
    <n v="33"/>
    <x v="1"/>
    <n v="30"/>
    <n v="44928"/>
    <n v="15"/>
    <n v="59"/>
    <n v="78"/>
    <n v="3.9"/>
    <n v="51"/>
    <n v="80"/>
    <n v="14"/>
    <x v="1"/>
    <x v="22"/>
    <x v="3"/>
    <n v="13"/>
    <x v="2"/>
    <n v="10"/>
    <x v="1"/>
    <x v="0"/>
  </r>
  <r>
    <x v="5"/>
    <n v="33"/>
    <x v="2"/>
    <n v="4"/>
    <n v="44788"/>
    <n v="10"/>
    <n v="58"/>
    <n v="79"/>
    <n v="3.6"/>
    <n v="48"/>
    <n v="51"/>
    <n v="13"/>
    <x v="1"/>
    <x v="26"/>
    <x v="3"/>
    <n v="11"/>
    <x v="2"/>
    <n v="8"/>
    <x v="0"/>
    <x v="7"/>
  </r>
  <r>
    <x v="4"/>
    <n v="14"/>
    <x v="0"/>
    <n v="19"/>
    <n v="44586"/>
    <n v="17"/>
    <n v="72"/>
    <n v="42"/>
    <n v="4"/>
    <n v="60"/>
    <n v="98"/>
    <n v="14.5"/>
    <x v="2"/>
    <x v="20"/>
    <x v="2"/>
    <n v="16"/>
    <x v="1"/>
    <n v="15.5"/>
    <x v="0"/>
    <x v="0"/>
  </r>
  <r>
    <x v="4"/>
    <n v="14"/>
    <x v="1"/>
    <n v="116"/>
    <n v="44991"/>
    <n v="10"/>
    <n v="67"/>
    <n v="27"/>
    <n v="3.5"/>
    <n v="56"/>
    <n v="62"/>
    <n v="12.5"/>
    <x v="2"/>
    <x v="21"/>
    <x v="2"/>
    <n v="14"/>
    <x v="1"/>
    <n v="13"/>
    <x v="1"/>
    <x v="6"/>
  </r>
  <r>
    <x v="4"/>
    <n v="14"/>
    <x v="2"/>
    <n v="4"/>
    <n v="44908"/>
    <n v="9"/>
    <n v="66"/>
    <n v="25"/>
    <n v="3.4"/>
    <n v="54"/>
    <n v="52"/>
    <n v="12"/>
    <x v="2"/>
    <x v="17"/>
    <x v="2"/>
    <n v="13"/>
    <x v="1"/>
    <n v="12"/>
    <x v="0"/>
    <x v="4"/>
  </r>
  <r>
    <x v="3"/>
    <n v="68"/>
    <x v="0"/>
    <n v="62"/>
    <n v="44729"/>
    <n v="15"/>
    <n v="91.5"/>
    <n v="57"/>
    <n v="3.7"/>
    <n v="6"/>
    <n v="38"/>
    <n v="12"/>
    <x v="0"/>
    <x v="24"/>
    <x v="1"/>
    <n v="20"/>
    <x v="1"/>
    <n v="18.5"/>
    <x v="0"/>
    <x v="2"/>
  </r>
  <r>
    <x v="3"/>
    <n v="68"/>
    <x v="1"/>
    <n v="28"/>
    <n v="45150"/>
    <n v="12"/>
    <n v="89"/>
    <n v="53"/>
    <n v="3.1"/>
    <m/>
    <n v="99"/>
    <n v="11.5"/>
    <x v="0"/>
    <x v="19"/>
    <x v="1"/>
    <n v="18"/>
    <x v="1"/>
    <n v="17"/>
    <x v="1"/>
    <x v="7"/>
  </r>
  <r>
    <x v="3"/>
    <n v="68"/>
    <x v="2"/>
    <n v="115"/>
    <n v="45043"/>
    <n v="10"/>
    <n v="88"/>
    <n v="45"/>
    <n v="2.9"/>
    <n v="64"/>
    <n v="55"/>
    <n v="10"/>
    <x v="0"/>
    <x v="25"/>
    <x v="1"/>
    <n v="16.5"/>
    <x v="1"/>
    <n v="15"/>
    <x v="1"/>
    <x v="1"/>
  </r>
  <r>
    <x v="0"/>
    <n v="91"/>
    <x v="0"/>
    <n v="34"/>
    <n v="45090"/>
    <n v="9"/>
    <n v="5.5"/>
    <n v="76"/>
    <n v="3.5"/>
    <n v="48"/>
    <n v="33"/>
    <n v="6.5"/>
    <x v="2"/>
    <x v="5"/>
    <x v="0"/>
    <n v="15"/>
    <x v="0"/>
    <n v="12"/>
    <x v="1"/>
    <x v="2"/>
  </r>
  <r>
    <x v="2"/>
    <n v="26"/>
    <x v="1"/>
    <n v="28"/>
    <n v="44717"/>
    <n v="12"/>
    <n v="6"/>
    <n v="75"/>
    <n v="3.1"/>
    <n v="45"/>
    <n v="28"/>
    <n v="5"/>
    <x v="2"/>
    <x v="20"/>
    <x v="0"/>
    <n v="14"/>
    <x v="0"/>
    <n v="11"/>
    <x v="0"/>
    <x v="2"/>
  </r>
  <r>
    <x v="2"/>
    <n v="26"/>
    <x v="2"/>
    <n v="8"/>
    <n v="44792"/>
    <n v="8"/>
    <n v="6.5"/>
    <n v="70"/>
    <n v="3"/>
    <n v="42"/>
    <n v="69"/>
    <n v="4.5"/>
    <x v="2"/>
    <x v="16"/>
    <x v="0"/>
    <n v="12"/>
    <x v="1"/>
    <n v="23"/>
    <x v="0"/>
    <x v="7"/>
  </r>
  <r>
    <x v="0"/>
    <n v="91"/>
    <x v="0"/>
    <n v="57"/>
    <n v="44778"/>
    <n v="53"/>
    <n v="54"/>
    <n v="77"/>
    <n v="4.5999999999999996"/>
    <n v="58"/>
    <n v="73"/>
    <n v="17"/>
    <x v="0"/>
    <x v="28"/>
    <x v="0"/>
    <n v="16"/>
    <x v="0"/>
    <n v="23"/>
    <x v="0"/>
    <x v="7"/>
  </r>
  <r>
    <x v="0"/>
    <n v="91"/>
    <x v="1"/>
    <n v="156"/>
    <n v="45127"/>
    <n v="30"/>
    <n v="56"/>
    <n v="72"/>
    <n v="3.9"/>
    <n v="57"/>
    <n v="62"/>
    <n v="15.5"/>
    <x v="0"/>
    <x v="29"/>
    <x v="0"/>
    <n v="15"/>
    <x v="0"/>
    <n v="21.5"/>
    <x v="1"/>
    <x v="10"/>
  </r>
  <r>
    <x v="0"/>
    <n v="91"/>
    <x v="2"/>
    <n v="22"/>
    <n v="45101"/>
    <n v="12"/>
    <n v="58"/>
    <n v="67"/>
    <n v="3.3"/>
    <n v="15"/>
    <n v="46"/>
    <n v="14"/>
    <x v="0"/>
    <x v="1"/>
    <x v="0"/>
    <n v="13.5"/>
    <x v="0"/>
    <n v="20"/>
    <x v="1"/>
    <x v="2"/>
  </r>
  <r>
    <x v="1"/>
    <n v="44"/>
    <x v="0"/>
    <n v="46"/>
    <n v="44741"/>
    <n v="47"/>
    <n v="90"/>
    <n v="47"/>
    <n v="3.3"/>
    <n v="45"/>
    <n v="32"/>
    <n v="18"/>
    <x v="1"/>
    <x v="2"/>
    <x v="0"/>
    <n v="9.5"/>
    <x v="1"/>
    <n v="8.5"/>
    <x v="0"/>
    <x v="2"/>
  </r>
  <r>
    <x v="1"/>
    <n v="44"/>
    <x v="1"/>
    <n v="139"/>
    <n v="44631"/>
    <n v="39"/>
    <n v="87"/>
    <n v="41"/>
    <n v="3"/>
    <n v="44"/>
    <n v="27"/>
    <n v="17"/>
    <x v="1"/>
    <x v="3"/>
    <x v="0"/>
    <n v="8"/>
    <x v="1"/>
    <n v="7.5"/>
    <x v="0"/>
    <x v="6"/>
  </r>
  <r>
    <x v="1"/>
    <n v="44"/>
    <x v="2"/>
    <n v="29"/>
    <n v="44812"/>
    <n v="25"/>
    <n v="85"/>
    <n v="35"/>
    <n v="3"/>
    <n v="43"/>
    <n v="78"/>
    <n v="16.5"/>
    <x v="1"/>
    <x v="14"/>
    <x v="0"/>
    <n v="7"/>
    <x v="1"/>
    <n v="6"/>
    <x v="0"/>
    <x v="5"/>
  </r>
  <r>
    <x v="2"/>
    <n v="26"/>
    <x v="0"/>
    <n v="35"/>
    <n v="45208"/>
    <n v="10"/>
    <n v="5.5"/>
    <n v="76"/>
    <n v="3.5"/>
    <n v="48"/>
    <n v="33"/>
    <n v="6.5"/>
    <x v="2"/>
    <x v="5"/>
    <x v="0"/>
    <n v="15"/>
    <x v="0"/>
    <n v="12"/>
    <x v="1"/>
    <x v="3"/>
  </r>
  <r>
    <x v="2"/>
    <n v="26"/>
    <x v="1"/>
    <n v="32"/>
    <n v="45164"/>
    <n v="12"/>
    <n v="6"/>
    <n v="75"/>
    <n v="3.1"/>
    <n v="45"/>
    <n v="28"/>
    <n v="6"/>
    <x v="2"/>
    <x v="20"/>
    <x v="0"/>
    <n v="14"/>
    <x v="0"/>
    <n v="11"/>
    <x v="1"/>
    <x v="7"/>
  </r>
  <r>
    <x v="2"/>
    <n v="26"/>
    <x v="2"/>
    <n v="120"/>
    <n v="44965"/>
    <n v="8"/>
    <n v="6.5"/>
    <n v="70"/>
    <n v="3"/>
    <n v="42"/>
    <n v="69"/>
    <n v="5.5"/>
    <x v="2"/>
    <x v="16"/>
    <x v="0"/>
    <n v="12"/>
    <x v="0"/>
    <n v="10"/>
    <x v="1"/>
    <x v="11"/>
  </r>
  <r>
    <x v="3"/>
    <n v="68"/>
    <x v="0"/>
    <n v="66"/>
    <n v="44740"/>
    <n v="15"/>
    <n v="91.5"/>
    <n v="57"/>
    <n v="3.7"/>
    <n v="7"/>
    <n v="38"/>
    <n v="12"/>
    <x v="0"/>
    <x v="24"/>
    <x v="1"/>
    <n v="20"/>
    <x v="1"/>
    <n v="18.5"/>
    <x v="0"/>
    <x v="2"/>
  </r>
  <r>
    <x v="3"/>
    <n v="68"/>
    <x v="1"/>
    <n v="28"/>
    <n v="44868"/>
    <n v="12"/>
    <n v="89"/>
    <n v="53"/>
    <n v="3.1"/>
    <n v="66"/>
    <n v="99"/>
    <n v="11.5"/>
    <x v="0"/>
    <x v="19"/>
    <x v="1"/>
    <n v="18"/>
    <x v="1"/>
    <n v="17"/>
    <x v="0"/>
    <x v="9"/>
  </r>
  <r>
    <x v="3"/>
    <n v="68"/>
    <x v="2"/>
    <n v="55"/>
    <n v="44748"/>
    <n v="10"/>
    <n v="88"/>
    <n v="45"/>
    <n v="2.9"/>
    <n v="64"/>
    <n v="55"/>
    <n v="10"/>
    <x v="0"/>
    <x v="25"/>
    <x v="1"/>
    <n v="16.5"/>
    <x v="1"/>
    <n v="15"/>
    <x v="0"/>
    <x v="10"/>
  </r>
  <r>
    <x v="4"/>
    <n v="14"/>
    <x v="0"/>
    <n v="20"/>
    <n v="44909"/>
    <n v="18"/>
    <n v="72"/>
    <n v="42"/>
    <n v="4"/>
    <n v="60"/>
    <n v="98"/>
    <n v="14.5"/>
    <x v="2"/>
    <x v="20"/>
    <x v="2"/>
    <n v="16"/>
    <x v="1"/>
    <n v="15.5"/>
    <x v="0"/>
    <x v="4"/>
  </r>
  <r>
    <x v="4"/>
    <n v="14"/>
    <x v="1"/>
    <n v="16"/>
    <n v="44950"/>
    <n v="10"/>
    <n v="67"/>
    <n v="27"/>
    <n v="3.5"/>
    <n v="56"/>
    <n v="62"/>
    <n v="12.5"/>
    <x v="2"/>
    <x v="21"/>
    <x v="2"/>
    <n v="14"/>
    <x v="1"/>
    <n v="13"/>
    <x v="1"/>
    <x v="0"/>
  </r>
  <r>
    <x v="4"/>
    <n v="14"/>
    <x v="2"/>
    <n v="14"/>
    <n v="44928"/>
    <n v="9"/>
    <n v="66"/>
    <n v="25"/>
    <n v="3.4"/>
    <n v="54"/>
    <n v="52"/>
    <n v="12"/>
    <x v="2"/>
    <x v="17"/>
    <x v="2"/>
    <n v="13"/>
    <x v="1"/>
    <n v="12"/>
    <x v="1"/>
    <x v="0"/>
  </r>
  <r>
    <x v="1"/>
    <n v="44"/>
    <x v="1"/>
    <n v="35"/>
    <n v="44598"/>
    <n v="32"/>
    <n v="85.3"/>
    <n v="35"/>
    <n v="2.5"/>
    <n v="45"/>
    <n v="29"/>
    <n v="17.5"/>
    <x v="1"/>
    <x v="3"/>
    <x v="0"/>
    <n v="7.5"/>
    <x v="1"/>
    <n v="6.3"/>
    <x v="0"/>
    <x v="11"/>
  </r>
  <r>
    <x v="2"/>
    <n v="26"/>
    <x v="2"/>
    <n v="88"/>
    <n v="44598"/>
    <n v="8"/>
    <n v="6.5"/>
    <n v="70"/>
    <n v="3"/>
    <n v="42"/>
    <n v="69"/>
    <n v="5.5"/>
    <x v="2"/>
    <x v="16"/>
    <x v="0"/>
    <n v="12"/>
    <x v="0"/>
    <n v="10"/>
    <x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5961D-56C9-429D-8B9C-6170F81FCF8B}"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L17:M30"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axis="axisRow" showAll="0">
      <items count="13">
        <item x="0"/>
        <item x="11"/>
        <item x="6"/>
        <item x="1"/>
        <item x="8"/>
        <item x="2"/>
        <item x="10"/>
        <item x="7"/>
        <item x="5"/>
        <item x="3"/>
        <item x="9"/>
        <item x="4"/>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Visitor Count" fld="3" baseField="0" baseItem="0"/>
  </dataFields>
  <formats count="5">
    <format dxfId="537">
      <pivotArea type="all" dataOnly="0" outline="0" fieldPosition="0"/>
    </format>
    <format dxfId="536">
      <pivotArea outline="0" collapsedLevelsAreSubtotals="1" fieldPosition="0"/>
    </format>
    <format dxfId="535">
      <pivotArea field="0" type="button" dataOnly="0" labelOnly="1" outline="0"/>
    </format>
    <format dxfId="534">
      <pivotArea dataOnly="0" labelOnly="1" grandRow="1" outline="0" fieldPosition="0"/>
    </format>
    <format dxfId="53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32509D-787D-4CD6-BF47-F5F76BB5F74C}"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H17:J21" firstHeaderRow="0" firstDataRow="1" firstDataCol="1"/>
  <pivotFields count="20">
    <pivotField showAll="0">
      <items count="7">
        <item x="3"/>
        <item x="1"/>
        <item x="5"/>
        <item x="2"/>
        <item x="4"/>
        <item x="0"/>
        <item t="default"/>
      </items>
    </pivotField>
    <pivotField showAll="0"/>
    <pivotField axis="axisRow"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s>
  <rowFields count="1">
    <field x="2"/>
  </rowFields>
  <rowItems count="4">
    <i>
      <x/>
    </i>
    <i>
      <x v="1"/>
    </i>
    <i>
      <x v="2"/>
    </i>
    <i t="grand">
      <x/>
    </i>
  </rowItems>
  <colFields count="1">
    <field x="-2"/>
  </colFields>
  <colItems count="2">
    <i>
      <x/>
    </i>
    <i i="1">
      <x v="1"/>
    </i>
  </colItems>
  <dataFields count="2">
    <dataField name="Sum of Visitor Count" fld="3" baseField="0" baseItem="0"/>
    <dataField name="Sum of Visitor Count2" fld="3" showDataAs="percentOfTotal" baseField="0" baseItem="0" numFmtId="9"/>
  </dataFields>
  <formats count="6">
    <format dxfId="590">
      <pivotArea type="all" dataOnly="0" outline="0" fieldPosition="0"/>
    </format>
    <format dxfId="589">
      <pivotArea outline="0" collapsedLevelsAreSubtotals="1" fieldPosition="0"/>
    </format>
    <format dxfId="588">
      <pivotArea field="0" type="button" dataOnly="0" labelOnly="1" outline="0"/>
    </format>
    <format dxfId="587">
      <pivotArea dataOnly="0" labelOnly="1" grandRow="1" outline="0" fieldPosition="0"/>
    </format>
    <format dxfId="586">
      <pivotArea dataOnly="0" labelOnly="1" outline="0" fieldPosition="0">
        <references count="1">
          <reference field="4294967294" count="2">
            <x v="0"/>
            <x v="1"/>
          </reference>
        </references>
      </pivotArea>
    </format>
    <format dxfId="58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BF63B3-5703-4B4C-A2E9-A6DBDD0AE25D}"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O17:P30"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axis="axisRow" showAll="0">
      <items count="13">
        <item x="0"/>
        <item x="11"/>
        <item x="6"/>
        <item x="1"/>
        <item x="8"/>
        <item x="2"/>
        <item x="10"/>
        <item x="7"/>
        <item x="5"/>
        <item x="3"/>
        <item x="9"/>
        <item x="4"/>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Bounce Rate %" fld="6" baseField="0" baseItem="0" numFmtId="1"/>
  </dataFields>
  <formats count="5">
    <format dxfId="595">
      <pivotArea type="all" dataOnly="0" outline="0" fieldPosition="0"/>
    </format>
    <format dxfId="594">
      <pivotArea outline="0" collapsedLevelsAreSubtotals="1" fieldPosition="0"/>
    </format>
    <format dxfId="593">
      <pivotArea field="0" type="button" dataOnly="0" labelOnly="1" outline="0"/>
    </format>
    <format dxfId="592">
      <pivotArea dataOnly="0" labelOnly="1" grandRow="1" outline="0" fieldPosition="0"/>
    </format>
    <format dxfId="5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6BD66D-E357-49C8-BD76-1949ADAE5082}"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D57:E64" firstHeaderRow="1" firstDataRow="1" firstDataCol="1"/>
  <pivotFields count="20">
    <pivotField axis="axisRow" showAll="0">
      <items count="7">
        <item x="3"/>
        <item x="1"/>
        <item x="5"/>
        <item x="2"/>
        <item x="4"/>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3">
        <item x="0"/>
        <item h="1" x="1"/>
        <item t="default"/>
      </items>
    </pivotField>
    <pivotField showAll="0"/>
  </pivotFields>
  <rowFields count="1">
    <field x="0"/>
  </rowFields>
  <rowItems count="7">
    <i>
      <x/>
    </i>
    <i>
      <x v="1"/>
    </i>
    <i>
      <x v="2"/>
    </i>
    <i>
      <x v="3"/>
    </i>
    <i>
      <x v="4"/>
    </i>
    <i>
      <x v="5"/>
    </i>
    <i t="grand">
      <x/>
    </i>
  </rowItems>
  <colItems count="1">
    <i/>
  </colItems>
  <dataFields count="1">
    <dataField name="Sum of Goal Conversion Rate %" fld="11" baseField="0" baseItem="0"/>
  </dataFields>
  <formats count="6">
    <format dxfId="601">
      <pivotArea type="all" dataOnly="0" outline="0" fieldPosition="0"/>
    </format>
    <format dxfId="600">
      <pivotArea outline="0" collapsedLevelsAreSubtotals="1" fieldPosition="0"/>
    </format>
    <format dxfId="599">
      <pivotArea field="0" type="button" dataOnly="0" labelOnly="1" outline="0" axis="axisRow" fieldPosition="0"/>
    </format>
    <format dxfId="598">
      <pivotArea dataOnly="0" labelOnly="1" fieldPosition="0">
        <references count="1">
          <reference field="0" count="0"/>
        </references>
      </pivotArea>
    </format>
    <format dxfId="597">
      <pivotArea dataOnly="0" labelOnly="1" grandRow="1" outline="0" fieldPosition="0"/>
    </format>
    <format dxfId="5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2BB34-DF64-4A3F-AC7C-1D9C86E5B39E}"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D37:E44" firstHeaderRow="1" firstDataRow="1" firstDataCol="1"/>
  <pivotFields count="20">
    <pivotField axis="axisRow" showAll="0">
      <items count="7">
        <item x="3"/>
        <item x="1"/>
        <item x="5"/>
        <item x="2"/>
        <item x="4"/>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s>
  <rowFields count="1">
    <field x="0"/>
  </rowFields>
  <rowItems count="7">
    <i>
      <x/>
    </i>
    <i>
      <x v="1"/>
    </i>
    <i>
      <x v="2"/>
    </i>
    <i>
      <x v="3"/>
    </i>
    <i>
      <x v="4"/>
    </i>
    <i>
      <x v="5"/>
    </i>
    <i t="grand">
      <x/>
    </i>
  </rowItems>
  <colItems count="1">
    <i/>
  </colItems>
  <dataFields count="1">
    <dataField name="Average of Pages Per Visit" fld="8" subtotal="average" baseField="0" baseItem="0" numFmtId="164"/>
  </dataFields>
  <formats count="6">
    <format dxfId="543">
      <pivotArea type="all" dataOnly="0" outline="0" fieldPosition="0"/>
    </format>
    <format dxfId="542">
      <pivotArea outline="0" collapsedLevelsAreSubtotals="1" fieldPosition="0"/>
    </format>
    <format dxfId="541">
      <pivotArea field="0" type="button" dataOnly="0" labelOnly="1" outline="0" axis="axisRow" fieldPosition="0"/>
    </format>
    <format dxfId="540">
      <pivotArea dataOnly="0" labelOnly="1" fieldPosition="0">
        <references count="1">
          <reference field="0" count="0"/>
        </references>
      </pivotArea>
    </format>
    <format dxfId="539">
      <pivotArea dataOnly="0" labelOnly="1" grandRow="1" outline="0" fieldPosition="0"/>
    </format>
    <format dxfId="5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54A74-C1FC-46BF-9BBF-3C08F316CFE7}" name="PivotTable1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A17:AB24" firstHeaderRow="1" firstDataRow="1" firstDataCol="1"/>
  <pivotFields count="20">
    <pivotField axis="axisRow" showAll="0">
      <items count="7">
        <item x="3"/>
        <item x="1"/>
        <item x="5"/>
        <item x="2"/>
        <item x="4"/>
        <item x="0"/>
        <item t="default"/>
      </items>
    </pivotField>
    <pivotField showAll="0"/>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items count="4">
        <item x="1"/>
        <item x="2"/>
        <item x="0"/>
        <item t="default"/>
      </items>
    </pivotField>
    <pivotField showAll="0">
      <items count="31">
        <item x="25"/>
        <item x="19"/>
        <item x="7"/>
        <item x="18"/>
        <item x="6"/>
        <item x="24"/>
        <item x="13"/>
        <item x="1"/>
        <item x="0"/>
        <item x="12"/>
        <item x="23"/>
        <item x="29"/>
        <item x="28"/>
        <item x="26"/>
        <item x="11"/>
        <item x="22"/>
        <item x="10"/>
        <item x="17"/>
        <item x="16"/>
        <item x="21"/>
        <item x="20"/>
        <item x="9"/>
        <item x="5"/>
        <item x="27"/>
        <item x="4"/>
        <item x="8"/>
        <item x="15"/>
        <item x="14"/>
        <item x="3"/>
        <item x="2"/>
        <item t="default"/>
      </items>
    </pivotField>
    <pivotField showAll="0">
      <items count="5">
        <item x="1"/>
        <item x="0"/>
        <item x="2"/>
        <item x="3"/>
        <item t="default"/>
      </items>
    </pivotField>
    <pivotField showAll="0"/>
    <pivotField showAll="0">
      <items count="4">
        <item x="1"/>
        <item x="2"/>
        <item x="0"/>
        <item t="default"/>
      </items>
    </pivotField>
    <pivotField showAll="0"/>
    <pivotField showAll="0"/>
    <pivotField showAll="0">
      <items count="13">
        <item x="0"/>
        <item x="11"/>
        <item x="6"/>
        <item x="1"/>
        <item x="8"/>
        <item x="2"/>
        <item x="10"/>
        <item x="7"/>
        <item x="5"/>
        <item x="3"/>
        <item x="9"/>
        <item x="4"/>
        <item t="default"/>
      </items>
    </pivotField>
  </pivotFields>
  <rowFields count="1">
    <field x="0"/>
  </rowFields>
  <rowItems count="7">
    <i>
      <x/>
    </i>
    <i>
      <x v="1"/>
    </i>
    <i>
      <x v="2"/>
    </i>
    <i>
      <x v="3"/>
    </i>
    <i>
      <x v="4"/>
    </i>
    <i>
      <x v="5"/>
    </i>
    <i t="grand">
      <x/>
    </i>
  </rowItems>
  <colItems count="1">
    <i/>
  </colItems>
  <dataFields count="1">
    <dataField name="Sum of Visitor Count" fld="3" baseField="0" baseItem="0"/>
  </dataFields>
  <formats count="5">
    <format dxfId="548">
      <pivotArea type="all" dataOnly="0" outline="0" fieldPosition="0"/>
    </format>
    <format dxfId="547">
      <pivotArea outline="0" collapsedLevelsAreSubtotals="1" fieldPosition="0"/>
    </format>
    <format dxfId="546">
      <pivotArea field="0" type="button" dataOnly="0" labelOnly="1" outline="0" axis="axisRow" fieldPosition="0"/>
    </format>
    <format dxfId="545">
      <pivotArea dataOnly="0" labelOnly="1" grandRow="1" outline="0" fieldPosition="0"/>
    </format>
    <format dxfId="5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B1FB1B-99D0-49BD-8B87-98CB13B9AFE2}"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D27:E34" firstHeaderRow="1" firstDataRow="1" firstDataCol="1"/>
  <pivotFields count="20">
    <pivotField axis="axisRow" showAll="0">
      <items count="7">
        <item x="3"/>
        <item x="1"/>
        <item x="5"/>
        <item x="2"/>
        <item x="4"/>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s>
  <rowFields count="1">
    <field x="0"/>
  </rowFields>
  <rowItems count="7">
    <i>
      <x/>
    </i>
    <i>
      <x v="1"/>
    </i>
    <i>
      <x v="2"/>
    </i>
    <i>
      <x v="3"/>
    </i>
    <i>
      <x v="4"/>
    </i>
    <i>
      <x v="5"/>
    </i>
    <i t="grand">
      <x/>
    </i>
  </rowItems>
  <colItems count="1">
    <i/>
  </colItems>
  <dataFields count="1">
    <dataField name="Average of Avg. Session Duration (sec)" fld="7" subtotal="average" baseField="0" baseItem="0" numFmtId="165"/>
  </dataFields>
  <formats count="6">
    <format dxfId="554">
      <pivotArea type="all" dataOnly="0" outline="0" fieldPosition="0"/>
    </format>
    <format dxfId="553">
      <pivotArea outline="0" collapsedLevelsAreSubtotals="1" fieldPosition="0"/>
    </format>
    <format dxfId="552">
      <pivotArea field="0" type="button" dataOnly="0" labelOnly="1" outline="0" axis="axisRow" fieldPosition="0"/>
    </format>
    <format dxfId="551">
      <pivotArea dataOnly="0" labelOnly="1" fieldPosition="0">
        <references count="1">
          <reference field="0" count="0"/>
        </references>
      </pivotArea>
    </format>
    <format dxfId="550">
      <pivotArea dataOnly="0" labelOnly="1" grandRow="1" outline="0" fieldPosition="0"/>
    </format>
    <format dxfId="5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EAB577-0F7A-4C59-A686-C27737935AE2}"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R17:S21"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dataField="1" showAll="0">
      <items count="31">
        <item x="25"/>
        <item x="19"/>
        <item x="7"/>
        <item x="18"/>
        <item x="6"/>
        <item x="24"/>
        <item x="13"/>
        <item x="1"/>
        <item x="0"/>
        <item x="12"/>
        <item x="23"/>
        <item x="29"/>
        <item x="28"/>
        <item x="26"/>
        <item x="11"/>
        <item x="22"/>
        <item x="10"/>
        <item x="17"/>
        <item x="16"/>
        <item x="21"/>
        <item x="20"/>
        <item x="9"/>
        <item x="5"/>
        <item x="27"/>
        <item x="4"/>
        <item x="8"/>
        <item x="15"/>
        <item x="14"/>
        <item x="3"/>
        <item x="2"/>
        <item t="default"/>
      </items>
    </pivotField>
    <pivotField showAll="0"/>
    <pivotField showAll="0"/>
    <pivotField showAll="0"/>
    <pivotField showAll="0"/>
    <pivotField showAll="0">
      <items count="3">
        <item x="0"/>
        <item h="1" x="1"/>
        <item t="default"/>
      </items>
    </pivotField>
    <pivotField showAll="0">
      <items count="13">
        <item x="0"/>
        <item x="11"/>
        <item x="6"/>
        <item x="1"/>
        <item x="8"/>
        <item x="2"/>
        <item x="10"/>
        <item x="7"/>
        <item x="5"/>
        <item x="3"/>
        <item x="9"/>
        <item x="4"/>
        <item t="default"/>
      </items>
    </pivotField>
  </pivotFields>
  <rowFields count="1">
    <field x="12"/>
  </rowFields>
  <rowItems count="4">
    <i>
      <x/>
    </i>
    <i>
      <x v="1"/>
    </i>
    <i>
      <x v="2"/>
    </i>
    <i t="grand">
      <x/>
    </i>
  </rowItems>
  <colItems count="1">
    <i/>
  </colItems>
  <dataFields count="1">
    <dataField name="Average of Conversion % (Channel)" fld="13" subtotal="average" baseField="12" baseItem="0"/>
  </dataFields>
  <formats count="6">
    <format dxfId="560">
      <pivotArea type="all" dataOnly="0" outline="0" fieldPosition="0"/>
    </format>
    <format dxfId="559">
      <pivotArea outline="0" collapsedLevelsAreSubtotals="1" fieldPosition="0"/>
    </format>
    <format dxfId="558">
      <pivotArea field="0" type="button" dataOnly="0" labelOnly="1" outline="0"/>
    </format>
    <format dxfId="557">
      <pivotArea dataOnly="0" labelOnly="1" grandRow="1" outline="0" fieldPosition="0"/>
    </format>
    <format dxfId="556">
      <pivotArea outline="0" collapsedLevelsAreSubtotals="1" fieldPosition="0"/>
    </format>
    <format dxfId="555">
      <pivotArea collapsedLevelsAreSubtotals="1" fieldPosition="0">
        <references count="1">
          <reference field="1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44DA41-EB80-4FC5-8BF0-146D841BCC5D}"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D47:E54" firstHeaderRow="1" firstDataRow="1" firstDataCol="1"/>
  <pivotFields count="20">
    <pivotField axis="axisRow" showAll="0">
      <items count="7">
        <item x="3"/>
        <item x="1"/>
        <item x="5"/>
        <item x="2"/>
        <item x="4"/>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3">
        <item x="0"/>
        <item h="1" x="1"/>
        <item t="default"/>
      </items>
    </pivotField>
    <pivotField showAll="0"/>
  </pivotFields>
  <rowFields count="1">
    <field x="0"/>
  </rowFields>
  <rowItems count="7">
    <i>
      <x/>
    </i>
    <i>
      <x v="1"/>
    </i>
    <i>
      <x v="2"/>
    </i>
    <i>
      <x v="3"/>
    </i>
    <i>
      <x v="4"/>
    </i>
    <i>
      <x v="5"/>
    </i>
    <i t="grand">
      <x/>
    </i>
  </rowItems>
  <colItems count="1">
    <i/>
  </colItems>
  <dataFields count="1">
    <dataField name="Sum of Total Page Views" fld="10" baseField="0" baseItem="0" numFmtId="1"/>
  </dataFields>
  <formats count="6">
    <format dxfId="566">
      <pivotArea type="all" dataOnly="0" outline="0" fieldPosition="0"/>
    </format>
    <format dxfId="565">
      <pivotArea outline="0" collapsedLevelsAreSubtotals="1" fieldPosition="0"/>
    </format>
    <format dxfId="564">
      <pivotArea field="0" type="button" dataOnly="0" labelOnly="1" outline="0" axis="axisRow" fieldPosition="0"/>
    </format>
    <format dxfId="563">
      <pivotArea dataOnly="0" labelOnly="1" fieldPosition="0">
        <references count="1">
          <reference field="0" count="0"/>
        </references>
      </pivotArea>
    </format>
    <format dxfId="562">
      <pivotArea dataOnly="0" labelOnly="1" grandRow="1" outline="0" fieldPosition="0"/>
    </format>
    <format dxfId="5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AA2E73-932E-4ED8-B7E7-5F773B6EB33E}"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D17:F24" firstHeaderRow="0" firstDataRow="1" firstDataCol="1"/>
  <pivotFields count="20">
    <pivotField axis="axisRow" showAll="0">
      <items count="7">
        <item x="3"/>
        <item x="1"/>
        <item x="5"/>
        <item x="2"/>
        <item x="4"/>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s>
  <rowFields count="1">
    <field x="0"/>
  </rowFields>
  <rowItems count="7">
    <i>
      <x/>
    </i>
    <i>
      <x v="1"/>
    </i>
    <i>
      <x v="2"/>
    </i>
    <i>
      <x v="3"/>
    </i>
    <i>
      <x v="4"/>
    </i>
    <i>
      <x v="5"/>
    </i>
    <i t="grand">
      <x/>
    </i>
  </rowItems>
  <colFields count="1">
    <field x="-2"/>
  </colFields>
  <colItems count="2">
    <i>
      <x/>
    </i>
    <i i="1">
      <x v="1"/>
    </i>
  </colItems>
  <dataFields count="2">
    <dataField name="Sum of Visitor Count" fld="3" baseField="0" baseItem="0"/>
    <dataField name="Sum of Visitor Count2" fld="3" showDataAs="percentOfTotal" baseField="0" baseItem="0" numFmtId="9"/>
  </dataFields>
  <formats count="7">
    <format dxfId="573">
      <pivotArea type="all" dataOnly="0" outline="0" fieldPosition="0"/>
    </format>
    <format dxfId="572">
      <pivotArea outline="0" collapsedLevelsAreSubtotals="1" fieldPosition="0"/>
    </format>
    <format dxfId="571">
      <pivotArea field="0" type="button" dataOnly="0" labelOnly="1" outline="0" axis="axisRow" fieldPosition="0"/>
    </format>
    <format dxfId="570">
      <pivotArea dataOnly="0" labelOnly="1" fieldPosition="0">
        <references count="1">
          <reference field="0" count="0"/>
        </references>
      </pivotArea>
    </format>
    <format dxfId="569">
      <pivotArea dataOnly="0" labelOnly="1" grandRow="1" outline="0" fieldPosition="0"/>
    </format>
    <format dxfId="568">
      <pivotArea dataOnly="0" labelOnly="1" outline="0" fieldPosition="0">
        <references count="1">
          <reference field="4294967294" count="2">
            <x v="0"/>
            <x v="1"/>
          </reference>
        </references>
      </pivotArea>
    </format>
    <format dxfId="56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23F302-7B9E-4AAC-824E-CEA777F047CB}"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X17:Y21"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items count="31">
        <item x="25"/>
        <item x="19"/>
        <item x="7"/>
        <item x="18"/>
        <item x="6"/>
        <item x="24"/>
        <item x="13"/>
        <item x="1"/>
        <item x="0"/>
        <item x="12"/>
        <item x="23"/>
        <item x="29"/>
        <item x="28"/>
        <item x="26"/>
        <item x="11"/>
        <item x="22"/>
        <item x="10"/>
        <item x="17"/>
        <item x="16"/>
        <item x="21"/>
        <item x="20"/>
        <item x="9"/>
        <item x="5"/>
        <item x="27"/>
        <item x="4"/>
        <item x="8"/>
        <item x="15"/>
        <item x="14"/>
        <item x="3"/>
        <item x="2"/>
        <item t="default"/>
      </items>
    </pivotField>
    <pivotField showAll="0">
      <items count="5">
        <item x="1"/>
        <item x="0"/>
        <item x="2"/>
        <item x="3"/>
        <item t="default"/>
      </items>
    </pivotField>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3">
        <item x="0"/>
        <item x="11"/>
        <item x="6"/>
        <item x="1"/>
        <item x="8"/>
        <item x="2"/>
        <item x="10"/>
        <item x="7"/>
        <item x="5"/>
        <item x="3"/>
        <item x="9"/>
        <item x="4"/>
        <item t="default"/>
      </items>
    </pivotField>
  </pivotFields>
  <rowFields count="1">
    <field x="16"/>
  </rowFields>
  <rowItems count="4">
    <i>
      <x v="2"/>
    </i>
    <i>
      <x/>
    </i>
    <i>
      <x v="1"/>
    </i>
    <i t="grand">
      <x/>
    </i>
  </rowItems>
  <colItems count="1">
    <i/>
  </colItems>
  <dataFields count="1">
    <dataField name="Average of Conversion % (Page)" fld="17" subtotal="average" baseField="16" baseItem="0"/>
  </dataFields>
  <formats count="5">
    <format dxfId="578">
      <pivotArea type="all" dataOnly="0" outline="0" fieldPosition="0"/>
    </format>
    <format dxfId="577">
      <pivotArea outline="0" collapsedLevelsAreSubtotals="1" fieldPosition="0"/>
    </format>
    <format dxfId="576">
      <pivotArea field="0" type="button" dataOnly="0" labelOnly="1" outline="0"/>
    </format>
    <format dxfId="575">
      <pivotArea dataOnly="0" labelOnly="1" grandRow="1" outline="0" fieldPosition="0"/>
    </format>
    <format dxfId="5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B7299C-5524-4FDD-815B-0E0D3AE14B17}"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U17:V22"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items count="31">
        <item x="25"/>
        <item x="19"/>
        <item x="7"/>
        <item x="18"/>
        <item x="6"/>
        <item x="24"/>
        <item x="13"/>
        <item x="1"/>
        <item x="0"/>
        <item x="12"/>
        <item x="23"/>
        <item x="29"/>
        <item x="28"/>
        <item x="26"/>
        <item x="11"/>
        <item x="22"/>
        <item x="10"/>
        <item x="17"/>
        <item x="16"/>
        <item x="21"/>
        <item x="20"/>
        <item x="9"/>
        <item x="5"/>
        <item x="27"/>
        <item x="4"/>
        <item x="8"/>
        <item x="15"/>
        <item x="14"/>
        <item x="3"/>
        <item x="2"/>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3">
        <item x="0"/>
        <item h="1" x="1"/>
        <item t="default"/>
      </items>
    </pivotField>
    <pivotField showAll="0">
      <items count="13">
        <item x="0"/>
        <item x="11"/>
        <item x="6"/>
        <item x="1"/>
        <item x="8"/>
        <item x="2"/>
        <item x="10"/>
        <item x="7"/>
        <item x="5"/>
        <item x="3"/>
        <item x="9"/>
        <item x="4"/>
        <item t="default"/>
      </items>
    </pivotField>
  </pivotFields>
  <rowFields count="1">
    <field x="14"/>
  </rowFields>
  <rowItems count="5">
    <i>
      <x/>
    </i>
    <i>
      <x v="2"/>
    </i>
    <i>
      <x v="1"/>
    </i>
    <i>
      <x v="3"/>
    </i>
    <i t="grand">
      <x/>
    </i>
  </rowItems>
  <colItems count="1">
    <i/>
  </colItems>
  <dataFields count="1">
    <dataField name="Average of Conversion % (Campaign)" fld="15" subtotal="average" baseField="14" baseItem="0"/>
  </dataFields>
  <formats count="6">
    <format dxfId="584">
      <pivotArea type="all" dataOnly="0" outline="0" fieldPosition="0"/>
    </format>
    <format dxfId="583">
      <pivotArea outline="0" collapsedLevelsAreSubtotals="1" fieldPosition="0"/>
    </format>
    <format dxfId="582">
      <pivotArea field="0" type="button" dataOnly="0" labelOnly="1" outline="0"/>
    </format>
    <format dxfId="581">
      <pivotArea dataOnly="0" labelOnly="1" grandRow="1" outline="0" fieldPosition="0"/>
    </format>
    <format dxfId="580">
      <pivotArea outline="0" collapsedLevelsAreSubtotals="1" fieldPosition="0"/>
    </format>
    <format dxfId="579">
      <pivotArea collapsedLevelsAreSubtotals="1"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E2C0016-C91D-403A-BB4D-D68C94619EBE}" sourceName="Year">
  <pivotTables>
    <pivotTable tabId="2" name="PivotTable3"/>
    <pivotTable tabId="2" name="PivotTable1"/>
    <pivotTable tabId="2" name="PivotTable10"/>
    <pivotTable tabId="2" name="PivotTable11"/>
    <pivotTable tabId="2" name="PivotTable2"/>
    <pivotTable tabId="2" name="PivotTable4"/>
    <pivotTable tabId="2" name="PivotTable5"/>
    <pivotTable tabId="2" name="PivotTable7"/>
    <pivotTable tabId="2" name="PivotTable8"/>
    <pivotTable tabId="2" name="PivotTable9"/>
  </pivotTables>
  <data>
    <tabular pivotCacheId="206889904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D9BE376-7EC3-414C-9DB0-4F94B04436DC}" cache="Slicer_Year" caption="Year" columnCount="2"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89E572-B7D7-41E9-8EA5-C5905F9963E8}" name="Table2" displayName="Table2" ref="A1:T196" totalsRowShown="0">
  <autoFilter ref="A1:T196" xr:uid="{6589E572-B7D7-41E9-8EA5-C5905F9963E8}"/>
  <tableColumns count="20">
    <tableColumn id="1" xr3:uid="{B054DCA9-F276-4CEB-886E-67582E834CD0}" name="Traffic Source Type"/>
    <tableColumn id="2" xr3:uid="{9B876D1C-1399-4B11-AD71-20888BC9CAAC}" name="Traffic Source %"/>
    <tableColumn id="3" xr3:uid="{E2290A73-CCAB-41FD-B0F4-5D2E33ABCAA7}" name="Visitor Type"/>
    <tableColumn id="4" xr3:uid="{DF091CFB-C2B5-48F2-B354-957B6803C165}" name="Visitor Count"/>
    <tableColumn id="5" xr3:uid="{0E7237D6-4630-4C21-8BF1-A48705DFA6B7}" name="Visitor Date"/>
    <tableColumn id="6" xr3:uid="{832A30BD-B415-4705-BC7B-BE517CFDB355}" name="Visits (in thousands)"/>
    <tableColumn id="7" xr3:uid="{72F5FAE2-5996-4F34-B958-C99A56702517}" name="Bounce Rate %"/>
    <tableColumn id="8" xr3:uid="{81DED840-225E-4459-9112-B0A8FF71D6AF}" name="Avg. Session Duration (sec)"/>
    <tableColumn id="9" xr3:uid="{D8B4ACDB-219A-4761-8DB7-4B9031973293}" name="Pages Per Visit"/>
    <tableColumn id="10" xr3:uid="{BA263A0A-CC72-4F1B-B647-1EDB5401B1D6}" name="Bounce Rate"/>
    <tableColumn id="11" xr3:uid="{E7E6AAEC-2F5A-42B2-AF07-2C3BFFE9B2A3}" name="Total Page Views"/>
    <tableColumn id="12" xr3:uid="{9EDAA34D-9CF9-4F45-BF6A-F9AD6BD9BF0D}" name="Goal Conversion Rate %"/>
    <tableColumn id="13" xr3:uid="{1BCFA6D3-0DF9-4BD4-9AD9-A40D7C0B2C41}" name="Channel"/>
    <tableColumn id="14" xr3:uid="{7E193550-4F05-4676-9376-66BC89A268FC}" name="Conversion % (Channel)"/>
    <tableColumn id="15" xr3:uid="{72D1C692-3C3C-4AD5-948B-3BF8C32AC242}" name="Campaign Name"/>
    <tableColumn id="16" xr3:uid="{7FB6B0C8-7AC8-4219-B3E4-06D0B82028DE}" name="Conversion % (Campaign)"/>
    <tableColumn id="17" xr3:uid="{6B5C38AA-2983-4DD9-9C20-064496C6A9C1}" name="Page Name"/>
    <tableColumn id="18" xr3:uid="{B89A951B-4E75-402D-83F1-5C2F78CED0C3}" name="Conversion % (Page)"/>
    <tableColumn id="19" xr3:uid="{6BEA2F91-2907-4482-89F5-D566AC4AAAB0}" name="Year" dataDxfId="532">
      <calculatedColumnFormula>YEAR(Table2[[#This Row],[Visitor Date]])</calculatedColumnFormula>
    </tableColumn>
    <tableColumn id="20" xr3:uid="{866020A2-22BA-4FB0-BEE3-905637A60AF3}" name="Month" dataDxfId="531">
      <calculatedColumnFormula>TEXT(Table2[[#This Row],[Visitor Date]],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A8403-53DE-4C53-87BB-3B5D080505A4}">
  <dimension ref="A3:AB64"/>
  <sheetViews>
    <sheetView showGridLines="0" topLeftCell="D1" zoomScale="79" zoomScaleNormal="82" workbookViewId="0">
      <selection activeCell="W4" sqref="W4"/>
    </sheetView>
  </sheetViews>
  <sheetFormatPr defaultRowHeight="14.4" x14ac:dyDescent="0.3"/>
  <cols>
    <col min="1" max="1" width="18.77734375" bestFit="1" customWidth="1"/>
    <col min="3" max="3" width="3.5546875" customWidth="1"/>
    <col min="4" max="4" width="10.6640625" customWidth="1"/>
    <col min="5" max="5" width="10.33203125" customWidth="1"/>
    <col min="6" max="6" width="10.88671875" customWidth="1"/>
    <col min="7" max="7" width="4.109375" customWidth="1"/>
    <col min="11" max="11" width="3.88671875" customWidth="1"/>
    <col min="14" max="14" width="4.44140625" customWidth="1"/>
    <col min="16" max="16" width="6.88671875" customWidth="1"/>
    <col min="17" max="17" width="4" customWidth="1"/>
    <col min="20" max="20" width="7.6640625" customWidth="1"/>
    <col min="21" max="21" width="11.44140625" customWidth="1"/>
    <col min="23" max="23" width="4.5546875" customWidth="1"/>
    <col min="26" max="26" width="6.44140625" customWidth="1"/>
    <col min="27" max="27" width="13.6640625" customWidth="1"/>
  </cols>
  <sheetData>
    <row r="3" spans="1:28" x14ac:dyDescent="0.3">
      <c r="A3" s="17" t="s">
        <v>65</v>
      </c>
      <c r="B3" s="17" t="s">
        <v>66</v>
      </c>
      <c r="D3" s="7" t="s">
        <v>38</v>
      </c>
      <c r="E3" s="7" t="s">
        <v>40</v>
      </c>
      <c r="F3" s="7" t="s">
        <v>41</v>
      </c>
      <c r="H3" s="7" t="s">
        <v>38</v>
      </c>
      <c r="I3" s="7" t="s">
        <v>40</v>
      </c>
      <c r="J3" s="7" t="s">
        <v>41</v>
      </c>
      <c r="L3" s="7" t="s">
        <v>38</v>
      </c>
      <c r="M3" s="7" t="s">
        <v>40</v>
      </c>
      <c r="O3" s="7" t="s">
        <v>38</v>
      </c>
      <c r="P3" s="7" t="s">
        <v>58</v>
      </c>
      <c r="R3" s="7" t="s">
        <v>38</v>
      </c>
      <c r="S3" s="7" t="s">
        <v>59</v>
      </c>
      <c r="T3" s="14" t="s">
        <v>62</v>
      </c>
      <c r="U3" s="7" t="s">
        <v>38</v>
      </c>
      <c r="V3" s="7" t="s">
        <v>60</v>
      </c>
      <c r="W3" s="14" t="s">
        <v>64</v>
      </c>
      <c r="X3" s="7" t="s">
        <v>38</v>
      </c>
      <c r="Y3" s="7" t="s">
        <v>61</v>
      </c>
      <c r="Z3" s="14" t="s">
        <v>63</v>
      </c>
      <c r="AA3" s="7" t="s">
        <v>38</v>
      </c>
      <c r="AB3" s="7" t="s">
        <v>40</v>
      </c>
    </row>
    <row r="4" spans="1:28" x14ac:dyDescent="0.3">
      <c r="A4" s="16" t="s">
        <v>67</v>
      </c>
      <c r="B4" s="16">
        <f>GETPIVOTDATA("Sum of Visitor Count",$D$17)</f>
        <v>6122</v>
      </c>
      <c r="D4" s="4" t="s">
        <v>28</v>
      </c>
      <c r="E4" s="3">
        <f>GETPIVOTDATA("Sum of Visitor Count",$D$17,"Traffic Source Type","Defect")</f>
        <v>1334</v>
      </c>
      <c r="F4" s="5">
        <f>GETPIVOTDATA("Sum of Visitor Count2",$D$17,"Traffic Source Type","Defect")</f>
        <v>0.21790264619405422</v>
      </c>
      <c r="H4" s="4" t="s">
        <v>35</v>
      </c>
      <c r="I4" s="3">
        <f>GETPIVOTDATA("Sum of Visitor Count",$H$17,"Visitor Type","Guest")</f>
        <v>541</v>
      </c>
      <c r="J4" s="5">
        <f>GETPIVOTDATA("Sum of Visitor Count2",$H$17,"Visitor Type","Guest")</f>
        <v>8.8369813786344328E-2</v>
      </c>
      <c r="L4" s="4" t="s">
        <v>46</v>
      </c>
      <c r="M4" s="3">
        <f>GETPIVOTDATA("Visitor Count",$L$17,"Month",L4)</f>
        <v>999</v>
      </c>
      <c r="O4" s="4" t="s">
        <v>46</v>
      </c>
      <c r="P4" s="6">
        <v>1006</v>
      </c>
      <c r="R4" s="4" t="s">
        <v>24</v>
      </c>
      <c r="S4" s="6">
        <f>GETPIVOTDATA("Conversion % (Channel)",$R$17,"Channel",R4)</f>
        <v>22.456756756756754</v>
      </c>
      <c r="T4" s="13">
        <f>S4/S7</f>
        <v>0.45424420193864451</v>
      </c>
      <c r="U4" s="4" t="str">
        <f>U18</f>
        <v>Campaign 1</v>
      </c>
      <c r="V4" s="15">
        <f>GETPIVOTDATA("Conversion % (Campaign)",$U$17,"Campaign Name","Campaign 1")</f>
        <v>18.988235294117644</v>
      </c>
      <c r="W4" s="13">
        <f>V4/V8</f>
        <v>0.32441059561976138</v>
      </c>
      <c r="X4" s="4" t="s">
        <v>22</v>
      </c>
      <c r="Y4" s="6">
        <f>GETPIVOTDATA("Conversion % (Page)",$X$17,"Page Name","Page 3")</f>
        <v>16.229411764705883</v>
      </c>
      <c r="Z4" s="13">
        <f>Y4/Y7</f>
        <v>0.41461297102269634</v>
      </c>
      <c r="AA4" s="4" t="s">
        <v>28</v>
      </c>
      <c r="AB4" s="6">
        <f>GETPIVOTDATA("Visitor Count",$AA$17,"Traffic Source Type","Defect")</f>
        <v>2677</v>
      </c>
    </row>
    <row r="5" spans="1:28" x14ac:dyDescent="0.3">
      <c r="A5" s="16" t="s">
        <v>68</v>
      </c>
      <c r="B5" s="18">
        <f>GETPIVOTDATA("Avg. Session Duration (sec)",$D$27)/60</f>
        <v>0.86828908554572271</v>
      </c>
      <c r="D5" s="4" t="s">
        <v>24</v>
      </c>
      <c r="E5" s="3">
        <f t="shared" ref="E5" si="0">GETPIVOTDATA("Sum of Visitor Count",$D$17,"Traffic Source Type","Defect")</f>
        <v>1334</v>
      </c>
      <c r="F5" s="5">
        <f>GETPIVOTDATA("Sum of Visitor Count2",$D$17,"Traffic Source Type","Direct")</f>
        <v>0.21496243057824241</v>
      </c>
      <c r="H5" s="4" t="s">
        <v>23</v>
      </c>
      <c r="I5" s="3">
        <f>GETPIVOTDATA("Sum of Visitor Count",$H$17,"Visitor Type","New")</f>
        <v>2792</v>
      </c>
      <c r="J5" s="5">
        <f>GETPIVOTDATA("Sum of Visitor Count2",$H$17,"Visitor Type","New")</f>
        <v>0.45606011107481215</v>
      </c>
      <c r="L5" s="4" t="s">
        <v>47</v>
      </c>
      <c r="M5" s="3">
        <f t="shared" ref="M5:M15" si="1">GETPIVOTDATA("Visitor Count",$L$17,"Month",L5)</f>
        <v>123</v>
      </c>
      <c r="O5" s="4" t="s">
        <v>47</v>
      </c>
      <c r="P5" s="6">
        <v>183.6</v>
      </c>
      <c r="R5" s="4" t="s">
        <v>27</v>
      </c>
      <c r="S5" s="6">
        <f t="shared" ref="S5:S6" si="2">GETPIVOTDATA("Conversion % (Channel)",$R$17,"Channel",R5)</f>
        <v>21.327027027027032</v>
      </c>
      <c r="T5" s="13">
        <f>S5/S7</f>
        <v>0.43139258605101038</v>
      </c>
      <c r="U5" s="4" t="str">
        <f t="shared" ref="U5:U7" si="3">U19</f>
        <v>Campaign 3</v>
      </c>
      <c r="V5" s="15">
        <f>GETPIVOTDATA("Conversion % (Campaign)",$U$17,"Campaign Name","Campaign 2")</f>
        <v>13.284126984126983</v>
      </c>
      <c r="W5" s="13">
        <f>V5/V8</f>
        <v>0.22695692782700141</v>
      </c>
      <c r="X5" s="4" t="s">
        <v>25</v>
      </c>
      <c r="Y5" s="6">
        <f>GETPIVOTDATA("Conversion % (Page)",$X$17,"Page Name",X5)</f>
        <v>12.652040816326531</v>
      </c>
      <c r="Z5" s="13">
        <f>Y5/Y7</f>
        <v>0.32322183381688502</v>
      </c>
      <c r="AA5" s="4" t="s">
        <v>24</v>
      </c>
      <c r="AB5" s="6">
        <f>GETPIVOTDATA("Visitor Count",$AA$17,"Traffic Source Type",AA5)</f>
        <v>2402</v>
      </c>
    </row>
    <row r="6" spans="1:28" x14ac:dyDescent="0.3">
      <c r="A6" s="16" t="s">
        <v>69</v>
      </c>
      <c r="B6" s="16">
        <f>GETPIVOTDATA("Pages Per Visit",$D$37)</f>
        <v>3.5061946902654855</v>
      </c>
      <c r="D6" s="4" t="s">
        <v>32</v>
      </c>
      <c r="E6" s="3">
        <f>GETPIVOTDATA("Sum of Visitor Count",$D$17,"Traffic Source Type","Email")</f>
        <v>776</v>
      </c>
      <c r="F6" s="5">
        <f>GETPIVOTDATA("Sum of Visitor Count2",$D$17,"Traffic Source Type","Email")</f>
        <v>0.12675596210388762</v>
      </c>
      <c r="H6" s="4" t="s">
        <v>19</v>
      </c>
      <c r="I6" s="3">
        <f>GETPIVOTDATA("Sum of Visitor Count",$H$17,"Visitor Type","Returning")</f>
        <v>2789</v>
      </c>
      <c r="J6" s="5">
        <f>GETPIVOTDATA("Sum of Visitor Count2",$H$17,"Visitor Type","Returning")</f>
        <v>0.45557007513884351</v>
      </c>
      <c r="L6" s="4" t="s">
        <v>56</v>
      </c>
      <c r="M6" s="3">
        <f t="shared" si="1"/>
        <v>1060</v>
      </c>
      <c r="O6" s="4" t="s">
        <v>56</v>
      </c>
      <c r="P6" s="6">
        <v>1001.64</v>
      </c>
      <c r="R6" s="4" t="s">
        <v>20</v>
      </c>
      <c r="S6" s="6">
        <f t="shared" si="2"/>
        <v>5.6538461538461542</v>
      </c>
      <c r="T6" s="13">
        <f>S6/S7</f>
        <v>0.11436321201034504</v>
      </c>
      <c r="U6" s="4" t="str">
        <f t="shared" si="3"/>
        <v>Campaign 2</v>
      </c>
      <c r="V6" s="15">
        <f>GETPIVOTDATA("Conversion % (Campaign)",$U$17,"Campaign Name",U6)</f>
        <v>13.284126984126983</v>
      </c>
      <c r="W6" s="13">
        <f>V6/V8</f>
        <v>0.22695692782700141</v>
      </c>
      <c r="X6" s="4" t="s">
        <v>34</v>
      </c>
      <c r="Y6" s="6">
        <f>GETPIVOTDATA("Conversion % (Page)",$X$17,"Page Name",X6)</f>
        <v>10.262068965517242</v>
      </c>
      <c r="Z6" s="13">
        <f>Y6/Y7</f>
        <v>0.26216519516041864</v>
      </c>
      <c r="AA6" s="4" t="s">
        <v>32</v>
      </c>
      <c r="AB6" s="6">
        <f>GETPIVOTDATA("Visitor Count",$AA$17,"Traffic Source Type",AA6)</f>
        <v>1424</v>
      </c>
    </row>
    <row r="7" spans="1:28" x14ac:dyDescent="0.3">
      <c r="A7" s="16" t="s">
        <v>9</v>
      </c>
      <c r="B7" s="19">
        <f>GETPIVOTDATA("Bounce Rate %",$O$17)/GETPIVOTDATA("Visitor Count",$L$17)</f>
        <v>1.123232603724273</v>
      </c>
      <c r="D7" s="4" t="s">
        <v>26</v>
      </c>
      <c r="E7" s="3">
        <f>GETPIVOTDATA("Sum of Visitor Count",$D$17,"Traffic Source Type","Paid")</f>
        <v>928</v>
      </c>
      <c r="F7" s="5">
        <f>GETPIVOTDATA("Sum of Visitor Count2",$D$17,"Traffic Source Type","Paid")</f>
        <v>0.1515844495262986</v>
      </c>
      <c r="H7" s="8" t="s">
        <v>39</v>
      </c>
      <c r="I7" s="9">
        <f>SUM(I4:I6)</f>
        <v>6122</v>
      </c>
      <c r="J7" s="10">
        <f>SUM(J4:J6)</f>
        <v>1</v>
      </c>
      <c r="L7" s="4" t="s">
        <v>48</v>
      </c>
      <c r="M7" s="3">
        <f t="shared" si="1"/>
        <v>885</v>
      </c>
      <c r="O7" s="4" t="s">
        <v>48</v>
      </c>
      <c r="P7" s="6">
        <v>721.11000000000013</v>
      </c>
      <c r="R7" s="8" t="s">
        <v>39</v>
      </c>
      <c r="S7" s="11">
        <f>SUM(S4:S6)</f>
        <v>49.437629937629943</v>
      </c>
      <c r="T7" s="13">
        <f>SUM(T4:T6)</f>
        <v>1</v>
      </c>
      <c r="U7" s="4" t="str">
        <f t="shared" si="3"/>
        <v>Campaign 4</v>
      </c>
      <c r="V7" s="15">
        <f>GETPIVOTDATA("Conversion % (Campaign)",$U$17,"Campaign Name","Campaign 4")</f>
        <v>12.975000000000001</v>
      </c>
      <c r="W7" s="13">
        <f>V7/V8</f>
        <v>0.22167554872623571</v>
      </c>
      <c r="X7" s="8" t="s">
        <v>39</v>
      </c>
      <c r="Y7" s="11">
        <f>SUM(Y4:Y6)</f>
        <v>39.143521546549657</v>
      </c>
      <c r="Z7" s="13">
        <f>SUM(Z4:Z6)</f>
        <v>1</v>
      </c>
      <c r="AA7" s="4" t="s">
        <v>26</v>
      </c>
      <c r="AB7" s="6">
        <f>GETPIVOTDATA("Visitor Count",$AA$17,"Traffic Source Type",AA7)</f>
        <v>1879</v>
      </c>
    </row>
    <row r="8" spans="1:28" x14ac:dyDescent="0.3">
      <c r="A8" s="16" t="s">
        <v>70</v>
      </c>
      <c r="B8" s="16">
        <f>GETPIVOTDATA("Total Page Views",$D$47)</f>
        <v>6221</v>
      </c>
      <c r="D8" s="4" t="s">
        <v>30</v>
      </c>
      <c r="E8" s="3">
        <f>GETPIVOTDATA("Sum of Visitor Count",$D$17,"Traffic Source Type","Referral")</f>
        <v>639</v>
      </c>
      <c r="F8" s="5">
        <f>GETPIVOTDATA("Sum of Visitor Count2",$D$17,"Traffic Source Type","Referral")</f>
        <v>0.10437765436131984</v>
      </c>
      <c r="L8" s="4" t="s">
        <v>57</v>
      </c>
      <c r="M8" s="3">
        <f t="shared" si="1"/>
        <v>416</v>
      </c>
      <c r="O8" s="4" t="s">
        <v>57</v>
      </c>
      <c r="P8" s="6">
        <v>881.94999999999993</v>
      </c>
      <c r="U8" s="8" t="s">
        <v>39</v>
      </c>
      <c r="V8" s="11">
        <f>SUM(V4:V7)</f>
        <v>58.531489262371615</v>
      </c>
      <c r="W8" s="13">
        <f>SUM(W4:W7)</f>
        <v>0.99999999999999989</v>
      </c>
      <c r="Z8" s="13"/>
      <c r="AA8" s="4" t="s">
        <v>30</v>
      </c>
      <c r="AB8" s="6">
        <f>GETPIVOTDATA("Visitor Count",$AA$17,"Traffic Source Type",AA8)</f>
        <v>1370</v>
      </c>
    </row>
    <row r="9" spans="1:28" x14ac:dyDescent="0.3">
      <c r="A9" s="16" t="s">
        <v>71</v>
      </c>
      <c r="B9" s="19">
        <f>GETPIVOTDATA("Goal Conversion Rate %",$D$57)/B4</f>
        <v>0.24137536752695199</v>
      </c>
      <c r="D9" s="4" t="s">
        <v>18</v>
      </c>
      <c r="E9" s="3">
        <f>GETPIVOTDATA("Sum of Visitor Count",$D$17,"Traffic Source Type","Social")</f>
        <v>1129</v>
      </c>
      <c r="F9" s="5">
        <f>GETPIVOTDATA("Sum of Visitor Count2",$D$17,"Traffic Source Type","Social")</f>
        <v>0.18441685723619733</v>
      </c>
      <c r="L9" s="4" t="s">
        <v>49</v>
      </c>
      <c r="M9" s="3">
        <f t="shared" si="1"/>
        <v>548</v>
      </c>
      <c r="O9" s="4" t="s">
        <v>49</v>
      </c>
      <c r="P9" s="6">
        <v>1693.21</v>
      </c>
      <c r="AA9" s="4" t="s">
        <v>18</v>
      </c>
      <c r="AB9" s="6">
        <f>GETPIVOTDATA("Visitor Count",$AA$17,"Traffic Source Type",AA9)</f>
        <v>2155</v>
      </c>
    </row>
    <row r="10" spans="1:28" x14ac:dyDescent="0.3">
      <c r="D10" s="8" t="s">
        <v>39</v>
      </c>
      <c r="E10" s="9">
        <f>SUM(E4:E9)</f>
        <v>6140</v>
      </c>
      <c r="F10" s="10">
        <f>SUM(F4:F9)</f>
        <v>1</v>
      </c>
      <c r="L10" s="4" t="s">
        <v>50</v>
      </c>
      <c r="M10" s="3">
        <f t="shared" si="1"/>
        <v>198</v>
      </c>
      <c r="O10" s="4" t="s">
        <v>50</v>
      </c>
      <c r="P10" s="6">
        <v>453.01</v>
      </c>
      <c r="AA10" s="8" t="s">
        <v>39</v>
      </c>
      <c r="AB10" s="11">
        <f>SUM(AB4:AB9)</f>
        <v>11907</v>
      </c>
    </row>
    <row r="11" spans="1:28" x14ac:dyDescent="0.3">
      <c r="L11" s="4" t="s">
        <v>51</v>
      </c>
      <c r="M11" s="3">
        <f t="shared" si="1"/>
        <v>463</v>
      </c>
      <c r="O11" s="4" t="s">
        <v>51</v>
      </c>
      <c r="P11" s="6">
        <v>1599.18</v>
      </c>
    </row>
    <row r="12" spans="1:28" x14ac:dyDescent="0.3">
      <c r="L12" s="4" t="s">
        <v>52</v>
      </c>
      <c r="M12" s="3">
        <f t="shared" si="1"/>
        <v>381</v>
      </c>
      <c r="O12" s="4" t="s">
        <v>52</v>
      </c>
      <c r="P12" s="6">
        <v>1365.1799999999998</v>
      </c>
    </row>
    <row r="13" spans="1:28" x14ac:dyDescent="0.3">
      <c r="L13" s="4" t="s">
        <v>53</v>
      </c>
      <c r="M13" s="3">
        <f t="shared" si="1"/>
        <v>408</v>
      </c>
      <c r="O13" s="4" t="s">
        <v>53</v>
      </c>
      <c r="P13" s="6">
        <v>833.71</v>
      </c>
    </row>
    <row r="14" spans="1:28" x14ac:dyDescent="0.3">
      <c r="L14" s="4" t="s">
        <v>54</v>
      </c>
      <c r="M14" s="3">
        <f t="shared" si="1"/>
        <v>266</v>
      </c>
      <c r="O14" s="4" t="s">
        <v>54</v>
      </c>
      <c r="P14" s="6">
        <v>1052.6300000000001</v>
      </c>
    </row>
    <row r="15" spans="1:28" x14ac:dyDescent="0.3">
      <c r="L15" s="4" t="s">
        <v>55</v>
      </c>
      <c r="M15" s="3">
        <f t="shared" si="1"/>
        <v>375</v>
      </c>
      <c r="O15" s="4" t="s">
        <v>55</v>
      </c>
      <c r="P15" s="6">
        <v>982.8900000000001</v>
      </c>
    </row>
    <row r="16" spans="1:28" x14ac:dyDescent="0.3">
      <c r="L16" s="8" t="s">
        <v>39</v>
      </c>
      <c r="M16" s="9">
        <f>SUM(M4:M15)</f>
        <v>6122</v>
      </c>
      <c r="O16" s="8" t="s">
        <v>39</v>
      </c>
      <c r="P16" s="12">
        <f>SUM(P4:P15)</f>
        <v>11774.11</v>
      </c>
    </row>
    <row r="17" spans="4:28" x14ac:dyDescent="0.3">
      <c r="D17" s="20" t="s">
        <v>38</v>
      </c>
      <c r="E17" s="21" t="s">
        <v>40</v>
      </c>
      <c r="F17" s="21" t="s">
        <v>41</v>
      </c>
      <c r="H17" s="20" t="s">
        <v>38</v>
      </c>
      <c r="I17" s="21" t="s">
        <v>40</v>
      </c>
      <c r="J17" s="21" t="s">
        <v>41</v>
      </c>
      <c r="L17" s="20" t="s">
        <v>38</v>
      </c>
      <c r="M17" s="21" t="s">
        <v>40</v>
      </c>
      <c r="O17" s="20" t="s">
        <v>38</v>
      </c>
      <c r="P17" s="21" t="s">
        <v>58</v>
      </c>
      <c r="R17" s="20" t="s">
        <v>38</v>
      </c>
      <c r="S17" s="21" t="s">
        <v>59</v>
      </c>
      <c r="U17" s="20" t="s">
        <v>38</v>
      </c>
      <c r="V17" s="21" t="s">
        <v>60</v>
      </c>
      <c r="X17" s="2" t="s">
        <v>38</v>
      </c>
      <c r="Y17" s="3" t="s">
        <v>61</v>
      </c>
      <c r="AA17" s="2" t="s">
        <v>38</v>
      </c>
      <c r="AB17" s="3" t="s">
        <v>40</v>
      </c>
    </row>
    <row r="18" spans="4:28" x14ac:dyDescent="0.3">
      <c r="D18" s="22" t="s">
        <v>28</v>
      </c>
      <c r="E18" s="28">
        <v>1334</v>
      </c>
      <c r="F18" s="24">
        <v>0.21790264619405422</v>
      </c>
      <c r="H18" s="22" t="s">
        <v>35</v>
      </c>
      <c r="I18" s="28">
        <v>541</v>
      </c>
      <c r="J18" s="24">
        <v>8.8369813786344328E-2</v>
      </c>
      <c r="L18" s="22" t="s">
        <v>46</v>
      </c>
      <c r="M18" s="28">
        <v>999</v>
      </c>
      <c r="O18" s="22" t="s">
        <v>46</v>
      </c>
      <c r="P18" s="25">
        <v>667.36</v>
      </c>
      <c r="R18" s="22" t="s">
        <v>24</v>
      </c>
      <c r="S18" s="26">
        <v>22.456756756756754</v>
      </c>
      <c r="U18" s="22" t="s">
        <v>29</v>
      </c>
      <c r="V18" s="26">
        <v>18.988235294117644</v>
      </c>
      <c r="X18" s="4" t="s">
        <v>22</v>
      </c>
      <c r="Y18" s="6">
        <v>16.229411764705883</v>
      </c>
      <c r="AA18" s="4" t="s">
        <v>28</v>
      </c>
      <c r="AB18" s="6">
        <v>2677</v>
      </c>
    </row>
    <row r="19" spans="4:28" x14ac:dyDescent="0.3">
      <c r="D19" s="22" t="s">
        <v>24</v>
      </c>
      <c r="E19" s="28">
        <v>1316</v>
      </c>
      <c r="F19" s="24">
        <v>0.21496243057824241</v>
      </c>
      <c r="H19" s="22" t="s">
        <v>23</v>
      </c>
      <c r="I19" s="28">
        <v>2792</v>
      </c>
      <c r="J19" s="24">
        <v>0.45606011107481215</v>
      </c>
      <c r="L19" s="22" t="s">
        <v>47</v>
      </c>
      <c r="M19" s="28">
        <v>123</v>
      </c>
      <c r="O19" s="22" t="s">
        <v>47</v>
      </c>
      <c r="P19" s="25">
        <v>91.8</v>
      </c>
      <c r="R19" s="22" t="s">
        <v>27</v>
      </c>
      <c r="S19" s="26">
        <v>21.327027027027032</v>
      </c>
      <c r="U19" s="22" t="s">
        <v>31</v>
      </c>
      <c r="V19" s="26">
        <v>14.464705882352941</v>
      </c>
      <c r="X19" s="4" t="s">
        <v>25</v>
      </c>
      <c r="Y19" s="6">
        <v>12.652040816326531</v>
      </c>
      <c r="AA19" s="4" t="s">
        <v>24</v>
      </c>
      <c r="AB19" s="6">
        <v>2402</v>
      </c>
    </row>
    <row r="20" spans="4:28" x14ac:dyDescent="0.3">
      <c r="D20" s="22" t="s">
        <v>32</v>
      </c>
      <c r="E20" s="28">
        <v>776</v>
      </c>
      <c r="F20" s="24">
        <v>0.12675596210388762</v>
      </c>
      <c r="H20" s="22" t="s">
        <v>19</v>
      </c>
      <c r="I20" s="28">
        <v>2789</v>
      </c>
      <c r="J20" s="24">
        <v>0.45557007513884351</v>
      </c>
      <c r="L20" s="22" t="s">
        <v>56</v>
      </c>
      <c r="M20" s="28">
        <v>1060</v>
      </c>
      <c r="O20" s="22" t="s">
        <v>56</v>
      </c>
      <c r="P20" s="25">
        <v>627.93999999999994</v>
      </c>
      <c r="R20" s="22" t="s">
        <v>20</v>
      </c>
      <c r="S20" s="26">
        <v>5.6538461538461542</v>
      </c>
      <c r="U20" s="22" t="s">
        <v>21</v>
      </c>
      <c r="V20" s="26">
        <v>13.284126984126983</v>
      </c>
      <c r="X20" s="4" t="s">
        <v>34</v>
      </c>
      <c r="Y20" s="6">
        <v>10.262068965517242</v>
      </c>
      <c r="AA20" s="4" t="s">
        <v>32</v>
      </c>
      <c r="AB20" s="6">
        <v>1424</v>
      </c>
    </row>
    <row r="21" spans="4:28" x14ac:dyDescent="0.3">
      <c r="D21" s="22" t="s">
        <v>26</v>
      </c>
      <c r="E21" s="28">
        <v>928</v>
      </c>
      <c r="F21" s="24">
        <v>0.1515844495262986</v>
      </c>
      <c r="H21" s="22" t="s">
        <v>39</v>
      </c>
      <c r="I21" s="28">
        <v>6122</v>
      </c>
      <c r="J21" s="24">
        <v>1</v>
      </c>
      <c r="L21" s="22" t="s">
        <v>48</v>
      </c>
      <c r="M21" s="28">
        <v>885</v>
      </c>
      <c r="O21" s="22" t="s">
        <v>48</v>
      </c>
      <c r="P21" s="25">
        <v>547.80999999999995</v>
      </c>
      <c r="R21" s="22" t="s">
        <v>39</v>
      </c>
      <c r="S21" s="25">
        <v>16.287610619469021</v>
      </c>
      <c r="U21" s="22" t="s">
        <v>33</v>
      </c>
      <c r="V21" s="26">
        <v>12.975000000000001</v>
      </c>
      <c r="X21" s="4" t="s">
        <v>39</v>
      </c>
      <c r="Y21" s="6">
        <v>13.544102564102561</v>
      </c>
      <c r="AA21" s="4" t="s">
        <v>26</v>
      </c>
      <c r="AB21" s="6">
        <v>1879</v>
      </c>
    </row>
    <row r="22" spans="4:28" x14ac:dyDescent="0.3">
      <c r="D22" s="22" t="s">
        <v>30</v>
      </c>
      <c r="E22" s="28">
        <v>639</v>
      </c>
      <c r="F22" s="24">
        <v>0.10437765436131984</v>
      </c>
      <c r="L22" s="22" t="s">
        <v>57</v>
      </c>
      <c r="M22" s="28">
        <v>416</v>
      </c>
      <c r="O22" s="22" t="s">
        <v>57</v>
      </c>
      <c r="P22" s="25">
        <v>243.34</v>
      </c>
      <c r="U22" s="22" t="s">
        <v>39</v>
      </c>
      <c r="V22" s="25">
        <v>14.276106194690264</v>
      </c>
      <c r="AA22" s="4" t="s">
        <v>30</v>
      </c>
      <c r="AB22" s="6">
        <v>1370</v>
      </c>
    </row>
    <row r="23" spans="4:28" x14ac:dyDescent="0.3">
      <c r="D23" s="22" t="s">
        <v>18</v>
      </c>
      <c r="E23" s="28">
        <v>1129</v>
      </c>
      <c r="F23" s="24">
        <v>0.18441685723619733</v>
      </c>
      <c r="L23" s="22" t="s">
        <v>49</v>
      </c>
      <c r="M23" s="28">
        <v>548</v>
      </c>
      <c r="O23" s="22" t="s">
        <v>49</v>
      </c>
      <c r="P23" s="25">
        <v>981.29000000000008</v>
      </c>
      <c r="AA23" s="4" t="s">
        <v>18</v>
      </c>
      <c r="AB23" s="6">
        <v>2155</v>
      </c>
    </row>
    <row r="24" spans="4:28" x14ac:dyDescent="0.3">
      <c r="D24" s="22" t="s">
        <v>39</v>
      </c>
      <c r="E24" s="28">
        <v>6122</v>
      </c>
      <c r="F24" s="24">
        <v>1</v>
      </c>
      <c r="L24" s="22" t="s">
        <v>50</v>
      </c>
      <c r="M24" s="28">
        <v>198</v>
      </c>
      <c r="O24" s="22" t="s">
        <v>50</v>
      </c>
      <c r="P24" s="25">
        <v>178</v>
      </c>
      <c r="AA24" s="4" t="s">
        <v>39</v>
      </c>
      <c r="AB24" s="6">
        <v>11907</v>
      </c>
    </row>
    <row r="25" spans="4:28" x14ac:dyDescent="0.3">
      <c r="L25" s="22" t="s">
        <v>51</v>
      </c>
      <c r="M25" s="28">
        <v>463</v>
      </c>
      <c r="O25" s="22" t="s">
        <v>51</v>
      </c>
      <c r="P25" s="25">
        <v>1100.44</v>
      </c>
    </row>
    <row r="26" spans="4:28" x14ac:dyDescent="0.3">
      <c r="L26" s="22" t="s">
        <v>52</v>
      </c>
      <c r="M26" s="28">
        <v>381</v>
      </c>
      <c r="O26" s="22" t="s">
        <v>52</v>
      </c>
      <c r="P26" s="25">
        <v>608.30999999999995</v>
      </c>
    </row>
    <row r="27" spans="4:28" x14ac:dyDescent="0.3">
      <c r="D27" s="20" t="s">
        <v>38</v>
      </c>
      <c r="E27" s="21" t="s">
        <v>42</v>
      </c>
      <c r="L27" s="22" t="s">
        <v>53</v>
      </c>
      <c r="M27" s="28">
        <v>408</v>
      </c>
      <c r="O27" s="22" t="s">
        <v>53</v>
      </c>
      <c r="P27" s="25">
        <v>541.44000000000005</v>
      </c>
    </row>
    <row r="28" spans="4:28" x14ac:dyDescent="0.3">
      <c r="D28" s="22" t="s">
        <v>28</v>
      </c>
      <c r="E28" s="27">
        <v>51.764705882352942</v>
      </c>
      <c r="L28" s="22" t="s">
        <v>54</v>
      </c>
      <c r="M28" s="28">
        <v>266</v>
      </c>
      <c r="O28" s="22" t="s">
        <v>54</v>
      </c>
      <c r="P28" s="25">
        <v>609.78</v>
      </c>
    </row>
    <row r="29" spans="4:28" x14ac:dyDescent="0.3">
      <c r="D29" s="22" t="s">
        <v>24</v>
      </c>
      <c r="E29" s="27">
        <v>41.714285714285715</v>
      </c>
      <c r="L29" s="22" t="s">
        <v>55</v>
      </c>
      <c r="M29" s="28">
        <v>375</v>
      </c>
      <c r="O29" s="22" t="s">
        <v>55</v>
      </c>
      <c r="P29" s="25">
        <v>678.92000000000007</v>
      </c>
    </row>
    <row r="30" spans="4:28" x14ac:dyDescent="0.3">
      <c r="D30" s="22" t="s">
        <v>32</v>
      </c>
      <c r="E30" s="27">
        <v>29.5</v>
      </c>
      <c r="L30" s="22" t="s">
        <v>39</v>
      </c>
      <c r="M30" s="28">
        <v>6122</v>
      </c>
      <c r="O30" s="22" t="s">
        <v>39</v>
      </c>
      <c r="P30" s="25">
        <v>6876.4299999999994</v>
      </c>
    </row>
    <row r="31" spans="4:28" x14ac:dyDescent="0.3">
      <c r="D31" s="22" t="s">
        <v>26</v>
      </c>
      <c r="E31" s="27">
        <v>74.55</v>
      </c>
    </row>
    <row r="32" spans="4:28" x14ac:dyDescent="0.3">
      <c r="D32" s="22" t="s">
        <v>30</v>
      </c>
      <c r="E32" s="27">
        <v>32.117647058823529</v>
      </c>
    </row>
    <row r="33" spans="4:5" x14ac:dyDescent="0.3">
      <c r="D33" s="22" t="s">
        <v>18</v>
      </c>
      <c r="E33" s="27">
        <v>73.727272727272734</v>
      </c>
    </row>
    <row r="34" spans="4:5" x14ac:dyDescent="0.3">
      <c r="D34" s="22" t="s">
        <v>39</v>
      </c>
      <c r="E34" s="27">
        <v>52.097345132743364</v>
      </c>
    </row>
    <row r="37" spans="4:5" x14ac:dyDescent="0.3">
      <c r="D37" s="20" t="s">
        <v>38</v>
      </c>
      <c r="E37" s="21" t="s">
        <v>43</v>
      </c>
    </row>
    <row r="38" spans="4:5" x14ac:dyDescent="0.3">
      <c r="D38" s="22" t="s">
        <v>28</v>
      </c>
      <c r="E38" s="23">
        <v>3.2470588235294118</v>
      </c>
    </row>
    <row r="39" spans="4:5" x14ac:dyDescent="0.3">
      <c r="D39" s="22" t="s">
        <v>24</v>
      </c>
      <c r="E39" s="23">
        <v>2.9666666666666668</v>
      </c>
    </row>
    <row r="40" spans="4:5" x14ac:dyDescent="0.3">
      <c r="D40" s="22" t="s">
        <v>32</v>
      </c>
      <c r="E40" s="23">
        <v>3.9874999999999998</v>
      </c>
    </row>
    <row r="41" spans="4:5" x14ac:dyDescent="0.3">
      <c r="D41" s="22" t="s">
        <v>26</v>
      </c>
      <c r="E41" s="23">
        <v>3.1100000000000008</v>
      </c>
    </row>
    <row r="42" spans="4:5" x14ac:dyDescent="0.3">
      <c r="D42" s="22" t="s">
        <v>30</v>
      </c>
      <c r="E42" s="23">
        <v>3.7647058823529411</v>
      </c>
    </row>
    <row r="43" spans="4:5" x14ac:dyDescent="0.3">
      <c r="D43" s="22" t="s">
        <v>18</v>
      </c>
      <c r="E43" s="23">
        <v>4.0318181818181804</v>
      </c>
    </row>
    <row r="44" spans="4:5" x14ac:dyDescent="0.3">
      <c r="D44" s="22" t="s">
        <v>39</v>
      </c>
      <c r="E44" s="23">
        <v>3.5061946902654855</v>
      </c>
    </row>
    <row r="47" spans="4:5" x14ac:dyDescent="0.3">
      <c r="D47" s="20" t="s">
        <v>38</v>
      </c>
      <c r="E47" s="21" t="s">
        <v>44</v>
      </c>
    </row>
    <row r="48" spans="4:5" x14ac:dyDescent="0.3">
      <c r="D48" s="22" t="s">
        <v>28</v>
      </c>
      <c r="E48" s="25">
        <v>680</v>
      </c>
    </row>
    <row r="49" spans="4:5" x14ac:dyDescent="0.3">
      <c r="D49" s="22" t="s">
        <v>24</v>
      </c>
      <c r="E49" s="25">
        <v>796</v>
      </c>
    </row>
    <row r="50" spans="4:5" x14ac:dyDescent="0.3">
      <c r="D50" s="22" t="s">
        <v>32</v>
      </c>
      <c r="E50" s="25">
        <v>1309</v>
      </c>
    </row>
    <row r="51" spans="4:5" x14ac:dyDescent="0.3">
      <c r="D51" s="22" t="s">
        <v>26</v>
      </c>
      <c r="E51" s="25">
        <v>801</v>
      </c>
    </row>
    <row r="52" spans="4:5" x14ac:dyDescent="0.3">
      <c r="D52" s="22" t="s">
        <v>30</v>
      </c>
      <c r="E52" s="25">
        <v>1266</v>
      </c>
    </row>
    <row r="53" spans="4:5" x14ac:dyDescent="0.3">
      <c r="D53" s="22" t="s">
        <v>18</v>
      </c>
      <c r="E53" s="25">
        <v>1369</v>
      </c>
    </row>
    <row r="54" spans="4:5" x14ac:dyDescent="0.3">
      <c r="D54" s="22" t="s">
        <v>39</v>
      </c>
      <c r="E54" s="25">
        <v>6221</v>
      </c>
    </row>
    <row r="57" spans="4:5" x14ac:dyDescent="0.3">
      <c r="D57" s="20" t="s">
        <v>38</v>
      </c>
      <c r="E57" s="21" t="s">
        <v>45</v>
      </c>
    </row>
    <row r="58" spans="4:5" x14ac:dyDescent="0.3">
      <c r="D58" s="22" t="s">
        <v>28</v>
      </c>
      <c r="E58" s="25">
        <v>181.8</v>
      </c>
    </row>
    <row r="59" spans="4:5" x14ac:dyDescent="0.3">
      <c r="D59" s="22" t="s">
        <v>24</v>
      </c>
      <c r="E59" s="25">
        <v>359</v>
      </c>
    </row>
    <row r="60" spans="4:5" x14ac:dyDescent="0.3">
      <c r="D60" s="22" t="s">
        <v>32</v>
      </c>
      <c r="E60" s="25">
        <v>240.39999999999998</v>
      </c>
    </row>
    <row r="61" spans="4:5" x14ac:dyDescent="0.3">
      <c r="D61" s="22" t="s">
        <v>26</v>
      </c>
      <c r="E61" s="25">
        <v>108</v>
      </c>
    </row>
    <row r="62" spans="4:5" x14ac:dyDescent="0.3">
      <c r="D62" s="22" t="s">
        <v>30</v>
      </c>
      <c r="E62" s="25">
        <v>233.79999999999998</v>
      </c>
    </row>
    <row r="63" spans="4:5" x14ac:dyDescent="0.3">
      <c r="D63" s="22" t="s">
        <v>18</v>
      </c>
      <c r="E63" s="25">
        <v>354.7</v>
      </c>
    </row>
    <row r="64" spans="4:5" x14ac:dyDescent="0.3">
      <c r="D64" s="22" t="s">
        <v>39</v>
      </c>
      <c r="E64" s="25">
        <v>1477.7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BE6AB-69F6-4000-B010-12B9D351313F}">
  <dimension ref="V43"/>
  <sheetViews>
    <sheetView showGridLines="0" tabSelected="1" zoomScale="85" zoomScaleNormal="85" workbookViewId="0">
      <selection activeCell="V29" sqref="V29"/>
    </sheetView>
  </sheetViews>
  <sheetFormatPr defaultRowHeight="14.4" x14ac:dyDescent="0.3"/>
  <sheetData>
    <row r="43" spans="22:22" x14ac:dyDescent="0.3">
      <c r="V43">
        <f>Dashboard!B4</f>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9E049-AFCD-43C5-80D6-545D58F18D6D}">
  <dimension ref="A1:T196"/>
  <sheetViews>
    <sheetView workbookViewId="0">
      <pane ySplit="1" topLeftCell="A12" activePane="bottomLeft" state="frozen"/>
      <selection pane="bottomLeft" activeCell="A2" sqref="A2:T196"/>
    </sheetView>
  </sheetViews>
  <sheetFormatPr defaultRowHeight="14.4" x14ac:dyDescent="0.3"/>
  <cols>
    <col min="1" max="1" width="18" customWidth="1"/>
    <col min="2" max="2" width="15.88671875" customWidth="1"/>
    <col min="3" max="3" width="12" customWidth="1"/>
    <col min="4" max="4" width="13.109375" customWidth="1"/>
    <col min="5" max="5" width="12.109375" customWidth="1"/>
    <col min="6" max="6" width="18.77734375" customWidth="1"/>
    <col min="7" max="7" width="14.88671875" customWidth="1"/>
    <col min="8" max="8" width="24.33203125" customWidth="1"/>
    <col min="9" max="9" width="14.6640625" customWidth="1"/>
    <col min="10" max="10" width="13" customWidth="1"/>
    <col min="11" max="11" width="16.21875" customWidth="1"/>
    <col min="12" max="12" width="21.88671875" customWidth="1"/>
    <col min="13" max="13" width="9.5546875" customWidth="1"/>
    <col min="14" max="14" width="21.88671875" customWidth="1"/>
    <col min="15" max="15" width="16.21875" customWidth="1"/>
    <col min="16" max="16" width="23.33203125" customWidth="1"/>
    <col min="17" max="17" width="12.109375" customWidth="1"/>
    <col min="18" max="18" width="19.21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1" t="s">
        <v>36</v>
      </c>
      <c r="T1" s="1" t="s">
        <v>37</v>
      </c>
    </row>
    <row r="2" spans="1:20" x14ac:dyDescent="0.3">
      <c r="A2" t="s">
        <v>18</v>
      </c>
      <c r="B2">
        <v>91</v>
      </c>
      <c r="C2" t="s">
        <v>19</v>
      </c>
      <c r="D2">
        <v>52</v>
      </c>
      <c r="E2">
        <v>44570</v>
      </c>
      <c r="F2">
        <v>53</v>
      </c>
      <c r="G2">
        <v>54.88</v>
      </c>
      <c r="H2">
        <v>77</v>
      </c>
      <c r="I2">
        <v>4.3</v>
      </c>
      <c r="J2">
        <v>61.5</v>
      </c>
      <c r="K2">
        <v>69</v>
      </c>
      <c r="L2">
        <v>17.100000000000001</v>
      </c>
      <c r="M2" t="s">
        <v>20</v>
      </c>
      <c r="N2">
        <v>6.2</v>
      </c>
      <c r="O2" t="s">
        <v>21</v>
      </c>
      <c r="P2">
        <v>17.399999999999999</v>
      </c>
      <c r="Q2" t="s">
        <v>22</v>
      </c>
      <c r="R2">
        <v>22.2</v>
      </c>
      <c r="S2">
        <f>YEAR(Table2[[#This Row],[Visitor Date]])</f>
        <v>2022</v>
      </c>
      <c r="T2" t="str">
        <f>TEXT(Table2[[#This Row],[Visitor Date]], "MMM")</f>
        <v>Jan</v>
      </c>
    </row>
    <row r="3" spans="1:20" x14ac:dyDescent="0.3">
      <c r="A3" t="s">
        <v>18</v>
      </c>
      <c r="B3">
        <v>91</v>
      </c>
      <c r="C3" t="s">
        <v>23</v>
      </c>
      <c r="D3">
        <v>125</v>
      </c>
      <c r="E3">
        <v>44674</v>
      </c>
      <c r="F3">
        <v>30</v>
      </c>
      <c r="G3">
        <v>56.3</v>
      </c>
      <c r="H3">
        <v>73</v>
      </c>
      <c r="I3">
        <v>3.7</v>
      </c>
      <c r="J3">
        <v>59.2</v>
      </c>
      <c r="K3">
        <v>56</v>
      </c>
      <c r="L3">
        <v>16</v>
      </c>
      <c r="M3" t="s">
        <v>20</v>
      </c>
      <c r="N3">
        <v>6</v>
      </c>
      <c r="O3" t="s">
        <v>21</v>
      </c>
      <c r="P3">
        <v>16.8</v>
      </c>
      <c r="Q3" t="s">
        <v>22</v>
      </c>
      <c r="R3">
        <v>21.5</v>
      </c>
      <c r="S3">
        <f>YEAR(Table2[[#This Row],[Visitor Date]])</f>
        <v>2022</v>
      </c>
      <c r="T3" t="str">
        <f>TEXT(Table2[[#This Row],[Visitor Date]], "MMM")</f>
        <v>Apr</v>
      </c>
    </row>
    <row r="4" spans="1:20" x14ac:dyDescent="0.3">
      <c r="A4" t="s">
        <v>24</v>
      </c>
      <c r="B4">
        <v>44</v>
      </c>
      <c r="C4" t="s">
        <v>19</v>
      </c>
      <c r="D4">
        <v>45</v>
      </c>
      <c r="E4">
        <v>44721</v>
      </c>
      <c r="F4">
        <v>50</v>
      </c>
      <c r="G4">
        <v>91.47</v>
      </c>
      <c r="H4">
        <v>49</v>
      </c>
      <c r="I4">
        <v>2.9</v>
      </c>
      <c r="J4">
        <v>47.8</v>
      </c>
      <c r="K4">
        <v>33</v>
      </c>
      <c r="L4">
        <v>18</v>
      </c>
      <c r="M4" t="s">
        <v>24</v>
      </c>
      <c r="N4">
        <v>27.5</v>
      </c>
      <c r="O4" t="s">
        <v>21</v>
      </c>
      <c r="P4">
        <v>8.1</v>
      </c>
      <c r="Q4" t="s">
        <v>25</v>
      </c>
      <c r="R4">
        <v>6.9</v>
      </c>
      <c r="S4">
        <f>YEAR(Table2[[#This Row],[Visitor Date]])</f>
        <v>2022</v>
      </c>
      <c r="T4" t="str">
        <f>TEXT(Table2[[#This Row],[Visitor Date]], "MMM")</f>
        <v>Jun</v>
      </c>
    </row>
    <row r="5" spans="1:20" x14ac:dyDescent="0.3">
      <c r="A5" t="s">
        <v>24</v>
      </c>
      <c r="B5">
        <v>44</v>
      </c>
      <c r="C5" t="s">
        <v>23</v>
      </c>
      <c r="D5">
        <v>39</v>
      </c>
      <c r="E5">
        <v>44837</v>
      </c>
      <c r="F5">
        <v>42</v>
      </c>
      <c r="G5">
        <v>85.3</v>
      </c>
      <c r="H5">
        <v>35</v>
      </c>
      <c r="I5">
        <v>2.7</v>
      </c>
      <c r="J5">
        <v>45</v>
      </c>
      <c r="K5">
        <v>28</v>
      </c>
      <c r="L5">
        <v>17.5</v>
      </c>
      <c r="M5" t="s">
        <v>24</v>
      </c>
      <c r="N5">
        <v>26</v>
      </c>
      <c r="O5" t="s">
        <v>21</v>
      </c>
      <c r="P5">
        <v>7.5</v>
      </c>
      <c r="Q5" t="s">
        <v>25</v>
      </c>
      <c r="R5">
        <v>6.3</v>
      </c>
      <c r="S5">
        <f>YEAR(Table2[[#This Row],[Visitor Date]])</f>
        <v>2022</v>
      </c>
      <c r="T5" t="str">
        <f>TEXT(Table2[[#This Row],[Visitor Date]], "MMM")</f>
        <v>Oct</v>
      </c>
    </row>
    <row r="6" spans="1:20" x14ac:dyDescent="0.3">
      <c r="A6" t="s">
        <v>26</v>
      </c>
      <c r="B6">
        <v>26</v>
      </c>
      <c r="C6" t="s">
        <v>19</v>
      </c>
      <c r="D6">
        <v>30</v>
      </c>
      <c r="E6">
        <v>44914</v>
      </c>
      <c r="F6">
        <v>9</v>
      </c>
      <c r="G6">
        <v>6.04</v>
      </c>
      <c r="H6">
        <v>78</v>
      </c>
      <c r="I6">
        <v>3.2</v>
      </c>
      <c r="J6">
        <v>48.7</v>
      </c>
      <c r="K6">
        <v>35</v>
      </c>
      <c r="L6">
        <v>5.8</v>
      </c>
      <c r="M6" t="s">
        <v>27</v>
      </c>
      <c r="N6">
        <v>23.6</v>
      </c>
      <c r="O6" t="s">
        <v>21</v>
      </c>
      <c r="P6">
        <v>18.399999999999999</v>
      </c>
      <c r="Q6" t="s">
        <v>22</v>
      </c>
      <c r="R6">
        <v>11.6</v>
      </c>
      <c r="S6">
        <f>YEAR(Table2[[#This Row],[Visitor Date]])</f>
        <v>2022</v>
      </c>
      <c r="T6" t="str">
        <f>TEXT(Table2[[#This Row],[Visitor Date]], "MMM")</f>
        <v>Dec</v>
      </c>
    </row>
    <row r="7" spans="1:20" x14ac:dyDescent="0.3">
      <c r="A7" t="s">
        <v>26</v>
      </c>
      <c r="B7">
        <v>26</v>
      </c>
      <c r="C7" t="s">
        <v>23</v>
      </c>
      <c r="D7">
        <v>35</v>
      </c>
      <c r="E7">
        <v>45184</v>
      </c>
      <c r="F7">
        <v>14</v>
      </c>
      <c r="G7">
        <v>7.5</v>
      </c>
      <c r="H7">
        <v>75</v>
      </c>
      <c r="I7">
        <v>3.1</v>
      </c>
      <c r="J7">
        <v>46.2</v>
      </c>
      <c r="K7">
        <v>29</v>
      </c>
      <c r="L7">
        <v>5.5</v>
      </c>
      <c r="M7" t="s">
        <v>27</v>
      </c>
      <c r="N7">
        <v>22</v>
      </c>
      <c r="O7" t="s">
        <v>21</v>
      </c>
      <c r="P7">
        <v>16.7</v>
      </c>
      <c r="Q7" t="s">
        <v>22</v>
      </c>
      <c r="R7">
        <v>10.8</v>
      </c>
      <c r="S7">
        <f>YEAR(Table2[[#This Row],[Visitor Date]])</f>
        <v>2023</v>
      </c>
      <c r="T7" t="str">
        <f>TEXT(Table2[[#This Row],[Visitor Date]], "MMM")</f>
        <v>Sep</v>
      </c>
    </row>
    <row r="8" spans="1:20" x14ac:dyDescent="0.3">
      <c r="A8" t="s">
        <v>28</v>
      </c>
      <c r="B8">
        <v>68</v>
      </c>
      <c r="C8" t="s">
        <v>19</v>
      </c>
      <c r="D8">
        <v>155</v>
      </c>
      <c r="E8">
        <v>44646</v>
      </c>
      <c r="F8">
        <v>15</v>
      </c>
      <c r="G8">
        <v>90</v>
      </c>
      <c r="H8">
        <v>54</v>
      </c>
      <c r="I8">
        <v>3.4</v>
      </c>
      <c r="J8">
        <v>67.8</v>
      </c>
      <c r="K8">
        <v>34</v>
      </c>
      <c r="L8">
        <v>11</v>
      </c>
      <c r="M8" t="s">
        <v>20</v>
      </c>
      <c r="N8">
        <v>5.3</v>
      </c>
      <c r="O8" t="s">
        <v>29</v>
      </c>
      <c r="P8">
        <v>20.5</v>
      </c>
      <c r="Q8" t="s">
        <v>25</v>
      </c>
      <c r="R8">
        <v>19.5</v>
      </c>
      <c r="S8">
        <f>YEAR(Table2[[#This Row],[Visitor Date]])</f>
        <v>2022</v>
      </c>
      <c r="T8" t="str">
        <f>TEXT(Table2[[#This Row],[Visitor Date]], "MMM")</f>
        <v>Mar</v>
      </c>
    </row>
    <row r="9" spans="1:20" x14ac:dyDescent="0.3">
      <c r="A9" t="s">
        <v>28</v>
      </c>
      <c r="B9">
        <v>68</v>
      </c>
      <c r="C9" t="s">
        <v>23</v>
      </c>
      <c r="D9">
        <v>28</v>
      </c>
      <c r="E9">
        <v>44782</v>
      </c>
      <c r="F9">
        <v>10</v>
      </c>
      <c r="G9">
        <v>88</v>
      </c>
      <c r="H9">
        <v>50</v>
      </c>
      <c r="I9">
        <v>3</v>
      </c>
      <c r="J9">
        <v>4</v>
      </c>
      <c r="K9">
        <v>28</v>
      </c>
      <c r="L9">
        <v>10.199999999999999</v>
      </c>
      <c r="M9" t="s">
        <v>20</v>
      </c>
      <c r="N9">
        <v>4.8</v>
      </c>
      <c r="O9" t="s">
        <v>29</v>
      </c>
      <c r="P9">
        <v>19.7</v>
      </c>
      <c r="Q9" t="s">
        <v>25</v>
      </c>
      <c r="R9">
        <v>18</v>
      </c>
      <c r="S9">
        <f>YEAR(Table2[[#This Row],[Visitor Date]])</f>
        <v>2022</v>
      </c>
      <c r="T9" t="str">
        <f>TEXT(Table2[[#This Row],[Visitor Date]], "MMM")</f>
        <v>Aug</v>
      </c>
    </row>
    <row r="10" spans="1:20" x14ac:dyDescent="0.3">
      <c r="A10" t="s">
        <v>30</v>
      </c>
      <c r="B10">
        <v>14</v>
      </c>
      <c r="C10" t="s">
        <v>19</v>
      </c>
      <c r="D10">
        <v>114</v>
      </c>
      <c r="E10">
        <v>45062</v>
      </c>
      <c r="F10">
        <v>17</v>
      </c>
      <c r="G10">
        <v>70.63</v>
      </c>
      <c r="H10">
        <v>41</v>
      </c>
      <c r="I10">
        <v>3.9</v>
      </c>
      <c r="J10">
        <v>59.4</v>
      </c>
      <c r="K10">
        <v>95</v>
      </c>
      <c r="L10">
        <v>15.6</v>
      </c>
      <c r="M10" t="s">
        <v>27</v>
      </c>
      <c r="N10">
        <v>23.7</v>
      </c>
      <c r="O10" t="s">
        <v>31</v>
      </c>
      <c r="P10">
        <v>15.6</v>
      </c>
      <c r="Q10" t="s">
        <v>25</v>
      </c>
      <c r="R10">
        <v>15.1</v>
      </c>
      <c r="S10">
        <f>YEAR(Table2[[#This Row],[Visitor Date]])</f>
        <v>2023</v>
      </c>
      <c r="T10" t="str">
        <f>TEXT(Table2[[#This Row],[Visitor Date]], "MMM")</f>
        <v>May</v>
      </c>
    </row>
    <row r="11" spans="1:20" x14ac:dyDescent="0.3">
      <c r="A11" t="s">
        <v>30</v>
      </c>
      <c r="B11">
        <v>14</v>
      </c>
      <c r="C11" t="s">
        <v>23</v>
      </c>
      <c r="D11">
        <v>11</v>
      </c>
      <c r="E11">
        <v>44576</v>
      </c>
      <c r="F11">
        <v>8</v>
      </c>
      <c r="G11">
        <v>65</v>
      </c>
      <c r="H11">
        <v>25</v>
      </c>
      <c r="I11">
        <v>3.6</v>
      </c>
      <c r="J11">
        <v>55</v>
      </c>
      <c r="K11">
        <v>65</v>
      </c>
      <c r="L11">
        <v>14</v>
      </c>
      <c r="M11" t="s">
        <v>27</v>
      </c>
      <c r="N11">
        <v>21.5</v>
      </c>
      <c r="O11" t="s">
        <v>31</v>
      </c>
      <c r="P11">
        <v>13.9</v>
      </c>
      <c r="Q11" t="s">
        <v>25</v>
      </c>
      <c r="R11">
        <v>14.2</v>
      </c>
      <c r="S11">
        <f>YEAR(Table2[[#This Row],[Visitor Date]])</f>
        <v>2022</v>
      </c>
      <c r="T11" t="str">
        <f>TEXT(Table2[[#This Row],[Visitor Date]], "MMM")</f>
        <v>Jan</v>
      </c>
    </row>
    <row r="12" spans="1:20" x14ac:dyDescent="0.3">
      <c r="A12" t="s">
        <v>32</v>
      </c>
      <c r="B12">
        <v>33</v>
      </c>
      <c r="C12" t="s">
        <v>19</v>
      </c>
      <c r="D12">
        <v>30</v>
      </c>
      <c r="E12">
        <v>44850</v>
      </c>
      <c r="F12">
        <v>18</v>
      </c>
      <c r="G12">
        <v>65.34</v>
      </c>
      <c r="H12">
        <v>15</v>
      </c>
      <c r="I12">
        <v>4.0999999999999996</v>
      </c>
      <c r="J12">
        <v>52.3</v>
      </c>
      <c r="K12">
        <v>94</v>
      </c>
      <c r="L12">
        <v>16.2</v>
      </c>
      <c r="M12" t="s">
        <v>24</v>
      </c>
      <c r="N12">
        <v>18.899999999999999</v>
      </c>
      <c r="O12" t="s">
        <v>33</v>
      </c>
      <c r="P12">
        <v>13.8</v>
      </c>
      <c r="Q12" t="s">
        <v>34</v>
      </c>
      <c r="R12">
        <v>10.7</v>
      </c>
      <c r="S12">
        <f>YEAR(Table2[[#This Row],[Visitor Date]])</f>
        <v>2022</v>
      </c>
      <c r="T12" t="str">
        <f>TEXT(Table2[[#This Row],[Visitor Date]], "MMM")</f>
        <v>Oct</v>
      </c>
    </row>
    <row r="13" spans="1:20" x14ac:dyDescent="0.3">
      <c r="A13" t="s">
        <v>32</v>
      </c>
      <c r="B13">
        <v>33</v>
      </c>
      <c r="C13" t="s">
        <v>23</v>
      </c>
      <c r="D13">
        <v>26</v>
      </c>
      <c r="E13">
        <v>45182</v>
      </c>
      <c r="F13">
        <v>13</v>
      </c>
      <c r="G13">
        <v>60.2</v>
      </c>
      <c r="H13">
        <v>16</v>
      </c>
      <c r="I13">
        <v>3.8</v>
      </c>
      <c r="J13">
        <v>50.5</v>
      </c>
      <c r="K13">
        <v>75</v>
      </c>
      <c r="L13">
        <v>15</v>
      </c>
      <c r="M13" t="s">
        <v>24</v>
      </c>
      <c r="N13">
        <v>17.8</v>
      </c>
      <c r="O13" t="s">
        <v>33</v>
      </c>
      <c r="P13">
        <v>12</v>
      </c>
      <c r="Q13" t="s">
        <v>34</v>
      </c>
      <c r="R13">
        <v>9.5</v>
      </c>
      <c r="S13">
        <f>YEAR(Table2[[#This Row],[Visitor Date]])</f>
        <v>2023</v>
      </c>
      <c r="T13" t="str">
        <f>TEXT(Table2[[#This Row],[Visitor Date]], "MMM")</f>
        <v>Sep</v>
      </c>
    </row>
    <row r="14" spans="1:20" x14ac:dyDescent="0.3">
      <c r="A14" t="s">
        <v>18</v>
      </c>
      <c r="B14">
        <v>91</v>
      </c>
      <c r="C14" t="s">
        <v>19</v>
      </c>
      <c r="D14">
        <v>45</v>
      </c>
      <c r="E14">
        <v>45095</v>
      </c>
      <c r="F14">
        <v>50</v>
      </c>
      <c r="G14">
        <v>54.88</v>
      </c>
      <c r="H14">
        <v>77</v>
      </c>
      <c r="I14">
        <v>4.2</v>
      </c>
      <c r="J14">
        <v>61.5</v>
      </c>
      <c r="K14">
        <v>68</v>
      </c>
      <c r="L14">
        <v>17.100000000000001</v>
      </c>
      <c r="M14" t="s">
        <v>20</v>
      </c>
      <c r="N14">
        <v>6.2</v>
      </c>
      <c r="O14" t="s">
        <v>21</v>
      </c>
      <c r="P14">
        <v>17.399999999999999</v>
      </c>
      <c r="Q14" t="s">
        <v>22</v>
      </c>
      <c r="R14">
        <v>22.2</v>
      </c>
      <c r="S14">
        <f>YEAR(Table2[[#This Row],[Visitor Date]])</f>
        <v>2023</v>
      </c>
      <c r="T14" t="str">
        <f>TEXT(Table2[[#This Row],[Visitor Date]], "MMM")</f>
        <v>Jun</v>
      </c>
    </row>
    <row r="15" spans="1:20" x14ac:dyDescent="0.3">
      <c r="A15" t="s">
        <v>18</v>
      </c>
      <c r="B15">
        <v>91</v>
      </c>
      <c r="C15" t="s">
        <v>23</v>
      </c>
      <c r="D15">
        <v>28</v>
      </c>
      <c r="E15">
        <v>44892</v>
      </c>
      <c r="F15">
        <v>33</v>
      </c>
      <c r="G15">
        <v>56.3</v>
      </c>
      <c r="H15">
        <v>73</v>
      </c>
      <c r="I15">
        <v>3.7</v>
      </c>
      <c r="J15">
        <v>59.2</v>
      </c>
      <c r="K15">
        <v>57</v>
      </c>
      <c r="L15">
        <v>16</v>
      </c>
      <c r="M15" t="s">
        <v>20</v>
      </c>
      <c r="N15">
        <v>6</v>
      </c>
      <c r="O15" t="s">
        <v>21</v>
      </c>
      <c r="P15">
        <v>16.8</v>
      </c>
      <c r="Q15" t="s">
        <v>22</v>
      </c>
      <c r="R15">
        <v>21.5</v>
      </c>
      <c r="S15">
        <f>YEAR(Table2[[#This Row],[Visitor Date]])</f>
        <v>2022</v>
      </c>
      <c r="T15" t="str">
        <f>TEXT(Table2[[#This Row],[Visitor Date]], "MMM")</f>
        <v>Nov</v>
      </c>
    </row>
    <row r="16" spans="1:20" x14ac:dyDescent="0.3">
      <c r="A16" t="s">
        <v>24</v>
      </c>
      <c r="B16">
        <v>44</v>
      </c>
      <c r="C16" t="s">
        <v>19</v>
      </c>
      <c r="D16">
        <v>42</v>
      </c>
      <c r="E16">
        <v>45202</v>
      </c>
      <c r="F16">
        <v>46</v>
      </c>
      <c r="G16">
        <v>91.47</v>
      </c>
      <c r="H16">
        <v>49</v>
      </c>
      <c r="I16">
        <v>2.9</v>
      </c>
      <c r="J16">
        <v>47.8</v>
      </c>
      <c r="K16">
        <v>31</v>
      </c>
      <c r="L16">
        <v>18</v>
      </c>
      <c r="M16" t="s">
        <v>24</v>
      </c>
      <c r="N16">
        <v>27.5</v>
      </c>
      <c r="O16" t="s">
        <v>21</v>
      </c>
      <c r="P16">
        <v>8.1</v>
      </c>
      <c r="Q16" t="s">
        <v>25</v>
      </c>
      <c r="R16">
        <v>6.9</v>
      </c>
      <c r="S16">
        <f>YEAR(Table2[[#This Row],[Visitor Date]])</f>
        <v>2023</v>
      </c>
      <c r="T16" t="str">
        <f>TEXT(Table2[[#This Row],[Visitor Date]], "MMM")</f>
        <v>Oct</v>
      </c>
    </row>
    <row r="17" spans="1:20" x14ac:dyDescent="0.3">
      <c r="A17" t="s">
        <v>24</v>
      </c>
      <c r="B17">
        <v>44</v>
      </c>
      <c r="C17" t="s">
        <v>23</v>
      </c>
      <c r="D17">
        <v>38</v>
      </c>
      <c r="E17">
        <v>44860</v>
      </c>
      <c r="F17">
        <v>35</v>
      </c>
      <c r="G17">
        <v>85.3</v>
      </c>
      <c r="H17">
        <v>35</v>
      </c>
      <c r="I17">
        <v>2.5</v>
      </c>
      <c r="J17">
        <v>45</v>
      </c>
      <c r="K17">
        <v>27</v>
      </c>
      <c r="L17">
        <v>17.5</v>
      </c>
      <c r="M17" t="s">
        <v>24</v>
      </c>
      <c r="N17">
        <v>26</v>
      </c>
      <c r="O17" t="s">
        <v>21</v>
      </c>
      <c r="P17">
        <v>7.5</v>
      </c>
      <c r="Q17" t="s">
        <v>25</v>
      </c>
      <c r="R17">
        <v>6.3</v>
      </c>
      <c r="S17">
        <f>YEAR(Table2[[#This Row],[Visitor Date]])</f>
        <v>2022</v>
      </c>
      <c r="T17" t="str">
        <f>TEXT(Table2[[#This Row],[Visitor Date]], "MMM")</f>
        <v>Oct</v>
      </c>
    </row>
    <row r="18" spans="1:20" x14ac:dyDescent="0.3">
      <c r="A18" t="s">
        <v>26</v>
      </c>
      <c r="B18">
        <v>26</v>
      </c>
      <c r="C18" t="s">
        <v>19</v>
      </c>
      <c r="D18">
        <v>35</v>
      </c>
      <c r="E18">
        <v>45138</v>
      </c>
      <c r="F18">
        <v>9</v>
      </c>
      <c r="G18">
        <v>6.04</v>
      </c>
      <c r="H18">
        <v>78</v>
      </c>
      <c r="I18">
        <v>3.4</v>
      </c>
      <c r="J18">
        <v>48.7</v>
      </c>
      <c r="K18">
        <v>36</v>
      </c>
      <c r="L18">
        <v>5.8</v>
      </c>
      <c r="M18" t="s">
        <v>27</v>
      </c>
      <c r="N18">
        <v>23.6</v>
      </c>
      <c r="O18" t="s">
        <v>21</v>
      </c>
      <c r="P18">
        <v>18.399999999999999</v>
      </c>
      <c r="Q18" t="s">
        <v>22</v>
      </c>
      <c r="R18">
        <v>11.6</v>
      </c>
      <c r="S18">
        <f>YEAR(Table2[[#This Row],[Visitor Date]])</f>
        <v>2023</v>
      </c>
      <c r="T18" t="str">
        <f>TEXT(Table2[[#This Row],[Visitor Date]], "MMM")</f>
        <v>Jul</v>
      </c>
    </row>
    <row r="19" spans="1:20" x14ac:dyDescent="0.3">
      <c r="A19" t="s">
        <v>26</v>
      </c>
      <c r="B19">
        <v>26</v>
      </c>
      <c r="C19" t="s">
        <v>23</v>
      </c>
      <c r="D19">
        <v>32</v>
      </c>
      <c r="E19">
        <v>44811</v>
      </c>
      <c r="F19">
        <v>12</v>
      </c>
      <c r="G19">
        <v>7.5</v>
      </c>
      <c r="H19">
        <v>75</v>
      </c>
      <c r="I19">
        <v>3</v>
      </c>
      <c r="J19">
        <v>46.2</v>
      </c>
      <c r="K19">
        <v>29</v>
      </c>
      <c r="L19">
        <v>5.5</v>
      </c>
      <c r="M19" t="s">
        <v>27</v>
      </c>
      <c r="N19">
        <v>22</v>
      </c>
      <c r="O19" t="s">
        <v>21</v>
      </c>
      <c r="P19">
        <v>16.7</v>
      </c>
      <c r="Q19" t="s">
        <v>22</v>
      </c>
      <c r="R19">
        <v>10.8</v>
      </c>
      <c r="S19">
        <f>YEAR(Table2[[#This Row],[Visitor Date]])</f>
        <v>2022</v>
      </c>
      <c r="T19" t="str">
        <f>TEXT(Table2[[#This Row],[Visitor Date]], "MMM")</f>
        <v>Sep</v>
      </c>
    </row>
    <row r="20" spans="1:20" x14ac:dyDescent="0.3">
      <c r="A20" t="s">
        <v>28</v>
      </c>
      <c r="B20">
        <v>68</v>
      </c>
      <c r="C20" t="s">
        <v>19</v>
      </c>
      <c r="D20">
        <v>150</v>
      </c>
      <c r="E20">
        <v>44665</v>
      </c>
      <c r="F20">
        <v>13</v>
      </c>
      <c r="G20">
        <v>90</v>
      </c>
      <c r="H20">
        <v>54</v>
      </c>
      <c r="I20">
        <v>3.5</v>
      </c>
      <c r="J20">
        <v>67.8</v>
      </c>
      <c r="K20">
        <v>33</v>
      </c>
      <c r="L20">
        <v>11</v>
      </c>
      <c r="M20" t="s">
        <v>20</v>
      </c>
      <c r="N20">
        <v>5.3</v>
      </c>
      <c r="O20" t="s">
        <v>29</v>
      </c>
      <c r="P20">
        <v>20.5</v>
      </c>
      <c r="Q20" t="s">
        <v>25</v>
      </c>
      <c r="R20">
        <v>19.5</v>
      </c>
      <c r="S20">
        <f>YEAR(Table2[[#This Row],[Visitor Date]])</f>
        <v>2022</v>
      </c>
      <c r="T20" t="str">
        <f>TEXT(Table2[[#This Row],[Visitor Date]], "MMM")</f>
        <v>Apr</v>
      </c>
    </row>
    <row r="21" spans="1:20" x14ac:dyDescent="0.3">
      <c r="A21" t="s">
        <v>28</v>
      </c>
      <c r="B21">
        <v>68</v>
      </c>
      <c r="C21" t="s">
        <v>23</v>
      </c>
      <c r="D21">
        <v>30</v>
      </c>
      <c r="E21">
        <v>45262</v>
      </c>
      <c r="F21">
        <v>11</v>
      </c>
      <c r="G21">
        <v>88</v>
      </c>
      <c r="H21">
        <v>50</v>
      </c>
      <c r="I21">
        <v>3.2</v>
      </c>
      <c r="J21">
        <v>64</v>
      </c>
      <c r="K21">
        <v>28</v>
      </c>
      <c r="L21">
        <v>10.199999999999999</v>
      </c>
      <c r="M21" t="s">
        <v>20</v>
      </c>
      <c r="N21">
        <v>4.8</v>
      </c>
      <c r="O21" t="s">
        <v>29</v>
      </c>
      <c r="P21">
        <v>19.7</v>
      </c>
      <c r="Q21" t="s">
        <v>25</v>
      </c>
      <c r="R21">
        <v>18</v>
      </c>
      <c r="S21">
        <f>YEAR(Table2[[#This Row],[Visitor Date]])</f>
        <v>2023</v>
      </c>
      <c r="T21" t="str">
        <f>TEXT(Table2[[#This Row],[Visitor Date]], "MMM")</f>
        <v>Dec</v>
      </c>
    </row>
    <row r="22" spans="1:20" x14ac:dyDescent="0.3">
      <c r="A22" t="s">
        <v>30</v>
      </c>
      <c r="B22">
        <v>14</v>
      </c>
      <c r="C22" t="s">
        <v>19</v>
      </c>
      <c r="D22">
        <v>12</v>
      </c>
      <c r="E22">
        <v>44951</v>
      </c>
      <c r="F22">
        <v>15</v>
      </c>
      <c r="G22">
        <v>70.63</v>
      </c>
      <c r="H22">
        <v>41</v>
      </c>
      <c r="I22">
        <v>3.9</v>
      </c>
      <c r="J22">
        <v>59.4</v>
      </c>
      <c r="K22">
        <v>90</v>
      </c>
      <c r="L22">
        <v>15.6</v>
      </c>
      <c r="M22" t="s">
        <v>27</v>
      </c>
      <c r="N22">
        <v>23.7</v>
      </c>
      <c r="O22" t="s">
        <v>31</v>
      </c>
      <c r="P22">
        <v>15.6</v>
      </c>
      <c r="Q22" t="s">
        <v>25</v>
      </c>
      <c r="R22">
        <v>15.1</v>
      </c>
      <c r="S22">
        <f>YEAR(Table2[[#This Row],[Visitor Date]])</f>
        <v>2023</v>
      </c>
      <c r="T22" t="str">
        <f>TEXT(Table2[[#This Row],[Visitor Date]], "MMM")</f>
        <v>Jan</v>
      </c>
    </row>
    <row r="23" spans="1:20" x14ac:dyDescent="0.3">
      <c r="A23" t="s">
        <v>30</v>
      </c>
      <c r="B23">
        <v>14</v>
      </c>
      <c r="C23" t="s">
        <v>23</v>
      </c>
      <c r="D23">
        <v>39</v>
      </c>
      <c r="E23">
        <v>45114</v>
      </c>
      <c r="F23">
        <v>9</v>
      </c>
      <c r="G23">
        <v>65</v>
      </c>
      <c r="H23">
        <v>25</v>
      </c>
      <c r="I23">
        <v>3.5</v>
      </c>
      <c r="J23">
        <v>55</v>
      </c>
      <c r="K23">
        <v>64</v>
      </c>
      <c r="L23">
        <v>14</v>
      </c>
      <c r="M23" t="s">
        <v>27</v>
      </c>
      <c r="N23">
        <v>21.5</v>
      </c>
      <c r="O23" t="s">
        <v>31</v>
      </c>
      <c r="P23">
        <v>13.9</v>
      </c>
      <c r="Q23" t="s">
        <v>25</v>
      </c>
      <c r="R23">
        <v>14.2</v>
      </c>
      <c r="S23">
        <f>YEAR(Table2[[#This Row],[Visitor Date]])</f>
        <v>2023</v>
      </c>
      <c r="T23" t="str">
        <f>TEXT(Table2[[#This Row],[Visitor Date]], "MMM")</f>
        <v>Jul</v>
      </c>
    </row>
    <row r="24" spans="1:20" x14ac:dyDescent="0.3">
      <c r="A24" t="s">
        <v>32</v>
      </c>
      <c r="B24">
        <v>33</v>
      </c>
      <c r="C24" t="s">
        <v>19</v>
      </c>
      <c r="D24">
        <v>134</v>
      </c>
      <c r="E24">
        <v>44586</v>
      </c>
      <c r="F24">
        <v>17</v>
      </c>
      <c r="G24">
        <v>65.34</v>
      </c>
      <c r="H24">
        <v>26</v>
      </c>
      <c r="I24">
        <v>4.0999999999999996</v>
      </c>
      <c r="J24">
        <v>52.3</v>
      </c>
      <c r="K24">
        <v>93</v>
      </c>
      <c r="L24">
        <v>16.2</v>
      </c>
      <c r="M24" t="s">
        <v>24</v>
      </c>
      <c r="N24">
        <v>18.899999999999999</v>
      </c>
      <c r="O24" t="s">
        <v>33</v>
      </c>
      <c r="P24">
        <v>13.8</v>
      </c>
      <c r="Q24" t="s">
        <v>34</v>
      </c>
      <c r="R24">
        <v>10.7</v>
      </c>
      <c r="S24">
        <f>YEAR(Table2[[#This Row],[Visitor Date]])</f>
        <v>2022</v>
      </c>
      <c r="T24" t="str">
        <f>TEXT(Table2[[#This Row],[Visitor Date]], "MMM")</f>
        <v>Jan</v>
      </c>
    </row>
    <row r="25" spans="1:20" x14ac:dyDescent="0.3">
      <c r="A25" t="s">
        <v>32</v>
      </c>
      <c r="B25">
        <v>33</v>
      </c>
      <c r="C25" t="s">
        <v>23</v>
      </c>
      <c r="D25">
        <v>27</v>
      </c>
      <c r="E25">
        <v>45249</v>
      </c>
      <c r="F25">
        <v>13</v>
      </c>
      <c r="G25">
        <v>60.2</v>
      </c>
      <c r="H25">
        <v>27</v>
      </c>
      <c r="I25">
        <v>3.6</v>
      </c>
      <c r="J25">
        <v>50.5</v>
      </c>
      <c r="K25">
        <v>76</v>
      </c>
      <c r="L25">
        <v>15</v>
      </c>
      <c r="M25" t="s">
        <v>24</v>
      </c>
      <c r="N25">
        <v>17.8</v>
      </c>
      <c r="O25" t="s">
        <v>33</v>
      </c>
      <c r="P25">
        <v>12</v>
      </c>
      <c r="Q25" t="s">
        <v>34</v>
      </c>
      <c r="R25">
        <v>9.5</v>
      </c>
      <c r="S25">
        <f>YEAR(Table2[[#This Row],[Visitor Date]])</f>
        <v>2023</v>
      </c>
      <c r="T25" t="str">
        <f>TEXT(Table2[[#This Row],[Visitor Date]], "MMM")</f>
        <v>Nov</v>
      </c>
    </row>
    <row r="26" spans="1:20" x14ac:dyDescent="0.3">
      <c r="A26" t="s">
        <v>18</v>
      </c>
      <c r="B26">
        <v>91</v>
      </c>
      <c r="C26" t="s">
        <v>19</v>
      </c>
      <c r="D26">
        <v>25</v>
      </c>
      <c r="E26">
        <v>44885</v>
      </c>
      <c r="F26">
        <v>47</v>
      </c>
      <c r="G26">
        <v>54.88</v>
      </c>
      <c r="H26">
        <v>77</v>
      </c>
      <c r="I26">
        <v>4.4000000000000004</v>
      </c>
      <c r="J26">
        <v>61.5</v>
      </c>
      <c r="K26">
        <v>66</v>
      </c>
      <c r="L26">
        <v>17.100000000000001</v>
      </c>
      <c r="M26" t="s">
        <v>20</v>
      </c>
      <c r="N26">
        <v>6.2</v>
      </c>
      <c r="O26" t="s">
        <v>21</v>
      </c>
      <c r="P26">
        <v>17.399999999999999</v>
      </c>
      <c r="Q26" t="s">
        <v>22</v>
      </c>
      <c r="R26">
        <v>22.2</v>
      </c>
      <c r="S26">
        <f>YEAR(Table2[[#This Row],[Visitor Date]])</f>
        <v>2022</v>
      </c>
      <c r="T26" t="str">
        <f>TEXT(Table2[[#This Row],[Visitor Date]], "MMM")</f>
        <v>Nov</v>
      </c>
    </row>
    <row r="27" spans="1:20" x14ac:dyDescent="0.3">
      <c r="A27" t="s">
        <v>18</v>
      </c>
      <c r="B27">
        <v>91</v>
      </c>
      <c r="C27" t="s">
        <v>23</v>
      </c>
      <c r="D27">
        <v>300</v>
      </c>
      <c r="E27">
        <v>45068</v>
      </c>
      <c r="F27">
        <v>35</v>
      </c>
      <c r="G27">
        <v>56.3</v>
      </c>
      <c r="H27">
        <v>73</v>
      </c>
      <c r="I27">
        <v>3.9</v>
      </c>
      <c r="J27">
        <v>59.2</v>
      </c>
      <c r="K27">
        <v>56</v>
      </c>
      <c r="L27">
        <v>16</v>
      </c>
      <c r="M27" t="s">
        <v>20</v>
      </c>
      <c r="N27">
        <v>6</v>
      </c>
      <c r="O27" t="s">
        <v>21</v>
      </c>
      <c r="P27">
        <v>16.8</v>
      </c>
      <c r="Q27" t="s">
        <v>22</v>
      </c>
      <c r="R27">
        <v>21.5</v>
      </c>
      <c r="S27">
        <f>YEAR(Table2[[#This Row],[Visitor Date]])</f>
        <v>2023</v>
      </c>
      <c r="T27" t="str">
        <f>TEXT(Table2[[#This Row],[Visitor Date]], "MMM")</f>
        <v>May</v>
      </c>
    </row>
    <row r="28" spans="1:20" x14ac:dyDescent="0.3">
      <c r="A28" t="s">
        <v>24</v>
      </c>
      <c r="B28">
        <v>44</v>
      </c>
      <c r="C28" t="s">
        <v>19</v>
      </c>
      <c r="D28">
        <v>78</v>
      </c>
      <c r="E28">
        <v>45190</v>
      </c>
      <c r="F28">
        <v>44</v>
      </c>
      <c r="G28">
        <v>91.47</v>
      </c>
      <c r="H28">
        <v>49</v>
      </c>
      <c r="I28">
        <v>2.7</v>
      </c>
      <c r="J28">
        <v>47.8</v>
      </c>
      <c r="K28">
        <v>32</v>
      </c>
      <c r="L28">
        <v>18</v>
      </c>
      <c r="M28" t="s">
        <v>24</v>
      </c>
      <c r="N28">
        <v>27.5</v>
      </c>
      <c r="O28" t="s">
        <v>21</v>
      </c>
      <c r="P28">
        <v>8.1</v>
      </c>
      <c r="Q28" t="s">
        <v>25</v>
      </c>
      <c r="R28">
        <v>6.9</v>
      </c>
      <c r="S28">
        <f>YEAR(Table2[[#This Row],[Visitor Date]])</f>
        <v>2023</v>
      </c>
      <c r="T28" t="str">
        <f>TEXT(Table2[[#This Row],[Visitor Date]], "MMM")</f>
        <v>Sep</v>
      </c>
    </row>
    <row r="29" spans="1:20" x14ac:dyDescent="0.3">
      <c r="A29" t="s">
        <v>24</v>
      </c>
      <c r="B29">
        <v>44</v>
      </c>
      <c r="C29" t="s">
        <v>23</v>
      </c>
      <c r="D29">
        <v>350</v>
      </c>
      <c r="E29">
        <v>45074</v>
      </c>
      <c r="F29">
        <v>32</v>
      </c>
      <c r="G29">
        <v>85.3</v>
      </c>
      <c r="H29">
        <v>35</v>
      </c>
      <c r="I29">
        <v>2.5</v>
      </c>
      <c r="J29">
        <v>45</v>
      </c>
      <c r="K29">
        <v>29</v>
      </c>
      <c r="L29">
        <v>17.5</v>
      </c>
      <c r="M29" t="s">
        <v>24</v>
      </c>
      <c r="N29">
        <v>26</v>
      </c>
      <c r="O29" t="s">
        <v>21</v>
      </c>
      <c r="P29">
        <v>7.5</v>
      </c>
      <c r="Q29" t="s">
        <v>25</v>
      </c>
      <c r="R29">
        <v>6.3</v>
      </c>
      <c r="S29">
        <f>YEAR(Table2[[#This Row],[Visitor Date]])</f>
        <v>2023</v>
      </c>
      <c r="T29" t="str">
        <f>TEXT(Table2[[#This Row],[Visitor Date]], "MMM")</f>
        <v>May</v>
      </c>
    </row>
    <row r="30" spans="1:20" x14ac:dyDescent="0.3">
      <c r="A30" t="s">
        <v>26</v>
      </c>
      <c r="B30">
        <v>26</v>
      </c>
      <c r="C30" t="s">
        <v>19</v>
      </c>
      <c r="D30">
        <v>27</v>
      </c>
      <c r="E30">
        <v>44622</v>
      </c>
      <c r="F30">
        <v>8</v>
      </c>
      <c r="G30">
        <v>6.04</v>
      </c>
      <c r="H30">
        <v>78</v>
      </c>
      <c r="I30">
        <v>3.2</v>
      </c>
      <c r="J30">
        <v>48.7</v>
      </c>
      <c r="K30">
        <v>34</v>
      </c>
      <c r="L30">
        <v>5.8</v>
      </c>
      <c r="M30" t="s">
        <v>27</v>
      </c>
      <c r="N30">
        <v>23.6</v>
      </c>
      <c r="O30" t="s">
        <v>21</v>
      </c>
      <c r="P30">
        <v>18.399999999999999</v>
      </c>
      <c r="Q30" t="s">
        <v>22</v>
      </c>
      <c r="R30">
        <v>11.6</v>
      </c>
      <c r="S30">
        <f>YEAR(Table2[[#This Row],[Visitor Date]])</f>
        <v>2022</v>
      </c>
      <c r="T30" t="str">
        <f>TEXT(Table2[[#This Row],[Visitor Date]], "MMM")</f>
        <v>Mar</v>
      </c>
    </row>
    <row r="31" spans="1:20" x14ac:dyDescent="0.3">
      <c r="A31" t="s">
        <v>26</v>
      </c>
      <c r="B31">
        <v>26</v>
      </c>
      <c r="C31" t="s">
        <v>23</v>
      </c>
      <c r="D31">
        <v>30</v>
      </c>
      <c r="E31">
        <v>44624</v>
      </c>
      <c r="F31">
        <v>10</v>
      </c>
      <c r="G31">
        <v>7.5</v>
      </c>
      <c r="H31">
        <v>75</v>
      </c>
      <c r="I31">
        <v>3</v>
      </c>
      <c r="J31">
        <v>46.2</v>
      </c>
      <c r="K31">
        <v>27</v>
      </c>
      <c r="L31">
        <v>5.5</v>
      </c>
      <c r="M31" t="s">
        <v>27</v>
      </c>
      <c r="N31">
        <v>22</v>
      </c>
      <c r="O31" t="s">
        <v>21</v>
      </c>
      <c r="P31">
        <v>16.7</v>
      </c>
      <c r="Q31" t="s">
        <v>22</v>
      </c>
      <c r="R31">
        <v>10.8</v>
      </c>
      <c r="S31">
        <f>YEAR(Table2[[#This Row],[Visitor Date]])</f>
        <v>2022</v>
      </c>
      <c r="T31" t="str">
        <f>TEXT(Table2[[#This Row],[Visitor Date]], "MMM")</f>
        <v>Mar</v>
      </c>
    </row>
    <row r="32" spans="1:20" x14ac:dyDescent="0.3">
      <c r="A32" t="s">
        <v>28</v>
      </c>
      <c r="B32">
        <v>68</v>
      </c>
      <c r="C32" t="s">
        <v>19</v>
      </c>
      <c r="D32">
        <v>439</v>
      </c>
      <c r="E32">
        <v>45171</v>
      </c>
      <c r="F32">
        <v>11</v>
      </c>
      <c r="G32">
        <v>90</v>
      </c>
      <c r="H32">
        <v>54</v>
      </c>
      <c r="I32">
        <v>3.3</v>
      </c>
      <c r="J32">
        <v>7.8</v>
      </c>
      <c r="K32">
        <v>33</v>
      </c>
      <c r="L32">
        <v>11</v>
      </c>
      <c r="M32" t="s">
        <v>20</v>
      </c>
      <c r="N32">
        <v>5.3</v>
      </c>
      <c r="O32" t="s">
        <v>29</v>
      </c>
      <c r="P32">
        <v>20.5</v>
      </c>
      <c r="Q32" t="s">
        <v>25</v>
      </c>
      <c r="R32">
        <v>19.5</v>
      </c>
      <c r="S32">
        <f>YEAR(Table2[[#This Row],[Visitor Date]])</f>
        <v>2023</v>
      </c>
      <c r="T32" t="str">
        <f>TEXT(Table2[[#This Row],[Visitor Date]], "MMM")</f>
        <v>Sep</v>
      </c>
    </row>
    <row r="33" spans="1:20" x14ac:dyDescent="0.3">
      <c r="A33" t="s">
        <v>28</v>
      </c>
      <c r="B33">
        <v>68</v>
      </c>
      <c r="C33" t="s">
        <v>23</v>
      </c>
      <c r="D33">
        <v>350</v>
      </c>
      <c r="E33">
        <v>45243</v>
      </c>
      <c r="F33">
        <v>9</v>
      </c>
      <c r="G33">
        <v>88</v>
      </c>
      <c r="H33">
        <v>50</v>
      </c>
      <c r="I33">
        <v>3.1</v>
      </c>
      <c r="J33">
        <v>64</v>
      </c>
      <c r="K33">
        <v>29</v>
      </c>
      <c r="L33">
        <v>10.199999999999999</v>
      </c>
      <c r="M33" t="s">
        <v>20</v>
      </c>
      <c r="N33">
        <v>4.8</v>
      </c>
      <c r="O33" t="s">
        <v>29</v>
      </c>
      <c r="P33">
        <v>19.7</v>
      </c>
      <c r="Q33" t="s">
        <v>25</v>
      </c>
      <c r="R33">
        <v>18</v>
      </c>
      <c r="S33">
        <f>YEAR(Table2[[#This Row],[Visitor Date]])</f>
        <v>2023</v>
      </c>
      <c r="T33" t="str">
        <f>TEXT(Table2[[#This Row],[Visitor Date]], "MMM")</f>
        <v>Nov</v>
      </c>
    </row>
    <row r="34" spans="1:20" x14ac:dyDescent="0.3">
      <c r="A34" t="s">
        <v>30</v>
      </c>
      <c r="B34">
        <v>14</v>
      </c>
      <c r="C34" t="s">
        <v>19</v>
      </c>
      <c r="D34">
        <v>50</v>
      </c>
      <c r="E34">
        <v>45291</v>
      </c>
      <c r="F34">
        <v>14</v>
      </c>
      <c r="G34">
        <v>70.63</v>
      </c>
      <c r="H34">
        <v>41</v>
      </c>
      <c r="I34">
        <v>3.9</v>
      </c>
      <c r="J34">
        <v>59.4</v>
      </c>
      <c r="K34">
        <v>89</v>
      </c>
      <c r="L34">
        <v>15.6</v>
      </c>
      <c r="M34" t="s">
        <v>27</v>
      </c>
      <c r="N34">
        <v>23.7</v>
      </c>
      <c r="O34" t="s">
        <v>31</v>
      </c>
      <c r="P34">
        <v>15.6</v>
      </c>
      <c r="Q34" t="s">
        <v>25</v>
      </c>
      <c r="R34">
        <v>15.1</v>
      </c>
      <c r="S34">
        <f>YEAR(Table2[[#This Row],[Visitor Date]])</f>
        <v>2023</v>
      </c>
      <c r="T34" t="str">
        <f>TEXT(Table2[[#This Row],[Visitor Date]], "MMM")</f>
        <v>Dec</v>
      </c>
    </row>
    <row r="35" spans="1:20" x14ac:dyDescent="0.3">
      <c r="A35" t="s">
        <v>30</v>
      </c>
      <c r="B35">
        <v>14</v>
      </c>
      <c r="C35" t="s">
        <v>23</v>
      </c>
      <c r="D35">
        <v>80</v>
      </c>
      <c r="E35">
        <v>44786</v>
      </c>
      <c r="F35">
        <v>10</v>
      </c>
      <c r="G35">
        <v>65</v>
      </c>
      <c r="H35">
        <v>25</v>
      </c>
      <c r="I35">
        <v>3.5</v>
      </c>
      <c r="J35">
        <v>55</v>
      </c>
      <c r="K35">
        <v>65</v>
      </c>
      <c r="L35">
        <v>14</v>
      </c>
      <c r="M35" t="s">
        <v>27</v>
      </c>
      <c r="N35">
        <v>21.5</v>
      </c>
      <c r="O35" t="s">
        <v>31</v>
      </c>
      <c r="P35">
        <v>13.9</v>
      </c>
      <c r="Q35" t="s">
        <v>25</v>
      </c>
      <c r="R35">
        <v>14.2</v>
      </c>
      <c r="S35">
        <f>YEAR(Table2[[#This Row],[Visitor Date]])</f>
        <v>2022</v>
      </c>
      <c r="T35" t="str">
        <f>TEXT(Table2[[#This Row],[Visitor Date]], "MMM")</f>
        <v>Aug</v>
      </c>
    </row>
    <row r="36" spans="1:20" x14ac:dyDescent="0.3">
      <c r="A36" t="s">
        <v>32</v>
      </c>
      <c r="B36">
        <v>33</v>
      </c>
      <c r="C36" t="s">
        <v>19</v>
      </c>
      <c r="D36">
        <v>87</v>
      </c>
      <c r="E36">
        <v>44584</v>
      </c>
      <c r="F36">
        <v>19</v>
      </c>
      <c r="G36">
        <v>65.34</v>
      </c>
      <c r="H36">
        <v>26</v>
      </c>
      <c r="I36">
        <v>4.0999999999999996</v>
      </c>
      <c r="J36">
        <v>52.3</v>
      </c>
      <c r="K36">
        <v>93</v>
      </c>
      <c r="L36">
        <v>16.2</v>
      </c>
      <c r="M36" t="s">
        <v>24</v>
      </c>
      <c r="N36">
        <v>18.899999999999999</v>
      </c>
      <c r="O36" t="s">
        <v>33</v>
      </c>
      <c r="P36">
        <v>13.8</v>
      </c>
      <c r="Q36" t="s">
        <v>34</v>
      </c>
      <c r="R36">
        <v>10.7</v>
      </c>
      <c r="S36">
        <f>YEAR(Table2[[#This Row],[Visitor Date]])</f>
        <v>2022</v>
      </c>
      <c r="T36" t="str">
        <f>TEXT(Table2[[#This Row],[Visitor Date]], "MMM")</f>
        <v>Jan</v>
      </c>
    </row>
    <row r="37" spans="1:20" x14ac:dyDescent="0.3">
      <c r="A37" t="s">
        <v>32</v>
      </c>
      <c r="B37">
        <v>33</v>
      </c>
      <c r="C37" t="s">
        <v>23</v>
      </c>
      <c r="D37">
        <v>250</v>
      </c>
      <c r="E37">
        <v>44989</v>
      </c>
      <c r="F37">
        <v>15</v>
      </c>
      <c r="G37">
        <v>60.2</v>
      </c>
      <c r="H37">
        <v>27</v>
      </c>
      <c r="I37">
        <v>3.8</v>
      </c>
      <c r="J37">
        <v>50.5</v>
      </c>
      <c r="K37">
        <v>75</v>
      </c>
      <c r="L37">
        <v>15</v>
      </c>
      <c r="M37" t="s">
        <v>24</v>
      </c>
      <c r="N37">
        <v>17.8</v>
      </c>
      <c r="O37" t="s">
        <v>33</v>
      </c>
      <c r="P37">
        <v>12</v>
      </c>
      <c r="Q37" t="s">
        <v>34</v>
      </c>
      <c r="R37">
        <v>9.5</v>
      </c>
      <c r="S37">
        <f>YEAR(Table2[[#This Row],[Visitor Date]])</f>
        <v>2023</v>
      </c>
      <c r="T37" t="str">
        <f>TEXT(Table2[[#This Row],[Visitor Date]], "MMM")</f>
        <v>Mar</v>
      </c>
    </row>
    <row r="38" spans="1:20" x14ac:dyDescent="0.3">
      <c r="A38" t="s">
        <v>18</v>
      </c>
      <c r="B38">
        <v>91</v>
      </c>
      <c r="C38" t="s">
        <v>19</v>
      </c>
      <c r="D38">
        <v>40</v>
      </c>
      <c r="E38">
        <v>44906</v>
      </c>
      <c r="F38">
        <v>47</v>
      </c>
      <c r="G38">
        <v>54.88</v>
      </c>
      <c r="H38">
        <v>77</v>
      </c>
      <c r="I38">
        <v>4.4000000000000004</v>
      </c>
      <c r="J38">
        <v>61.5</v>
      </c>
      <c r="K38">
        <v>66</v>
      </c>
      <c r="L38">
        <v>17.100000000000001</v>
      </c>
      <c r="M38" t="s">
        <v>20</v>
      </c>
      <c r="N38">
        <v>6.2</v>
      </c>
      <c r="O38" t="s">
        <v>21</v>
      </c>
      <c r="P38">
        <v>17.399999999999999</v>
      </c>
      <c r="Q38" t="s">
        <v>22</v>
      </c>
      <c r="R38">
        <v>22.2</v>
      </c>
      <c r="S38">
        <f>YEAR(Table2[[#This Row],[Visitor Date]])</f>
        <v>2022</v>
      </c>
      <c r="T38" t="str">
        <f>TEXT(Table2[[#This Row],[Visitor Date]], "MMM")</f>
        <v>Dec</v>
      </c>
    </row>
    <row r="39" spans="1:20" x14ac:dyDescent="0.3">
      <c r="A39" t="s">
        <v>18</v>
      </c>
      <c r="B39">
        <v>91</v>
      </c>
      <c r="C39" t="s">
        <v>23</v>
      </c>
      <c r="D39">
        <v>30</v>
      </c>
      <c r="E39">
        <v>44727</v>
      </c>
      <c r="F39">
        <v>35</v>
      </c>
      <c r="G39">
        <v>56.3</v>
      </c>
      <c r="H39">
        <v>73</v>
      </c>
      <c r="I39">
        <v>3.9</v>
      </c>
      <c r="J39">
        <v>59.2</v>
      </c>
      <c r="K39">
        <v>56</v>
      </c>
      <c r="L39">
        <v>16</v>
      </c>
      <c r="M39" t="s">
        <v>20</v>
      </c>
      <c r="N39">
        <v>6</v>
      </c>
      <c r="O39" t="s">
        <v>21</v>
      </c>
      <c r="P39">
        <v>16.8</v>
      </c>
      <c r="Q39" t="s">
        <v>22</v>
      </c>
      <c r="R39">
        <v>21.5</v>
      </c>
      <c r="S39">
        <f>YEAR(Table2[[#This Row],[Visitor Date]])</f>
        <v>2022</v>
      </c>
      <c r="T39" t="str">
        <f>TEXT(Table2[[#This Row],[Visitor Date]], "MMM")</f>
        <v>Jun</v>
      </c>
    </row>
    <row r="40" spans="1:20" x14ac:dyDescent="0.3">
      <c r="A40" t="s">
        <v>24</v>
      </c>
      <c r="B40">
        <v>44</v>
      </c>
      <c r="C40" t="s">
        <v>19</v>
      </c>
      <c r="D40">
        <v>46</v>
      </c>
      <c r="E40">
        <v>45148</v>
      </c>
      <c r="F40">
        <v>44</v>
      </c>
      <c r="G40">
        <v>91.47</v>
      </c>
      <c r="H40">
        <v>49</v>
      </c>
      <c r="I40">
        <v>2.7</v>
      </c>
      <c r="J40">
        <v>47.8</v>
      </c>
      <c r="K40">
        <v>32</v>
      </c>
      <c r="L40">
        <v>18</v>
      </c>
      <c r="M40" t="s">
        <v>24</v>
      </c>
      <c r="N40">
        <v>27.5</v>
      </c>
      <c r="O40" t="s">
        <v>21</v>
      </c>
      <c r="P40">
        <v>8.1</v>
      </c>
      <c r="Q40" t="s">
        <v>25</v>
      </c>
      <c r="R40">
        <v>6.9</v>
      </c>
      <c r="S40">
        <f>YEAR(Table2[[#This Row],[Visitor Date]])</f>
        <v>2023</v>
      </c>
      <c r="T40" t="str">
        <f>TEXT(Table2[[#This Row],[Visitor Date]], "MMM")</f>
        <v>Aug</v>
      </c>
    </row>
    <row r="41" spans="1:20" x14ac:dyDescent="0.3">
      <c r="A41" t="s">
        <v>24</v>
      </c>
      <c r="B41">
        <v>44</v>
      </c>
      <c r="C41" t="s">
        <v>23</v>
      </c>
      <c r="D41">
        <v>135</v>
      </c>
      <c r="E41">
        <v>45041</v>
      </c>
      <c r="F41">
        <v>32</v>
      </c>
      <c r="G41">
        <v>85.3</v>
      </c>
      <c r="H41">
        <v>35</v>
      </c>
      <c r="I41">
        <v>2.5</v>
      </c>
      <c r="J41">
        <v>45</v>
      </c>
      <c r="K41">
        <v>29</v>
      </c>
      <c r="L41">
        <v>17.5</v>
      </c>
      <c r="M41" t="s">
        <v>24</v>
      </c>
      <c r="N41">
        <v>26</v>
      </c>
      <c r="O41" t="s">
        <v>21</v>
      </c>
      <c r="P41">
        <v>7.5</v>
      </c>
      <c r="Q41" t="s">
        <v>25</v>
      </c>
      <c r="R41">
        <v>6.3</v>
      </c>
      <c r="S41">
        <f>YEAR(Table2[[#This Row],[Visitor Date]])</f>
        <v>2023</v>
      </c>
      <c r="T41" t="str">
        <f>TEXT(Table2[[#This Row],[Visitor Date]], "MMM")</f>
        <v>Apr</v>
      </c>
    </row>
    <row r="42" spans="1:20" x14ac:dyDescent="0.3">
      <c r="A42" t="s">
        <v>26</v>
      </c>
      <c r="B42">
        <v>26</v>
      </c>
      <c r="C42" t="s">
        <v>19</v>
      </c>
      <c r="D42">
        <v>42</v>
      </c>
      <c r="E42">
        <v>45088</v>
      </c>
      <c r="F42">
        <v>8</v>
      </c>
      <c r="G42">
        <v>6.04</v>
      </c>
      <c r="H42">
        <v>78</v>
      </c>
      <c r="I42">
        <v>3.2</v>
      </c>
      <c r="J42">
        <v>48.7</v>
      </c>
      <c r="K42">
        <v>34</v>
      </c>
      <c r="L42">
        <v>5.8</v>
      </c>
      <c r="M42" t="s">
        <v>27</v>
      </c>
      <c r="N42">
        <v>23.6</v>
      </c>
      <c r="O42" t="s">
        <v>21</v>
      </c>
      <c r="P42">
        <v>18.399999999999999</v>
      </c>
      <c r="Q42" t="s">
        <v>22</v>
      </c>
      <c r="R42">
        <v>11.6</v>
      </c>
      <c r="S42">
        <f>YEAR(Table2[[#This Row],[Visitor Date]])</f>
        <v>2023</v>
      </c>
      <c r="T42" t="str">
        <f>TEXT(Table2[[#This Row],[Visitor Date]], "MMM")</f>
        <v>Jun</v>
      </c>
    </row>
    <row r="43" spans="1:20" x14ac:dyDescent="0.3">
      <c r="A43" t="s">
        <v>26</v>
      </c>
      <c r="B43">
        <v>26</v>
      </c>
      <c r="C43" t="s">
        <v>23</v>
      </c>
      <c r="D43">
        <v>30</v>
      </c>
      <c r="E43">
        <v>44715</v>
      </c>
      <c r="F43">
        <v>10</v>
      </c>
      <c r="G43">
        <v>7.5</v>
      </c>
      <c r="H43">
        <v>75</v>
      </c>
      <c r="I43">
        <v>3</v>
      </c>
      <c r="J43">
        <v>46.2</v>
      </c>
      <c r="K43">
        <v>27</v>
      </c>
      <c r="L43">
        <v>5.5</v>
      </c>
      <c r="M43" t="s">
        <v>27</v>
      </c>
      <c r="N43">
        <v>22</v>
      </c>
      <c r="O43" t="s">
        <v>21</v>
      </c>
      <c r="P43">
        <v>16.7</v>
      </c>
      <c r="Q43" t="s">
        <v>22</v>
      </c>
      <c r="R43">
        <v>10.8</v>
      </c>
      <c r="S43">
        <f>YEAR(Table2[[#This Row],[Visitor Date]])</f>
        <v>2022</v>
      </c>
      <c r="T43" t="str">
        <f>TEXT(Table2[[#This Row],[Visitor Date]], "MMM")</f>
        <v>Jun</v>
      </c>
    </row>
    <row r="44" spans="1:20" x14ac:dyDescent="0.3">
      <c r="A44" t="s">
        <v>28</v>
      </c>
      <c r="B44">
        <v>68</v>
      </c>
      <c r="C44" t="s">
        <v>19</v>
      </c>
      <c r="D44">
        <v>43</v>
      </c>
      <c r="E44">
        <v>44790</v>
      </c>
      <c r="F44">
        <v>11</v>
      </c>
      <c r="G44">
        <v>90</v>
      </c>
      <c r="H44">
        <v>54</v>
      </c>
      <c r="I44">
        <v>3.3</v>
      </c>
      <c r="J44">
        <v>7.8</v>
      </c>
      <c r="K44">
        <v>33</v>
      </c>
      <c r="L44">
        <v>11</v>
      </c>
      <c r="M44" t="s">
        <v>20</v>
      </c>
      <c r="N44">
        <v>5.3</v>
      </c>
      <c r="O44" t="s">
        <v>29</v>
      </c>
      <c r="P44">
        <v>20.5</v>
      </c>
      <c r="Q44" t="s">
        <v>25</v>
      </c>
      <c r="R44">
        <v>19.5</v>
      </c>
      <c r="S44">
        <f>YEAR(Table2[[#This Row],[Visitor Date]])</f>
        <v>2022</v>
      </c>
      <c r="T44" t="str">
        <f>TEXT(Table2[[#This Row],[Visitor Date]], "MMM")</f>
        <v>Aug</v>
      </c>
    </row>
    <row r="45" spans="1:20" x14ac:dyDescent="0.3">
      <c r="A45" t="s">
        <v>28</v>
      </c>
      <c r="B45">
        <v>68</v>
      </c>
      <c r="C45" t="s">
        <v>23</v>
      </c>
      <c r="D45">
        <v>35</v>
      </c>
      <c r="E45">
        <v>44776</v>
      </c>
      <c r="F45">
        <v>9</v>
      </c>
      <c r="G45">
        <v>88</v>
      </c>
      <c r="H45">
        <v>50</v>
      </c>
      <c r="I45">
        <v>3.1</v>
      </c>
      <c r="J45">
        <v>4</v>
      </c>
      <c r="K45">
        <v>29</v>
      </c>
      <c r="L45">
        <v>10.199999999999999</v>
      </c>
      <c r="M45" t="s">
        <v>20</v>
      </c>
      <c r="N45">
        <v>4.8</v>
      </c>
      <c r="O45" t="s">
        <v>29</v>
      </c>
      <c r="P45">
        <v>19.7</v>
      </c>
      <c r="Q45" t="s">
        <v>25</v>
      </c>
      <c r="R45">
        <v>18</v>
      </c>
      <c r="S45">
        <f>YEAR(Table2[[#This Row],[Visitor Date]])</f>
        <v>2022</v>
      </c>
      <c r="T45" t="str">
        <f>TEXT(Table2[[#This Row],[Visitor Date]], "MMM")</f>
        <v>Aug</v>
      </c>
    </row>
    <row r="46" spans="1:20" x14ac:dyDescent="0.3">
      <c r="A46" t="s">
        <v>30</v>
      </c>
      <c r="B46">
        <v>14</v>
      </c>
      <c r="C46" t="s">
        <v>19</v>
      </c>
      <c r="D46">
        <v>100</v>
      </c>
      <c r="E46">
        <v>45125</v>
      </c>
      <c r="F46">
        <v>14</v>
      </c>
      <c r="G46">
        <v>70.63</v>
      </c>
      <c r="H46">
        <v>41</v>
      </c>
      <c r="I46">
        <v>3.9</v>
      </c>
      <c r="J46">
        <v>59.4</v>
      </c>
      <c r="K46">
        <v>89</v>
      </c>
      <c r="L46">
        <v>15.6</v>
      </c>
      <c r="M46" t="s">
        <v>27</v>
      </c>
      <c r="N46">
        <v>23.7</v>
      </c>
      <c r="O46" t="s">
        <v>31</v>
      </c>
      <c r="P46">
        <v>15.6</v>
      </c>
      <c r="Q46" t="s">
        <v>25</v>
      </c>
      <c r="R46">
        <v>15.1</v>
      </c>
      <c r="S46">
        <f>YEAR(Table2[[#This Row],[Visitor Date]])</f>
        <v>2023</v>
      </c>
      <c r="T46" t="str">
        <f>TEXT(Table2[[#This Row],[Visitor Date]], "MMM")</f>
        <v>Jul</v>
      </c>
    </row>
    <row r="47" spans="1:20" x14ac:dyDescent="0.3">
      <c r="A47" t="s">
        <v>30</v>
      </c>
      <c r="B47">
        <v>14</v>
      </c>
      <c r="C47" t="s">
        <v>23</v>
      </c>
      <c r="D47">
        <v>8</v>
      </c>
      <c r="E47">
        <v>45099</v>
      </c>
      <c r="F47">
        <v>10</v>
      </c>
      <c r="G47">
        <v>65</v>
      </c>
      <c r="H47">
        <v>25</v>
      </c>
      <c r="I47">
        <v>3.5</v>
      </c>
      <c r="J47">
        <v>55</v>
      </c>
      <c r="K47">
        <v>65</v>
      </c>
      <c r="L47">
        <v>14</v>
      </c>
      <c r="M47" t="s">
        <v>27</v>
      </c>
      <c r="N47">
        <v>21.5</v>
      </c>
      <c r="O47" t="s">
        <v>31</v>
      </c>
      <c r="P47">
        <v>13.9</v>
      </c>
      <c r="Q47" t="s">
        <v>25</v>
      </c>
      <c r="R47">
        <v>14.2</v>
      </c>
      <c r="S47">
        <f>YEAR(Table2[[#This Row],[Visitor Date]])</f>
        <v>2023</v>
      </c>
      <c r="T47" t="str">
        <f>TEXT(Table2[[#This Row],[Visitor Date]], "MMM")</f>
        <v>Jun</v>
      </c>
    </row>
    <row r="48" spans="1:20" x14ac:dyDescent="0.3">
      <c r="A48" t="s">
        <v>32</v>
      </c>
      <c r="B48">
        <v>33</v>
      </c>
      <c r="C48" t="s">
        <v>19</v>
      </c>
      <c r="D48">
        <v>38</v>
      </c>
      <c r="E48">
        <v>44739</v>
      </c>
      <c r="F48">
        <v>19</v>
      </c>
      <c r="G48">
        <v>65.34</v>
      </c>
      <c r="H48">
        <v>26</v>
      </c>
      <c r="I48">
        <v>4.0999999999999996</v>
      </c>
      <c r="J48">
        <v>20</v>
      </c>
      <c r="K48">
        <v>93</v>
      </c>
      <c r="L48">
        <v>16.2</v>
      </c>
      <c r="M48" t="s">
        <v>24</v>
      </c>
      <c r="N48">
        <v>18.899999999999999</v>
      </c>
      <c r="O48" t="s">
        <v>33</v>
      </c>
      <c r="P48">
        <v>13.8</v>
      </c>
      <c r="Q48" t="s">
        <v>34</v>
      </c>
      <c r="R48">
        <v>10.7</v>
      </c>
      <c r="S48">
        <f>YEAR(Table2[[#This Row],[Visitor Date]])</f>
        <v>2022</v>
      </c>
      <c r="T48" t="str">
        <f>TEXT(Table2[[#This Row],[Visitor Date]], "MMM")</f>
        <v>Jun</v>
      </c>
    </row>
    <row r="49" spans="1:20" x14ac:dyDescent="0.3">
      <c r="A49" t="s">
        <v>32</v>
      </c>
      <c r="B49">
        <v>33</v>
      </c>
      <c r="C49" t="s">
        <v>23</v>
      </c>
      <c r="D49">
        <v>25</v>
      </c>
      <c r="E49">
        <v>44629</v>
      </c>
      <c r="F49">
        <v>15</v>
      </c>
      <c r="G49">
        <v>60.2</v>
      </c>
      <c r="H49">
        <v>27</v>
      </c>
      <c r="I49">
        <v>3.8</v>
      </c>
      <c r="J49">
        <v>50.5</v>
      </c>
      <c r="K49">
        <v>75</v>
      </c>
      <c r="L49">
        <v>15</v>
      </c>
      <c r="M49" t="s">
        <v>24</v>
      </c>
      <c r="N49">
        <v>17.8</v>
      </c>
      <c r="O49" t="s">
        <v>33</v>
      </c>
      <c r="P49">
        <v>12</v>
      </c>
      <c r="Q49" t="s">
        <v>34</v>
      </c>
      <c r="R49">
        <v>9.5</v>
      </c>
      <c r="S49">
        <f>YEAR(Table2[[#This Row],[Visitor Date]])</f>
        <v>2022</v>
      </c>
      <c r="T49" t="str">
        <f>TEXT(Table2[[#This Row],[Visitor Date]], "MMM")</f>
        <v>Mar</v>
      </c>
    </row>
    <row r="50" spans="1:20" x14ac:dyDescent="0.3">
      <c r="A50" t="s">
        <v>18</v>
      </c>
      <c r="B50">
        <v>91</v>
      </c>
      <c r="C50" t="s">
        <v>19</v>
      </c>
      <c r="D50">
        <v>40</v>
      </c>
      <c r="E50">
        <v>44810</v>
      </c>
      <c r="F50">
        <v>47</v>
      </c>
      <c r="G50">
        <v>54.88</v>
      </c>
      <c r="H50">
        <v>77</v>
      </c>
      <c r="I50">
        <v>4.4000000000000004</v>
      </c>
      <c r="J50">
        <v>1.5</v>
      </c>
      <c r="K50">
        <v>66</v>
      </c>
      <c r="L50">
        <v>17.100000000000001</v>
      </c>
      <c r="M50" t="s">
        <v>20</v>
      </c>
      <c r="N50">
        <v>6.2</v>
      </c>
      <c r="O50" t="s">
        <v>21</v>
      </c>
      <c r="P50">
        <v>17.399999999999999</v>
      </c>
      <c r="Q50" t="s">
        <v>22</v>
      </c>
      <c r="R50">
        <v>22.2</v>
      </c>
      <c r="S50">
        <f>YEAR(Table2[[#This Row],[Visitor Date]])</f>
        <v>2022</v>
      </c>
      <c r="T50" t="str">
        <f>TEXT(Table2[[#This Row],[Visitor Date]], "MMM")</f>
        <v>Sep</v>
      </c>
    </row>
    <row r="51" spans="1:20" x14ac:dyDescent="0.3">
      <c r="A51" t="s">
        <v>18</v>
      </c>
      <c r="B51">
        <v>91</v>
      </c>
      <c r="C51" t="s">
        <v>23</v>
      </c>
      <c r="D51">
        <v>30</v>
      </c>
      <c r="E51">
        <v>45206</v>
      </c>
      <c r="F51">
        <v>35</v>
      </c>
      <c r="G51">
        <v>56.3</v>
      </c>
      <c r="H51">
        <v>73</v>
      </c>
      <c r="I51">
        <v>3.9</v>
      </c>
      <c r="J51">
        <v>59.2</v>
      </c>
      <c r="K51">
        <v>56</v>
      </c>
      <c r="L51">
        <v>16</v>
      </c>
      <c r="M51" t="s">
        <v>20</v>
      </c>
      <c r="N51">
        <v>6</v>
      </c>
      <c r="O51" t="s">
        <v>21</v>
      </c>
      <c r="P51">
        <v>16.8</v>
      </c>
      <c r="Q51" t="s">
        <v>22</v>
      </c>
      <c r="R51">
        <v>21.5</v>
      </c>
      <c r="S51">
        <f>YEAR(Table2[[#This Row],[Visitor Date]])</f>
        <v>2023</v>
      </c>
      <c r="T51" t="str">
        <f>TEXT(Table2[[#This Row],[Visitor Date]], "MMM")</f>
        <v>Oct</v>
      </c>
    </row>
    <row r="52" spans="1:20" x14ac:dyDescent="0.3">
      <c r="A52" t="s">
        <v>24</v>
      </c>
      <c r="B52">
        <v>44</v>
      </c>
      <c r="C52" t="s">
        <v>19</v>
      </c>
      <c r="D52">
        <v>46</v>
      </c>
      <c r="E52">
        <v>45162</v>
      </c>
      <c r="F52">
        <v>44</v>
      </c>
      <c r="G52">
        <v>91.47</v>
      </c>
      <c r="H52">
        <v>49</v>
      </c>
      <c r="I52">
        <v>2.7</v>
      </c>
      <c r="J52">
        <v>47.8</v>
      </c>
      <c r="K52">
        <v>32</v>
      </c>
      <c r="L52">
        <v>18</v>
      </c>
      <c r="M52" t="s">
        <v>24</v>
      </c>
      <c r="N52">
        <v>27.5</v>
      </c>
      <c r="O52" t="s">
        <v>21</v>
      </c>
      <c r="P52">
        <v>8.1</v>
      </c>
      <c r="Q52" t="s">
        <v>25</v>
      </c>
      <c r="R52">
        <v>6.9</v>
      </c>
      <c r="S52">
        <f>YEAR(Table2[[#This Row],[Visitor Date]])</f>
        <v>2023</v>
      </c>
      <c r="T52" t="str">
        <f>TEXT(Table2[[#This Row],[Visitor Date]], "MMM")</f>
        <v>Aug</v>
      </c>
    </row>
    <row r="53" spans="1:20" x14ac:dyDescent="0.3">
      <c r="A53" t="s">
        <v>24</v>
      </c>
      <c r="B53">
        <v>44</v>
      </c>
      <c r="C53" t="s">
        <v>23</v>
      </c>
      <c r="D53">
        <v>135</v>
      </c>
      <c r="E53">
        <v>44963</v>
      </c>
      <c r="F53">
        <v>32</v>
      </c>
      <c r="G53">
        <v>85.3</v>
      </c>
      <c r="H53">
        <v>35</v>
      </c>
      <c r="I53">
        <v>2.5</v>
      </c>
      <c r="J53">
        <v>45</v>
      </c>
      <c r="K53">
        <v>29</v>
      </c>
      <c r="L53">
        <v>17.5</v>
      </c>
      <c r="M53" t="s">
        <v>24</v>
      </c>
      <c r="N53">
        <v>26</v>
      </c>
      <c r="O53" t="s">
        <v>21</v>
      </c>
      <c r="P53">
        <v>7.5</v>
      </c>
      <c r="Q53" t="s">
        <v>25</v>
      </c>
      <c r="R53">
        <v>6.3</v>
      </c>
      <c r="S53">
        <f>YEAR(Table2[[#This Row],[Visitor Date]])</f>
        <v>2023</v>
      </c>
      <c r="T53" t="str">
        <f>TEXT(Table2[[#This Row],[Visitor Date]], "MMM")</f>
        <v>Feb</v>
      </c>
    </row>
    <row r="54" spans="1:20" x14ac:dyDescent="0.3">
      <c r="A54" t="s">
        <v>26</v>
      </c>
      <c r="B54">
        <v>26</v>
      </c>
      <c r="C54" t="s">
        <v>19</v>
      </c>
      <c r="D54">
        <v>42</v>
      </c>
      <c r="E54">
        <v>44738</v>
      </c>
      <c r="F54">
        <v>8</v>
      </c>
      <c r="G54">
        <v>6.04</v>
      </c>
      <c r="H54">
        <v>78</v>
      </c>
      <c r="I54">
        <v>3.2</v>
      </c>
      <c r="J54">
        <v>48.7</v>
      </c>
      <c r="K54">
        <v>34</v>
      </c>
      <c r="L54">
        <v>5.8</v>
      </c>
      <c r="M54" t="s">
        <v>27</v>
      </c>
      <c r="N54">
        <v>23.6</v>
      </c>
      <c r="O54" t="s">
        <v>21</v>
      </c>
      <c r="P54">
        <v>18.399999999999999</v>
      </c>
      <c r="Q54" t="s">
        <v>22</v>
      </c>
      <c r="R54">
        <v>11.6</v>
      </c>
      <c r="S54">
        <f>YEAR(Table2[[#This Row],[Visitor Date]])</f>
        <v>2022</v>
      </c>
      <c r="T54" t="str">
        <f>TEXT(Table2[[#This Row],[Visitor Date]], "MMM")</f>
        <v>Jun</v>
      </c>
    </row>
    <row r="55" spans="1:20" x14ac:dyDescent="0.3">
      <c r="A55" t="s">
        <v>26</v>
      </c>
      <c r="B55">
        <v>26</v>
      </c>
      <c r="C55" t="s">
        <v>23</v>
      </c>
      <c r="D55">
        <v>30</v>
      </c>
      <c r="E55">
        <v>44866</v>
      </c>
      <c r="F55">
        <v>10</v>
      </c>
      <c r="G55">
        <v>7.5</v>
      </c>
      <c r="H55">
        <v>75</v>
      </c>
      <c r="I55">
        <v>3</v>
      </c>
      <c r="J55">
        <v>46.2</v>
      </c>
      <c r="K55">
        <v>27</v>
      </c>
      <c r="L55">
        <v>5.5</v>
      </c>
      <c r="M55" t="s">
        <v>27</v>
      </c>
      <c r="N55">
        <v>22</v>
      </c>
      <c r="O55" t="s">
        <v>21</v>
      </c>
      <c r="P55">
        <v>16.7</v>
      </c>
      <c r="Q55" t="s">
        <v>22</v>
      </c>
      <c r="R55">
        <v>10.8</v>
      </c>
      <c r="S55">
        <f>YEAR(Table2[[#This Row],[Visitor Date]])</f>
        <v>2022</v>
      </c>
      <c r="T55" t="str">
        <f>TEXT(Table2[[#This Row],[Visitor Date]], "MMM")</f>
        <v>Nov</v>
      </c>
    </row>
    <row r="56" spans="1:20" x14ac:dyDescent="0.3">
      <c r="A56" t="s">
        <v>28</v>
      </c>
      <c r="B56">
        <v>68</v>
      </c>
      <c r="C56" t="s">
        <v>19</v>
      </c>
      <c r="D56">
        <v>143</v>
      </c>
      <c r="E56">
        <v>44746</v>
      </c>
      <c r="F56">
        <v>11</v>
      </c>
      <c r="G56">
        <v>90</v>
      </c>
      <c r="H56">
        <v>54</v>
      </c>
      <c r="I56">
        <v>3.3</v>
      </c>
      <c r="J56">
        <v>67.8</v>
      </c>
      <c r="K56">
        <v>33</v>
      </c>
      <c r="L56">
        <v>11</v>
      </c>
      <c r="M56" t="s">
        <v>20</v>
      </c>
      <c r="N56">
        <v>5.3</v>
      </c>
      <c r="O56" t="s">
        <v>29</v>
      </c>
      <c r="P56">
        <v>20.5</v>
      </c>
      <c r="Q56" t="s">
        <v>25</v>
      </c>
      <c r="R56">
        <v>19.5</v>
      </c>
      <c r="S56">
        <f>YEAR(Table2[[#This Row],[Visitor Date]])</f>
        <v>2022</v>
      </c>
      <c r="T56" t="str">
        <f>TEXT(Table2[[#This Row],[Visitor Date]], "MMM")</f>
        <v>Jul</v>
      </c>
    </row>
    <row r="57" spans="1:20" x14ac:dyDescent="0.3">
      <c r="A57" t="s">
        <v>28</v>
      </c>
      <c r="B57">
        <v>68</v>
      </c>
      <c r="C57" t="s">
        <v>23</v>
      </c>
      <c r="D57">
        <v>35</v>
      </c>
      <c r="E57">
        <v>44907</v>
      </c>
      <c r="F57">
        <v>9</v>
      </c>
      <c r="G57">
        <v>88</v>
      </c>
      <c r="H57">
        <v>50</v>
      </c>
      <c r="I57">
        <v>3.1</v>
      </c>
      <c r="J57">
        <v>64</v>
      </c>
      <c r="K57">
        <v>29</v>
      </c>
      <c r="L57">
        <v>10.199999999999999</v>
      </c>
      <c r="M57" t="s">
        <v>20</v>
      </c>
      <c r="N57">
        <v>4.8</v>
      </c>
      <c r="O57" t="s">
        <v>29</v>
      </c>
      <c r="P57">
        <v>19.7</v>
      </c>
      <c r="Q57" t="s">
        <v>25</v>
      </c>
      <c r="R57">
        <v>18</v>
      </c>
      <c r="S57">
        <f>YEAR(Table2[[#This Row],[Visitor Date]])</f>
        <v>2022</v>
      </c>
      <c r="T57" t="str">
        <f>TEXT(Table2[[#This Row],[Visitor Date]], "MMM")</f>
        <v>Dec</v>
      </c>
    </row>
    <row r="58" spans="1:20" x14ac:dyDescent="0.3">
      <c r="A58" t="s">
        <v>30</v>
      </c>
      <c r="B58">
        <v>14</v>
      </c>
      <c r="C58" t="s">
        <v>19</v>
      </c>
      <c r="D58">
        <v>10</v>
      </c>
      <c r="E58">
        <v>44948</v>
      </c>
      <c r="F58">
        <v>14</v>
      </c>
      <c r="G58">
        <v>70.63</v>
      </c>
      <c r="H58">
        <v>41</v>
      </c>
      <c r="I58">
        <v>3.9</v>
      </c>
      <c r="J58">
        <v>59.4</v>
      </c>
      <c r="K58">
        <v>89</v>
      </c>
      <c r="L58">
        <v>15.6</v>
      </c>
      <c r="M58" t="s">
        <v>27</v>
      </c>
      <c r="N58">
        <v>23.7</v>
      </c>
      <c r="O58" t="s">
        <v>31</v>
      </c>
      <c r="P58">
        <v>15.6</v>
      </c>
      <c r="Q58" t="s">
        <v>25</v>
      </c>
      <c r="R58">
        <v>15.1</v>
      </c>
      <c r="S58">
        <f>YEAR(Table2[[#This Row],[Visitor Date]])</f>
        <v>2023</v>
      </c>
      <c r="T58" t="str">
        <f>TEXT(Table2[[#This Row],[Visitor Date]], "MMM")</f>
        <v>Jan</v>
      </c>
    </row>
    <row r="59" spans="1:20" x14ac:dyDescent="0.3">
      <c r="A59" t="s">
        <v>30</v>
      </c>
      <c r="B59">
        <v>14</v>
      </c>
      <c r="C59" t="s">
        <v>23</v>
      </c>
      <c r="D59">
        <v>80</v>
      </c>
      <c r="E59">
        <v>44926</v>
      </c>
      <c r="F59">
        <v>10</v>
      </c>
      <c r="G59">
        <v>65</v>
      </c>
      <c r="H59">
        <v>25</v>
      </c>
      <c r="I59">
        <v>3.5</v>
      </c>
      <c r="J59">
        <v>55</v>
      </c>
      <c r="K59">
        <v>65</v>
      </c>
      <c r="L59">
        <v>14</v>
      </c>
      <c r="M59" t="s">
        <v>27</v>
      </c>
      <c r="N59">
        <v>21.5</v>
      </c>
      <c r="O59" t="s">
        <v>31</v>
      </c>
      <c r="P59">
        <v>13.9</v>
      </c>
      <c r="Q59" t="s">
        <v>25</v>
      </c>
      <c r="R59">
        <v>14.2</v>
      </c>
      <c r="S59">
        <f>YEAR(Table2[[#This Row],[Visitor Date]])</f>
        <v>2022</v>
      </c>
      <c r="T59" t="str">
        <f>TEXT(Table2[[#This Row],[Visitor Date]], "MMM")</f>
        <v>Dec</v>
      </c>
    </row>
    <row r="60" spans="1:20" x14ac:dyDescent="0.3">
      <c r="A60" t="s">
        <v>32</v>
      </c>
      <c r="B60">
        <v>33</v>
      </c>
      <c r="C60" t="s">
        <v>19</v>
      </c>
      <c r="D60">
        <v>38</v>
      </c>
      <c r="E60">
        <v>44701</v>
      </c>
      <c r="F60">
        <v>19</v>
      </c>
      <c r="G60">
        <v>65.34</v>
      </c>
      <c r="H60">
        <v>26</v>
      </c>
      <c r="I60">
        <v>4.0999999999999996</v>
      </c>
      <c r="J60">
        <v>52.3</v>
      </c>
      <c r="K60">
        <v>93</v>
      </c>
      <c r="L60">
        <v>16.2</v>
      </c>
      <c r="M60" t="s">
        <v>24</v>
      </c>
      <c r="N60">
        <v>18.899999999999999</v>
      </c>
      <c r="O60" t="s">
        <v>33</v>
      </c>
      <c r="P60">
        <v>13.8</v>
      </c>
      <c r="Q60" t="s">
        <v>34</v>
      </c>
      <c r="R60">
        <v>10.7</v>
      </c>
      <c r="S60">
        <f>YEAR(Table2[[#This Row],[Visitor Date]])</f>
        <v>2022</v>
      </c>
      <c r="T60" t="str">
        <f>TEXT(Table2[[#This Row],[Visitor Date]], "MMM")</f>
        <v>May</v>
      </c>
    </row>
    <row r="61" spans="1:20" x14ac:dyDescent="0.3">
      <c r="A61" t="s">
        <v>32</v>
      </c>
      <c r="B61">
        <v>33</v>
      </c>
      <c r="C61" t="s">
        <v>23</v>
      </c>
      <c r="D61">
        <v>125</v>
      </c>
      <c r="E61">
        <v>45058</v>
      </c>
      <c r="F61">
        <v>15</v>
      </c>
      <c r="G61">
        <v>60.2</v>
      </c>
      <c r="H61">
        <v>27</v>
      </c>
      <c r="I61">
        <v>3.8</v>
      </c>
      <c r="J61">
        <v>50.5</v>
      </c>
      <c r="K61">
        <v>75</v>
      </c>
      <c r="L61">
        <v>15</v>
      </c>
      <c r="M61" t="s">
        <v>24</v>
      </c>
      <c r="N61">
        <v>17.8</v>
      </c>
      <c r="O61" t="s">
        <v>33</v>
      </c>
      <c r="P61">
        <v>12</v>
      </c>
      <c r="Q61" t="s">
        <v>34</v>
      </c>
      <c r="R61">
        <v>9.5</v>
      </c>
      <c r="S61">
        <f>YEAR(Table2[[#This Row],[Visitor Date]])</f>
        <v>2023</v>
      </c>
      <c r="T61" t="str">
        <f>TEXT(Table2[[#This Row],[Visitor Date]], "MMM")</f>
        <v>May</v>
      </c>
    </row>
    <row r="62" spans="1:20" x14ac:dyDescent="0.3">
      <c r="A62" t="s">
        <v>18</v>
      </c>
      <c r="B62">
        <v>91</v>
      </c>
      <c r="C62" t="s">
        <v>19</v>
      </c>
      <c r="D62">
        <v>56</v>
      </c>
      <c r="E62">
        <v>44824</v>
      </c>
      <c r="F62">
        <v>55</v>
      </c>
      <c r="G62">
        <v>54.88</v>
      </c>
      <c r="H62">
        <v>77</v>
      </c>
      <c r="I62">
        <v>4.3</v>
      </c>
      <c r="J62">
        <v>1.5</v>
      </c>
      <c r="K62">
        <v>71</v>
      </c>
      <c r="L62">
        <v>17.100000000000001</v>
      </c>
      <c r="M62" t="s">
        <v>20</v>
      </c>
      <c r="N62">
        <v>6.2</v>
      </c>
      <c r="O62" t="s">
        <v>21</v>
      </c>
      <c r="P62">
        <v>17.399999999999999</v>
      </c>
      <c r="Q62" t="s">
        <v>22</v>
      </c>
      <c r="R62">
        <v>22.2</v>
      </c>
      <c r="S62">
        <f>YEAR(Table2[[#This Row],[Visitor Date]])</f>
        <v>2022</v>
      </c>
      <c r="T62" t="str">
        <f>TEXT(Table2[[#This Row],[Visitor Date]], "MMM")</f>
        <v>Sep</v>
      </c>
    </row>
    <row r="63" spans="1:20" x14ac:dyDescent="0.3">
      <c r="A63" t="s">
        <v>18</v>
      </c>
      <c r="B63">
        <v>91</v>
      </c>
      <c r="C63" t="s">
        <v>23</v>
      </c>
      <c r="D63">
        <v>24</v>
      </c>
      <c r="E63">
        <v>44718</v>
      </c>
      <c r="F63">
        <v>28</v>
      </c>
      <c r="G63">
        <v>56.3</v>
      </c>
      <c r="H63">
        <v>73</v>
      </c>
      <c r="I63">
        <v>3.5</v>
      </c>
      <c r="J63">
        <v>5</v>
      </c>
      <c r="K63">
        <v>55</v>
      </c>
      <c r="L63">
        <v>16</v>
      </c>
      <c r="M63" t="s">
        <v>20</v>
      </c>
      <c r="N63">
        <v>6</v>
      </c>
      <c r="O63" t="s">
        <v>21</v>
      </c>
      <c r="P63">
        <v>16.8</v>
      </c>
      <c r="Q63" t="s">
        <v>22</v>
      </c>
      <c r="R63">
        <v>21.5</v>
      </c>
      <c r="S63">
        <f>YEAR(Table2[[#This Row],[Visitor Date]])</f>
        <v>2022</v>
      </c>
      <c r="T63" t="str">
        <f>TEXT(Table2[[#This Row],[Visitor Date]], "MMM")</f>
        <v>Jun</v>
      </c>
    </row>
    <row r="64" spans="1:20" x14ac:dyDescent="0.3">
      <c r="A64" t="s">
        <v>24</v>
      </c>
      <c r="B64">
        <v>44</v>
      </c>
      <c r="C64" t="s">
        <v>19</v>
      </c>
      <c r="D64">
        <v>40</v>
      </c>
      <c r="E64">
        <v>44674</v>
      </c>
      <c r="F64">
        <v>48</v>
      </c>
      <c r="G64">
        <v>91.47</v>
      </c>
      <c r="H64">
        <v>49</v>
      </c>
      <c r="I64">
        <v>3</v>
      </c>
      <c r="J64">
        <v>47.8</v>
      </c>
      <c r="K64">
        <v>33</v>
      </c>
      <c r="L64">
        <v>18</v>
      </c>
      <c r="M64" t="s">
        <v>24</v>
      </c>
      <c r="N64">
        <v>27.5</v>
      </c>
      <c r="O64" t="s">
        <v>21</v>
      </c>
      <c r="P64">
        <v>8.1</v>
      </c>
      <c r="Q64" t="s">
        <v>25</v>
      </c>
      <c r="R64">
        <v>6.9</v>
      </c>
      <c r="S64">
        <f>YEAR(Table2[[#This Row],[Visitor Date]])</f>
        <v>2022</v>
      </c>
      <c r="T64" t="str">
        <f>TEXT(Table2[[#This Row],[Visitor Date]], "MMM")</f>
        <v>Apr</v>
      </c>
    </row>
    <row r="65" spans="1:20" x14ac:dyDescent="0.3">
      <c r="A65" t="s">
        <v>24</v>
      </c>
      <c r="B65">
        <v>44</v>
      </c>
      <c r="C65" t="s">
        <v>23</v>
      </c>
      <c r="D65">
        <v>37</v>
      </c>
      <c r="E65">
        <v>45145</v>
      </c>
      <c r="F65">
        <v>39</v>
      </c>
      <c r="G65">
        <v>85.3</v>
      </c>
      <c r="H65">
        <v>35</v>
      </c>
      <c r="I65">
        <v>2.8</v>
      </c>
      <c r="J65">
        <v>45</v>
      </c>
      <c r="K65">
        <v>28</v>
      </c>
      <c r="L65">
        <v>17.5</v>
      </c>
      <c r="M65" t="s">
        <v>24</v>
      </c>
      <c r="N65">
        <v>26</v>
      </c>
      <c r="O65" t="s">
        <v>21</v>
      </c>
      <c r="P65">
        <v>7.5</v>
      </c>
      <c r="Q65" t="s">
        <v>25</v>
      </c>
      <c r="R65">
        <v>6.3</v>
      </c>
      <c r="S65">
        <f>YEAR(Table2[[#This Row],[Visitor Date]])</f>
        <v>2023</v>
      </c>
      <c r="T65" t="str">
        <f>TEXT(Table2[[#This Row],[Visitor Date]], "MMM")</f>
        <v>Aug</v>
      </c>
    </row>
    <row r="66" spans="1:20" x14ac:dyDescent="0.3">
      <c r="A66" t="s">
        <v>26</v>
      </c>
      <c r="B66">
        <v>26</v>
      </c>
      <c r="C66" t="s">
        <v>19</v>
      </c>
      <c r="D66">
        <v>133</v>
      </c>
      <c r="E66">
        <v>44667</v>
      </c>
      <c r="F66">
        <v>10</v>
      </c>
      <c r="G66">
        <v>6.04</v>
      </c>
      <c r="H66">
        <v>78</v>
      </c>
      <c r="I66">
        <v>3.1</v>
      </c>
      <c r="J66">
        <v>48.7</v>
      </c>
      <c r="K66">
        <v>35</v>
      </c>
      <c r="L66">
        <v>5.8</v>
      </c>
      <c r="M66" t="s">
        <v>27</v>
      </c>
      <c r="N66">
        <v>23.6</v>
      </c>
      <c r="O66" t="s">
        <v>21</v>
      </c>
      <c r="P66">
        <v>18.399999999999999</v>
      </c>
      <c r="Q66" t="s">
        <v>22</v>
      </c>
      <c r="R66">
        <v>11.6</v>
      </c>
      <c r="S66">
        <f>YEAR(Table2[[#This Row],[Visitor Date]])</f>
        <v>2022</v>
      </c>
      <c r="T66" t="str">
        <f>TEXT(Table2[[#This Row],[Visitor Date]], "MMM")</f>
        <v>Apr</v>
      </c>
    </row>
    <row r="67" spans="1:20" x14ac:dyDescent="0.3">
      <c r="A67" t="s">
        <v>26</v>
      </c>
      <c r="B67">
        <v>26</v>
      </c>
      <c r="C67" t="s">
        <v>23</v>
      </c>
      <c r="D67">
        <v>39</v>
      </c>
      <c r="E67">
        <v>45150</v>
      </c>
      <c r="F67">
        <v>15</v>
      </c>
      <c r="G67">
        <v>7.5</v>
      </c>
      <c r="H67">
        <v>75</v>
      </c>
      <c r="I67">
        <v>3.2</v>
      </c>
      <c r="J67">
        <v>46.2</v>
      </c>
      <c r="K67">
        <v>30</v>
      </c>
      <c r="L67">
        <v>5.5</v>
      </c>
      <c r="M67" t="s">
        <v>27</v>
      </c>
      <c r="N67">
        <v>22</v>
      </c>
      <c r="O67" t="s">
        <v>21</v>
      </c>
      <c r="P67">
        <v>16.7</v>
      </c>
      <c r="Q67" t="s">
        <v>22</v>
      </c>
      <c r="R67">
        <v>10.8</v>
      </c>
      <c r="S67">
        <f>YEAR(Table2[[#This Row],[Visitor Date]])</f>
        <v>2023</v>
      </c>
      <c r="T67" t="str">
        <f>TEXT(Table2[[#This Row],[Visitor Date]], "MMM")</f>
        <v>Aug</v>
      </c>
    </row>
    <row r="68" spans="1:20" x14ac:dyDescent="0.3">
      <c r="A68" t="s">
        <v>28</v>
      </c>
      <c r="B68">
        <v>68</v>
      </c>
      <c r="C68" t="s">
        <v>19</v>
      </c>
      <c r="D68">
        <v>60</v>
      </c>
      <c r="E68">
        <v>45070</v>
      </c>
      <c r="F68">
        <v>16</v>
      </c>
      <c r="G68">
        <v>90</v>
      </c>
      <c r="H68">
        <v>54</v>
      </c>
      <c r="I68">
        <v>3.5</v>
      </c>
      <c r="J68">
        <v>67.8</v>
      </c>
      <c r="K68">
        <v>34</v>
      </c>
      <c r="L68">
        <v>11</v>
      </c>
      <c r="M68" t="s">
        <v>20</v>
      </c>
      <c r="N68">
        <v>5.3</v>
      </c>
      <c r="O68" t="s">
        <v>29</v>
      </c>
      <c r="P68">
        <v>20.5</v>
      </c>
      <c r="Q68" t="s">
        <v>25</v>
      </c>
      <c r="R68">
        <v>19.5</v>
      </c>
      <c r="S68">
        <f>YEAR(Table2[[#This Row],[Visitor Date]])</f>
        <v>2023</v>
      </c>
      <c r="T68" t="str">
        <f>TEXT(Table2[[#This Row],[Visitor Date]], "MMM")</f>
        <v>May</v>
      </c>
    </row>
    <row r="69" spans="1:20" x14ac:dyDescent="0.3">
      <c r="A69" t="s">
        <v>28</v>
      </c>
      <c r="B69">
        <v>68</v>
      </c>
      <c r="C69" t="s">
        <v>23</v>
      </c>
      <c r="D69">
        <v>333</v>
      </c>
      <c r="E69">
        <v>44712</v>
      </c>
      <c r="F69">
        <v>12</v>
      </c>
      <c r="G69">
        <v>88</v>
      </c>
      <c r="H69">
        <v>50</v>
      </c>
      <c r="I69">
        <v>3.2</v>
      </c>
      <c r="J69">
        <v>64</v>
      </c>
      <c r="K69">
        <v>29</v>
      </c>
      <c r="L69">
        <v>10.199999999999999</v>
      </c>
      <c r="M69" t="s">
        <v>20</v>
      </c>
      <c r="N69">
        <v>4.8</v>
      </c>
      <c r="O69" t="s">
        <v>29</v>
      </c>
      <c r="P69">
        <v>19.7</v>
      </c>
      <c r="Q69" t="s">
        <v>25</v>
      </c>
      <c r="R69">
        <v>18</v>
      </c>
      <c r="S69">
        <f>YEAR(Table2[[#This Row],[Visitor Date]])</f>
        <v>2022</v>
      </c>
      <c r="T69" t="str">
        <f>TEXT(Table2[[#This Row],[Visitor Date]], "MMM")</f>
        <v>May</v>
      </c>
    </row>
    <row r="70" spans="1:20" x14ac:dyDescent="0.3">
      <c r="A70" t="s">
        <v>30</v>
      </c>
      <c r="B70">
        <v>14</v>
      </c>
      <c r="C70" t="s">
        <v>19</v>
      </c>
      <c r="D70">
        <v>6</v>
      </c>
      <c r="E70">
        <v>44869</v>
      </c>
      <c r="F70">
        <v>18</v>
      </c>
      <c r="G70">
        <v>70.63</v>
      </c>
      <c r="H70">
        <v>41</v>
      </c>
      <c r="I70">
        <v>4.0999999999999996</v>
      </c>
      <c r="J70">
        <v>59.4</v>
      </c>
      <c r="K70">
        <v>95</v>
      </c>
      <c r="L70">
        <v>15.6</v>
      </c>
      <c r="M70" t="s">
        <v>27</v>
      </c>
      <c r="N70">
        <v>23.7</v>
      </c>
      <c r="O70" t="s">
        <v>31</v>
      </c>
      <c r="P70">
        <v>15.6</v>
      </c>
      <c r="Q70" t="s">
        <v>25</v>
      </c>
      <c r="R70">
        <v>15.1</v>
      </c>
      <c r="S70">
        <f>YEAR(Table2[[#This Row],[Visitor Date]])</f>
        <v>2022</v>
      </c>
      <c r="T70" t="str">
        <f>TEXT(Table2[[#This Row],[Visitor Date]], "MMM")</f>
        <v>Nov</v>
      </c>
    </row>
    <row r="71" spans="1:20" x14ac:dyDescent="0.3">
      <c r="A71" t="s">
        <v>30</v>
      </c>
      <c r="B71">
        <v>14</v>
      </c>
      <c r="C71" t="s">
        <v>23</v>
      </c>
      <c r="D71">
        <v>13</v>
      </c>
      <c r="E71">
        <v>44999</v>
      </c>
      <c r="F71">
        <v>9</v>
      </c>
      <c r="G71">
        <v>65</v>
      </c>
      <c r="H71">
        <v>25</v>
      </c>
      <c r="I71">
        <v>3.4</v>
      </c>
      <c r="J71">
        <v>55</v>
      </c>
      <c r="K71">
        <v>64</v>
      </c>
      <c r="L71">
        <v>14</v>
      </c>
      <c r="M71" t="s">
        <v>27</v>
      </c>
      <c r="N71">
        <v>21.5</v>
      </c>
      <c r="O71" t="s">
        <v>31</v>
      </c>
      <c r="P71">
        <v>13.9</v>
      </c>
      <c r="Q71" t="s">
        <v>25</v>
      </c>
      <c r="R71">
        <v>14.2</v>
      </c>
      <c r="S71">
        <f>YEAR(Table2[[#This Row],[Visitor Date]])</f>
        <v>2023</v>
      </c>
      <c r="T71" t="str">
        <f>TEXT(Table2[[#This Row],[Visitor Date]], "MMM")</f>
        <v>Mar</v>
      </c>
    </row>
    <row r="72" spans="1:20" x14ac:dyDescent="0.3">
      <c r="A72" t="s">
        <v>32</v>
      </c>
      <c r="B72">
        <v>33</v>
      </c>
      <c r="C72" t="s">
        <v>19</v>
      </c>
      <c r="D72">
        <v>32</v>
      </c>
      <c r="E72">
        <v>44721</v>
      </c>
      <c r="F72">
        <v>19</v>
      </c>
      <c r="G72">
        <v>65.34</v>
      </c>
      <c r="H72">
        <v>26</v>
      </c>
      <c r="I72">
        <v>4.2</v>
      </c>
      <c r="J72">
        <v>2</v>
      </c>
      <c r="K72">
        <v>94</v>
      </c>
      <c r="L72">
        <v>16.2</v>
      </c>
      <c r="M72" t="s">
        <v>24</v>
      </c>
      <c r="N72">
        <v>18.899999999999999</v>
      </c>
      <c r="O72" t="s">
        <v>33</v>
      </c>
      <c r="P72">
        <v>13.8</v>
      </c>
      <c r="Q72" t="s">
        <v>34</v>
      </c>
      <c r="R72">
        <v>10.7</v>
      </c>
      <c r="S72">
        <f>YEAR(Table2[[#This Row],[Visitor Date]])</f>
        <v>2022</v>
      </c>
      <c r="T72" t="str">
        <f>TEXT(Table2[[#This Row],[Visitor Date]], "MMM")</f>
        <v>Jun</v>
      </c>
    </row>
    <row r="73" spans="1:20" x14ac:dyDescent="0.3">
      <c r="A73" t="s">
        <v>32</v>
      </c>
      <c r="B73">
        <v>33</v>
      </c>
      <c r="C73" t="s">
        <v>23</v>
      </c>
      <c r="D73">
        <v>29</v>
      </c>
      <c r="E73">
        <v>45184</v>
      </c>
      <c r="F73">
        <v>14</v>
      </c>
      <c r="G73">
        <v>60.2</v>
      </c>
      <c r="H73">
        <v>27</v>
      </c>
      <c r="I73">
        <v>3.9</v>
      </c>
      <c r="J73">
        <v>50.5</v>
      </c>
      <c r="K73">
        <v>75</v>
      </c>
      <c r="L73">
        <v>15</v>
      </c>
      <c r="M73" t="s">
        <v>24</v>
      </c>
      <c r="N73">
        <v>17.8</v>
      </c>
      <c r="O73" t="s">
        <v>33</v>
      </c>
      <c r="P73">
        <v>12</v>
      </c>
      <c r="Q73" t="s">
        <v>34</v>
      </c>
      <c r="R73">
        <v>9.5</v>
      </c>
      <c r="S73">
        <f>YEAR(Table2[[#This Row],[Visitor Date]])</f>
        <v>2023</v>
      </c>
      <c r="T73" t="str">
        <f>TEXT(Table2[[#This Row],[Visitor Date]], "MMM")</f>
        <v>Sep</v>
      </c>
    </row>
    <row r="74" spans="1:20" x14ac:dyDescent="0.3">
      <c r="A74" t="s">
        <v>18</v>
      </c>
      <c r="B74">
        <v>91</v>
      </c>
      <c r="C74" t="s">
        <v>19</v>
      </c>
      <c r="D74">
        <v>156</v>
      </c>
      <c r="E74">
        <v>45062</v>
      </c>
      <c r="F74">
        <v>55</v>
      </c>
      <c r="G74">
        <v>54.88</v>
      </c>
      <c r="H74">
        <v>77</v>
      </c>
      <c r="I74">
        <v>4.3</v>
      </c>
      <c r="J74">
        <v>61.5</v>
      </c>
      <c r="K74">
        <v>71</v>
      </c>
      <c r="L74">
        <v>17.100000000000001</v>
      </c>
      <c r="M74" t="s">
        <v>20</v>
      </c>
      <c r="N74">
        <v>6.2</v>
      </c>
      <c r="O74" t="s">
        <v>21</v>
      </c>
      <c r="P74">
        <v>17.399999999999999</v>
      </c>
      <c r="Q74" t="s">
        <v>22</v>
      </c>
      <c r="R74">
        <v>22.2</v>
      </c>
      <c r="S74">
        <f>YEAR(Table2[[#This Row],[Visitor Date]])</f>
        <v>2023</v>
      </c>
      <c r="T74" t="str">
        <f>TEXT(Table2[[#This Row],[Visitor Date]], "MMM")</f>
        <v>May</v>
      </c>
    </row>
    <row r="75" spans="1:20" x14ac:dyDescent="0.3">
      <c r="A75" t="s">
        <v>18</v>
      </c>
      <c r="B75">
        <v>91</v>
      </c>
      <c r="C75" t="s">
        <v>23</v>
      </c>
      <c r="D75">
        <v>24</v>
      </c>
      <c r="E75">
        <v>45262</v>
      </c>
      <c r="F75">
        <v>28</v>
      </c>
      <c r="G75">
        <v>56.3</v>
      </c>
      <c r="H75">
        <v>73</v>
      </c>
      <c r="I75">
        <v>3.5</v>
      </c>
      <c r="J75">
        <v>59.2</v>
      </c>
      <c r="K75">
        <v>55</v>
      </c>
      <c r="L75">
        <v>16</v>
      </c>
      <c r="M75" t="s">
        <v>20</v>
      </c>
      <c r="N75">
        <v>6</v>
      </c>
      <c r="O75" t="s">
        <v>21</v>
      </c>
      <c r="P75">
        <v>16.8</v>
      </c>
      <c r="Q75" t="s">
        <v>22</v>
      </c>
      <c r="R75">
        <v>21.5</v>
      </c>
      <c r="S75">
        <f>YEAR(Table2[[#This Row],[Visitor Date]])</f>
        <v>2023</v>
      </c>
      <c r="T75" t="str">
        <f>TEXT(Table2[[#This Row],[Visitor Date]], "MMM")</f>
        <v>Dec</v>
      </c>
    </row>
    <row r="76" spans="1:20" x14ac:dyDescent="0.3">
      <c r="A76" t="s">
        <v>24</v>
      </c>
      <c r="B76">
        <v>44</v>
      </c>
      <c r="C76" t="s">
        <v>19</v>
      </c>
      <c r="D76">
        <v>40</v>
      </c>
      <c r="E76">
        <v>45249</v>
      </c>
      <c r="F76">
        <v>48</v>
      </c>
      <c r="G76">
        <v>91.47</v>
      </c>
      <c r="H76">
        <v>49</v>
      </c>
      <c r="I76">
        <v>3</v>
      </c>
      <c r="J76">
        <v>47.8</v>
      </c>
      <c r="K76">
        <v>33</v>
      </c>
      <c r="L76">
        <v>18</v>
      </c>
      <c r="M76" t="s">
        <v>24</v>
      </c>
      <c r="N76">
        <v>27.5</v>
      </c>
      <c r="O76" t="s">
        <v>21</v>
      </c>
      <c r="P76">
        <v>8.1</v>
      </c>
      <c r="Q76" t="s">
        <v>25</v>
      </c>
      <c r="R76">
        <v>6.9</v>
      </c>
      <c r="S76">
        <f>YEAR(Table2[[#This Row],[Visitor Date]])</f>
        <v>2023</v>
      </c>
      <c r="T76" t="str">
        <f>TEXT(Table2[[#This Row],[Visitor Date]], "MMM")</f>
        <v>Nov</v>
      </c>
    </row>
    <row r="77" spans="1:20" x14ac:dyDescent="0.3">
      <c r="A77" t="s">
        <v>24</v>
      </c>
      <c r="B77">
        <v>44</v>
      </c>
      <c r="C77" t="s">
        <v>23</v>
      </c>
      <c r="D77">
        <v>37</v>
      </c>
      <c r="E77">
        <v>45243</v>
      </c>
      <c r="F77">
        <v>39</v>
      </c>
      <c r="G77">
        <v>85.3</v>
      </c>
      <c r="H77">
        <v>35</v>
      </c>
      <c r="I77">
        <v>2.8</v>
      </c>
      <c r="J77">
        <v>45</v>
      </c>
      <c r="K77">
        <v>28</v>
      </c>
      <c r="L77">
        <v>17.5</v>
      </c>
      <c r="M77" t="s">
        <v>24</v>
      </c>
      <c r="N77">
        <v>26</v>
      </c>
      <c r="O77" t="s">
        <v>21</v>
      </c>
      <c r="P77">
        <v>7.5</v>
      </c>
      <c r="Q77" t="s">
        <v>25</v>
      </c>
      <c r="R77">
        <v>6.3</v>
      </c>
      <c r="S77">
        <f>YEAR(Table2[[#This Row],[Visitor Date]])</f>
        <v>2023</v>
      </c>
      <c r="T77" t="str">
        <f>TEXT(Table2[[#This Row],[Visitor Date]], "MMM")</f>
        <v>Nov</v>
      </c>
    </row>
    <row r="78" spans="1:20" x14ac:dyDescent="0.3">
      <c r="A78" t="s">
        <v>26</v>
      </c>
      <c r="B78">
        <v>26</v>
      </c>
      <c r="C78" t="s">
        <v>19</v>
      </c>
      <c r="D78">
        <v>33</v>
      </c>
      <c r="E78">
        <v>45291</v>
      </c>
      <c r="F78">
        <v>10</v>
      </c>
      <c r="G78">
        <v>6.04</v>
      </c>
      <c r="H78">
        <v>78</v>
      </c>
      <c r="I78">
        <v>3.1</v>
      </c>
      <c r="J78">
        <v>48.7</v>
      </c>
      <c r="K78">
        <v>35</v>
      </c>
      <c r="L78">
        <v>5.8</v>
      </c>
      <c r="M78" t="s">
        <v>27</v>
      </c>
      <c r="N78">
        <v>23.6</v>
      </c>
      <c r="O78" t="s">
        <v>21</v>
      </c>
      <c r="P78">
        <v>18.399999999999999</v>
      </c>
      <c r="Q78" t="s">
        <v>22</v>
      </c>
      <c r="R78">
        <v>11.6</v>
      </c>
      <c r="S78">
        <f>YEAR(Table2[[#This Row],[Visitor Date]])</f>
        <v>2023</v>
      </c>
      <c r="T78" t="str">
        <f>TEXT(Table2[[#This Row],[Visitor Date]], "MMM")</f>
        <v>Dec</v>
      </c>
    </row>
    <row r="79" spans="1:20" x14ac:dyDescent="0.3">
      <c r="A79" t="s">
        <v>26</v>
      </c>
      <c r="B79">
        <v>26</v>
      </c>
      <c r="C79" t="s">
        <v>23</v>
      </c>
      <c r="D79">
        <v>139</v>
      </c>
      <c r="E79">
        <v>44584</v>
      </c>
      <c r="F79">
        <v>15</v>
      </c>
      <c r="G79">
        <v>7.5</v>
      </c>
      <c r="H79">
        <v>75</v>
      </c>
      <c r="I79">
        <v>3.2</v>
      </c>
      <c r="J79">
        <v>46.2</v>
      </c>
      <c r="K79">
        <v>30</v>
      </c>
      <c r="L79">
        <v>5.5</v>
      </c>
      <c r="M79" t="s">
        <v>27</v>
      </c>
      <c r="N79">
        <v>22</v>
      </c>
      <c r="O79" t="s">
        <v>21</v>
      </c>
      <c r="P79">
        <v>16.7</v>
      </c>
      <c r="Q79" t="s">
        <v>22</v>
      </c>
      <c r="R79">
        <v>10.8</v>
      </c>
      <c r="S79">
        <f>YEAR(Table2[[#This Row],[Visitor Date]])</f>
        <v>2022</v>
      </c>
      <c r="T79" t="str">
        <f>TEXT(Table2[[#This Row],[Visitor Date]], "MMM")</f>
        <v>Jan</v>
      </c>
    </row>
    <row r="80" spans="1:20" x14ac:dyDescent="0.3">
      <c r="A80" t="s">
        <v>28</v>
      </c>
      <c r="B80">
        <v>68</v>
      </c>
      <c r="C80" t="s">
        <v>19</v>
      </c>
      <c r="D80">
        <v>160</v>
      </c>
      <c r="E80">
        <v>44989</v>
      </c>
      <c r="F80">
        <v>16</v>
      </c>
      <c r="G80">
        <v>90</v>
      </c>
      <c r="H80">
        <v>54</v>
      </c>
      <c r="I80">
        <v>3.5</v>
      </c>
      <c r="J80">
        <v>67.8</v>
      </c>
      <c r="K80">
        <v>34</v>
      </c>
      <c r="L80">
        <v>11</v>
      </c>
      <c r="M80" t="s">
        <v>20</v>
      </c>
      <c r="N80">
        <v>5.3</v>
      </c>
      <c r="O80" t="s">
        <v>29</v>
      </c>
      <c r="P80">
        <v>20.5</v>
      </c>
      <c r="Q80" t="s">
        <v>25</v>
      </c>
      <c r="R80">
        <v>19.5</v>
      </c>
      <c r="S80">
        <f>YEAR(Table2[[#This Row],[Visitor Date]])</f>
        <v>2023</v>
      </c>
      <c r="T80" t="str">
        <f>TEXT(Table2[[#This Row],[Visitor Date]], "MMM")</f>
        <v>Mar</v>
      </c>
    </row>
    <row r="81" spans="1:20" x14ac:dyDescent="0.3">
      <c r="A81" t="s">
        <v>28</v>
      </c>
      <c r="B81">
        <v>68</v>
      </c>
      <c r="C81" t="s">
        <v>23</v>
      </c>
      <c r="D81">
        <v>3</v>
      </c>
      <c r="E81">
        <v>45171</v>
      </c>
      <c r="F81">
        <v>12</v>
      </c>
      <c r="G81">
        <v>88</v>
      </c>
      <c r="H81">
        <v>50</v>
      </c>
      <c r="I81">
        <v>3.2</v>
      </c>
      <c r="J81">
        <v>4</v>
      </c>
      <c r="K81">
        <v>29</v>
      </c>
      <c r="L81">
        <v>10.199999999999999</v>
      </c>
      <c r="M81" t="s">
        <v>20</v>
      </c>
      <c r="N81">
        <v>4.8</v>
      </c>
      <c r="O81" t="s">
        <v>29</v>
      </c>
      <c r="P81">
        <v>19.7</v>
      </c>
      <c r="Q81" t="s">
        <v>25</v>
      </c>
      <c r="R81">
        <v>18</v>
      </c>
      <c r="S81">
        <f>YEAR(Table2[[#This Row],[Visitor Date]])</f>
        <v>2023</v>
      </c>
      <c r="T81" t="str">
        <f>TEXT(Table2[[#This Row],[Visitor Date]], "MMM")</f>
        <v>Sep</v>
      </c>
    </row>
    <row r="82" spans="1:20" x14ac:dyDescent="0.3">
      <c r="A82" t="s">
        <v>30</v>
      </c>
      <c r="B82">
        <v>14</v>
      </c>
      <c r="C82" t="s">
        <v>19</v>
      </c>
      <c r="D82">
        <v>6</v>
      </c>
      <c r="E82">
        <v>44786</v>
      </c>
      <c r="F82">
        <v>18</v>
      </c>
      <c r="G82">
        <v>70.63</v>
      </c>
      <c r="H82">
        <v>41</v>
      </c>
      <c r="I82">
        <v>4.0999999999999996</v>
      </c>
      <c r="J82">
        <v>59.4</v>
      </c>
      <c r="K82">
        <v>95</v>
      </c>
      <c r="L82">
        <v>15.6</v>
      </c>
      <c r="M82" t="s">
        <v>27</v>
      </c>
      <c r="N82">
        <v>23.7</v>
      </c>
      <c r="O82" t="s">
        <v>31</v>
      </c>
      <c r="P82">
        <v>15.6</v>
      </c>
      <c r="Q82" t="s">
        <v>25</v>
      </c>
      <c r="R82">
        <v>15.1</v>
      </c>
      <c r="S82">
        <f>YEAR(Table2[[#This Row],[Visitor Date]])</f>
        <v>2022</v>
      </c>
      <c r="T82" t="str">
        <f>TEXT(Table2[[#This Row],[Visitor Date]], "MMM")</f>
        <v>Aug</v>
      </c>
    </row>
    <row r="83" spans="1:20" x14ac:dyDescent="0.3">
      <c r="A83" t="s">
        <v>30</v>
      </c>
      <c r="B83">
        <v>14</v>
      </c>
      <c r="C83" t="s">
        <v>23</v>
      </c>
      <c r="D83">
        <v>3</v>
      </c>
      <c r="E83">
        <v>45148</v>
      </c>
      <c r="F83">
        <v>9</v>
      </c>
      <c r="G83">
        <v>65</v>
      </c>
      <c r="H83">
        <v>25</v>
      </c>
      <c r="I83">
        <v>3.4</v>
      </c>
      <c r="J83">
        <v>55</v>
      </c>
      <c r="K83">
        <v>64</v>
      </c>
      <c r="L83">
        <v>14</v>
      </c>
      <c r="M83" t="s">
        <v>27</v>
      </c>
      <c r="N83">
        <v>21.5</v>
      </c>
      <c r="O83" t="s">
        <v>31</v>
      </c>
      <c r="P83">
        <v>13.9</v>
      </c>
      <c r="Q83" t="s">
        <v>25</v>
      </c>
      <c r="R83">
        <v>14.2</v>
      </c>
      <c r="S83">
        <f>YEAR(Table2[[#This Row],[Visitor Date]])</f>
        <v>2023</v>
      </c>
      <c r="T83" t="str">
        <f>TEXT(Table2[[#This Row],[Visitor Date]], "MMM")</f>
        <v>Aug</v>
      </c>
    </row>
    <row r="84" spans="1:20" x14ac:dyDescent="0.3">
      <c r="A84" t="s">
        <v>32</v>
      </c>
      <c r="B84">
        <v>33</v>
      </c>
      <c r="C84" t="s">
        <v>19</v>
      </c>
      <c r="D84">
        <v>32</v>
      </c>
      <c r="E84">
        <v>45125</v>
      </c>
      <c r="F84">
        <v>19</v>
      </c>
      <c r="G84">
        <v>65.34</v>
      </c>
      <c r="H84">
        <v>26</v>
      </c>
      <c r="I84">
        <v>4.2</v>
      </c>
      <c r="J84">
        <v>52.3</v>
      </c>
      <c r="K84">
        <v>94</v>
      </c>
      <c r="L84">
        <v>16.2</v>
      </c>
      <c r="M84" t="s">
        <v>24</v>
      </c>
      <c r="N84">
        <v>18.899999999999999</v>
      </c>
      <c r="O84" t="s">
        <v>33</v>
      </c>
      <c r="P84">
        <v>13.8</v>
      </c>
      <c r="Q84" t="s">
        <v>34</v>
      </c>
      <c r="R84">
        <v>10.7</v>
      </c>
      <c r="S84">
        <f>YEAR(Table2[[#This Row],[Visitor Date]])</f>
        <v>2023</v>
      </c>
      <c r="T84" t="str">
        <f>TEXT(Table2[[#This Row],[Visitor Date]], "MMM")</f>
        <v>Jul</v>
      </c>
    </row>
    <row r="85" spans="1:20" x14ac:dyDescent="0.3">
      <c r="A85" t="s">
        <v>32</v>
      </c>
      <c r="B85">
        <v>33</v>
      </c>
      <c r="C85" t="s">
        <v>23</v>
      </c>
      <c r="D85">
        <v>129</v>
      </c>
      <c r="E85">
        <v>44629</v>
      </c>
      <c r="F85">
        <v>14</v>
      </c>
      <c r="G85">
        <v>60.2</v>
      </c>
      <c r="H85">
        <v>27</v>
      </c>
      <c r="I85">
        <v>3.9</v>
      </c>
      <c r="J85">
        <v>50.5</v>
      </c>
      <c r="K85">
        <v>75</v>
      </c>
      <c r="L85">
        <v>15</v>
      </c>
      <c r="M85" t="s">
        <v>24</v>
      </c>
      <c r="N85">
        <v>17.8</v>
      </c>
      <c r="O85" t="s">
        <v>33</v>
      </c>
      <c r="P85">
        <v>12</v>
      </c>
      <c r="Q85" t="s">
        <v>34</v>
      </c>
      <c r="R85">
        <v>9.5</v>
      </c>
      <c r="S85">
        <f>YEAR(Table2[[#This Row],[Visitor Date]])</f>
        <v>2022</v>
      </c>
      <c r="T85" t="str">
        <f>TEXT(Table2[[#This Row],[Visitor Date]], "MMM")</f>
        <v>Mar</v>
      </c>
    </row>
    <row r="86" spans="1:20" x14ac:dyDescent="0.3">
      <c r="A86" t="s">
        <v>18</v>
      </c>
      <c r="B86">
        <v>91</v>
      </c>
      <c r="C86" t="s">
        <v>19</v>
      </c>
      <c r="D86">
        <v>58</v>
      </c>
      <c r="E86">
        <v>44907</v>
      </c>
      <c r="F86">
        <v>54</v>
      </c>
      <c r="G86">
        <v>55.5</v>
      </c>
      <c r="H86">
        <v>77</v>
      </c>
      <c r="I86">
        <v>4.0999999999999996</v>
      </c>
      <c r="J86">
        <v>60</v>
      </c>
      <c r="K86">
        <v>72</v>
      </c>
      <c r="L86">
        <v>17.3</v>
      </c>
      <c r="M86" t="s">
        <v>20</v>
      </c>
      <c r="N86">
        <v>6.5</v>
      </c>
      <c r="O86" t="s">
        <v>21</v>
      </c>
      <c r="P86">
        <v>18.2</v>
      </c>
      <c r="Q86" t="s">
        <v>22</v>
      </c>
      <c r="R86">
        <v>23</v>
      </c>
      <c r="S86">
        <f>YEAR(Table2[[#This Row],[Visitor Date]])</f>
        <v>2022</v>
      </c>
      <c r="T86" t="str">
        <f>TEXT(Table2[[#This Row],[Visitor Date]], "MMM")</f>
        <v>Dec</v>
      </c>
    </row>
    <row r="87" spans="1:20" x14ac:dyDescent="0.3">
      <c r="A87" t="s">
        <v>18</v>
      </c>
      <c r="B87">
        <v>91</v>
      </c>
      <c r="C87" t="s">
        <v>23</v>
      </c>
      <c r="D87">
        <v>22</v>
      </c>
      <c r="E87">
        <v>44926</v>
      </c>
      <c r="F87">
        <v>26</v>
      </c>
      <c r="G87">
        <v>58</v>
      </c>
      <c r="H87">
        <v>70</v>
      </c>
      <c r="I87">
        <v>3.8</v>
      </c>
      <c r="J87">
        <v>58</v>
      </c>
      <c r="K87">
        <v>54</v>
      </c>
      <c r="L87">
        <v>15.5</v>
      </c>
      <c r="M87" t="s">
        <v>20</v>
      </c>
      <c r="N87">
        <v>5.8</v>
      </c>
      <c r="O87" t="s">
        <v>21</v>
      </c>
      <c r="P87">
        <v>15</v>
      </c>
      <c r="Q87" t="s">
        <v>22</v>
      </c>
      <c r="R87">
        <v>20</v>
      </c>
      <c r="S87">
        <f>YEAR(Table2[[#This Row],[Visitor Date]])</f>
        <v>2022</v>
      </c>
      <c r="T87" t="str">
        <f>TEXT(Table2[[#This Row],[Visitor Date]], "MMM")</f>
        <v>Dec</v>
      </c>
    </row>
    <row r="88" spans="1:20" x14ac:dyDescent="0.3">
      <c r="A88" t="s">
        <v>24</v>
      </c>
      <c r="B88">
        <v>44</v>
      </c>
      <c r="C88" t="s">
        <v>19</v>
      </c>
      <c r="D88">
        <v>45</v>
      </c>
      <c r="E88">
        <v>44701</v>
      </c>
      <c r="F88">
        <v>49</v>
      </c>
      <c r="G88">
        <v>90</v>
      </c>
      <c r="H88">
        <v>45</v>
      </c>
      <c r="I88">
        <v>3.1</v>
      </c>
      <c r="J88">
        <v>48.5</v>
      </c>
      <c r="K88">
        <v>33</v>
      </c>
      <c r="L88">
        <v>18.5</v>
      </c>
      <c r="M88" t="s">
        <v>24</v>
      </c>
      <c r="N88">
        <v>25</v>
      </c>
      <c r="O88" t="s">
        <v>21</v>
      </c>
      <c r="P88">
        <v>9</v>
      </c>
      <c r="Q88" t="s">
        <v>25</v>
      </c>
      <c r="R88">
        <v>7.5</v>
      </c>
      <c r="S88">
        <f>YEAR(Table2[[#This Row],[Visitor Date]])</f>
        <v>2022</v>
      </c>
      <c r="T88" t="str">
        <f>TEXT(Table2[[#This Row],[Visitor Date]], "MMM")</f>
        <v>May</v>
      </c>
    </row>
    <row r="89" spans="1:20" x14ac:dyDescent="0.3">
      <c r="A89" t="s">
        <v>24</v>
      </c>
      <c r="B89">
        <v>44</v>
      </c>
      <c r="C89" t="s">
        <v>23</v>
      </c>
      <c r="D89">
        <v>134</v>
      </c>
      <c r="E89">
        <v>44667</v>
      </c>
      <c r="F89">
        <v>37</v>
      </c>
      <c r="G89">
        <v>87</v>
      </c>
      <c r="H89">
        <v>40</v>
      </c>
      <c r="I89">
        <v>2.9</v>
      </c>
      <c r="J89">
        <v>46</v>
      </c>
      <c r="K89">
        <v>27</v>
      </c>
      <c r="L89">
        <v>16.5</v>
      </c>
      <c r="M89" t="s">
        <v>24</v>
      </c>
      <c r="N89">
        <v>24</v>
      </c>
      <c r="O89" t="s">
        <v>21</v>
      </c>
      <c r="P89">
        <v>8</v>
      </c>
      <c r="Q89" t="s">
        <v>25</v>
      </c>
      <c r="R89">
        <v>6.5</v>
      </c>
      <c r="S89">
        <f>YEAR(Table2[[#This Row],[Visitor Date]])</f>
        <v>2022</v>
      </c>
      <c r="T89" t="str">
        <f>TEXT(Table2[[#This Row],[Visitor Date]], "MMM")</f>
        <v>Apr</v>
      </c>
    </row>
    <row r="90" spans="1:20" x14ac:dyDescent="0.3">
      <c r="A90" t="s">
        <v>26</v>
      </c>
      <c r="B90">
        <v>26</v>
      </c>
      <c r="C90" t="s">
        <v>19</v>
      </c>
      <c r="D90">
        <v>37</v>
      </c>
      <c r="E90">
        <v>45150</v>
      </c>
      <c r="F90">
        <v>8</v>
      </c>
      <c r="G90">
        <v>5</v>
      </c>
      <c r="H90">
        <v>76</v>
      </c>
      <c r="I90">
        <v>3</v>
      </c>
      <c r="J90">
        <v>47</v>
      </c>
      <c r="K90">
        <v>37</v>
      </c>
      <c r="L90">
        <v>6</v>
      </c>
      <c r="M90" t="s">
        <v>27</v>
      </c>
      <c r="N90">
        <v>20</v>
      </c>
      <c r="O90" t="s">
        <v>21</v>
      </c>
      <c r="P90">
        <v>16</v>
      </c>
      <c r="Q90" t="s">
        <v>22</v>
      </c>
      <c r="R90">
        <v>12</v>
      </c>
      <c r="S90">
        <f>YEAR(Table2[[#This Row],[Visitor Date]])</f>
        <v>2023</v>
      </c>
      <c r="T90" t="str">
        <f>TEXT(Table2[[#This Row],[Visitor Date]], "MMM")</f>
        <v>Aug</v>
      </c>
    </row>
    <row r="91" spans="1:20" x14ac:dyDescent="0.3">
      <c r="A91" t="s">
        <v>26</v>
      </c>
      <c r="B91">
        <v>26</v>
      </c>
      <c r="C91" t="s">
        <v>23</v>
      </c>
      <c r="D91">
        <v>29</v>
      </c>
      <c r="E91">
        <v>45070</v>
      </c>
      <c r="F91">
        <v>10</v>
      </c>
      <c r="G91">
        <v>7</v>
      </c>
      <c r="H91">
        <v>74</v>
      </c>
      <c r="I91">
        <v>3.2</v>
      </c>
      <c r="J91">
        <v>44</v>
      </c>
      <c r="K91">
        <v>31</v>
      </c>
      <c r="L91">
        <v>5.5</v>
      </c>
      <c r="M91" t="s">
        <v>27</v>
      </c>
      <c r="N91">
        <v>19</v>
      </c>
      <c r="O91" t="s">
        <v>21</v>
      </c>
      <c r="P91">
        <v>15</v>
      </c>
      <c r="Q91" t="s">
        <v>22</v>
      </c>
      <c r="R91">
        <v>11.5</v>
      </c>
      <c r="S91">
        <f>YEAR(Table2[[#This Row],[Visitor Date]])</f>
        <v>2023</v>
      </c>
      <c r="T91" t="str">
        <f>TEXT(Table2[[#This Row],[Visitor Date]], "MMM")</f>
        <v>May</v>
      </c>
    </row>
    <row r="92" spans="1:20" x14ac:dyDescent="0.3">
      <c r="A92" t="s">
        <v>28</v>
      </c>
      <c r="B92">
        <v>68</v>
      </c>
      <c r="C92" t="s">
        <v>19</v>
      </c>
      <c r="D92">
        <v>61</v>
      </c>
      <c r="E92">
        <v>44999</v>
      </c>
      <c r="F92">
        <v>14</v>
      </c>
      <c r="G92">
        <v>91.5</v>
      </c>
      <c r="H92">
        <v>55</v>
      </c>
      <c r="I92">
        <v>3.6</v>
      </c>
      <c r="J92">
        <v>68</v>
      </c>
      <c r="K92">
        <v>35</v>
      </c>
      <c r="L92">
        <v>12</v>
      </c>
      <c r="M92" t="s">
        <v>20</v>
      </c>
      <c r="N92">
        <v>5</v>
      </c>
      <c r="O92" t="s">
        <v>29</v>
      </c>
      <c r="P92">
        <v>18</v>
      </c>
      <c r="Q92" t="s">
        <v>25</v>
      </c>
      <c r="R92">
        <v>19</v>
      </c>
      <c r="S92">
        <f>YEAR(Table2[[#This Row],[Visitor Date]])</f>
        <v>2023</v>
      </c>
      <c r="T92" t="str">
        <f>TEXT(Table2[[#This Row],[Visitor Date]], "MMM")</f>
        <v>Mar</v>
      </c>
    </row>
    <row r="93" spans="1:20" x14ac:dyDescent="0.3">
      <c r="A93" t="s">
        <v>28</v>
      </c>
      <c r="B93">
        <v>68</v>
      </c>
      <c r="C93" t="s">
        <v>23</v>
      </c>
      <c r="D93">
        <v>130</v>
      </c>
      <c r="E93">
        <v>44646</v>
      </c>
      <c r="F93">
        <v>11</v>
      </c>
      <c r="G93">
        <v>89</v>
      </c>
      <c r="H93">
        <v>53</v>
      </c>
      <c r="I93">
        <v>3</v>
      </c>
      <c r="J93">
        <v>65</v>
      </c>
      <c r="K93">
        <v>28</v>
      </c>
      <c r="L93">
        <v>10</v>
      </c>
      <c r="M93" t="s">
        <v>20</v>
      </c>
      <c r="N93">
        <v>4.5</v>
      </c>
      <c r="O93" t="s">
        <v>29</v>
      </c>
      <c r="P93">
        <v>16</v>
      </c>
      <c r="Q93" t="s">
        <v>25</v>
      </c>
      <c r="R93">
        <v>17</v>
      </c>
      <c r="S93">
        <f>YEAR(Table2[[#This Row],[Visitor Date]])</f>
        <v>2022</v>
      </c>
      <c r="T93" t="str">
        <f>TEXT(Table2[[#This Row],[Visitor Date]], "MMM")</f>
        <v>Mar</v>
      </c>
    </row>
    <row r="94" spans="1:20" x14ac:dyDescent="0.3">
      <c r="A94" t="s">
        <v>30</v>
      </c>
      <c r="B94">
        <v>14</v>
      </c>
      <c r="C94" t="s">
        <v>19</v>
      </c>
      <c r="D94">
        <v>8</v>
      </c>
      <c r="E94">
        <v>44782</v>
      </c>
      <c r="F94">
        <v>17</v>
      </c>
      <c r="G94">
        <v>72</v>
      </c>
      <c r="H94">
        <v>42</v>
      </c>
      <c r="I94">
        <v>4.2</v>
      </c>
      <c r="J94">
        <v>0</v>
      </c>
      <c r="K94">
        <v>96</v>
      </c>
      <c r="L94">
        <v>14.5</v>
      </c>
      <c r="M94" t="s">
        <v>27</v>
      </c>
      <c r="N94">
        <v>21</v>
      </c>
      <c r="O94" t="s">
        <v>31</v>
      </c>
      <c r="P94">
        <v>16</v>
      </c>
      <c r="Q94" t="s">
        <v>25</v>
      </c>
      <c r="R94">
        <v>15.5</v>
      </c>
      <c r="S94">
        <f>YEAR(Table2[[#This Row],[Visitor Date]])</f>
        <v>2022</v>
      </c>
      <c r="T94" t="str">
        <f>TEXT(Table2[[#This Row],[Visitor Date]], "MMM")</f>
        <v>Aug</v>
      </c>
    </row>
    <row r="95" spans="1:20" x14ac:dyDescent="0.3">
      <c r="A95" t="s">
        <v>30</v>
      </c>
      <c r="B95">
        <v>14</v>
      </c>
      <c r="C95" t="s">
        <v>23</v>
      </c>
      <c r="D95">
        <v>115</v>
      </c>
      <c r="E95">
        <v>45062</v>
      </c>
      <c r="F95">
        <v>8</v>
      </c>
      <c r="G95">
        <v>67</v>
      </c>
      <c r="H95">
        <v>27</v>
      </c>
      <c r="I95">
        <v>3.7</v>
      </c>
      <c r="J95">
        <v>56</v>
      </c>
      <c r="K95">
        <v>62</v>
      </c>
      <c r="L95">
        <v>12.5</v>
      </c>
      <c r="M95" t="s">
        <v>27</v>
      </c>
      <c r="N95">
        <v>20.5</v>
      </c>
      <c r="O95" t="s">
        <v>31</v>
      </c>
      <c r="P95">
        <v>14</v>
      </c>
      <c r="Q95" t="s">
        <v>25</v>
      </c>
      <c r="R95">
        <v>13.5</v>
      </c>
      <c r="S95">
        <f>YEAR(Table2[[#This Row],[Visitor Date]])</f>
        <v>2023</v>
      </c>
      <c r="T95" t="str">
        <f>TEXT(Table2[[#This Row],[Visitor Date]], "MMM")</f>
        <v>May</v>
      </c>
    </row>
    <row r="96" spans="1:20" x14ac:dyDescent="0.3">
      <c r="A96" t="s">
        <v>32</v>
      </c>
      <c r="B96">
        <v>33</v>
      </c>
      <c r="C96" t="s">
        <v>19</v>
      </c>
      <c r="D96">
        <v>133</v>
      </c>
      <c r="E96">
        <v>44576</v>
      </c>
      <c r="F96">
        <v>20</v>
      </c>
      <c r="G96">
        <v>63</v>
      </c>
      <c r="H96">
        <v>28</v>
      </c>
      <c r="I96">
        <v>4.3</v>
      </c>
      <c r="J96">
        <v>53</v>
      </c>
      <c r="K96">
        <v>96</v>
      </c>
      <c r="L96">
        <v>15</v>
      </c>
      <c r="M96" t="s">
        <v>24</v>
      </c>
      <c r="N96">
        <v>19</v>
      </c>
      <c r="O96" t="s">
        <v>33</v>
      </c>
      <c r="P96">
        <v>14</v>
      </c>
      <c r="Q96" t="s">
        <v>34</v>
      </c>
      <c r="R96">
        <v>11</v>
      </c>
      <c r="S96">
        <f>YEAR(Table2[[#This Row],[Visitor Date]])</f>
        <v>2022</v>
      </c>
      <c r="T96" t="str">
        <f>TEXT(Table2[[#This Row],[Visitor Date]], "MMM")</f>
        <v>Jan</v>
      </c>
    </row>
    <row r="97" spans="1:20" x14ac:dyDescent="0.3">
      <c r="A97" t="s">
        <v>32</v>
      </c>
      <c r="B97">
        <v>33</v>
      </c>
      <c r="C97" t="s">
        <v>23</v>
      </c>
      <c r="D97">
        <v>26</v>
      </c>
      <c r="E97">
        <v>44850</v>
      </c>
      <c r="F97">
        <v>15</v>
      </c>
      <c r="G97">
        <v>59</v>
      </c>
      <c r="H97">
        <v>29</v>
      </c>
      <c r="I97">
        <v>3.9</v>
      </c>
      <c r="J97">
        <v>51</v>
      </c>
      <c r="K97">
        <v>80</v>
      </c>
      <c r="L97">
        <v>14</v>
      </c>
      <c r="M97" t="s">
        <v>24</v>
      </c>
      <c r="N97">
        <v>18</v>
      </c>
      <c r="O97" t="s">
        <v>33</v>
      </c>
      <c r="P97">
        <v>13</v>
      </c>
      <c r="Q97" t="s">
        <v>34</v>
      </c>
      <c r="R97">
        <v>10</v>
      </c>
      <c r="S97">
        <f>YEAR(Table2[[#This Row],[Visitor Date]])</f>
        <v>2022</v>
      </c>
      <c r="T97" t="str">
        <f>TEXT(Table2[[#This Row],[Visitor Date]], "MMM")</f>
        <v>Oct</v>
      </c>
    </row>
    <row r="98" spans="1:20" x14ac:dyDescent="0.3">
      <c r="A98" t="s">
        <v>18</v>
      </c>
      <c r="B98">
        <v>91</v>
      </c>
      <c r="C98" t="s">
        <v>19</v>
      </c>
      <c r="D98">
        <v>54</v>
      </c>
      <c r="E98">
        <v>45182</v>
      </c>
      <c r="F98">
        <v>52</v>
      </c>
      <c r="G98">
        <v>54</v>
      </c>
      <c r="H98">
        <v>77</v>
      </c>
      <c r="I98">
        <v>4.4000000000000004</v>
      </c>
      <c r="J98">
        <v>59</v>
      </c>
      <c r="K98">
        <v>73</v>
      </c>
      <c r="L98">
        <v>16</v>
      </c>
      <c r="M98" t="s">
        <v>20</v>
      </c>
      <c r="N98">
        <v>7</v>
      </c>
      <c r="O98" t="s">
        <v>21</v>
      </c>
      <c r="P98">
        <v>15</v>
      </c>
      <c r="Q98" t="s">
        <v>22</v>
      </c>
      <c r="R98">
        <v>22</v>
      </c>
      <c r="S98">
        <f>YEAR(Table2[[#This Row],[Visitor Date]])</f>
        <v>2023</v>
      </c>
      <c r="T98" t="str">
        <f>TEXT(Table2[[#This Row],[Visitor Date]], "MMM")</f>
        <v>Sep</v>
      </c>
    </row>
    <row r="99" spans="1:20" x14ac:dyDescent="0.3">
      <c r="A99" t="s">
        <v>18</v>
      </c>
      <c r="B99">
        <v>91</v>
      </c>
      <c r="C99" t="s">
        <v>23</v>
      </c>
      <c r="D99">
        <v>2</v>
      </c>
      <c r="E99">
        <v>45095</v>
      </c>
      <c r="F99">
        <v>27</v>
      </c>
      <c r="G99">
        <v>56</v>
      </c>
      <c r="H99">
        <v>70</v>
      </c>
      <c r="I99">
        <v>3.8</v>
      </c>
      <c r="J99">
        <v>58</v>
      </c>
      <c r="K99">
        <v>58</v>
      </c>
      <c r="L99">
        <v>14</v>
      </c>
      <c r="M99" t="s">
        <v>20</v>
      </c>
      <c r="N99">
        <v>6</v>
      </c>
      <c r="O99" t="s">
        <v>21</v>
      </c>
      <c r="P99">
        <v>14</v>
      </c>
      <c r="Q99" t="s">
        <v>22</v>
      </c>
      <c r="R99">
        <v>21</v>
      </c>
      <c r="S99">
        <f>YEAR(Table2[[#This Row],[Visitor Date]])</f>
        <v>2023</v>
      </c>
      <c r="T99" t="str">
        <f>TEXT(Table2[[#This Row],[Visitor Date]], "MMM")</f>
        <v>Jun</v>
      </c>
    </row>
    <row r="100" spans="1:20" x14ac:dyDescent="0.3">
      <c r="A100" t="s">
        <v>24</v>
      </c>
      <c r="B100">
        <v>44</v>
      </c>
      <c r="C100" t="s">
        <v>19</v>
      </c>
      <c r="D100">
        <v>42</v>
      </c>
      <c r="E100">
        <v>44892</v>
      </c>
      <c r="F100">
        <v>45</v>
      </c>
      <c r="G100">
        <v>89</v>
      </c>
      <c r="H100">
        <v>45</v>
      </c>
      <c r="I100">
        <v>3.2</v>
      </c>
      <c r="J100">
        <v>45</v>
      </c>
      <c r="K100">
        <v>31</v>
      </c>
      <c r="L100">
        <v>17</v>
      </c>
      <c r="M100" t="s">
        <v>24</v>
      </c>
      <c r="N100">
        <v>26</v>
      </c>
      <c r="O100" t="s">
        <v>21</v>
      </c>
      <c r="P100">
        <v>7</v>
      </c>
      <c r="Q100" t="s">
        <v>25</v>
      </c>
      <c r="R100">
        <v>7</v>
      </c>
      <c r="S100">
        <f>YEAR(Table2[[#This Row],[Visitor Date]])</f>
        <v>2022</v>
      </c>
      <c r="T100" t="str">
        <f>TEXT(Table2[[#This Row],[Visitor Date]], "MMM")</f>
        <v>Nov</v>
      </c>
    </row>
    <row r="101" spans="1:20" x14ac:dyDescent="0.3">
      <c r="A101" t="s">
        <v>24</v>
      </c>
      <c r="B101">
        <v>44</v>
      </c>
      <c r="C101" t="s">
        <v>23</v>
      </c>
      <c r="D101">
        <v>39</v>
      </c>
      <c r="E101">
        <v>45202</v>
      </c>
      <c r="F101">
        <v>38</v>
      </c>
      <c r="G101">
        <v>85</v>
      </c>
      <c r="H101">
        <v>35</v>
      </c>
      <c r="I101">
        <v>2.8</v>
      </c>
      <c r="J101">
        <v>44</v>
      </c>
      <c r="K101">
        <v>27</v>
      </c>
      <c r="L101">
        <v>16</v>
      </c>
      <c r="M101" t="s">
        <v>24</v>
      </c>
      <c r="N101">
        <v>25</v>
      </c>
      <c r="O101" t="s">
        <v>21</v>
      </c>
      <c r="P101">
        <v>6.5</v>
      </c>
      <c r="Q101" t="s">
        <v>25</v>
      </c>
      <c r="R101">
        <v>6.5</v>
      </c>
      <c r="S101">
        <f>YEAR(Table2[[#This Row],[Visitor Date]])</f>
        <v>2023</v>
      </c>
      <c r="T101" t="str">
        <f>TEXT(Table2[[#This Row],[Visitor Date]], "MMM")</f>
        <v>Oct</v>
      </c>
    </row>
    <row r="102" spans="1:20" x14ac:dyDescent="0.3">
      <c r="A102" t="s">
        <v>26</v>
      </c>
      <c r="B102">
        <v>26</v>
      </c>
      <c r="C102" t="s">
        <v>19</v>
      </c>
      <c r="D102">
        <v>34</v>
      </c>
      <c r="E102">
        <v>44860</v>
      </c>
      <c r="F102">
        <v>9</v>
      </c>
      <c r="G102">
        <v>5.5</v>
      </c>
      <c r="H102">
        <v>76</v>
      </c>
      <c r="I102">
        <v>3.5</v>
      </c>
      <c r="J102">
        <v>48</v>
      </c>
      <c r="K102">
        <v>33</v>
      </c>
      <c r="L102">
        <v>6.5</v>
      </c>
      <c r="M102" t="s">
        <v>27</v>
      </c>
      <c r="N102">
        <v>22</v>
      </c>
      <c r="O102" t="s">
        <v>21</v>
      </c>
      <c r="P102">
        <v>15</v>
      </c>
      <c r="Q102" t="s">
        <v>22</v>
      </c>
      <c r="R102">
        <v>12</v>
      </c>
      <c r="S102">
        <f>YEAR(Table2[[#This Row],[Visitor Date]])</f>
        <v>2022</v>
      </c>
      <c r="T102" t="str">
        <f>TEXT(Table2[[#This Row],[Visitor Date]], "MMM")</f>
        <v>Oct</v>
      </c>
    </row>
    <row r="103" spans="1:20" x14ac:dyDescent="0.3">
      <c r="A103" t="s">
        <v>26</v>
      </c>
      <c r="B103">
        <v>26</v>
      </c>
      <c r="C103" t="s">
        <v>23</v>
      </c>
      <c r="D103">
        <v>128</v>
      </c>
      <c r="E103">
        <v>45138</v>
      </c>
      <c r="F103">
        <v>12</v>
      </c>
      <c r="G103">
        <v>6</v>
      </c>
      <c r="H103">
        <v>75</v>
      </c>
      <c r="I103">
        <v>3.1</v>
      </c>
      <c r="J103">
        <v>45</v>
      </c>
      <c r="K103">
        <v>28</v>
      </c>
      <c r="L103">
        <v>5</v>
      </c>
      <c r="M103" t="s">
        <v>27</v>
      </c>
      <c r="N103">
        <v>21</v>
      </c>
      <c r="O103" t="s">
        <v>21</v>
      </c>
      <c r="P103">
        <v>14</v>
      </c>
      <c r="Q103" t="s">
        <v>22</v>
      </c>
      <c r="R103">
        <v>11</v>
      </c>
      <c r="S103">
        <f>YEAR(Table2[[#This Row],[Visitor Date]])</f>
        <v>2023</v>
      </c>
      <c r="T103" t="str">
        <f>TEXT(Table2[[#This Row],[Visitor Date]], "MMM")</f>
        <v>Jul</v>
      </c>
    </row>
    <row r="104" spans="1:20" x14ac:dyDescent="0.3">
      <c r="A104" t="s">
        <v>18</v>
      </c>
      <c r="B104">
        <v>91</v>
      </c>
      <c r="C104" t="s">
        <v>19</v>
      </c>
      <c r="D104">
        <v>56</v>
      </c>
      <c r="E104">
        <v>44811</v>
      </c>
      <c r="F104">
        <v>55</v>
      </c>
      <c r="G104">
        <v>54.88</v>
      </c>
      <c r="H104">
        <v>77</v>
      </c>
      <c r="I104">
        <v>4.3</v>
      </c>
      <c r="J104">
        <v>1.5</v>
      </c>
      <c r="K104">
        <v>71</v>
      </c>
      <c r="L104">
        <v>17.100000000000001</v>
      </c>
      <c r="M104" t="s">
        <v>20</v>
      </c>
      <c r="N104">
        <v>6.2</v>
      </c>
      <c r="O104" t="s">
        <v>21</v>
      </c>
      <c r="P104">
        <v>17.399999999999999</v>
      </c>
      <c r="Q104" t="s">
        <v>22</v>
      </c>
      <c r="R104">
        <v>22.2</v>
      </c>
      <c r="S104">
        <f>YEAR(Table2[[#This Row],[Visitor Date]])</f>
        <v>2022</v>
      </c>
      <c r="T104" t="str">
        <f>TEXT(Table2[[#This Row],[Visitor Date]], "MMM")</f>
        <v>Sep</v>
      </c>
    </row>
    <row r="105" spans="1:20" x14ac:dyDescent="0.3">
      <c r="A105" t="s">
        <v>18</v>
      </c>
      <c r="B105">
        <v>91</v>
      </c>
      <c r="C105" t="s">
        <v>23</v>
      </c>
      <c r="D105">
        <v>24</v>
      </c>
      <c r="E105">
        <v>44576</v>
      </c>
      <c r="F105">
        <v>28</v>
      </c>
      <c r="G105">
        <v>56.3</v>
      </c>
      <c r="H105">
        <v>73</v>
      </c>
      <c r="I105">
        <v>3.5</v>
      </c>
      <c r="J105">
        <v>59.2</v>
      </c>
      <c r="K105">
        <v>55</v>
      </c>
      <c r="L105">
        <v>16</v>
      </c>
      <c r="M105" t="s">
        <v>20</v>
      </c>
      <c r="N105">
        <v>6</v>
      </c>
      <c r="O105" t="s">
        <v>21</v>
      </c>
      <c r="P105">
        <v>16.8</v>
      </c>
      <c r="Q105" t="s">
        <v>22</v>
      </c>
      <c r="R105">
        <v>21.5</v>
      </c>
      <c r="S105">
        <f>YEAR(Table2[[#This Row],[Visitor Date]])</f>
        <v>2022</v>
      </c>
      <c r="T105" t="str">
        <f>TEXT(Table2[[#This Row],[Visitor Date]], "MMM")</f>
        <v>Jan</v>
      </c>
    </row>
    <row r="106" spans="1:20" x14ac:dyDescent="0.3">
      <c r="A106" t="s">
        <v>18</v>
      </c>
      <c r="B106">
        <v>91</v>
      </c>
      <c r="C106" t="s">
        <v>35</v>
      </c>
      <c r="D106">
        <v>8</v>
      </c>
      <c r="E106">
        <v>44811</v>
      </c>
      <c r="F106">
        <v>20</v>
      </c>
      <c r="G106">
        <v>58</v>
      </c>
      <c r="H106">
        <v>65</v>
      </c>
      <c r="I106">
        <v>3.9</v>
      </c>
      <c r="J106">
        <v>57.5</v>
      </c>
      <c r="K106">
        <v>49</v>
      </c>
      <c r="L106">
        <v>15.5</v>
      </c>
      <c r="M106" t="s">
        <v>20</v>
      </c>
      <c r="N106">
        <v>5.5</v>
      </c>
      <c r="O106" t="s">
        <v>21</v>
      </c>
      <c r="P106">
        <v>15.2</v>
      </c>
      <c r="Q106" t="s">
        <v>34</v>
      </c>
      <c r="R106">
        <v>20</v>
      </c>
      <c r="S106">
        <f>YEAR(Table2[[#This Row],[Visitor Date]])</f>
        <v>2022</v>
      </c>
      <c r="T106" t="str">
        <f>TEXT(Table2[[#This Row],[Visitor Date]], "MMM")</f>
        <v>Sep</v>
      </c>
    </row>
    <row r="107" spans="1:20" x14ac:dyDescent="0.3">
      <c r="A107" t="s">
        <v>24</v>
      </c>
      <c r="B107">
        <v>44</v>
      </c>
      <c r="C107" t="s">
        <v>19</v>
      </c>
      <c r="D107">
        <v>40</v>
      </c>
      <c r="E107">
        <v>44776</v>
      </c>
      <c r="F107">
        <v>48</v>
      </c>
      <c r="G107">
        <v>91.47</v>
      </c>
      <c r="H107">
        <v>49</v>
      </c>
      <c r="I107">
        <v>3</v>
      </c>
      <c r="J107">
        <v>47.8</v>
      </c>
      <c r="K107">
        <v>33</v>
      </c>
      <c r="L107">
        <v>18</v>
      </c>
      <c r="M107" t="s">
        <v>24</v>
      </c>
      <c r="N107">
        <v>27.5</v>
      </c>
      <c r="O107" t="s">
        <v>21</v>
      </c>
      <c r="P107">
        <v>8.1</v>
      </c>
      <c r="Q107" t="s">
        <v>25</v>
      </c>
      <c r="R107">
        <v>6.9</v>
      </c>
      <c r="S107">
        <f>YEAR(Table2[[#This Row],[Visitor Date]])</f>
        <v>2022</v>
      </c>
      <c r="T107" t="str">
        <f>TEXT(Table2[[#This Row],[Visitor Date]], "MMM")</f>
        <v>Aug</v>
      </c>
    </row>
    <row r="108" spans="1:20" x14ac:dyDescent="0.3">
      <c r="A108" t="s">
        <v>24</v>
      </c>
      <c r="B108">
        <v>44</v>
      </c>
      <c r="C108" t="s">
        <v>23</v>
      </c>
      <c r="D108">
        <v>37</v>
      </c>
      <c r="E108">
        <v>45099</v>
      </c>
      <c r="F108">
        <v>39</v>
      </c>
      <c r="G108">
        <v>85.3</v>
      </c>
      <c r="H108">
        <v>35</v>
      </c>
      <c r="I108">
        <v>2.8</v>
      </c>
      <c r="J108">
        <v>5</v>
      </c>
      <c r="K108">
        <v>28</v>
      </c>
      <c r="L108">
        <v>17.5</v>
      </c>
      <c r="M108" t="s">
        <v>24</v>
      </c>
      <c r="N108">
        <v>26</v>
      </c>
      <c r="O108" t="s">
        <v>21</v>
      </c>
      <c r="P108">
        <v>7.5</v>
      </c>
      <c r="Q108" t="s">
        <v>25</v>
      </c>
      <c r="R108">
        <v>6.3</v>
      </c>
      <c r="S108">
        <f>YEAR(Table2[[#This Row],[Visitor Date]])</f>
        <v>2023</v>
      </c>
      <c r="T108" t="str">
        <f>TEXT(Table2[[#This Row],[Visitor Date]], "MMM")</f>
        <v>Jun</v>
      </c>
    </row>
    <row r="109" spans="1:20" x14ac:dyDescent="0.3">
      <c r="A109" t="s">
        <v>24</v>
      </c>
      <c r="B109">
        <v>44</v>
      </c>
      <c r="C109" t="s">
        <v>35</v>
      </c>
      <c r="D109">
        <v>29</v>
      </c>
      <c r="E109">
        <v>44738</v>
      </c>
      <c r="F109">
        <v>30</v>
      </c>
      <c r="G109">
        <v>87</v>
      </c>
      <c r="H109">
        <v>30</v>
      </c>
      <c r="I109">
        <v>3.2</v>
      </c>
      <c r="J109">
        <v>46.5</v>
      </c>
      <c r="K109">
        <v>93</v>
      </c>
      <c r="L109">
        <v>14</v>
      </c>
      <c r="M109" t="s">
        <v>24</v>
      </c>
      <c r="N109">
        <v>24</v>
      </c>
      <c r="O109" t="s">
        <v>21</v>
      </c>
      <c r="P109">
        <v>6.8</v>
      </c>
      <c r="Q109" t="s">
        <v>25</v>
      </c>
      <c r="R109">
        <v>6.1</v>
      </c>
      <c r="S109">
        <f>YEAR(Table2[[#This Row],[Visitor Date]])</f>
        <v>2022</v>
      </c>
      <c r="T109" t="str">
        <f>TEXT(Table2[[#This Row],[Visitor Date]], "MMM")</f>
        <v>Jun</v>
      </c>
    </row>
    <row r="110" spans="1:20" x14ac:dyDescent="0.3">
      <c r="A110" t="s">
        <v>26</v>
      </c>
      <c r="B110">
        <v>26</v>
      </c>
      <c r="C110" t="s">
        <v>19</v>
      </c>
      <c r="D110">
        <v>33</v>
      </c>
      <c r="E110">
        <v>44824</v>
      </c>
      <c r="F110">
        <v>10</v>
      </c>
      <c r="G110">
        <v>6.04</v>
      </c>
      <c r="H110">
        <v>78</v>
      </c>
      <c r="I110">
        <v>3.1</v>
      </c>
      <c r="J110">
        <v>48.7</v>
      </c>
      <c r="K110">
        <v>35</v>
      </c>
      <c r="L110">
        <v>5.8</v>
      </c>
      <c r="M110" t="s">
        <v>27</v>
      </c>
      <c r="N110">
        <v>23.6</v>
      </c>
      <c r="O110" t="s">
        <v>21</v>
      </c>
      <c r="P110">
        <v>18.399999999999999</v>
      </c>
      <c r="Q110" t="s">
        <v>22</v>
      </c>
      <c r="R110">
        <v>11.6</v>
      </c>
      <c r="S110">
        <f>YEAR(Table2[[#This Row],[Visitor Date]])</f>
        <v>2022</v>
      </c>
      <c r="T110" t="str">
        <f>TEXT(Table2[[#This Row],[Visitor Date]], "MMM")</f>
        <v>Sep</v>
      </c>
    </row>
    <row r="111" spans="1:20" x14ac:dyDescent="0.3">
      <c r="A111" t="s">
        <v>26</v>
      </c>
      <c r="B111">
        <v>26</v>
      </c>
      <c r="C111" t="s">
        <v>23</v>
      </c>
      <c r="D111">
        <v>39</v>
      </c>
      <c r="E111">
        <v>44576</v>
      </c>
      <c r="F111">
        <v>15</v>
      </c>
      <c r="G111">
        <v>7.5</v>
      </c>
      <c r="H111">
        <v>75</v>
      </c>
      <c r="I111">
        <v>3.2</v>
      </c>
      <c r="J111">
        <v>46.2</v>
      </c>
      <c r="K111">
        <v>30</v>
      </c>
      <c r="L111">
        <v>5.5</v>
      </c>
      <c r="M111" t="s">
        <v>27</v>
      </c>
      <c r="N111">
        <v>22</v>
      </c>
      <c r="O111" t="s">
        <v>21</v>
      </c>
      <c r="P111">
        <v>16.7</v>
      </c>
      <c r="Q111" t="s">
        <v>22</v>
      </c>
      <c r="R111">
        <v>10.8</v>
      </c>
      <c r="S111">
        <f>YEAR(Table2[[#This Row],[Visitor Date]])</f>
        <v>2022</v>
      </c>
      <c r="T111" t="str">
        <f>TEXT(Table2[[#This Row],[Visitor Date]], "MMM")</f>
        <v>Jan</v>
      </c>
    </row>
    <row r="112" spans="1:20" x14ac:dyDescent="0.3">
      <c r="A112" t="s">
        <v>26</v>
      </c>
      <c r="B112">
        <v>26</v>
      </c>
      <c r="C112" t="s">
        <v>35</v>
      </c>
      <c r="D112">
        <v>20</v>
      </c>
      <c r="E112">
        <v>44811</v>
      </c>
      <c r="F112">
        <v>12</v>
      </c>
      <c r="G112">
        <v>8</v>
      </c>
      <c r="H112">
        <v>70</v>
      </c>
      <c r="I112">
        <v>3.1</v>
      </c>
      <c r="J112">
        <v>44</v>
      </c>
      <c r="K112">
        <v>65</v>
      </c>
      <c r="L112">
        <v>4</v>
      </c>
      <c r="M112" t="s">
        <v>27</v>
      </c>
      <c r="N112">
        <v>20</v>
      </c>
      <c r="O112" t="s">
        <v>21</v>
      </c>
      <c r="P112">
        <v>14</v>
      </c>
      <c r="Q112" t="s">
        <v>22</v>
      </c>
      <c r="R112">
        <v>9.5</v>
      </c>
      <c r="S112">
        <f>YEAR(Table2[[#This Row],[Visitor Date]])</f>
        <v>2022</v>
      </c>
      <c r="T112" t="str">
        <f>TEXT(Table2[[#This Row],[Visitor Date]], "MMM")</f>
        <v>Sep</v>
      </c>
    </row>
    <row r="113" spans="1:20" x14ac:dyDescent="0.3">
      <c r="A113" t="s">
        <v>28</v>
      </c>
      <c r="B113">
        <v>68</v>
      </c>
      <c r="C113" t="s">
        <v>19</v>
      </c>
      <c r="D113">
        <v>60</v>
      </c>
      <c r="E113">
        <v>44776</v>
      </c>
      <c r="F113">
        <v>16</v>
      </c>
      <c r="G113">
        <v>90</v>
      </c>
      <c r="H113">
        <v>54</v>
      </c>
      <c r="I113">
        <v>3.5</v>
      </c>
      <c r="J113">
        <v>7.8</v>
      </c>
      <c r="K113">
        <v>34</v>
      </c>
      <c r="L113">
        <v>11</v>
      </c>
      <c r="M113" t="s">
        <v>20</v>
      </c>
      <c r="N113">
        <v>5.3</v>
      </c>
      <c r="O113" t="s">
        <v>29</v>
      </c>
      <c r="P113">
        <v>20.5</v>
      </c>
      <c r="Q113" t="s">
        <v>25</v>
      </c>
      <c r="R113">
        <v>19.5</v>
      </c>
      <c r="S113">
        <f>YEAR(Table2[[#This Row],[Visitor Date]])</f>
        <v>2022</v>
      </c>
      <c r="T113" t="str">
        <f>TEXT(Table2[[#This Row],[Visitor Date]], "MMM")</f>
        <v>Aug</v>
      </c>
    </row>
    <row r="114" spans="1:20" x14ac:dyDescent="0.3">
      <c r="A114" t="s">
        <v>28</v>
      </c>
      <c r="B114">
        <v>68</v>
      </c>
      <c r="C114" t="s">
        <v>23</v>
      </c>
      <c r="D114">
        <v>3</v>
      </c>
      <c r="E114">
        <v>45099</v>
      </c>
      <c r="F114">
        <v>12</v>
      </c>
      <c r="G114">
        <v>88</v>
      </c>
      <c r="H114">
        <v>50</v>
      </c>
      <c r="I114">
        <v>3.2</v>
      </c>
      <c r="J114">
        <v>6</v>
      </c>
      <c r="K114">
        <v>29</v>
      </c>
      <c r="L114">
        <v>10.199999999999999</v>
      </c>
      <c r="M114" t="s">
        <v>20</v>
      </c>
      <c r="N114">
        <v>4.8</v>
      </c>
      <c r="O114" t="s">
        <v>29</v>
      </c>
      <c r="P114">
        <v>19.7</v>
      </c>
      <c r="Q114" t="s">
        <v>25</v>
      </c>
      <c r="R114">
        <v>18</v>
      </c>
      <c r="S114">
        <f>YEAR(Table2[[#This Row],[Visitor Date]])</f>
        <v>2023</v>
      </c>
      <c r="T114" t="str">
        <f>TEXT(Table2[[#This Row],[Visitor Date]], "MMM")</f>
        <v>Jun</v>
      </c>
    </row>
    <row r="115" spans="1:20" x14ac:dyDescent="0.3">
      <c r="A115" t="s">
        <v>28</v>
      </c>
      <c r="B115">
        <v>68</v>
      </c>
      <c r="C115" t="s">
        <v>35</v>
      </c>
      <c r="D115">
        <v>5</v>
      </c>
      <c r="E115">
        <v>44738</v>
      </c>
      <c r="F115">
        <v>10</v>
      </c>
      <c r="G115">
        <v>89</v>
      </c>
      <c r="H115">
        <v>45</v>
      </c>
      <c r="I115">
        <v>3</v>
      </c>
      <c r="J115">
        <v>6</v>
      </c>
      <c r="K115">
        <v>60</v>
      </c>
      <c r="L115">
        <v>9.5</v>
      </c>
      <c r="M115" t="s">
        <v>20</v>
      </c>
      <c r="N115">
        <v>4</v>
      </c>
      <c r="O115" t="s">
        <v>29</v>
      </c>
      <c r="P115">
        <v>18</v>
      </c>
      <c r="Q115" t="s">
        <v>25</v>
      </c>
      <c r="R115">
        <v>16</v>
      </c>
      <c r="S115">
        <f>YEAR(Table2[[#This Row],[Visitor Date]])</f>
        <v>2022</v>
      </c>
      <c r="T115" t="str">
        <f>TEXT(Table2[[#This Row],[Visitor Date]], "MMM")</f>
        <v>Jun</v>
      </c>
    </row>
    <row r="116" spans="1:20" x14ac:dyDescent="0.3">
      <c r="A116" t="s">
        <v>30</v>
      </c>
      <c r="B116">
        <v>14</v>
      </c>
      <c r="C116" t="s">
        <v>19</v>
      </c>
      <c r="D116">
        <v>6</v>
      </c>
      <c r="E116">
        <v>44824</v>
      </c>
      <c r="F116">
        <v>18</v>
      </c>
      <c r="G116">
        <v>70.63</v>
      </c>
      <c r="H116">
        <v>41</v>
      </c>
      <c r="I116">
        <v>4.0999999999999996</v>
      </c>
      <c r="J116">
        <v>59.4</v>
      </c>
      <c r="K116">
        <v>95</v>
      </c>
      <c r="L116">
        <v>15.6</v>
      </c>
      <c r="M116" t="s">
        <v>27</v>
      </c>
      <c r="N116">
        <v>23.7</v>
      </c>
      <c r="O116" t="s">
        <v>31</v>
      </c>
      <c r="P116">
        <v>15.6</v>
      </c>
      <c r="Q116" t="s">
        <v>25</v>
      </c>
      <c r="R116">
        <v>15.1</v>
      </c>
      <c r="S116">
        <f>YEAR(Table2[[#This Row],[Visitor Date]])</f>
        <v>2022</v>
      </c>
      <c r="T116" t="str">
        <f>TEXT(Table2[[#This Row],[Visitor Date]], "MMM")</f>
        <v>Sep</v>
      </c>
    </row>
    <row r="117" spans="1:20" x14ac:dyDescent="0.3">
      <c r="A117" t="s">
        <v>30</v>
      </c>
      <c r="B117">
        <v>14</v>
      </c>
      <c r="C117" t="s">
        <v>23</v>
      </c>
      <c r="D117">
        <v>113</v>
      </c>
      <c r="E117">
        <v>44576</v>
      </c>
      <c r="F117">
        <v>9</v>
      </c>
      <c r="G117">
        <v>65</v>
      </c>
      <c r="H117">
        <v>25</v>
      </c>
      <c r="I117">
        <v>3.4</v>
      </c>
      <c r="J117">
        <v>55</v>
      </c>
      <c r="K117">
        <v>64</v>
      </c>
      <c r="L117">
        <v>14</v>
      </c>
      <c r="M117" t="s">
        <v>27</v>
      </c>
      <c r="N117">
        <v>21.5</v>
      </c>
      <c r="O117" t="s">
        <v>31</v>
      </c>
      <c r="P117">
        <v>13.9</v>
      </c>
      <c r="Q117" t="s">
        <v>25</v>
      </c>
      <c r="R117">
        <v>14.2</v>
      </c>
      <c r="S117">
        <f>YEAR(Table2[[#This Row],[Visitor Date]])</f>
        <v>2022</v>
      </c>
      <c r="T117" t="str">
        <f>TEXT(Table2[[#This Row],[Visitor Date]], "MMM")</f>
        <v>Jan</v>
      </c>
    </row>
    <row r="118" spans="1:20" x14ac:dyDescent="0.3">
      <c r="A118" t="s">
        <v>30</v>
      </c>
      <c r="B118">
        <v>14</v>
      </c>
      <c r="C118" t="s">
        <v>35</v>
      </c>
      <c r="D118">
        <v>0</v>
      </c>
      <c r="E118">
        <v>44811</v>
      </c>
      <c r="F118">
        <v>7</v>
      </c>
      <c r="G118">
        <v>64</v>
      </c>
      <c r="H118">
        <v>26</v>
      </c>
      <c r="I118">
        <v>3.5</v>
      </c>
      <c r="J118">
        <v>53</v>
      </c>
      <c r="K118">
        <v>54</v>
      </c>
      <c r="L118">
        <v>12</v>
      </c>
      <c r="M118" t="s">
        <v>27</v>
      </c>
      <c r="N118">
        <v>20</v>
      </c>
      <c r="O118" t="s">
        <v>31</v>
      </c>
      <c r="P118">
        <v>12.5</v>
      </c>
      <c r="Q118" t="s">
        <v>25</v>
      </c>
      <c r="R118">
        <v>12</v>
      </c>
      <c r="S118">
        <f>YEAR(Table2[[#This Row],[Visitor Date]])</f>
        <v>2022</v>
      </c>
      <c r="T118" t="str">
        <f>TEXT(Table2[[#This Row],[Visitor Date]], "MMM")</f>
        <v>Sep</v>
      </c>
    </row>
    <row r="119" spans="1:20" x14ac:dyDescent="0.3">
      <c r="A119" t="s">
        <v>32</v>
      </c>
      <c r="B119">
        <v>33</v>
      </c>
      <c r="C119" t="s">
        <v>19</v>
      </c>
      <c r="D119">
        <v>32</v>
      </c>
      <c r="E119">
        <v>44776</v>
      </c>
      <c r="F119">
        <v>19</v>
      </c>
      <c r="G119">
        <v>65.34</v>
      </c>
      <c r="H119">
        <v>27</v>
      </c>
      <c r="I119">
        <v>4.2</v>
      </c>
      <c r="J119">
        <v>52.3</v>
      </c>
      <c r="K119">
        <v>94</v>
      </c>
      <c r="L119">
        <v>16.2</v>
      </c>
      <c r="M119" t="s">
        <v>24</v>
      </c>
      <c r="N119">
        <v>18.899999999999999</v>
      </c>
      <c r="O119" t="s">
        <v>33</v>
      </c>
      <c r="P119">
        <v>13.8</v>
      </c>
      <c r="Q119" t="s">
        <v>34</v>
      </c>
      <c r="R119">
        <v>10.7</v>
      </c>
      <c r="S119">
        <f>YEAR(Table2[[#This Row],[Visitor Date]])</f>
        <v>2022</v>
      </c>
      <c r="T119" t="str">
        <f>TEXT(Table2[[#This Row],[Visitor Date]], "MMM")</f>
        <v>Aug</v>
      </c>
    </row>
    <row r="120" spans="1:20" x14ac:dyDescent="0.3">
      <c r="A120" t="s">
        <v>32</v>
      </c>
      <c r="B120">
        <v>33</v>
      </c>
      <c r="C120" t="s">
        <v>23</v>
      </c>
      <c r="D120">
        <v>29</v>
      </c>
      <c r="E120">
        <v>45099</v>
      </c>
      <c r="F120">
        <v>14</v>
      </c>
      <c r="G120">
        <v>60.2</v>
      </c>
      <c r="H120">
        <v>28</v>
      </c>
      <c r="I120">
        <v>3.9</v>
      </c>
      <c r="J120">
        <v>50.5</v>
      </c>
      <c r="K120">
        <v>75</v>
      </c>
      <c r="L120">
        <v>15</v>
      </c>
      <c r="M120" t="s">
        <v>24</v>
      </c>
      <c r="N120">
        <v>17.8</v>
      </c>
      <c r="O120" t="s">
        <v>33</v>
      </c>
      <c r="P120">
        <v>12</v>
      </c>
      <c r="Q120" t="s">
        <v>34</v>
      </c>
      <c r="R120">
        <v>9.5</v>
      </c>
      <c r="S120">
        <f>YEAR(Table2[[#This Row],[Visitor Date]])</f>
        <v>2023</v>
      </c>
      <c r="T120" t="str">
        <f>TEXT(Table2[[#This Row],[Visitor Date]], "MMM")</f>
        <v>Jun</v>
      </c>
    </row>
    <row r="121" spans="1:20" x14ac:dyDescent="0.3">
      <c r="A121" t="s">
        <v>32</v>
      </c>
      <c r="B121">
        <v>33</v>
      </c>
      <c r="C121" t="s">
        <v>35</v>
      </c>
      <c r="D121">
        <v>2</v>
      </c>
      <c r="E121">
        <v>44738</v>
      </c>
      <c r="F121">
        <v>10</v>
      </c>
      <c r="G121">
        <v>58</v>
      </c>
      <c r="H121">
        <v>29</v>
      </c>
      <c r="I121">
        <v>3.6</v>
      </c>
      <c r="J121">
        <v>48</v>
      </c>
      <c r="K121">
        <v>51</v>
      </c>
      <c r="L121">
        <v>13</v>
      </c>
      <c r="M121" t="s">
        <v>24</v>
      </c>
      <c r="N121">
        <v>16</v>
      </c>
      <c r="O121" t="s">
        <v>33</v>
      </c>
      <c r="P121">
        <v>11</v>
      </c>
      <c r="Q121" t="s">
        <v>34</v>
      </c>
      <c r="R121">
        <v>8</v>
      </c>
      <c r="S121">
        <f>YEAR(Table2[[#This Row],[Visitor Date]])</f>
        <v>2022</v>
      </c>
      <c r="T121" t="str">
        <f>TEXT(Table2[[#This Row],[Visitor Date]], "MMM")</f>
        <v>Jun</v>
      </c>
    </row>
    <row r="122" spans="1:20" x14ac:dyDescent="0.3">
      <c r="A122" t="s">
        <v>18</v>
      </c>
      <c r="B122">
        <v>91</v>
      </c>
      <c r="C122" t="s">
        <v>19</v>
      </c>
      <c r="D122">
        <v>58</v>
      </c>
      <c r="E122">
        <v>44824</v>
      </c>
      <c r="F122">
        <v>54</v>
      </c>
      <c r="G122">
        <v>55.5</v>
      </c>
      <c r="H122">
        <v>77</v>
      </c>
      <c r="I122">
        <v>4.0999999999999996</v>
      </c>
      <c r="J122">
        <v>0</v>
      </c>
      <c r="K122">
        <v>72</v>
      </c>
      <c r="L122">
        <v>17.3</v>
      </c>
      <c r="M122" t="s">
        <v>20</v>
      </c>
      <c r="N122">
        <v>6.5</v>
      </c>
      <c r="O122" t="s">
        <v>21</v>
      </c>
      <c r="P122">
        <v>18.2</v>
      </c>
      <c r="Q122" t="s">
        <v>22</v>
      </c>
      <c r="R122">
        <v>23</v>
      </c>
      <c r="S122">
        <f>YEAR(Table2[[#This Row],[Visitor Date]])</f>
        <v>2022</v>
      </c>
      <c r="T122" t="str">
        <f>TEXT(Table2[[#This Row],[Visitor Date]], "MMM")</f>
        <v>Sep</v>
      </c>
    </row>
    <row r="123" spans="1:20" x14ac:dyDescent="0.3">
      <c r="A123" t="s">
        <v>18</v>
      </c>
      <c r="B123">
        <v>91</v>
      </c>
      <c r="C123" t="s">
        <v>23</v>
      </c>
      <c r="D123">
        <v>122</v>
      </c>
      <c r="E123">
        <v>44674</v>
      </c>
      <c r="F123">
        <v>26</v>
      </c>
      <c r="G123">
        <v>58</v>
      </c>
      <c r="H123">
        <v>70</v>
      </c>
      <c r="I123">
        <v>3.8</v>
      </c>
      <c r="J123">
        <v>58</v>
      </c>
      <c r="K123">
        <v>54</v>
      </c>
      <c r="L123">
        <v>15.5</v>
      </c>
      <c r="M123" t="s">
        <v>20</v>
      </c>
      <c r="N123">
        <v>5.8</v>
      </c>
      <c r="O123" t="s">
        <v>21</v>
      </c>
      <c r="P123">
        <v>15</v>
      </c>
      <c r="Q123" t="s">
        <v>22</v>
      </c>
      <c r="R123">
        <v>20</v>
      </c>
      <c r="S123">
        <f>YEAR(Table2[[#This Row],[Visitor Date]])</f>
        <v>2022</v>
      </c>
      <c r="T123" t="str">
        <f>TEXT(Table2[[#This Row],[Visitor Date]], "MMM")</f>
        <v>Apr</v>
      </c>
    </row>
    <row r="124" spans="1:20" x14ac:dyDescent="0.3">
      <c r="A124" t="s">
        <v>24</v>
      </c>
      <c r="B124">
        <v>44</v>
      </c>
      <c r="C124" t="s">
        <v>19</v>
      </c>
      <c r="D124">
        <v>45</v>
      </c>
      <c r="E124">
        <v>44914</v>
      </c>
      <c r="F124">
        <v>49</v>
      </c>
      <c r="G124">
        <v>90</v>
      </c>
      <c r="H124">
        <v>45</v>
      </c>
      <c r="I124">
        <v>3.1</v>
      </c>
      <c r="J124">
        <v>48.5</v>
      </c>
      <c r="K124">
        <v>33</v>
      </c>
      <c r="L124">
        <v>18.5</v>
      </c>
      <c r="M124" t="s">
        <v>24</v>
      </c>
      <c r="N124">
        <v>25</v>
      </c>
      <c r="O124" t="s">
        <v>21</v>
      </c>
      <c r="P124">
        <v>9</v>
      </c>
      <c r="Q124" t="s">
        <v>25</v>
      </c>
      <c r="R124">
        <v>7.5</v>
      </c>
      <c r="S124">
        <f>YEAR(Table2[[#This Row],[Visitor Date]])</f>
        <v>2022</v>
      </c>
      <c r="T124" t="str">
        <f>TEXT(Table2[[#This Row],[Visitor Date]], "MMM")</f>
        <v>Dec</v>
      </c>
    </row>
    <row r="125" spans="1:20" x14ac:dyDescent="0.3">
      <c r="A125" t="s">
        <v>24</v>
      </c>
      <c r="B125">
        <v>44</v>
      </c>
      <c r="C125" t="s">
        <v>23</v>
      </c>
      <c r="D125">
        <v>34</v>
      </c>
      <c r="E125">
        <v>44782</v>
      </c>
      <c r="F125">
        <v>37</v>
      </c>
      <c r="G125">
        <v>87</v>
      </c>
      <c r="H125">
        <v>40</v>
      </c>
      <c r="I125">
        <v>2.9</v>
      </c>
      <c r="J125">
        <v>44</v>
      </c>
      <c r="K125">
        <v>27</v>
      </c>
      <c r="L125">
        <v>16.5</v>
      </c>
      <c r="M125" t="s">
        <v>24</v>
      </c>
      <c r="N125">
        <v>24</v>
      </c>
      <c r="O125" t="s">
        <v>21</v>
      </c>
      <c r="P125">
        <v>8</v>
      </c>
      <c r="Q125" t="s">
        <v>25</v>
      </c>
      <c r="R125">
        <v>6.5</v>
      </c>
      <c r="S125">
        <f>YEAR(Table2[[#This Row],[Visitor Date]])</f>
        <v>2022</v>
      </c>
      <c r="T125" t="str">
        <f>TEXT(Table2[[#This Row],[Visitor Date]], "MMM")</f>
        <v>Aug</v>
      </c>
    </row>
    <row r="126" spans="1:20" x14ac:dyDescent="0.3">
      <c r="A126" t="s">
        <v>24</v>
      </c>
      <c r="B126">
        <v>44</v>
      </c>
      <c r="C126" t="s">
        <v>35</v>
      </c>
      <c r="D126">
        <v>2</v>
      </c>
      <c r="E126">
        <v>45095</v>
      </c>
      <c r="F126">
        <v>25</v>
      </c>
      <c r="G126">
        <v>85</v>
      </c>
      <c r="H126">
        <v>35</v>
      </c>
      <c r="I126">
        <v>3</v>
      </c>
      <c r="J126">
        <v>43</v>
      </c>
      <c r="K126">
        <v>78</v>
      </c>
      <c r="L126">
        <v>15</v>
      </c>
      <c r="M126" t="s">
        <v>24</v>
      </c>
      <c r="N126">
        <v>23</v>
      </c>
      <c r="O126" t="s">
        <v>21</v>
      </c>
      <c r="P126">
        <v>7</v>
      </c>
      <c r="Q126" t="s">
        <v>25</v>
      </c>
      <c r="R126">
        <v>5</v>
      </c>
      <c r="S126">
        <f>YEAR(Table2[[#This Row],[Visitor Date]])</f>
        <v>2023</v>
      </c>
      <c r="T126" t="str">
        <f>TEXT(Table2[[#This Row],[Visitor Date]], "MMM")</f>
        <v>Jun</v>
      </c>
    </row>
    <row r="127" spans="1:20" x14ac:dyDescent="0.3">
      <c r="A127" t="s">
        <v>26</v>
      </c>
      <c r="B127">
        <v>26</v>
      </c>
      <c r="C127" t="s">
        <v>19</v>
      </c>
      <c r="D127">
        <v>37</v>
      </c>
      <c r="E127">
        <v>44866</v>
      </c>
      <c r="F127">
        <v>8</v>
      </c>
      <c r="G127">
        <v>5</v>
      </c>
      <c r="H127">
        <v>76</v>
      </c>
      <c r="I127">
        <v>3</v>
      </c>
      <c r="J127">
        <v>47</v>
      </c>
      <c r="K127">
        <v>37</v>
      </c>
      <c r="L127">
        <v>6</v>
      </c>
      <c r="M127" t="s">
        <v>27</v>
      </c>
      <c r="N127">
        <v>20</v>
      </c>
      <c r="O127" t="s">
        <v>21</v>
      </c>
      <c r="P127">
        <v>16</v>
      </c>
      <c r="Q127" t="s">
        <v>22</v>
      </c>
      <c r="R127">
        <v>12</v>
      </c>
      <c r="S127">
        <f>YEAR(Table2[[#This Row],[Visitor Date]])</f>
        <v>2022</v>
      </c>
      <c r="T127" t="str">
        <f>TEXT(Table2[[#This Row],[Visitor Date]], "MMM")</f>
        <v>Nov</v>
      </c>
    </row>
    <row r="128" spans="1:20" x14ac:dyDescent="0.3">
      <c r="A128" t="s">
        <v>26</v>
      </c>
      <c r="B128">
        <v>26</v>
      </c>
      <c r="C128" t="s">
        <v>23</v>
      </c>
      <c r="D128">
        <v>29</v>
      </c>
      <c r="E128">
        <v>44674</v>
      </c>
      <c r="F128">
        <v>10</v>
      </c>
      <c r="G128">
        <v>7</v>
      </c>
      <c r="H128">
        <v>74</v>
      </c>
      <c r="I128">
        <v>3.2</v>
      </c>
      <c r="J128">
        <v>44</v>
      </c>
      <c r="K128">
        <v>31</v>
      </c>
      <c r="L128">
        <v>5.5</v>
      </c>
      <c r="M128" t="s">
        <v>27</v>
      </c>
      <c r="N128">
        <v>19</v>
      </c>
      <c r="O128" t="s">
        <v>21</v>
      </c>
      <c r="P128">
        <v>15</v>
      </c>
      <c r="Q128" t="s">
        <v>22</v>
      </c>
      <c r="R128">
        <v>11.5</v>
      </c>
      <c r="S128">
        <f>YEAR(Table2[[#This Row],[Visitor Date]])</f>
        <v>2022</v>
      </c>
      <c r="T128" t="str">
        <f>TEXT(Table2[[#This Row],[Visitor Date]], "MMM")</f>
        <v>Apr</v>
      </c>
    </row>
    <row r="129" spans="1:20" x14ac:dyDescent="0.3">
      <c r="A129" t="s">
        <v>26</v>
      </c>
      <c r="B129">
        <v>26</v>
      </c>
      <c r="C129" t="s">
        <v>35</v>
      </c>
      <c r="D129">
        <v>5</v>
      </c>
      <c r="E129">
        <v>44914</v>
      </c>
      <c r="F129">
        <v>7</v>
      </c>
      <c r="G129">
        <v>6.5</v>
      </c>
      <c r="H129">
        <v>70</v>
      </c>
      <c r="I129">
        <v>3.1</v>
      </c>
      <c r="J129">
        <v>42</v>
      </c>
      <c r="K129">
        <v>57</v>
      </c>
      <c r="L129">
        <v>4.5</v>
      </c>
      <c r="M129" t="s">
        <v>27</v>
      </c>
      <c r="N129">
        <v>18</v>
      </c>
      <c r="O129" t="s">
        <v>21</v>
      </c>
      <c r="P129">
        <v>14</v>
      </c>
      <c r="Q129" t="s">
        <v>22</v>
      </c>
      <c r="R129">
        <v>10</v>
      </c>
      <c r="S129">
        <f>YEAR(Table2[[#This Row],[Visitor Date]])</f>
        <v>2022</v>
      </c>
      <c r="T129" t="str">
        <f>TEXT(Table2[[#This Row],[Visitor Date]], "MMM")</f>
        <v>Dec</v>
      </c>
    </row>
    <row r="130" spans="1:20" x14ac:dyDescent="0.3">
      <c r="A130" t="s">
        <v>28</v>
      </c>
      <c r="B130">
        <v>68</v>
      </c>
      <c r="C130" t="s">
        <v>19</v>
      </c>
      <c r="D130">
        <v>6</v>
      </c>
      <c r="E130">
        <v>44782</v>
      </c>
      <c r="F130">
        <v>14</v>
      </c>
      <c r="G130">
        <v>91.5</v>
      </c>
      <c r="H130">
        <v>55</v>
      </c>
      <c r="I130">
        <v>3.6</v>
      </c>
      <c r="J130">
        <v>8</v>
      </c>
      <c r="K130">
        <v>35</v>
      </c>
      <c r="L130">
        <v>12</v>
      </c>
      <c r="M130" t="s">
        <v>20</v>
      </c>
      <c r="N130">
        <v>5</v>
      </c>
      <c r="O130" t="s">
        <v>29</v>
      </c>
      <c r="P130">
        <v>18</v>
      </c>
      <c r="Q130" t="s">
        <v>25</v>
      </c>
      <c r="R130">
        <v>19</v>
      </c>
      <c r="S130">
        <f>YEAR(Table2[[#This Row],[Visitor Date]])</f>
        <v>2022</v>
      </c>
      <c r="T130" t="str">
        <f>TEXT(Table2[[#This Row],[Visitor Date]], "MMM")</f>
        <v>Aug</v>
      </c>
    </row>
    <row r="131" spans="1:20" x14ac:dyDescent="0.3">
      <c r="A131" t="s">
        <v>28</v>
      </c>
      <c r="B131">
        <v>68</v>
      </c>
      <c r="C131" t="s">
        <v>23</v>
      </c>
      <c r="D131">
        <v>30</v>
      </c>
      <c r="E131">
        <v>45095</v>
      </c>
      <c r="F131">
        <v>11</v>
      </c>
      <c r="G131">
        <v>89</v>
      </c>
      <c r="H131">
        <v>53</v>
      </c>
      <c r="I131">
        <v>3</v>
      </c>
      <c r="J131">
        <v>6</v>
      </c>
      <c r="K131">
        <v>28</v>
      </c>
      <c r="L131">
        <v>10</v>
      </c>
      <c r="M131" t="s">
        <v>20</v>
      </c>
      <c r="N131">
        <v>4.5</v>
      </c>
      <c r="O131" t="s">
        <v>29</v>
      </c>
      <c r="P131">
        <v>16</v>
      </c>
      <c r="Q131" t="s">
        <v>25</v>
      </c>
      <c r="R131">
        <v>17</v>
      </c>
      <c r="S131">
        <f>YEAR(Table2[[#This Row],[Visitor Date]])</f>
        <v>2023</v>
      </c>
      <c r="T131" t="str">
        <f>TEXT(Table2[[#This Row],[Visitor Date]], "MMM")</f>
        <v>Jun</v>
      </c>
    </row>
    <row r="132" spans="1:20" x14ac:dyDescent="0.3">
      <c r="A132" t="s">
        <v>28</v>
      </c>
      <c r="B132">
        <v>68</v>
      </c>
      <c r="C132" t="s">
        <v>35</v>
      </c>
      <c r="D132">
        <v>0</v>
      </c>
      <c r="E132">
        <v>44866</v>
      </c>
      <c r="F132">
        <v>9</v>
      </c>
      <c r="G132">
        <v>88</v>
      </c>
      <c r="H132">
        <v>45</v>
      </c>
      <c r="I132">
        <v>2.8</v>
      </c>
      <c r="J132">
        <v>63</v>
      </c>
      <c r="K132">
        <v>45</v>
      </c>
      <c r="L132">
        <v>9</v>
      </c>
      <c r="M132" t="s">
        <v>20</v>
      </c>
      <c r="N132">
        <v>4</v>
      </c>
      <c r="O132" t="s">
        <v>29</v>
      </c>
      <c r="P132">
        <v>15</v>
      </c>
      <c r="Q132" t="s">
        <v>25</v>
      </c>
      <c r="R132">
        <v>16</v>
      </c>
      <c r="S132">
        <f>YEAR(Table2[[#This Row],[Visitor Date]])</f>
        <v>2022</v>
      </c>
      <c r="T132" t="str">
        <f>TEXT(Table2[[#This Row],[Visitor Date]], "MMM")</f>
        <v>Nov</v>
      </c>
    </row>
    <row r="133" spans="1:20" x14ac:dyDescent="0.3">
      <c r="A133" t="s">
        <v>30</v>
      </c>
      <c r="B133">
        <v>14</v>
      </c>
      <c r="C133" t="s">
        <v>19</v>
      </c>
      <c r="D133">
        <v>18</v>
      </c>
      <c r="E133">
        <v>44570</v>
      </c>
      <c r="F133">
        <v>17</v>
      </c>
      <c r="G133">
        <v>72</v>
      </c>
      <c r="H133">
        <v>42</v>
      </c>
      <c r="I133">
        <v>4.2</v>
      </c>
      <c r="J133">
        <v>60</v>
      </c>
      <c r="K133">
        <v>96</v>
      </c>
      <c r="L133">
        <v>14.5</v>
      </c>
      <c r="M133" t="s">
        <v>27</v>
      </c>
      <c r="N133">
        <v>21</v>
      </c>
      <c r="O133" t="s">
        <v>31</v>
      </c>
      <c r="P133">
        <v>16</v>
      </c>
      <c r="Q133" t="s">
        <v>25</v>
      </c>
      <c r="R133">
        <v>15.5</v>
      </c>
      <c r="S133">
        <f>YEAR(Table2[[#This Row],[Visitor Date]])</f>
        <v>2022</v>
      </c>
      <c r="T133" t="str">
        <f>TEXT(Table2[[#This Row],[Visitor Date]], "MMM")</f>
        <v>Jan</v>
      </c>
    </row>
    <row r="134" spans="1:20" x14ac:dyDescent="0.3">
      <c r="A134" t="s">
        <v>30</v>
      </c>
      <c r="B134">
        <v>14</v>
      </c>
      <c r="C134" t="s">
        <v>23</v>
      </c>
      <c r="D134">
        <v>15</v>
      </c>
      <c r="E134">
        <v>44674</v>
      </c>
      <c r="F134">
        <v>8</v>
      </c>
      <c r="G134">
        <v>67</v>
      </c>
      <c r="H134">
        <v>27</v>
      </c>
      <c r="I134">
        <v>3.7</v>
      </c>
      <c r="J134">
        <v>56</v>
      </c>
      <c r="K134">
        <v>62</v>
      </c>
      <c r="L134">
        <v>12.5</v>
      </c>
      <c r="M134" t="s">
        <v>27</v>
      </c>
      <c r="N134">
        <v>20.5</v>
      </c>
      <c r="O134" t="s">
        <v>31</v>
      </c>
      <c r="P134">
        <v>14</v>
      </c>
      <c r="Q134" t="s">
        <v>25</v>
      </c>
      <c r="R134">
        <v>13.5</v>
      </c>
      <c r="S134">
        <f>YEAR(Table2[[#This Row],[Visitor Date]])</f>
        <v>2022</v>
      </c>
      <c r="T134" t="str">
        <f>TEXT(Table2[[#This Row],[Visitor Date]], "MMM")</f>
        <v>Apr</v>
      </c>
    </row>
    <row r="135" spans="1:20" x14ac:dyDescent="0.3">
      <c r="A135" t="s">
        <v>30</v>
      </c>
      <c r="B135">
        <v>14</v>
      </c>
      <c r="C135" t="s">
        <v>35</v>
      </c>
      <c r="D135">
        <v>15</v>
      </c>
      <c r="E135">
        <v>44721</v>
      </c>
      <c r="F135">
        <v>6</v>
      </c>
      <c r="G135">
        <v>66</v>
      </c>
      <c r="H135">
        <v>25</v>
      </c>
      <c r="I135">
        <v>3.5</v>
      </c>
      <c r="J135">
        <v>54</v>
      </c>
      <c r="K135">
        <v>52</v>
      </c>
      <c r="L135">
        <v>12</v>
      </c>
      <c r="M135" t="s">
        <v>27</v>
      </c>
      <c r="N135">
        <v>19</v>
      </c>
      <c r="O135" t="s">
        <v>31</v>
      </c>
      <c r="P135">
        <v>13</v>
      </c>
      <c r="Q135" t="s">
        <v>25</v>
      </c>
      <c r="R135">
        <v>12</v>
      </c>
      <c r="S135">
        <f>YEAR(Table2[[#This Row],[Visitor Date]])</f>
        <v>2022</v>
      </c>
      <c r="T135" t="str">
        <f>TEXT(Table2[[#This Row],[Visitor Date]], "MMM")</f>
        <v>Jun</v>
      </c>
    </row>
    <row r="136" spans="1:20" x14ac:dyDescent="0.3">
      <c r="A136" t="s">
        <v>32</v>
      </c>
      <c r="B136">
        <v>33</v>
      </c>
      <c r="C136" t="s">
        <v>19</v>
      </c>
      <c r="D136">
        <v>33</v>
      </c>
      <c r="E136">
        <v>44837</v>
      </c>
      <c r="F136">
        <v>20</v>
      </c>
      <c r="G136">
        <v>63</v>
      </c>
      <c r="H136">
        <v>26</v>
      </c>
      <c r="I136">
        <v>4.3</v>
      </c>
      <c r="J136">
        <v>53</v>
      </c>
      <c r="K136">
        <v>96</v>
      </c>
      <c r="L136">
        <v>15</v>
      </c>
      <c r="M136" t="s">
        <v>24</v>
      </c>
      <c r="N136">
        <v>19</v>
      </c>
      <c r="O136" t="s">
        <v>33</v>
      </c>
      <c r="P136">
        <v>14</v>
      </c>
      <c r="Q136" t="s">
        <v>34</v>
      </c>
      <c r="R136">
        <v>11</v>
      </c>
      <c r="S136">
        <f>YEAR(Table2[[#This Row],[Visitor Date]])</f>
        <v>2022</v>
      </c>
      <c r="T136" t="str">
        <f>TEXT(Table2[[#This Row],[Visitor Date]], "MMM")</f>
        <v>Oct</v>
      </c>
    </row>
    <row r="137" spans="1:20" x14ac:dyDescent="0.3">
      <c r="A137" t="s">
        <v>32</v>
      </c>
      <c r="B137">
        <v>33</v>
      </c>
      <c r="C137" t="s">
        <v>23</v>
      </c>
      <c r="D137">
        <v>29</v>
      </c>
      <c r="E137">
        <v>44914</v>
      </c>
      <c r="F137">
        <v>15</v>
      </c>
      <c r="G137">
        <v>59</v>
      </c>
      <c r="H137">
        <v>27</v>
      </c>
      <c r="I137">
        <v>3.9</v>
      </c>
      <c r="J137">
        <v>51</v>
      </c>
      <c r="K137">
        <v>80</v>
      </c>
      <c r="L137">
        <v>14</v>
      </c>
      <c r="M137" t="s">
        <v>24</v>
      </c>
      <c r="N137">
        <v>18</v>
      </c>
      <c r="O137" t="s">
        <v>33</v>
      </c>
      <c r="P137">
        <v>13</v>
      </c>
      <c r="Q137" t="s">
        <v>34</v>
      </c>
      <c r="R137">
        <v>10</v>
      </c>
      <c r="S137">
        <f>YEAR(Table2[[#This Row],[Visitor Date]])</f>
        <v>2022</v>
      </c>
      <c r="T137" t="str">
        <f>TEXT(Table2[[#This Row],[Visitor Date]], "MMM")</f>
        <v>Dec</v>
      </c>
    </row>
    <row r="138" spans="1:20" x14ac:dyDescent="0.3">
      <c r="A138" t="s">
        <v>32</v>
      </c>
      <c r="B138">
        <v>33</v>
      </c>
      <c r="C138" t="s">
        <v>35</v>
      </c>
      <c r="D138">
        <v>2</v>
      </c>
      <c r="E138">
        <v>45184</v>
      </c>
      <c r="F138">
        <v>10</v>
      </c>
      <c r="G138">
        <v>58</v>
      </c>
      <c r="H138">
        <v>28</v>
      </c>
      <c r="I138">
        <v>3.6</v>
      </c>
      <c r="J138">
        <v>48</v>
      </c>
      <c r="K138">
        <v>51</v>
      </c>
      <c r="L138">
        <v>13</v>
      </c>
      <c r="M138" t="s">
        <v>24</v>
      </c>
      <c r="N138">
        <v>16</v>
      </c>
      <c r="O138" t="s">
        <v>33</v>
      </c>
      <c r="P138">
        <v>11</v>
      </c>
      <c r="Q138" t="s">
        <v>34</v>
      </c>
      <c r="R138">
        <v>8</v>
      </c>
      <c r="S138">
        <f>YEAR(Table2[[#This Row],[Visitor Date]])</f>
        <v>2023</v>
      </c>
      <c r="T138" t="str">
        <f>TEXT(Table2[[#This Row],[Visitor Date]], "MMM")</f>
        <v>Sep</v>
      </c>
    </row>
    <row r="139" spans="1:20" x14ac:dyDescent="0.3">
      <c r="A139" t="s">
        <v>18</v>
      </c>
      <c r="B139">
        <v>91</v>
      </c>
      <c r="C139" t="s">
        <v>19</v>
      </c>
      <c r="D139">
        <v>54</v>
      </c>
      <c r="E139">
        <v>44723</v>
      </c>
      <c r="F139">
        <v>52</v>
      </c>
      <c r="G139">
        <v>54</v>
      </c>
      <c r="H139">
        <v>77</v>
      </c>
      <c r="I139">
        <v>4.4000000000000004</v>
      </c>
      <c r="J139">
        <v>59</v>
      </c>
      <c r="K139">
        <v>73</v>
      </c>
      <c r="L139">
        <v>16</v>
      </c>
      <c r="M139" t="s">
        <v>20</v>
      </c>
      <c r="N139">
        <v>7</v>
      </c>
      <c r="O139" t="s">
        <v>21</v>
      </c>
      <c r="P139">
        <v>15</v>
      </c>
      <c r="Q139" t="s">
        <v>22</v>
      </c>
      <c r="R139">
        <v>22</v>
      </c>
      <c r="S139">
        <f>YEAR(Table2[[#This Row],[Visitor Date]])</f>
        <v>2022</v>
      </c>
      <c r="T139" t="str">
        <f>TEXT(Table2[[#This Row],[Visitor Date]], "MMM")</f>
        <v>Jun</v>
      </c>
    </row>
    <row r="140" spans="1:20" x14ac:dyDescent="0.3">
      <c r="A140" t="s">
        <v>18</v>
      </c>
      <c r="B140">
        <v>91</v>
      </c>
      <c r="C140" t="s">
        <v>23</v>
      </c>
      <c r="D140">
        <v>2</v>
      </c>
      <c r="E140">
        <v>44839</v>
      </c>
      <c r="F140">
        <v>27</v>
      </c>
      <c r="G140">
        <v>56</v>
      </c>
      <c r="H140">
        <v>70</v>
      </c>
      <c r="I140">
        <v>3.8</v>
      </c>
      <c r="J140">
        <v>58</v>
      </c>
      <c r="K140">
        <v>58</v>
      </c>
      <c r="L140">
        <v>14</v>
      </c>
      <c r="M140" t="s">
        <v>20</v>
      </c>
      <c r="N140">
        <v>6</v>
      </c>
      <c r="O140" t="s">
        <v>21</v>
      </c>
      <c r="P140">
        <v>14</v>
      </c>
      <c r="Q140" t="s">
        <v>22</v>
      </c>
      <c r="R140">
        <v>21</v>
      </c>
      <c r="S140">
        <f>YEAR(Table2[[#This Row],[Visitor Date]])</f>
        <v>2022</v>
      </c>
      <c r="T140" t="str">
        <f>TEXT(Table2[[#This Row],[Visitor Date]], "MMM")</f>
        <v>Oct</v>
      </c>
    </row>
    <row r="141" spans="1:20" x14ac:dyDescent="0.3">
      <c r="A141" t="s">
        <v>18</v>
      </c>
      <c r="B141">
        <v>91</v>
      </c>
      <c r="C141" t="s">
        <v>35</v>
      </c>
      <c r="D141">
        <v>7</v>
      </c>
      <c r="E141">
        <v>44916</v>
      </c>
      <c r="F141">
        <v>12</v>
      </c>
      <c r="G141">
        <v>58</v>
      </c>
      <c r="H141">
        <v>65</v>
      </c>
      <c r="I141">
        <v>3.4</v>
      </c>
      <c r="J141">
        <v>56</v>
      </c>
      <c r="K141">
        <v>45</v>
      </c>
      <c r="L141">
        <v>13</v>
      </c>
      <c r="M141" t="s">
        <v>20</v>
      </c>
      <c r="N141">
        <v>5.5</v>
      </c>
      <c r="O141" t="s">
        <v>21</v>
      </c>
      <c r="P141">
        <v>12</v>
      </c>
      <c r="Q141" t="s">
        <v>22</v>
      </c>
      <c r="R141">
        <v>19</v>
      </c>
      <c r="S141">
        <f>YEAR(Table2[[#This Row],[Visitor Date]])</f>
        <v>2022</v>
      </c>
      <c r="T141" t="str">
        <f>TEXT(Table2[[#This Row],[Visitor Date]], "MMM")</f>
        <v>Dec</v>
      </c>
    </row>
    <row r="142" spans="1:20" x14ac:dyDescent="0.3">
      <c r="A142" t="s">
        <v>24</v>
      </c>
      <c r="B142">
        <v>44</v>
      </c>
      <c r="C142" t="s">
        <v>19</v>
      </c>
      <c r="D142">
        <v>42</v>
      </c>
      <c r="E142">
        <v>45186</v>
      </c>
      <c r="F142">
        <v>45</v>
      </c>
      <c r="G142">
        <v>89</v>
      </c>
      <c r="H142">
        <v>45</v>
      </c>
      <c r="I142">
        <v>3.2</v>
      </c>
      <c r="J142">
        <v>45</v>
      </c>
      <c r="K142">
        <v>31</v>
      </c>
      <c r="L142">
        <v>17</v>
      </c>
      <c r="M142" t="s">
        <v>24</v>
      </c>
      <c r="N142">
        <v>26</v>
      </c>
      <c r="O142" t="s">
        <v>21</v>
      </c>
      <c r="P142">
        <v>7</v>
      </c>
      <c r="Q142" t="s">
        <v>25</v>
      </c>
      <c r="R142">
        <v>7</v>
      </c>
      <c r="S142">
        <f>YEAR(Table2[[#This Row],[Visitor Date]])</f>
        <v>2023</v>
      </c>
      <c r="T142" t="str">
        <f>TEXT(Table2[[#This Row],[Visitor Date]], "MMM")</f>
        <v>Sep</v>
      </c>
    </row>
    <row r="143" spans="1:20" x14ac:dyDescent="0.3">
      <c r="A143" t="s">
        <v>24</v>
      </c>
      <c r="B143">
        <v>44</v>
      </c>
      <c r="C143" t="s">
        <v>23</v>
      </c>
      <c r="D143">
        <v>139</v>
      </c>
      <c r="E143">
        <v>44648</v>
      </c>
      <c r="F143">
        <v>38</v>
      </c>
      <c r="G143">
        <v>85</v>
      </c>
      <c r="H143">
        <v>40</v>
      </c>
      <c r="I143">
        <v>2.9</v>
      </c>
      <c r="J143">
        <v>44</v>
      </c>
      <c r="K143">
        <v>27</v>
      </c>
      <c r="L143">
        <v>16</v>
      </c>
      <c r="M143" t="s">
        <v>24</v>
      </c>
      <c r="N143">
        <v>25</v>
      </c>
      <c r="O143" t="s">
        <v>21</v>
      </c>
      <c r="P143">
        <v>6.5</v>
      </c>
      <c r="Q143" t="s">
        <v>25</v>
      </c>
      <c r="R143">
        <v>6.5</v>
      </c>
      <c r="S143">
        <f>YEAR(Table2[[#This Row],[Visitor Date]])</f>
        <v>2022</v>
      </c>
      <c r="T143" t="str">
        <f>TEXT(Table2[[#This Row],[Visitor Date]], "MMM")</f>
        <v>Mar</v>
      </c>
    </row>
    <row r="144" spans="1:20" x14ac:dyDescent="0.3">
      <c r="A144" t="s">
        <v>24</v>
      </c>
      <c r="B144">
        <v>44</v>
      </c>
      <c r="C144" t="s">
        <v>35</v>
      </c>
      <c r="D144">
        <v>22</v>
      </c>
      <c r="E144">
        <v>44784</v>
      </c>
      <c r="F144">
        <v>25</v>
      </c>
      <c r="G144">
        <v>83</v>
      </c>
      <c r="H144">
        <v>35</v>
      </c>
      <c r="I144">
        <v>3</v>
      </c>
      <c r="J144">
        <v>43</v>
      </c>
      <c r="K144">
        <v>78</v>
      </c>
      <c r="L144">
        <v>15</v>
      </c>
      <c r="M144" t="s">
        <v>24</v>
      </c>
      <c r="N144">
        <v>23</v>
      </c>
      <c r="O144" t="s">
        <v>21</v>
      </c>
      <c r="P144">
        <v>7</v>
      </c>
      <c r="Q144" t="s">
        <v>25</v>
      </c>
      <c r="R144">
        <v>5</v>
      </c>
      <c r="S144">
        <f>YEAR(Table2[[#This Row],[Visitor Date]])</f>
        <v>2022</v>
      </c>
      <c r="T144" t="str">
        <f>TEXT(Table2[[#This Row],[Visitor Date]], "MMM")</f>
        <v>Aug</v>
      </c>
    </row>
    <row r="145" spans="1:20" x14ac:dyDescent="0.3">
      <c r="A145" t="s">
        <v>30</v>
      </c>
      <c r="B145">
        <v>14</v>
      </c>
      <c r="C145" t="s">
        <v>19</v>
      </c>
      <c r="D145">
        <v>119</v>
      </c>
      <c r="E145">
        <v>45064</v>
      </c>
      <c r="F145">
        <v>17</v>
      </c>
      <c r="G145">
        <v>70.63</v>
      </c>
      <c r="H145">
        <v>42</v>
      </c>
      <c r="I145">
        <v>4.2</v>
      </c>
      <c r="J145">
        <v>60</v>
      </c>
      <c r="K145">
        <v>96</v>
      </c>
      <c r="L145">
        <v>14.5</v>
      </c>
      <c r="M145" t="s">
        <v>27</v>
      </c>
      <c r="N145">
        <v>21</v>
      </c>
      <c r="O145" t="s">
        <v>31</v>
      </c>
      <c r="P145">
        <v>16</v>
      </c>
      <c r="Q145" t="s">
        <v>25</v>
      </c>
      <c r="R145">
        <v>15.5</v>
      </c>
      <c r="S145">
        <f>YEAR(Table2[[#This Row],[Visitor Date]])</f>
        <v>2023</v>
      </c>
      <c r="T145" t="str">
        <f>TEXT(Table2[[#This Row],[Visitor Date]], "MMM")</f>
        <v>May</v>
      </c>
    </row>
    <row r="146" spans="1:20" x14ac:dyDescent="0.3">
      <c r="A146" t="s">
        <v>30</v>
      </c>
      <c r="B146">
        <v>14</v>
      </c>
      <c r="C146" t="s">
        <v>23</v>
      </c>
      <c r="D146">
        <v>116</v>
      </c>
      <c r="E146">
        <v>44578</v>
      </c>
      <c r="F146">
        <v>9</v>
      </c>
      <c r="G146">
        <v>67</v>
      </c>
      <c r="H146">
        <v>27</v>
      </c>
      <c r="I146">
        <v>3.7</v>
      </c>
      <c r="J146">
        <v>56</v>
      </c>
      <c r="K146">
        <v>62</v>
      </c>
      <c r="L146">
        <v>12.5</v>
      </c>
      <c r="M146" t="s">
        <v>27</v>
      </c>
      <c r="N146">
        <v>20.5</v>
      </c>
      <c r="O146" t="s">
        <v>31</v>
      </c>
      <c r="P146">
        <v>14</v>
      </c>
      <c r="Q146" t="s">
        <v>25</v>
      </c>
      <c r="R146">
        <v>13.5</v>
      </c>
      <c r="S146">
        <f>YEAR(Table2[[#This Row],[Visitor Date]])</f>
        <v>2022</v>
      </c>
      <c r="T146" t="str">
        <f>TEXT(Table2[[#This Row],[Visitor Date]], "MMM")</f>
        <v>Jan</v>
      </c>
    </row>
    <row r="147" spans="1:20" x14ac:dyDescent="0.3">
      <c r="A147" t="s">
        <v>30</v>
      </c>
      <c r="B147">
        <v>14</v>
      </c>
      <c r="C147" t="s">
        <v>35</v>
      </c>
      <c r="D147">
        <v>122</v>
      </c>
      <c r="E147">
        <v>44852</v>
      </c>
      <c r="F147">
        <v>6</v>
      </c>
      <c r="G147">
        <v>66</v>
      </c>
      <c r="H147">
        <v>25</v>
      </c>
      <c r="I147">
        <v>3.5</v>
      </c>
      <c r="J147">
        <v>54</v>
      </c>
      <c r="K147">
        <v>52</v>
      </c>
      <c r="L147">
        <v>12</v>
      </c>
      <c r="M147" t="s">
        <v>27</v>
      </c>
      <c r="N147">
        <v>19</v>
      </c>
      <c r="O147" t="s">
        <v>31</v>
      </c>
      <c r="P147">
        <v>13</v>
      </c>
      <c r="Q147" t="s">
        <v>25</v>
      </c>
      <c r="R147">
        <v>12</v>
      </c>
      <c r="S147">
        <f>YEAR(Table2[[#This Row],[Visitor Date]])</f>
        <v>2022</v>
      </c>
      <c r="T147" t="str">
        <f>TEXT(Table2[[#This Row],[Visitor Date]], "MMM")</f>
        <v>Oct</v>
      </c>
    </row>
    <row r="148" spans="1:20" x14ac:dyDescent="0.3">
      <c r="A148" t="s">
        <v>32</v>
      </c>
      <c r="B148">
        <v>33</v>
      </c>
      <c r="C148" t="s">
        <v>19</v>
      </c>
      <c r="D148">
        <v>34</v>
      </c>
      <c r="E148">
        <v>45184</v>
      </c>
      <c r="F148">
        <v>20</v>
      </c>
      <c r="G148">
        <v>63</v>
      </c>
      <c r="H148">
        <v>26</v>
      </c>
      <c r="I148">
        <v>4.3</v>
      </c>
      <c r="J148">
        <v>53</v>
      </c>
      <c r="K148">
        <v>96</v>
      </c>
      <c r="L148">
        <v>15</v>
      </c>
      <c r="M148" t="s">
        <v>24</v>
      </c>
      <c r="N148">
        <v>19</v>
      </c>
      <c r="O148" t="s">
        <v>33</v>
      </c>
      <c r="P148">
        <v>14</v>
      </c>
      <c r="Q148" t="s">
        <v>34</v>
      </c>
      <c r="R148">
        <v>11</v>
      </c>
      <c r="S148">
        <f>YEAR(Table2[[#This Row],[Visitor Date]])</f>
        <v>2023</v>
      </c>
      <c r="T148" t="str">
        <f>TEXT(Table2[[#This Row],[Visitor Date]], "MMM")</f>
        <v>Sep</v>
      </c>
    </row>
    <row r="149" spans="1:20" x14ac:dyDescent="0.3">
      <c r="A149" t="s">
        <v>32</v>
      </c>
      <c r="B149">
        <v>33</v>
      </c>
      <c r="C149" t="s">
        <v>23</v>
      </c>
      <c r="D149">
        <v>30</v>
      </c>
      <c r="E149">
        <v>45097</v>
      </c>
      <c r="F149">
        <v>15</v>
      </c>
      <c r="G149">
        <v>59</v>
      </c>
      <c r="H149">
        <v>27</v>
      </c>
      <c r="I149">
        <v>3.9</v>
      </c>
      <c r="J149">
        <v>51</v>
      </c>
      <c r="K149">
        <v>80</v>
      </c>
      <c r="L149">
        <v>14</v>
      </c>
      <c r="M149" t="s">
        <v>24</v>
      </c>
      <c r="N149">
        <v>18</v>
      </c>
      <c r="O149" t="s">
        <v>33</v>
      </c>
      <c r="P149">
        <v>13</v>
      </c>
      <c r="Q149" t="s">
        <v>34</v>
      </c>
      <c r="R149">
        <v>10</v>
      </c>
      <c r="S149">
        <f>YEAR(Table2[[#This Row],[Visitor Date]])</f>
        <v>2023</v>
      </c>
      <c r="T149" t="str">
        <f>TEXT(Table2[[#This Row],[Visitor Date]], "MMM")</f>
        <v>Jun</v>
      </c>
    </row>
    <row r="150" spans="1:20" x14ac:dyDescent="0.3">
      <c r="A150" t="s">
        <v>32</v>
      </c>
      <c r="B150">
        <v>33</v>
      </c>
      <c r="C150" t="s">
        <v>35</v>
      </c>
      <c r="D150">
        <v>4</v>
      </c>
      <c r="E150">
        <v>44894</v>
      </c>
      <c r="F150">
        <v>10</v>
      </c>
      <c r="G150">
        <v>58</v>
      </c>
      <c r="H150">
        <v>28</v>
      </c>
      <c r="I150">
        <v>3.6</v>
      </c>
      <c r="J150">
        <v>48</v>
      </c>
      <c r="K150">
        <v>51</v>
      </c>
      <c r="L150">
        <v>13</v>
      </c>
      <c r="M150" t="s">
        <v>24</v>
      </c>
      <c r="N150">
        <v>16</v>
      </c>
      <c r="O150" t="s">
        <v>33</v>
      </c>
      <c r="P150">
        <v>11</v>
      </c>
      <c r="Q150" t="s">
        <v>34</v>
      </c>
      <c r="R150">
        <v>8</v>
      </c>
      <c r="S150">
        <f>YEAR(Table2[[#This Row],[Visitor Date]])</f>
        <v>2022</v>
      </c>
      <c r="T150" t="str">
        <f>TEXT(Table2[[#This Row],[Visitor Date]], "MMM")</f>
        <v>Nov</v>
      </c>
    </row>
    <row r="151" spans="1:20" x14ac:dyDescent="0.3">
      <c r="A151" t="s">
        <v>18</v>
      </c>
      <c r="B151">
        <v>91</v>
      </c>
      <c r="C151" t="s">
        <v>19</v>
      </c>
      <c r="D151">
        <v>55</v>
      </c>
      <c r="E151">
        <v>45204</v>
      </c>
      <c r="F151">
        <v>52</v>
      </c>
      <c r="G151">
        <v>54</v>
      </c>
      <c r="H151">
        <v>77</v>
      </c>
      <c r="I151">
        <v>4.4000000000000004</v>
      </c>
      <c r="J151">
        <v>59</v>
      </c>
      <c r="K151">
        <v>73</v>
      </c>
      <c r="L151">
        <v>16</v>
      </c>
      <c r="M151" t="s">
        <v>20</v>
      </c>
      <c r="N151">
        <v>7</v>
      </c>
      <c r="O151" t="s">
        <v>21</v>
      </c>
      <c r="P151">
        <v>15</v>
      </c>
      <c r="Q151" t="s">
        <v>22</v>
      </c>
      <c r="R151">
        <v>22</v>
      </c>
      <c r="S151">
        <f>YEAR(Table2[[#This Row],[Visitor Date]])</f>
        <v>2023</v>
      </c>
      <c r="T151" t="str">
        <f>TEXT(Table2[[#This Row],[Visitor Date]], "MMM")</f>
        <v>Oct</v>
      </c>
    </row>
    <row r="152" spans="1:20" x14ac:dyDescent="0.3">
      <c r="A152" t="s">
        <v>18</v>
      </c>
      <c r="B152">
        <v>91</v>
      </c>
      <c r="C152" t="s">
        <v>23</v>
      </c>
      <c r="D152">
        <v>84</v>
      </c>
      <c r="E152">
        <v>44862</v>
      </c>
      <c r="F152">
        <v>27</v>
      </c>
      <c r="G152">
        <v>56</v>
      </c>
      <c r="H152">
        <v>70</v>
      </c>
      <c r="I152">
        <v>3.8</v>
      </c>
      <c r="J152">
        <v>58</v>
      </c>
      <c r="K152">
        <v>58</v>
      </c>
      <c r="L152">
        <v>14</v>
      </c>
      <c r="M152" t="s">
        <v>20</v>
      </c>
      <c r="N152">
        <v>6</v>
      </c>
      <c r="O152" t="s">
        <v>21</v>
      </c>
      <c r="P152">
        <v>14</v>
      </c>
      <c r="Q152" t="s">
        <v>22</v>
      </c>
      <c r="R152">
        <v>21</v>
      </c>
      <c r="S152">
        <f>YEAR(Table2[[#This Row],[Visitor Date]])</f>
        <v>2022</v>
      </c>
      <c r="T152" t="str">
        <f>TEXT(Table2[[#This Row],[Visitor Date]], "MMM")</f>
        <v>Oct</v>
      </c>
    </row>
    <row r="153" spans="1:20" x14ac:dyDescent="0.3">
      <c r="A153" t="s">
        <v>18</v>
      </c>
      <c r="B153">
        <v>91</v>
      </c>
      <c r="C153" t="s">
        <v>35</v>
      </c>
      <c r="D153">
        <v>88</v>
      </c>
      <c r="E153">
        <v>45140</v>
      </c>
      <c r="F153">
        <v>12</v>
      </c>
      <c r="G153">
        <v>58</v>
      </c>
      <c r="H153">
        <v>65</v>
      </c>
      <c r="I153">
        <v>3.4</v>
      </c>
      <c r="J153">
        <v>5</v>
      </c>
      <c r="K153">
        <v>45</v>
      </c>
      <c r="L153">
        <v>13</v>
      </c>
      <c r="M153" t="s">
        <v>20</v>
      </c>
      <c r="N153">
        <v>5.5</v>
      </c>
      <c r="O153" t="s">
        <v>21</v>
      </c>
      <c r="P153">
        <v>12</v>
      </c>
      <c r="Q153" t="s">
        <v>22</v>
      </c>
      <c r="R153">
        <v>19</v>
      </c>
      <c r="S153">
        <f>YEAR(Table2[[#This Row],[Visitor Date]])</f>
        <v>2023</v>
      </c>
      <c r="T153" t="str">
        <f>TEXT(Table2[[#This Row],[Visitor Date]], "MMM")</f>
        <v>Aug</v>
      </c>
    </row>
    <row r="154" spans="1:20" x14ac:dyDescent="0.3">
      <c r="A154" t="s">
        <v>24</v>
      </c>
      <c r="B154">
        <v>44</v>
      </c>
      <c r="C154" t="s">
        <v>19</v>
      </c>
      <c r="D154">
        <v>43</v>
      </c>
      <c r="E154">
        <v>44813</v>
      </c>
      <c r="F154">
        <v>45</v>
      </c>
      <c r="G154">
        <v>89</v>
      </c>
      <c r="H154">
        <v>45</v>
      </c>
      <c r="I154">
        <v>3.2</v>
      </c>
      <c r="J154">
        <v>45</v>
      </c>
      <c r="K154">
        <v>31</v>
      </c>
      <c r="L154">
        <v>17</v>
      </c>
      <c r="M154" t="s">
        <v>24</v>
      </c>
      <c r="N154">
        <v>26</v>
      </c>
      <c r="O154" t="s">
        <v>21</v>
      </c>
      <c r="P154">
        <v>7</v>
      </c>
      <c r="Q154" t="s">
        <v>25</v>
      </c>
      <c r="R154">
        <v>7</v>
      </c>
      <c r="S154">
        <f>YEAR(Table2[[#This Row],[Visitor Date]])</f>
        <v>2022</v>
      </c>
      <c r="T154" t="str">
        <f>TEXT(Table2[[#This Row],[Visitor Date]], "MMM")</f>
        <v>Sep</v>
      </c>
    </row>
    <row r="155" spans="1:20" x14ac:dyDescent="0.3">
      <c r="A155" t="s">
        <v>24</v>
      </c>
      <c r="B155">
        <v>44</v>
      </c>
      <c r="C155" t="s">
        <v>23</v>
      </c>
      <c r="D155">
        <v>137</v>
      </c>
      <c r="E155">
        <v>44667</v>
      </c>
      <c r="F155">
        <v>38</v>
      </c>
      <c r="G155">
        <v>85</v>
      </c>
      <c r="H155">
        <v>40</v>
      </c>
      <c r="I155">
        <v>2.9</v>
      </c>
      <c r="J155">
        <v>44</v>
      </c>
      <c r="K155">
        <v>27</v>
      </c>
      <c r="L155">
        <v>16</v>
      </c>
      <c r="M155" t="s">
        <v>24</v>
      </c>
      <c r="N155">
        <v>25</v>
      </c>
      <c r="O155" t="s">
        <v>21</v>
      </c>
      <c r="P155">
        <v>6.5</v>
      </c>
      <c r="Q155" t="s">
        <v>25</v>
      </c>
      <c r="R155">
        <v>6.5</v>
      </c>
      <c r="S155">
        <f>YEAR(Table2[[#This Row],[Visitor Date]])</f>
        <v>2022</v>
      </c>
      <c r="T155" t="str">
        <f>TEXT(Table2[[#This Row],[Visitor Date]], "MMM")</f>
        <v>Apr</v>
      </c>
    </row>
    <row r="156" spans="1:20" x14ac:dyDescent="0.3">
      <c r="A156" t="s">
        <v>24</v>
      </c>
      <c r="B156">
        <v>44</v>
      </c>
      <c r="C156" t="s">
        <v>35</v>
      </c>
      <c r="D156">
        <v>20</v>
      </c>
      <c r="E156">
        <v>45264</v>
      </c>
      <c r="F156">
        <v>25</v>
      </c>
      <c r="G156">
        <v>83</v>
      </c>
      <c r="H156">
        <v>35</v>
      </c>
      <c r="I156">
        <v>3</v>
      </c>
      <c r="J156">
        <v>43</v>
      </c>
      <c r="K156">
        <v>78</v>
      </c>
      <c r="L156">
        <v>15</v>
      </c>
      <c r="M156" t="s">
        <v>24</v>
      </c>
      <c r="N156">
        <v>23</v>
      </c>
      <c r="O156" t="s">
        <v>21</v>
      </c>
      <c r="P156">
        <v>7</v>
      </c>
      <c r="Q156" t="s">
        <v>25</v>
      </c>
      <c r="R156">
        <v>5</v>
      </c>
      <c r="S156">
        <f>YEAR(Table2[[#This Row],[Visitor Date]])</f>
        <v>2023</v>
      </c>
      <c r="T156" t="str">
        <f>TEXT(Table2[[#This Row],[Visitor Date]], "MMM")</f>
        <v>Dec</v>
      </c>
    </row>
    <row r="157" spans="1:20" x14ac:dyDescent="0.3">
      <c r="A157" t="s">
        <v>26</v>
      </c>
      <c r="B157">
        <v>26</v>
      </c>
      <c r="C157" t="s">
        <v>19</v>
      </c>
      <c r="D157">
        <v>35</v>
      </c>
      <c r="E157">
        <v>44953</v>
      </c>
      <c r="F157">
        <v>10</v>
      </c>
      <c r="G157">
        <v>5.5</v>
      </c>
      <c r="H157">
        <v>76</v>
      </c>
      <c r="I157">
        <v>3.5</v>
      </c>
      <c r="J157">
        <v>48</v>
      </c>
      <c r="K157">
        <v>33</v>
      </c>
      <c r="L157">
        <v>6.5</v>
      </c>
      <c r="M157" t="s">
        <v>27</v>
      </c>
      <c r="N157">
        <v>22</v>
      </c>
      <c r="O157" t="s">
        <v>21</v>
      </c>
      <c r="P157">
        <v>15</v>
      </c>
      <c r="Q157" t="s">
        <v>22</v>
      </c>
      <c r="R157">
        <v>12</v>
      </c>
      <c r="S157">
        <f>YEAR(Table2[[#This Row],[Visitor Date]])</f>
        <v>2023</v>
      </c>
      <c r="T157" t="str">
        <f>TEXT(Table2[[#This Row],[Visitor Date]], "MMM")</f>
        <v>Jan</v>
      </c>
    </row>
    <row r="158" spans="1:20" x14ac:dyDescent="0.3">
      <c r="A158" t="s">
        <v>26</v>
      </c>
      <c r="B158">
        <v>26</v>
      </c>
      <c r="C158" t="s">
        <v>23</v>
      </c>
      <c r="D158">
        <v>29</v>
      </c>
      <c r="E158">
        <v>45116</v>
      </c>
      <c r="F158">
        <v>12</v>
      </c>
      <c r="G158">
        <v>6</v>
      </c>
      <c r="H158">
        <v>75</v>
      </c>
      <c r="I158">
        <v>3.1</v>
      </c>
      <c r="J158">
        <v>45</v>
      </c>
      <c r="K158">
        <v>28</v>
      </c>
      <c r="L158">
        <v>5</v>
      </c>
      <c r="M158" t="s">
        <v>27</v>
      </c>
      <c r="N158">
        <v>21</v>
      </c>
      <c r="O158" t="s">
        <v>21</v>
      </c>
      <c r="P158">
        <v>14</v>
      </c>
      <c r="Q158" t="s">
        <v>22</v>
      </c>
      <c r="R158">
        <v>11</v>
      </c>
      <c r="S158">
        <f>YEAR(Table2[[#This Row],[Visitor Date]])</f>
        <v>2023</v>
      </c>
      <c r="T158" t="str">
        <f>TEXT(Table2[[#This Row],[Visitor Date]], "MMM")</f>
        <v>Jul</v>
      </c>
    </row>
    <row r="159" spans="1:20" x14ac:dyDescent="0.3">
      <c r="A159" t="s">
        <v>26</v>
      </c>
      <c r="B159">
        <v>26</v>
      </c>
      <c r="C159" t="s">
        <v>35</v>
      </c>
      <c r="D159">
        <v>114</v>
      </c>
      <c r="E159">
        <v>44588</v>
      </c>
      <c r="F159">
        <v>8</v>
      </c>
      <c r="G159">
        <v>6.5</v>
      </c>
      <c r="H159">
        <v>70</v>
      </c>
      <c r="I159">
        <v>3</v>
      </c>
      <c r="J159">
        <v>42</v>
      </c>
      <c r="K159">
        <v>69</v>
      </c>
      <c r="L159">
        <v>4.5</v>
      </c>
      <c r="M159" t="s">
        <v>27</v>
      </c>
      <c r="N159">
        <v>20</v>
      </c>
      <c r="O159" t="s">
        <v>21</v>
      </c>
      <c r="P159">
        <v>12</v>
      </c>
      <c r="Q159" t="s">
        <v>22</v>
      </c>
      <c r="R159">
        <v>10</v>
      </c>
      <c r="S159">
        <f>YEAR(Table2[[#This Row],[Visitor Date]])</f>
        <v>2022</v>
      </c>
      <c r="T159" t="str">
        <f>TEXT(Table2[[#This Row],[Visitor Date]], "MMM")</f>
        <v>Jan</v>
      </c>
    </row>
    <row r="160" spans="1:20" x14ac:dyDescent="0.3">
      <c r="A160" t="s">
        <v>18</v>
      </c>
      <c r="B160">
        <v>91</v>
      </c>
      <c r="C160" t="s">
        <v>19</v>
      </c>
      <c r="D160">
        <v>60</v>
      </c>
      <c r="E160">
        <v>45251</v>
      </c>
      <c r="F160">
        <v>47</v>
      </c>
      <c r="G160">
        <v>54.88</v>
      </c>
      <c r="H160">
        <v>77</v>
      </c>
      <c r="I160">
        <v>4.4000000000000004</v>
      </c>
      <c r="J160">
        <v>61.5</v>
      </c>
      <c r="K160">
        <v>76</v>
      </c>
      <c r="L160">
        <v>17.100000000000001</v>
      </c>
      <c r="M160" t="s">
        <v>20</v>
      </c>
      <c r="N160">
        <v>6.2</v>
      </c>
      <c r="O160" t="s">
        <v>21</v>
      </c>
      <c r="P160">
        <v>17.399999999999999</v>
      </c>
      <c r="Q160" t="s">
        <v>22</v>
      </c>
      <c r="R160">
        <v>22.2</v>
      </c>
      <c r="S160">
        <f>YEAR(Table2[[#This Row],[Visitor Date]])</f>
        <v>2023</v>
      </c>
      <c r="T160" t="str">
        <f>TEXT(Table2[[#This Row],[Visitor Date]], "MMM")</f>
        <v>Nov</v>
      </c>
    </row>
    <row r="161" spans="1:20" x14ac:dyDescent="0.3">
      <c r="A161" t="s">
        <v>24</v>
      </c>
      <c r="B161">
        <v>44</v>
      </c>
      <c r="C161" t="s">
        <v>23</v>
      </c>
      <c r="D161">
        <v>66</v>
      </c>
      <c r="E161">
        <v>44887</v>
      </c>
      <c r="F161">
        <v>44</v>
      </c>
      <c r="G161">
        <v>91.47</v>
      </c>
      <c r="H161">
        <v>49</v>
      </c>
      <c r="I161">
        <v>2.7</v>
      </c>
      <c r="J161">
        <v>47.8</v>
      </c>
      <c r="K161">
        <v>37</v>
      </c>
      <c r="L161">
        <v>18</v>
      </c>
      <c r="M161" t="s">
        <v>24</v>
      </c>
      <c r="N161">
        <v>27.5</v>
      </c>
      <c r="O161" t="s">
        <v>21</v>
      </c>
      <c r="P161">
        <v>8.1</v>
      </c>
      <c r="Q161" t="s">
        <v>25</v>
      </c>
      <c r="R161">
        <v>6.9</v>
      </c>
      <c r="S161">
        <f>YEAR(Table2[[#This Row],[Visitor Date]])</f>
        <v>2022</v>
      </c>
      <c r="T161" t="str">
        <f>TEXT(Table2[[#This Row],[Visitor Date]], "MMM")</f>
        <v>Nov</v>
      </c>
    </row>
    <row r="162" spans="1:20" x14ac:dyDescent="0.3">
      <c r="A162" t="s">
        <v>26</v>
      </c>
      <c r="B162">
        <v>26</v>
      </c>
      <c r="C162" t="s">
        <v>19</v>
      </c>
      <c r="D162">
        <v>53</v>
      </c>
      <c r="E162">
        <v>45070</v>
      </c>
      <c r="F162">
        <v>8</v>
      </c>
      <c r="G162">
        <v>6.04</v>
      </c>
      <c r="H162">
        <v>78</v>
      </c>
      <c r="I162">
        <v>3.2</v>
      </c>
      <c r="J162">
        <v>48.7</v>
      </c>
      <c r="K162">
        <v>39</v>
      </c>
      <c r="L162">
        <v>5.8</v>
      </c>
      <c r="M162" t="s">
        <v>27</v>
      </c>
      <c r="N162">
        <v>23.6</v>
      </c>
      <c r="O162" t="s">
        <v>21</v>
      </c>
      <c r="P162">
        <v>18.399999999999999</v>
      </c>
      <c r="Q162" t="s">
        <v>22</v>
      </c>
      <c r="R162">
        <v>11.6</v>
      </c>
      <c r="S162">
        <f>YEAR(Table2[[#This Row],[Visitor Date]])</f>
        <v>2023</v>
      </c>
      <c r="T162" t="str">
        <f>TEXT(Table2[[#This Row],[Visitor Date]], "MMM")</f>
        <v>May</v>
      </c>
    </row>
    <row r="163" spans="1:20" x14ac:dyDescent="0.3">
      <c r="A163" t="s">
        <v>28</v>
      </c>
      <c r="B163">
        <v>68</v>
      </c>
      <c r="C163" t="s">
        <v>23</v>
      </c>
      <c r="D163">
        <v>64</v>
      </c>
      <c r="E163">
        <v>45192</v>
      </c>
      <c r="F163">
        <v>11</v>
      </c>
      <c r="G163">
        <v>90</v>
      </c>
      <c r="H163">
        <v>54</v>
      </c>
      <c r="I163">
        <v>3.3</v>
      </c>
      <c r="J163">
        <v>7.8</v>
      </c>
      <c r="K163">
        <v>38</v>
      </c>
      <c r="L163">
        <v>11</v>
      </c>
      <c r="M163" t="s">
        <v>20</v>
      </c>
      <c r="N163">
        <v>5.3</v>
      </c>
      <c r="O163" t="s">
        <v>29</v>
      </c>
      <c r="P163">
        <v>20.5</v>
      </c>
      <c r="Q163" t="s">
        <v>25</v>
      </c>
      <c r="R163">
        <v>19.5</v>
      </c>
      <c r="S163">
        <f>YEAR(Table2[[#This Row],[Visitor Date]])</f>
        <v>2023</v>
      </c>
      <c r="T163" t="str">
        <f>TEXT(Table2[[#This Row],[Visitor Date]], "MMM")</f>
        <v>Sep</v>
      </c>
    </row>
    <row r="164" spans="1:20" x14ac:dyDescent="0.3">
      <c r="A164" t="s">
        <v>30</v>
      </c>
      <c r="B164">
        <v>14</v>
      </c>
      <c r="C164" t="s">
        <v>23</v>
      </c>
      <c r="D164">
        <v>2</v>
      </c>
      <c r="E164">
        <v>45076</v>
      </c>
      <c r="F164">
        <v>14</v>
      </c>
      <c r="G164">
        <v>70.63</v>
      </c>
      <c r="H164">
        <v>41</v>
      </c>
      <c r="I164">
        <v>3.9</v>
      </c>
      <c r="J164">
        <v>59.4</v>
      </c>
      <c r="K164">
        <v>25</v>
      </c>
      <c r="L164">
        <v>15.6</v>
      </c>
      <c r="M164" t="s">
        <v>27</v>
      </c>
      <c r="N164">
        <v>23.7</v>
      </c>
      <c r="O164" t="s">
        <v>31</v>
      </c>
      <c r="P164">
        <v>15.6</v>
      </c>
      <c r="Q164" t="s">
        <v>25</v>
      </c>
      <c r="R164">
        <v>15.1</v>
      </c>
      <c r="S164">
        <f>YEAR(Table2[[#This Row],[Visitor Date]])</f>
        <v>2023</v>
      </c>
      <c r="T164" t="str">
        <f>TEXT(Table2[[#This Row],[Visitor Date]], "MMM")</f>
        <v>May</v>
      </c>
    </row>
    <row r="165" spans="1:20" x14ac:dyDescent="0.3">
      <c r="A165" t="s">
        <v>18</v>
      </c>
      <c r="B165">
        <v>91</v>
      </c>
      <c r="C165" t="s">
        <v>19</v>
      </c>
      <c r="D165">
        <v>157</v>
      </c>
      <c r="E165">
        <v>44624</v>
      </c>
      <c r="F165">
        <v>52</v>
      </c>
      <c r="G165">
        <v>54</v>
      </c>
      <c r="H165">
        <v>77</v>
      </c>
      <c r="I165">
        <v>4.5999999999999996</v>
      </c>
      <c r="J165">
        <v>58</v>
      </c>
      <c r="K165">
        <v>73</v>
      </c>
      <c r="L165">
        <v>17</v>
      </c>
      <c r="M165" t="s">
        <v>20</v>
      </c>
      <c r="N165">
        <v>8</v>
      </c>
      <c r="O165" t="s">
        <v>21</v>
      </c>
      <c r="P165">
        <v>16</v>
      </c>
      <c r="Q165" t="s">
        <v>22</v>
      </c>
      <c r="R165">
        <v>23</v>
      </c>
      <c r="S165">
        <f>YEAR(Table2[[#This Row],[Visitor Date]])</f>
        <v>2022</v>
      </c>
      <c r="T165" t="str">
        <f>TEXT(Table2[[#This Row],[Visitor Date]], "MMM")</f>
        <v>Mar</v>
      </c>
    </row>
    <row r="166" spans="1:20" x14ac:dyDescent="0.3">
      <c r="A166" t="s">
        <v>24</v>
      </c>
      <c r="B166">
        <v>44</v>
      </c>
      <c r="C166" t="s">
        <v>19</v>
      </c>
      <c r="D166">
        <v>129</v>
      </c>
      <c r="E166">
        <v>44626</v>
      </c>
      <c r="F166">
        <v>45</v>
      </c>
      <c r="G166">
        <v>89</v>
      </c>
      <c r="H166">
        <v>47</v>
      </c>
      <c r="I166">
        <v>3.3</v>
      </c>
      <c r="J166">
        <v>45</v>
      </c>
      <c r="K166">
        <v>32</v>
      </c>
      <c r="L166">
        <v>18</v>
      </c>
      <c r="M166" t="s">
        <v>24</v>
      </c>
      <c r="N166">
        <v>27.5</v>
      </c>
      <c r="O166" t="s">
        <v>21</v>
      </c>
      <c r="P166">
        <v>9.5</v>
      </c>
      <c r="Q166" t="s">
        <v>25</v>
      </c>
      <c r="R166">
        <v>8.5</v>
      </c>
      <c r="S166">
        <f>YEAR(Table2[[#This Row],[Visitor Date]])</f>
        <v>2022</v>
      </c>
      <c r="T166" t="str">
        <f>TEXT(Table2[[#This Row],[Visitor Date]], "MMM")</f>
        <v>Mar</v>
      </c>
    </row>
    <row r="167" spans="1:20" x14ac:dyDescent="0.3">
      <c r="A167" t="s">
        <v>26</v>
      </c>
      <c r="B167">
        <v>26</v>
      </c>
      <c r="C167" t="s">
        <v>23</v>
      </c>
      <c r="D167">
        <v>269</v>
      </c>
      <c r="E167">
        <v>45173</v>
      </c>
      <c r="F167">
        <v>10</v>
      </c>
      <c r="G167">
        <v>5.5</v>
      </c>
      <c r="H167">
        <v>76</v>
      </c>
      <c r="I167">
        <v>3.5</v>
      </c>
      <c r="J167">
        <v>48</v>
      </c>
      <c r="K167">
        <v>33</v>
      </c>
      <c r="L167">
        <v>6.5</v>
      </c>
      <c r="M167" t="s">
        <v>27</v>
      </c>
      <c r="N167">
        <v>22</v>
      </c>
      <c r="O167" t="s">
        <v>21</v>
      </c>
      <c r="P167">
        <v>15</v>
      </c>
      <c r="Q167" t="s">
        <v>22</v>
      </c>
      <c r="R167">
        <v>12</v>
      </c>
      <c r="S167">
        <f>YEAR(Table2[[#This Row],[Visitor Date]])</f>
        <v>2023</v>
      </c>
      <c r="T167" t="str">
        <f>TEXT(Table2[[#This Row],[Visitor Date]], "MMM")</f>
        <v>Sep</v>
      </c>
    </row>
    <row r="168" spans="1:20" x14ac:dyDescent="0.3">
      <c r="A168" t="s">
        <v>32</v>
      </c>
      <c r="B168">
        <v>33</v>
      </c>
      <c r="C168" t="s">
        <v>19</v>
      </c>
      <c r="D168">
        <v>34</v>
      </c>
      <c r="E168">
        <v>45245</v>
      </c>
      <c r="F168">
        <v>20</v>
      </c>
      <c r="G168">
        <v>63</v>
      </c>
      <c r="H168">
        <v>77</v>
      </c>
      <c r="I168">
        <v>4.3</v>
      </c>
      <c r="J168">
        <v>53</v>
      </c>
      <c r="K168">
        <v>96</v>
      </c>
      <c r="L168">
        <v>15</v>
      </c>
      <c r="M168" t="s">
        <v>24</v>
      </c>
      <c r="N168">
        <v>19</v>
      </c>
      <c r="O168" t="s">
        <v>33</v>
      </c>
      <c r="P168">
        <v>14</v>
      </c>
      <c r="Q168" t="s">
        <v>34</v>
      </c>
      <c r="R168">
        <v>11</v>
      </c>
      <c r="S168">
        <f>YEAR(Table2[[#This Row],[Visitor Date]])</f>
        <v>2023</v>
      </c>
      <c r="T168" t="str">
        <f>TEXT(Table2[[#This Row],[Visitor Date]], "MMM")</f>
        <v>Nov</v>
      </c>
    </row>
    <row r="169" spans="1:20" x14ac:dyDescent="0.3">
      <c r="A169" t="s">
        <v>32</v>
      </c>
      <c r="B169">
        <v>33</v>
      </c>
      <c r="C169" t="s">
        <v>23</v>
      </c>
      <c r="D169">
        <v>30</v>
      </c>
      <c r="E169">
        <v>44928</v>
      </c>
      <c r="F169">
        <v>15</v>
      </c>
      <c r="G169">
        <v>59</v>
      </c>
      <c r="H169">
        <v>78</v>
      </c>
      <c r="I169">
        <v>3.9</v>
      </c>
      <c r="J169">
        <v>51</v>
      </c>
      <c r="K169">
        <v>80</v>
      </c>
      <c r="L169">
        <v>14</v>
      </c>
      <c r="M169" t="s">
        <v>24</v>
      </c>
      <c r="N169">
        <v>18</v>
      </c>
      <c r="O169" t="s">
        <v>33</v>
      </c>
      <c r="P169">
        <v>13</v>
      </c>
      <c r="Q169" t="s">
        <v>34</v>
      </c>
      <c r="R169">
        <v>10</v>
      </c>
      <c r="S169">
        <f>YEAR(Table2[[#This Row],[Visitor Date]])</f>
        <v>2023</v>
      </c>
      <c r="T169" t="str">
        <f>TEXT(Table2[[#This Row],[Visitor Date]], "MMM")</f>
        <v>Jan</v>
      </c>
    </row>
    <row r="170" spans="1:20" x14ac:dyDescent="0.3">
      <c r="A170" t="s">
        <v>32</v>
      </c>
      <c r="B170">
        <v>33</v>
      </c>
      <c r="C170" t="s">
        <v>35</v>
      </c>
      <c r="D170">
        <v>4</v>
      </c>
      <c r="E170">
        <v>44788</v>
      </c>
      <c r="F170">
        <v>10</v>
      </c>
      <c r="G170">
        <v>58</v>
      </c>
      <c r="H170">
        <v>79</v>
      </c>
      <c r="I170">
        <v>3.6</v>
      </c>
      <c r="J170">
        <v>48</v>
      </c>
      <c r="K170">
        <v>51</v>
      </c>
      <c r="L170">
        <v>13</v>
      </c>
      <c r="M170" t="s">
        <v>24</v>
      </c>
      <c r="N170">
        <v>16</v>
      </c>
      <c r="O170" t="s">
        <v>33</v>
      </c>
      <c r="P170">
        <v>11</v>
      </c>
      <c r="Q170" t="s">
        <v>34</v>
      </c>
      <c r="R170">
        <v>8</v>
      </c>
      <c r="S170">
        <f>YEAR(Table2[[#This Row],[Visitor Date]])</f>
        <v>2022</v>
      </c>
      <c r="T170" t="str">
        <f>TEXT(Table2[[#This Row],[Visitor Date]], "MMM")</f>
        <v>Aug</v>
      </c>
    </row>
    <row r="171" spans="1:20" x14ac:dyDescent="0.3">
      <c r="A171" t="s">
        <v>30</v>
      </c>
      <c r="B171">
        <v>14</v>
      </c>
      <c r="C171" t="s">
        <v>19</v>
      </c>
      <c r="D171">
        <v>19</v>
      </c>
      <c r="E171">
        <v>44586</v>
      </c>
      <c r="F171">
        <v>17</v>
      </c>
      <c r="G171">
        <v>72</v>
      </c>
      <c r="H171">
        <v>42</v>
      </c>
      <c r="I171">
        <v>4</v>
      </c>
      <c r="J171">
        <v>60</v>
      </c>
      <c r="K171">
        <v>98</v>
      </c>
      <c r="L171">
        <v>14.5</v>
      </c>
      <c r="M171" t="s">
        <v>27</v>
      </c>
      <c r="N171">
        <v>21</v>
      </c>
      <c r="O171" t="s">
        <v>31</v>
      </c>
      <c r="P171">
        <v>16</v>
      </c>
      <c r="Q171" t="s">
        <v>25</v>
      </c>
      <c r="R171">
        <v>15.5</v>
      </c>
      <c r="S171">
        <f>YEAR(Table2[[#This Row],[Visitor Date]])</f>
        <v>2022</v>
      </c>
      <c r="T171" t="str">
        <f>TEXT(Table2[[#This Row],[Visitor Date]], "MMM")</f>
        <v>Jan</v>
      </c>
    </row>
    <row r="172" spans="1:20" x14ac:dyDescent="0.3">
      <c r="A172" t="s">
        <v>30</v>
      </c>
      <c r="B172">
        <v>14</v>
      </c>
      <c r="C172" t="s">
        <v>23</v>
      </c>
      <c r="D172">
        <v>116</v>
      </c>
      <c r="E172">
        <v>44991</v>
      </c>
      <c r="F172">
        <v>10</v>
      </c>
      <c r="G172">
        <v>67</v>
      </c>
      <c r="H172">
        <v>27</v>
      </c>
      <c r="I172">
        <v>3.5</v>
      </c>
      <c r="J172">
        <v>56</v>
      </c>
      <c r="K172">
        <v>62</v>
      </c>
      <c r="L172">
        <v>12.5</v>
      </c>
      <c r="M172" t="s">
        <v>27</v>
      </c>
      <c r="N172">
        <v>20.5</v>
      </c>
      <c r="O172" t="s">
        <v>31</v>
      </c>
      <c r="P172">
        <v>14</v>
      </c>
      <c r="Q172" t="s">
        <v>25</v>
      </c>
      <c r="R172">
        <v>13</v>
      </c>
      <c r="S172">
        <f>YEAR(Table2[[#This Row],[Visitor Date]])</f>
        <v>2023</v>
      </c>
      <c r="T172" t="str">
        <f>TEXT(Table2[[#This Row],[Visitor Date]], "MMM")</f>
        <v>Mar</v>
      </c>
    </row>
    <row r="173" spans="1:20" x14ac:dyDescent="0.3">
      <c r="A173" t="s">
        <v>30</v>
      </c>
      <c r="B173">
        <v>14</v>
      </c>
      <c r="C173" t="s">
        <v>35</v>
      </c>
      <c r="D173">
        <v>4</v>
      </c>
      <c r="E173">
        <v>44908</v>
      </c>
      <c r="F173">
        <v>9</v>
      </c>
      <c r="G173">
        <v>66</v>
      </c>
      <c r="H173">
        <v>25</v>
      </c>
      <c r="I173">
        <v>3.4</v>
      </c>
      <c r="J173">
        <v>54</v>
      </c>
      <c r="K173">
        <v>52</v>
      </c>
      <c r="L173">
        <v>12</v>
      </c>
      <c r="M173" t="s">
        <v>27</v>
      </c>
      <c r="N173">
        <v>19</v>
      </c>
      <c r="O173" t="s">
        <v>31</v>
      </c>
      <c r="P173">
        <v>13</v>
      </c>
      <c r="Q173" t="s">
        <v>25</v>
      </c>
      <c r="R173">
        <v>12</v>
      </c>
      <c r="S173">
        <f>YEAR(Table2[[#This Row],[Visitor Date]])</f>
        <v>2022</v>
      </c>
      <c r="T173" t="str">
        <f>TEXT(Table2[[#This Row],[Visitor Date]], "MMM")</f>
        <v>Dec</v>
      </c>
    </row>
    <row r="174" spans="1:20" x14ac:dyDescent="0.3">
      <c r="A174" t="s">
        <v>28</v>
      </c>
      <c r="B174">
        <v>68</v>
      </c>
      <c r="C174" t="s">
        <v>19</v>
      </c>
      <c r="D174">
        <v>62</v>
      </c>
      <c r="E174">
        <v>44729</v>
      </c>
      <c r="F174">
        <v>15</v>
      </c>
      <c r="G174">
        <v>91.5</v>
      </c>
      <c r="H174">
        <v>57</v>
      </c>
      <c r="I174">
        <v>3.7</v>
      </c>
      <c r="J174">
        <v>6</v>
      </c>
      <c r="K174">
        <v>38</v>
      </c>
      <c r="L174">
        <v>12</v>
      </c>
      <c r="M174" t="s">
        <v>20</v>
      </c>
      <c r="N174">
        <v>5.5</v>
      </c>
      <c r="O174" t="s">
        <v>29</v>
      </c>
      <c r="P174">
        <v>20</v>
      </c>
      <c r="Q174" t="s">
        <v>25</v>
      </c>
      <c r="R174">
        <v>18.5</v>
      </c>
      <c r="S174">
        <f>YEAR(Table2[[#This Row],[Visitor Date]])</f>
        <v>2022</v>
      </c>
      <c r="T174" t="str">
        <f>TEXT(Table2[[#This Row],[Visitor Date]], "MMM")</f>
        <v>Jun</v>
      </c>
    </row>
    <row r="175" spans="1:20" x14ac:dyDescent="0.3">
      <c r="A175" t="s">
        <v>28</v>
      </c>
      <c r="B175">
        <v>68</v>
      </c>
      <c r="C175" t="s">
        <v>23</v>
      </c>
      <c r="D175">
        <v>28</v>
      </c>
      <c r="E175">
        <v>45150</v>
      </c>
      <c r="F175">
        <v>12</v>
      </c>
      <c r="G175">
        <v>89</v>
      </c>
      <c r="H175">
        <v>53</v>
      </c>
      <c r="I175">
        <v>3.1</v>
      </c>
      <c r="K175">
        <v>99</v>
      </c>
      <c r="L175">
        <v>11.5</v>
      </c>
      <c r="M175" t="s">
        <v>20</v>
      </c>
      <c r="N175">
        <v>4.5</v>
      </c>
      <c r="O175" t="s">
        <v>29</v>
      </c>
      <c r="P175">
        <v>18</v>
      </c>
      <c r="Q175" t="s">
        <v>25</v>
      </c>
      <c r="R175">
        <v>17</v>
      </c>
      <c r="S175">
        <f>YEAR(Table2[[#This Row],[Visitor Date]])</f>
        <v>2023</v>
      </c>
      <c r="T175" t="str">
        <f>TEXT(Table2[[#This Row],[Visitor Date]], "MMM")</f>
        <v>Aug</v>
      </c>
    </row>
    <row r="176" spans="1:20" x14ac:dyDescent="0.3">
      <c r="A176" t="s">
        <v>28</v>
      </c>
      <c r="B176">
        <v>68</v>
      </c>
      <c r="C176" t="s">
        <v>35</v>
      </c>
      <c r="D176">
        <v>115</v>
      </c>
      <c r="E176">
        <v>45043</v>
      </c>
      <c r="F176">
        <v>10</v>
      </c>
      <c r="G176">
        <v>88</v>
      </c>
      <c r="H176">
        <v>45</v>
      </c>
      <c r="I176">
        <v>2.9</v>
      </c>
      <c r="J176">
        <v>64</v>
      </c>
      <c r="K176">
        <v>55</v>
      </c>
      <c r="L176">
        <v>10</v>
      </c>
      <c r="M176" t="s">
        <v>20</v>
      </c>
      <c r="N176">
        <v>4</v>
      </c>
      <c r="O176" t="s">
        <v>29</v>
      </c>
      <c r="P176">
        <v>16.5</v>
      </c>
      <c r="Q176" t="s">
        <v>25</v>
      </c>
      <c r="R176">
        <v>15</v>
      </c>
      <c r="S176">
        <f>YEAR(Table2[[#This Row],[Visitor Date]])</f>
        <v>2023</v>
      </c>
      <c r="T176" t="str">
        <f>TEXT(Table2[[#This Row],[Visitor Date]], "MMM")</f>
        <v>Apr</v>
      </c>
    </row>
    <row r="177" spans="1:20" x14ac:dyDescent="0.3">
      <c r="A177" t="s">
        <v>18</v>
      </c>
      <c r="B177">
        <v>91</v>
      </c>
      <c r="C177" t="s">
        <v>19</v>
      </c>
      <c r="D177">
        <v>34</v>
      </c>
      <c r="E177">
        <v>45090</v>
      </c>
      <c r="F177">
        <v>9</v>
      </c>
      <c r="G177">
        <v>5.5</v>
      </c>
      <c r="H177">
        <v>76</v>
      </c>
      <c r="I177">
        <v>3.5</v>
      </c>
      <c r="J177">
        <v>48</v>
      </c>
      <c r="K177">
        <v>33</v>
      </c>
      <c r="L177">
        <v>6.5</v>
      </c>
      <c r="M177" t="s">
        <v>27</v>
      </c>
      <c r="N177">
        <v>22</v>
      </c>
      <c r="O177" t="s">
        <v>21</v>
      </c>
      <c r="P177">
        <v>15</v>
      </c>
      <c r="Q177" t="s">
        <v>22</v>
      </c>
      <c r="R177">
        <v>12</v>
      </c>
      <c r="S177">
        <f>YEAR(Table2[[#This Row],[Visitor Date]])</f>
        <v>2023</v>
      </c>
      <c r="T177" t="str">
        <f>TEXT(Table2[[#This Row],[Visitor Date]], "MMM")</f>
        <v>Jun</v>
      </c>
    </row>
    <row r="178" spans="1:20" x14ac:dyDescent="0.3">
      <c r="A178" t="s">
        <v>26</v>
      </c>
      <c r="B178">
        <v>26</v>
      </c>
      <c r="C178" t="s">
        <v>23</v>
      </c>
      <c r="D178">
        <v>28</v>
      </c>
      <c r="E178">
        <v>44717</v>
      </c>
      <c r="F178">
        <v>12</v>
      </c>
      <c r="G178">
        <v>6</v>
      </c>
      <c r="H178">
        <v>75</v>
      </c>
      <c r="I178">
        <v>3.1</v>
      </c>
      <c r="J178">
        <v>45</v>
      </c>
      <c r="K178">
        <v>28</v>
      </c>
      <c r="L178">
        <v>5</v>
      </c>
      <c r="M178" t="s">
        <v>27</v>
      </c>
      <c r="N178">
        <v>21</v>
      </c>
      <c r="O178" t="s">
        <v>21</v>
      </c>
      <c r="P178">
        <v>14</v>
      </c>
      <c r="Q178" t="s">
        <v>22</v>
      </c>
      <c r="R178">
        <v>11</v>
      </c>
      <c r="S178">
        <f>YEAR(Table2[[#This Row],[Visitor Date]])</f>
        <v>2022</v>
      </c>
      <c r="T178" t="str">
        <f>TEXT(Table2[[#This Row],[Visitor Date]], "MMM")</f>
        <v>Jun</v>
      </c>
    </row>
    <row r="179" spans="1:20" x14ac:dyDescent="0.3">
      <c r="A179" t="s">
        <v>26</v>
      </c>
      <c r="B179">
        <v>26</v>
      </c>
      <c r="C179" t="s">
        <v>35</v>
      </c>
      <c r="D179">
        <v>8</v>
      </c>
      <c r="E179">
        <v>44792</v>
      </c>
      <c r="F179">
        <v>8</v>
      </c>
      <c r="G179">
        <v>6.5</v>
      </c>
      <c r="H179">
        <v>70</v>
      </c>
      <c r="I179">
        <v>3</v>
      </c>
      <c r="J179">
        <v>42</v>
      </c>
      <c r="K179">
        <v>69</v>
      </c>
      <c r="L179">
        <v>4.5</v>
      </c>
      <c r="M179" t="s">
        <v>27</v>
      </c>
      <c r="N179">
        <v>20</v>
      </c>
      <c r="O179" t="s">
        <v>21</v>
      </c>
      <c r="P179">
        <v>12</v>
      </c>
      <c r="Q179" t="s">
        <v>25</v>
      </c>
      <c r="R179">
        <v>23</v>
      </c>
      <c r="S179">
        <f>YEAR(Table2[[#This Row],[Visitor Date]])</f>
        <v>2022</v>
      </c>
      <c r="T179" t="str">
        <f>TEXT(Table2[[#This Row],[Visitor Date]], "MMM")</f>
        <v>Aug</v>
      </c>
    </row>
    <row r="180" spans="1:20" x14ac:dyDescent="0.3">
      <c r="A180" t="s">
        <v>18</v>
      </c>
      <c r="B180">
        <v>91</v>
      </c>
      <c r="C180" t="s">
        <v>19</v>
      </c>
      <c r="D180">
        <v>57</v>
      </c>
      <c r="E180">
        <v>44778</v>
      </c>
      <c r="F180">
        <v>53</v>
      </c>
      <c r="G180">
        <v>54</v>
      </c>
      <c r="H180">
        <v>77</v>
      </c>
      <c r="I180">
        <v>4.5999999999999996</v>
      </c>
      <c r="J180">
        <v>58</v>
      </c>
      <c r="K180">
        <v>73</v>
      </c>
      <c r="L180">
        <v>17</v>
      </c>
      <c r="M180" t="s">
        <v>20</v>
      </c>
      <c r="N180">
        <v>8</v>
      </c>
      <c r="O180" t="s">
        <v>21</v>
      </c>
      <c r="P180">
        <v>16</v>
      </c>
      <c r="Q180" t="s">
        <v>22</v>
      </c>
      <c r="R180">
        <v>23</v>
      </c>
      <c r="S180">
        <f>YEAR(Table2[[#This Row],[Visitor Date]])</f>
        <v>2022</v>
      </c>
      <c r="T180" t="str">
        <f>TEXT(Table2[[#This Row],[Visitor Date]], "MMM")</f>
        <v>Aug</v>
      </c>
    </row>
    <row r="181" spans="1:20" x14ac:dyDescent="0.3">
      <c r="A181" t="s">
        <v>18</v>
      </c>
      <c r="B181">
        <v>91</v>
      </c>
      <c r="C181" t="s">
        <v>23</v>
      </c>
      <c r="D181">
        <v>156</v>
      </c>
      <c r="E181">
        <v>45127</v>
      </c>
      <c r="F181">
        <v>30</v>
      </c>
      <c r="G181">
        <v>56</v>
      </c>
      <c r="H181">
        <v>72</v>
      </c>
      <c r="I181">
        <v>3.9</v>
      </c>
      <c r="J181">
        <v>57</v>
      </c>
      <c r="K181">
        <v>62</v>
      </c>
      <c r="L181">
        <v>15.5</v>
      </c>
      <c r="M181" t="s">
        <v>20</v>
      </c>
      <c r="N181">
        <v>7.5</v>
      </c>
      <c r="O181" t="s">
        <v>21</v>
      </c>
      <c r="P181">
        <v>15</v>
      </c>
      <c r="Q181" t="s">
        <v>22</v>
      </c>
      <c r="R181">
        <v>21.5</v>
      </c>
      <c r="S181">
        <f>YEAR(Table2[[#This Row],[Visitor Date]])</f>
        <v>2023</v>
      </c>
      <c r="T181" t="str">
        <f>TEXT(Table2[[#This Row],[Visitor Date]], "MMM")</f>
        <v>Jul</v>
      </c>
    </row>
    <row r="182" spans="1:20" x14ac:dyDescent="0.3">
      <c r="A182" t="s">
        <v>18</v>
      </c>
      <c r="B182">
        <v>91</v>
      </c>
      <c r="C182" t="s">
        <v>35</v>
      </c>
      <c r="D182">
        <v>22</v>
      </c>
      <c r="E182">
        <v>45101</v>
      </c>
      <c r="F182">
        <v>12</v>
      </c>
      <c r="G182">
        <v>58</v>
      </c>
      <c r="H182">
        <v>67</v>
      </c>
      <c r="I182">
        <v>3.3</v>
      </c>
      <c r="J182">
        <v>15</v>
      </c>
      <c r="K182">
        <v>46</v>
      </c>
      <c r="L182">
        <v>14</v>
      </c>
      <c r="M182" t="s">
        <v>20</v>
      </c>
      <c r="N182">
        <v>6</v>
      </c>
      <c r="O182" t="s">
        <v>21</v>
      </c>
      <c r="P182">
        <v>13.5</v>
      </c>
      <c r="Q182" t="s">
        <v>22</v>
      </c>
      <c r="R182">
        <v>20</v>
      </c>
      <c r="S182">
        <f>YEAR(Table2[[#This Row],[Visitor Date]])</f>
        <v>2023</v>
      </c>
      <c r="T182" t="str">
        <f>TEXT(Table2[[#This Row],[Visitor Date]], "MMM")</f>
        <v>Jun</v>
      </c>
    </row>
    <row r="183" spans="1:20" x14ac:dyDescent="0.3">
      <c r="A183" t="s">
        <v>24</v>
      </c>
      <c r="B183">
        <v>44</v>
      </c>
      <c r="C183" t="s">
        <v>19</v>
      </c>
      <c r="D183">
        <v>46</v>
      </c>
      <c r="E183">
        <v>44741</v>
      </c>
      <c r="F183">
        <v>47</v>
      </c>
      <c r="G183">
        <v>90</v>
      </c>
      <c r="H183">
        <v>47</v>
      </c>
      <c r="I183">
        <v>3.3</v>
      </c>
      <c r="J183">
        <v>45</v>
      </c>
      <c r="K183">
        <v>32</v>
      </c>
      <c r="L183">
        <v>18</v>
      </c>
      <c r="M183" t="s">
        <v>24</v>
      </c>
      <c r="N183">
        <v>27.5</v>
      </c>
      <c r="O183" t="s">
        <v>21</v>
      </c>
      <c r="P183">
        <v>9.5</v>
      </c>
      <c r="Q183" t="s">
        <v>25</v>
      </c>
      <c r="R183">
        <v>8.5</v>
      </c>
      <c r="S183">
        <f>YEAR(Table2[[#This Row],[Visitor Date]])</f>
        <v>2022</v>
      </c>
      <c r="T183" t="str">
        <f>TEXT(Table2[[#This Row],[Visitor Date]], "MMM")</f>
        <v>Jun</v>
      </c>
    </row>
    <row r="184" spans="1:20" x14ac:dyDescent="0.3">
      <c r="A184" t="s">
        <v>24</v>
      </c>
      <c r="B184">
        <v>44</v>
      </c>
      <c r="C184" t="s">
        <v>23</v>
      </c>
      <c r="D184">
        <v>139</v>
      </c>
      <c r="E184">
        <v>44631</v>
      </c>
      <c r="F184">
        <v>39</v>
      </c>
      <c r="G184">
        <v>87</v>
      </c>
      <c r="H184">
        <v>41</v>
      </c>
      <c r="I184">
        <v>3</v>
      </c>
      <c r="J184">
        <v>44</v>
      </c>
      <c r="K184">
        <v>27</v>
      </c>
      <c r="L184">
        <v>17</v>
      </c>
      <c r="M184" t="s">
        <v>24</v>
      </c>
      <c r="N184">
        <v>26</v>
      </c>
      <c r="O184" t="s">
        <v>21</v>
      </c>
      <c r="P184">
        <v>8</v>
      </c>
      <c r="Q184" t="s">
        <v>25</v>
      </c>
      <c r="R184">
        <v>7.5</v>
      </c>
      <c r="S184">
        <f>YEAR(Table2[[#This Row],[Visitor Date]])</f>
        <v>2022</v>
      </c>
      <c r="T184" t="str">
        <f>TEXT(Table2[[#This Row],[Visitor Date]], "MMM")</f>
        <v>Mar</v>
      </c>
    </row>
    <row r="185" spans="1:20" x14ac:dyDescent="0.3">
      <c r="A185" t="s">
        <v>24</v>
      </c>
      <c r="B185">
        <v>44</v>
      </c>
      <c r="C185" t="s">
        <v>35</v>
      </c>
      <c r="D185">
        <v>29</v>
      </c>
      <c r="E185">
        <v>44812</v>
      </c>
      <c r="F185">
        <v>25</v>
      </c>
      <c r="G185">
        <v>85</v>
      </c>
      <c r="H185">
        <v>35</v>
      </c>
      <c r="I185">
        <v>3</v>
      </c>
      <c r="J185">
        <v>43</v>
      </c>
      <c r="K185">
        <v>78</v>
      </c>
      <c r="L185">
        <v>16.5</v>
      </c>
      <c r="M185" t="s">
        <v>24</v>
      </c>
      <c r="N185">
        <v>25</v>
      </c>
      <c r="O185" t="s">
        <v>21</v>
      </c>
      <c r="P185">
        <v>7</v>
      </c>
      <c r="Q185" t="s">
        <v>25</v>
      </c>
      <c r="R185">
        <v>6</v>
      </c>
      <c r="S185">
        <f>YEAR(Table2[[#This Row],[Visitor Date]])</f>
        <v>2022</v>
      </c>
      <c r="T185" t="str">
        <f>TEXT(Table2[[#This Row],[Visitor Date]], "MMM")</f>
        <v>Sep</v>
      </c>
    </row>
    <row r="186" spans="1:20" x14ac:dyDescent="0.3">
      <c r="A186" t="s">
        <v>26</v>
      </c>
      <c r="B186">
        <v>26</v>
      </c>
      <c r="C186" t="s">
        <v>19</v>
      </c>
      <c r="D186">
        <v>35</v>
      </c>
      <c r="E186">
        <v>45208</v>
      </c>
      <c r="F186">
        <v>10</v>
      </c>
      <c r="G186">
        <v>5.5</v>
      </c>
      <c r="H186">
        <v>76</v>
      </c>
      <c r="I186">
        <v>3.5</v>
      </c>
      <c r="J186">
        <v>48</v>
      </c>
      <c r="K186">
        <v>33</v>
      </c>
      <c r="L186">
        <v>6.5</v>
      </c>
      <c r="M186" t="s">
        <v>27</v>
      </c>
      <c r="N186">
        <v>22</v>
      </c>
      <c r="O186" t="s">
        <v>21</v>
      </c>
      <c r="P186">
        <v>15</v>
      </c>
      <c r="Q186" t="s">
        <v>22</v>
      </c>
      <c r="R186">
        <v>12</v>
      </c>
      <c r="S186">
        <f>YEAR(Table2[[#This Row],[Visitor Date]])</f>
        <v>2023</v>
      </c>
      <c r="T186" t="str">
        <f>TEXT(Table2[[#This Row],[Visitor Date]], "MMM")</f>
        <v>Oct</v>
      </c>
    </row>
    <row r="187" spans="1:20" x14ac:dyDescent="0.3">
      <c r="A187" t="s">
        <v>26</v>
      </c>
      <c r="B187">
        <v>26</v>
      </c>
      <c r="C187" t="s">
        <v>23</v>
      </c>
      <c r="D187">
        <v>32</v>
      </c>
      <c r="E187">
        <v>45164</v>
      </c>
      <c r="F187">
        <v>12</v>
      </c>
      <c r="G187">
        <v>6</v>
      </c>
      <c r="H187">
        <v>75</v>
      </c>
      <c r="I187">
        <v>3.1</v>
      </c>
      <c r="J187">
        <v>45</v>
      </c>
      <c r="K187">
        <v>28</v>
      </c>
      <c r="L187">
        <v>6</v>
      </c>
      <c r="M187" t="s">
        <v>27</v>
      </c>
      <c r="N187">
        <v>21</v>
      </c>
      <c r="O187" t="s">
        <v>21</v>
      </c>
      <c r="P187">
        <v>14</v>
      </c>
      <c r="Q187" t="s">
        <v>22</v>
      </c>
      <c r="R187">
        <v>11</v>
      </c>
      <c r="S187">
        <f>YEAR(Table2[[#This Row],[Visitor Date]])</f>
        <v>2023</v>
      </c>
      <c r="T187" t="str">
        <f>TEXT(Table2[[#This Row],[Visitor Date]], "MMM")</f>
        <v>Aug</v>
      </c>
    </row>
    <row r="188" spans="1:20" x14ac:dyDescent="0.3">
      <c r="A188" t="s">
        <v>26</v>
      </c>
      <c r="B188">
        <v>26</v>
      </c>
      <c r="C188" t="s">
        <v>35</v>
      </c>
      <c r="D188">
        <v>120</v>
      </c>
      <c r="E188">
        <v>44965</v>
      </c>
      <c r="F188">
        <v>8</v>
      </c>
      <c r="G188">
        <v>6.5</v>
      </c>
      <c r="H188">
        <v>70</v>
      </c>
      <c r="I188">
        <v>3</v>
      </c>
      <c r="J188">
        <v>42</v>
      </c>
      <c r="K188">
        <v>69</v>
      </c>
      <c r="L188">
        <v>5.5</v>
      </c>
      <c r="M188" t="s">
        <v>27</v>
      </c>
      <c r="N188">
        <v>20</v>
      </c>
      <c r="O188" t="s">
        <v>21</v>
      </c>
      <c r="P188">
        <v>12</v>
      </c>
      <c r="Q188" t="s">
        <v>22</v>
      </c>
      <c r="R188">
        <v>10</v>
      </c>
      <c r="S188">
        <f>YEAR(Table2[[#This Row],[Visitor Date]])</f>
        <v>2023</v>
      </c>
      <c r="T188" t="str">
        <f>TEXT(Table2[[#This Row],[Visitor Date]], "MMM")</f>
        <v>Feb</v>
      </c>
    </row>
    <row r="189" spans="1:20" x14ac:dyDescent="0.3">
      <c r="A189" t="s">
        <v>28</v>
      </c>
      <c r="B189">
        <v>68</v>
      </c>
      <c r="C189" t="s">
        <v>19</v>
      </c>
      <c r="D189">
        <v>66</v>
      </c>
      <c r="E189">
        <v>44740</v>
      </c>
      <c r="F189">
        <v>15</v>
      </c>
      <c r="G189">
        <v>91.5</v>
      </c>
      <c r="H189">
        <v>57</v>
      </c>
      <c r="I189">
        <v>3.7</v>
      </c>
      <c r="J189">
        <v>7</v>
      </c>
      <c r="K189">
        <v>38</v>
      </c>
      <c r="L189">
        <v>12</v>
      </c>
      <c r="M189" t="s">
        <v>20</v>
      </c>
      <c r="N189">
        <v>5.5</v>
      </c>
      <c r="O189" t="s">
        <v>29</v>
      </c>
      <c r="P189">
        <v>20</v>
      </c>
      <c r="Q189" t="s">
        <v>25</v>
      </c>
      <c r="R189">
        <v>18.5</v>
      </c>
      <c r="S189">
        <f>YEAR(Table2[[#This Row],[Visitor Date]])</f>
        <v>2022</v>
      </c>
      <c r="T189" t="str">
        <f>TEXT(Table2[[#This Row],[Visitor Date]], "MMM")</f>
        <v>Jun</v>
      </c>
    </row>
    <row r="190" spans="1:20" x14ac:dyDescent="0.3">
      <c r="A190" t="s">
        <v>28</v>
      </c>
      <c r="B190">
        <v>68</v>
      </c>
      <c r="C190" t="s">
        <v>23</v>
      </c>
      <c r="D190">
        <v>28</v>
      </c>
      <c r="E190">
        <v>44868</v>
      </c>
      <c r="F190">
        <v>12</v>
      </c>
      <c r="G190">
        <v>89</v>
      </c>
      <c r="H190">
        <v>53</v>
      </c>
      <c r="I190">
        <v>3.1</v>
      </c>
      <c r="J190">
        <v>66</v>
      </c>
      <c r="K190">
        <v>99</v>
      </c>
      <c r="L190">
        <v>11.5</v>
      </c>
      <c r="M190" t="s">
        <v>20</v>
      </c>
      <c r="N190">
        <v>4.5</v>
      </c>
      <c r="O190" t="s">
        <v>29</v>
      </c>
      <c r="P190">
        <v>18</v>
      </c>
      <c r="Q190" t="s">
        <v>25</v>
      </c>
      <c r="R190">
        <v>17</v>
      </c>
      <c r="S190">
        <f>YEAR(Table2[[#This Row],[Visitor Date]])</f>
        <v>2022</v>
      </c>
      <c r="T190" t="str">
        <f>TEXT(Table2[[#This Row],[Visitor Date]], "MMM")</f>
        <v>Nov</v>
      </c>
    </row>
    <row r="191" spans="1:20" x14ac:dyDescent="0.3">
      <c r="A191" t="s">
        <v>28</v>
      </c>
      <c r="B191">
        <v>68</v>
      </c>
      <c r="C191" t="s">
        <v>35</v>
      </c>
      <c r="D191">
        <v>55</v>
      </c>
      <c r="E191">
        <v>44748</v>
      </c>
      <c r="F191">
        <v>10</v>
      </c>
      <c r="G191">
        <v>88</v>
      </c>
      <c r="H191">
        <v>45</v>
      </c>
      <c r="I191">
        <v>2.9</v>
      </c>
      <c r="J191">
        <v>64</v>
      </c>
      <c r="K191">
        <v>55</v>
      </c>
      <c r="L191">
        <v>10</v>
      </c>
      <c r="M191" t="s">
        <v>20</v>
      </c>
      <c r="N191">
        <v>4</v>
      </c>
      <c r="O191" t="s">
        <v>29</v>
      </c>
      <c r="P191">
        <v>16.5</v>
      </c>
      <c r="Q191" t="s">
        <v>25</v>
      </c>
      <c r="R191">
        <v>15</v>
      </c>
      <c r="S191">
        <f>YEAR(Table2[[#This Row],[Visitor Date]])</f>
        <v>2022</v>
      </c>
      <c r="T191" t="str">
        <f>TEXT(Table2[[#This Row],[Visitor Date]], "MMM")</f>
        <v>Jul</v>
      </c>
    </row>
    <row r="192" spans="1:20" x14ac:dyDescent="0.3">
      <c r="A192" t="s">
        <v>30</v>
      </c>
      <c r="B192">
        <v>14</v>
      </c>
      <c r="C192" t="s">
        <v>19</v>
      </c>
      <c r="D192">
        <v>20</v>
      </c>
      <c r="E192">
        <v>44909</v>
      </c>
      <c r="F192">
        <v>18</v>
      </c>
      <c r="G192">
        <v>72</v>
      </c>
      <c r="H192">
        <v>42</v>
      </c>
      <c r="I192">
        <v>4</v>
      </c>
      <c r="J192">
        <v>60</v>
      </c>
      <c r="K192">
        <v>98</v>
      </c>
      <c r="L192">
        <v>14.5</v>
      </c>
      <c r="M192" t="s">
        <v>27</v>
      </c>
      <c r="N192">
        <v>21</v>
      </c>
      <c r="O192" t="s">
        <v>31</v>
      </c>
      <c r="P192">
        <v>16</v>
      </c>
      <c r="Q192" t="s">
        <v>25</v>
      </c>
      <c r="R192">
        <v>15.5</v>
      </c>
      <c r="S192">
        <f>YEAR(Table2[[#This Row],[Visitor Date]])</f>
        <v>2022</v>
      </c>
      <c r="T192" t="str">
        <f>TEXT(Table2[[#This Row],[Visitor Date]], "MMM")</f>
        <v>Dec</v>
      </c>
    </row>
    <row r="193" spans="1:20" x14ac:dyDescent="0.3">
      <c r="A193" t="s">
        <v>30</v>
      </c>
      <c r="B193">
        <v>14</v>
      </c>
      <c r="C193" t="s">
        <v>23</v>
      </c>
      <c r="D193">
        <v>16</v>
      </c>
      <c r="E193">
        <v>44950</v>
      </c>
      <c r="F193">
        <v>10</v>
      </c>
      <c r="G193">
        <v>67</v>
      </c>
      <c r="H193">
        <v>27</v>
      </c>
      <c r="I193">
        <v>3.5</v>
      </c>
      <c r="J193">
        <v>56</v>
      </c>
      <c r="K193">
        <v>62</v>
      </c>
      <c r="L193">
        <v>12.5</v>
      </c>
      <c r="M193" t="s">
        <v>27</v>
      </c>
      <c r="N193">
        <v>20.5</v>
      </c>
      <c r="O193" t="s">
        <v>31</v>
      </c>
      <c r="P193">
        <v>14</v>
      </c>
      <c r="Q193" t="s">
        <v>25</v>
      </c>
      <c r="R193">
        <v>13</v>
      </c>
      <c r="S193">
        <f>YEAR(Table2[[#This Row],[Visitor Date]])</f>
        <v>2023</v>
      </c>
      <c r="T193" t="str">
        <f>TEXT(Table2[[#This Row],[Visitor Date]], "MMM")</f>
        <v>Jan</v>
      </c>
    </row>
    <row r="194" spans="1:20" x14ac:dyDescent="0.3">
      <c r="A194" t="s">
        <v>30</v>
      </c>
      <c r="B194">
        <v>14</v>
      </c>
      <c r="C194" t="s">
        <v>35</v>
      </c>
      <c r="D194">
        <v>14</v>
      </c>
      <c r="E194">
        <v>44928</v>
      </c>
      <c r="F194">
        <v>9</v>
      </c>
      <c r="G194">
        <v>66</v>
      </c>
      <c r="H194">
        <v>25</v>
      </c>
      <c r="I194">
        <v>3.4</v>
      </c>
      <c r="J194">
        <v>54</v>
      </c>
      <c r="K194">
        <v>52</v>
      </c>
      <c r="L194">
        <v>12</v>
      </c>
      <c r="M194" t="s">
        <v>27</v>
      </c>
      <c r="N194">
        <v>19</v>
      </c>
      <c r="O194" t="s">
        <v>31</v>
      </c>
      <c r="P194">
        <v>13</v>
      </c>
      <c r="Q194" t="s">
        <v>25</v>
      </c>
      <c r="R194">
        <v>12</v>
      </c>
      <c r="S194">
        <f>YEAR(Table2[[#This Row],[Visitor Date]])</f>
        <v>2023</v>
      </c>
      <c r="T194" t="str">
        <f>TEXT(Table2[[#This Row],[Visitor Date]], "MMM")</f>
        <v>Jan</v>
      </c>
    </row>
    <row r="195" spans="1:20" x14ac:dyDescent="0.3">
      <c r="A195" t="s">
        <v>24</v>
      </c>
      <c r="B195">
        <v>44</v>
      </c>
      <c r="C195" t="s">
        <v>23</v>
      </c>
      <c r="D195">
        <v>35</v>
      </c>
      <c r="E195">
        <v>44598</v>
      </c>
      <c r="F195">
        <v>32</v>
      </c>
      <c r="G195">
        <v>85.3</v>
      </c>
      <c r="H195">
        <v>35</v>
      </c>
      <c r="I195">
        <v>2.5</v>
      </c>
      <c r="J195">
        <v>45</v>
      </c>
      <c r="K195">
        <v>29</v>
      </c>
      <c r="L195">
        <v>17.5</v>
      </c>
      <c r="M195" t="s">
        <v>24</v>
      </c>
      <c r="N195">
        <v>26</v>
      </c>
      <c r="O195" t="s">
        <v>21</v>
      </c>
      <c r="P195">
        <v>7.5</v>
      </c>
      <c r="Q195" t="s">
        <v>25</v>
      </c>
      <c r="R195">
        <v>6.3</v>
      </c>
      <c r="S195">
        <f>YEAR(Table2[[#This Row],[Visitor Date]])</f>
        <v>2022</v>
      </c>
      <c r="T195" t="str">
        <f>TEXT(Table2[[#This Row],[Visitor Date]], "MMM")</f>
        <v>Feb</v>
      </c>
    </row>
    <row r="196" spans="1:20" x14ac:dyDescent="0.3">
      <c r="A196" t="s">
        <v>26</v>
      </c>
      <c r="B196">
        <v>26</v>
      </c>
      <c r="C196" t="s">
        <v>35</v>
      </c>
      <c r="D196">
        <v>88</v>
      </c>
      <c r="E196">
        <v>44598</v>
      </c>
      <c r="F196">
        <v>8</v>
      </c>
      <c r="G196">
        <v>6.5</v>
      </c>
      <c r="H196">
        <v>70</v>
      </c>
      <c r="I196">
        <v>3</v>
      </c>
      <c r="J196">
        <v>42</v>
      </c>
      <c r="K196">
        <v>69</v>
      </c>
      <c r="L196">
        <v>5.5</v>
      </c>
      <c r="M196" t="s">
        <v>27</v>
      </c>
      <c r="N196">
        <v>20</v>
      </c>
      <c r="O196" t="s">
        <v>21</v>
      </c>
      <c r="P196">
        <v>12</v>
      </c>
      <c r="Q196" t="s">
        <v>22</v>
      </c>
      <c r="R196">
        <v>10</v>
      </c>
      <c r="S196">
        <f>YEAR(Table2[[#This Row],[Visitor Date]])</f>
        <v>2022</v>
      </c>
      <c r="T196" t="str">
        <f>TEXT(Table2[[#This Row],[Visitor Date]], "MMM")</f>
        <v>Feb</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seema kumari</cp:lastModifiedBy>
  <dcterms:created xsi:type="dcterms:W3CDTF">2025-06-13T02:44:26Z</dcterms:created>
  <dcterms:modified xsi:type="dcterms:W3CDTF">2025-09-20T05:33:23Z</dcterms:modified>
</cp:coreProperties>
</file>