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енис\3 сем\ТерВер\"/>
    </mc:Choice>
  </mc:AlternateContent>
  <xr:revisionPtr revIDLastSave="0" documentId="13_ncr:1_{49AED43B-7FDE-4749-B8FD-A4F2A7143434}" xr6:coauthVersionLast="47" xr6:coauthVersionMax="47" xr10:uidLastSave="{00000000-0000-0000-0000-000000000000}"/>
  <bookViews>
    <workbookView xWindow="0" yWindow="0" windowWidth="14400" windowHeight="17400" xr2:uid="{4C542B17-4B21-4DA6-8DE7-CA996CD2AA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12" i="1"/>
  <c r="H36" i="1"/>
  <c r="D24" i="1"/>
  <c r="E24" i="1" s="1"/>
  <c r="D23" i="1"/>
  <c r="E23" i="1" s="1"/>
  <c r="D22" i="1"/>
  <c r="C32" i="1" s="1"/>
  <c r="D21" i="1"/>
  <c r="C31" i="1" s="1"/>
  <c r="D20" i="1"/>
  <c r="C30" i="1" s="1"/>
  <c r="D19" i="1"/>
  <c r="C29" i="1" s="1"/>
  <c r="D18" i="1"/>
  <c r="E18" i="1" s="1"/>
  <c r="D17" i="1"/>
  <c r="C28" i="1" s="1"/>
  <c r="D13" i="1"/>
  <c r="F13" i="1" s="1"/>
  <c r="B13" i="1"/>
  <c r="A17" i="1" s="1"/>
  <c r="C35" i="1" l="1"/>
  <c r="E21" i="1"/>
  <c r="F21" i="1" s="1"/>
  <c r="E22" i="1"/>
  <c r="F22" i="1" s="1"/>
  <c r="E20" i="1"/>
  <c r="F20" i="1" s="1"/>
  <c r="E19" i="1"/>
  <c r="F19" i="1" s="1"/>
  <c r="C14" i="1"/>
  <c r="G14" i="1" s="1"/>
  <c r="D25" i="1"/>
  <c r="C33" i="1"/>
  <c r="E17" i="1"/>
  <c r="F23" i="1"/>
  <c r="F18" i="1"/>
  <c r="F17" i="1"/>
  <c r="F24" i="1"/>
  <c r="A18" i="1"/>
  <c r="B17" i="1"/>
  <c r="C17" i="1"/>
  <c r="A19" i="1" l="1"/>
  <c r="B18" i="1"/>
  <c r="B28" i="1" s="1"/>
  <c r="A29" i="1" l="1"/>
  <c r="A20" i="1"/>
  <c r="B19" i="1"/>
  <c r="C18" i="1"/>
  <c r="C19" i="1" l="1"/>
  <c r="A30" i="1"/>
  <c r="B29" i="1"/>
  <c r="A21" i="1"/>
  <c r="B20" i="1"/>
  <c r="C20" i="1" l="1"/>
  <c r="B30" i="1"/>
  <c r="A31" i="1"/>
  <c r="A22" i="1"/>
  <c r="B21" i="1"/>
  <c r="C21" i="1"/>
  <c r="B31" i="1" l="1"/>
  <c r="A32" i="1"/>
  <c r="A23" i="1"/>
  <c r="B22" i="1"/>
  <c r="B32" i="1" l="1"/>
  <c r="A33" i="1"/>
  <c r="A24" i="1"/>
  <c r="B23" i="1"/>
  <c r="C23" i="1" s="1"/>
  <c r="C22" i="1"/>
  <c r="B24" i="1" l="1"/>
  <c r="C24" i="1" s="1"/>
  <c r="H17" i="1" s="1"/>
  <c r="H19" i="1" l="1"/>
  <c r="H20" i="1" s="1"/>
  <c r="H21" i="1" s="1"/>
  <c r="D33" i="1" s="1"/>
  <c r="E33" i="1" s="1"/>
  <c r="D32" i="1"/>
  <c r="E32" i="1" s="1"/>
  <c r="I32" i="1" s="1"/>
  <c r="D28" i="1"/>
  <c r="E28" i="1" s="1"/>
  <c r="D29" i="1"/>
  <c r="E29" i="1" s="1"/>
  <c r="I29" i="1" s="1"/>
  <c r="F32" i="1" l="1"/>
  <c r="G32" i="1" s="1"/>
  <c r="H32" i="1" s="1"/>
  <c r="F29" i="1"/>
  <c r="G29" i="1" s="1"/>
  <c r="H29" i="1" s="1"/>
  <c r="I33" i="1"/>
  <c r="F33" i="1"/>
  <c r="G33" i="1" s="1"/>
  <c r="H33" i="1" s="1"/>
  <c r="D31" i="1"/>
  <c r="E31" i="1" s="1"/>
  <c r="E35" i="1" s="1"/>
  <c r="D30" i="1"/>
  <c r="E30" i="1" s="1"/>
  <c r="I28" i="1"/>
  <c r="F28" i="1"/>
  <c r="G28" i="1" s="1"/>
  <c r="H28" i="1" s="1"/>
  <c r="F31" i="1" l="1"/>
  <c r="G31" i="1" s="1"/>
  <c r="H31" i="1" s="1"/>
  <c r="I31" i="1"/>
  <c r="I30" i="1"/>
  <c r="F30" i="1"/>
  <c r="G30" i="1" s="1"/>
  <c r="H30" i="1" s="1"/>
  <c r="I35" i="1"/>
  <c r="H35" i="1"/>
  <c r="D35" i="1"/>
</calcChain>
</file>

<file path=xl/sharedStrings.xml><?xml version="1.0" encoding="utf-8"?>
<sst xmlns="http://schemas.openxmlformats.org/spreadsheetml/2006/main" count="37" uniqueCount="34">
  <si>
    <t>Вариант 14</t>
  </si>
  <si>
    <t>Количество интервалов</t>
  </si>
  <si>
    <t xml:space="preserve">k = </t>
  </si>
  <si>
    <t xml:space="preserve">min = </t>
  </si>
  <si>
    <t xml:space="preserve">max = </t>
  </si>
  <si>
    <t xml:space="preserve">W = </t>
  </si>
  <si>
    <t>Длина интервалов</t>
  </si>
  <si>
    <t>округляем</t>
  </si>
  <si>
    <t xml:space="preserve">h = </t>
  </si>
  <si>
    <t>Интервальный статистический ряд</t>
  </si>
  <si>
    <t>[xi;</t>
  </si>
  <si>
    <t>xi + 1)</t>
  </si>
  <si>
    <t>xi*</t>
  </si>
  <si>
    <t>ni</t>
  </si>
  <si>
    <t>ni/n</t>
  </si>
  <si>
    <t>ni/n/h</t>
  </si>
  <si>
    <t>Выборочное сравнение</t>
  </si>
  <si>
    <t xml:space="preserve">x-ср = </t>
  </si>
  <si>
    <t>Выборочная дисперсия</t>
  </si>
  <si>
    <t xml:space="preserve">Dв = </t>
  </si>
  <si>
    <t xml:space="preserve">s2 = </t>
  </si>
  <si>
    <t xml:space="preserve">s = </t>
  </si>
  <si>
    <t>Проверка гипотезы о законе распределения по критерию Пирсона</t>
  </si>
  <si>
    <t>pi</t>
  </si>
  <si>
    <t>n * pi</t>
  </si>
  <si>
    <t>ni - n * pi</t>
  </si>
  <si>
    <t>(ni-n*pi)^2</t>
  </si>
  <si>
    <t>(ni-n*pi)^2/npi</t>
  </si>
  <si>
    <t>ni^2/npi</t>
  </si>
  <si>
    <t>#####</t>
  </si>
  <si>
    <t>Суммы</t>
  </si>
  <si>
    <t>X2 расч.</t>
  </si>
  <si>
    <t>X2 крит.</t>
  </si>
  <si>
    <t>k - r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</si>
</sst>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2" fillId="3" borderId="1" xfId="0" applyFont="1" applyFill="1" applyBorder="1"/>
    <xf numFmtId="0" fontId="3" fillId="3" borderId="1" xfId="0" applyFont="1" applyFill="1" applyBorder="1"/>
    <xf numFmtId="11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10.7</c:v>
                </c:pt>
                <c:pt idx="1">
                  <c:v>14.100000000000001</c:v>
                </c:pt>
                <c:pt idx="2">
                  <c:v>17.5</c:v>
                </c:pt>
                <c:pt idx="3">
                  <c:v>20.900000000000002</c:v>
                </c:pt>
                <c:pt idx="4">
                  <c:v>24.3</c:v>
                </c:pt>
                <c:pt idx="5">
                  <c:v>27.7</c:v>
                </c:pt>
                <c:pt idx="6">
                  <c:v>31.099999999999998</c:v>
                </c:pt>
                <c:pt idx="7">
                  <c:v>34.5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8.823529411764704E-3</c:v>
                </c:pt>
                <c:pt idx="1">
                  <c:v>2.0588235294117647E-2</c:v>
                </c:pt>
                <c:pt idx="2">
                  <c:v>6.4705882352941169E-2</c:v>
                </c:pt>
                <c:pt idx="3">
                  <c:v>5.5882352941176466E-2</c:v>
                </c:pt>
                <c:pt idx="4">
                  <c:v>9.4117647058823528E-2</c:v>
                </c:pt>
                <c:pt idx="5">
                  <c:v>2.6470588235294114E-2</c:v>
                </c:pt>
                <c:pt idx="6">
                  <c:v>1.7647058823529408E-2</c:v>
                </c:pt>
                <c:pt idx="7">
                  <c:v>5.8823529411764705E-3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A83-A4A9-F6A137A8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759261392"/>
        <c:axId val="1759257072"/>
      </c:barChart>
      <c:catAx>
        <c:axId val="17592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B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9257072"/>
        <c:crosses val="autoZero"/>
        <c:auto val="1"/>
        <c:lblAlgn val="ctr"/>
        <c:lblOffset val="100"/>
        <c:noMultiLvlLbl val="0"/>
      </c:catAx>
      <c:valAx>
        <c:axId val="1759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BY"/>
                  <a:t> </a:t>
                </a:r>
                <a:r>
                  <a:rPr lang="en-US"/>
                  <a:t>ni/n/h</a:t>
                </a:r>
                <a:endParaRPr lang="ru-B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92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105494</xdr:colOff>
      <xdr:row>11</xdr:row>
      <xdr:rowOff>61912</xdr:rowOff>
    </xdr:from>
    <xdr:to>
      <xdr:col>15</xdr:col>
      <xdr:colOff>410294</xdr:colOff>
      <xdr:row>25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E1DAC8-A6AE-5DBA-43FD-14BCC634A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C62C-8297-49A2-B7D8-62FA0A1E78E8}">
  <dimension ref="A1:J36"/>
  <sheetViews>
    <sheetView tabSelected="1" topLeftCell="C1" zoomScale="106" zoomScaleNormal="85" workbookViewId="0">
      <selection activeCell="K29" sqref="K29"/>
    </sheetView>
  </sheetViews>
  <sheetFormatPr defaultRowHeight="15" x14ac:dyDescent="0.25"/>
  <cols>
    <col min="8" max="8" width="12.5703125" bestFit="1" customWidth="1"/>
  </cols>
  <sheetData>
    <row r="1" spans="1:10" x14ac:dyDescent="0.25">
      <c r="A1" t="s">
        <v>0</v>
      </c>
    </row>
    <row r="2" spans="1:10" x14ac:dyDescent="0.25">
      <c r="A2" s="2">
        <v>19</v>
      </c>
      <c r="B2" s="2">
        <v>25</v>
      </c>
      <c r="C2" s="2">
        <v>30</v>
      </c>
      <c r="D2" s="2">
        <v>21</v>
      </c>
      <c r="E2" s="2">
        <v>17</v>
      </c>
      <c r="F2" s="2">
        <v>29</v>
      </c>
      <c r="G2" s="2">
        <v>26</v>
      </c>
      <c r="H2" s="2">
        <v>19</v>
      </c>
      <c r="I2" s="2">
        <v>21</v>
      </c>
      <c r="J2" s="2">
        <v>19</v>
      </c>
    </row>
    <row r="3" spans="1:10" x14ac:dyDescent="0.25">
      <c r="A3" s="2">
        <v>27</v>
      </c>
      <c r="B3" s="2">
        <v>27</v>
      </c>
      <c r="C3" s="2">
        <v>17</v>
      </c>
      <c r="D3" s="2">
        <v>21</v>
      </c>
      <c r="E3" s="2">
        <v>23</v>
      </c>
      <c r="F3" s="2">
        <v>32</v>
      </c>
      <c r="G3" s="2">
        <v>15</v>
      </c>
      <c r="H3" s="2">
        <v>24</v>
      </c>
      <c r="I3" s="2">
        <v>27</v>
      </c>
      <c r="J3" s="2">
        <v>22</v>
      </c>
    </row>
    <row r="4" spans="1:10" x14ac:dyDescent="0.25">
      <c r="A4" s="2">
        <v>23</v>
      </c>
      <c r="B4" s="2">
        <v>30</v>
      </c>
      <c r="C4" s="2">
        <v>18</v>
      </c>
      <c r="D4" s="2">
        <v>18</v>
      </c>
      <c r="E4" s="2">
        <v>20</v>
      </c>
      <c r="F4" s="2">
        <v>23</v>
      </c>
      <c r="G4" s="2">
        <v>20</v>
      </c>
      <c r="H4" s="2">
        <v>36</v>
      </c>
      <c r="I4" s="2">
        <v>20</v>
      </c>
      <c r="J4" s="2">
        <v>16</v>
      </c>
    </row>
    <row r="5" spans="1:10" x14ac:dyDescent="0.25">
      <c r="A5" s="2">
        <v>21</v>
      </c>
      <c r="B5" s="2">
        <v>21</v>
      </c>
      <c r="C5" s="2">
        <v>23</v>
      </c>
      <c r="D5" s="2">
        <v>24</v>
      </c>
      <c r="E5" s="2">
        <v>18</v>
      </c>
      <c r="F5" s="2">
        <v>18</v>
      </c>
      <c r="G5" s="2">
        <v>18</v>
      </c>
      <c r="H5" s="2">
        <v>21</v>
      </c>
      <c r="I5" s="2">
        <v>21</v>
      </c>
      <c r="J5" s="2">
        <v>19</v>
      </c>
    </row>
    <row r="6" spans="1:10" x14ac:dyDescent="0.25">
      <c r="A6" s="2">
        <v>22</v>
      </c>
      <c r="B6" s="2">
        <v>18</v>
      </c>
      <c r="C6" s="2">
        <v>27</v>
      </c>
      <c r="D6" s="2">
        <v>29</v>
      </c>
      <c r="E6" s="2">
        <v>27</v>
      </c>
      <c r="F6" s="2">
        <v>23</v>
      </c>
      <c r="G6" s="2">
        <v>26</v>
      </c>
      <c r="H6" s="2">
        <v>23</v>
      </c>
      <c r="I6" s="2">
        <v>24</v>
      </c>
      <c r="J6" s="2">
        <v>26</v>
      </c>
    </row>
    <row r="7" spans="1:10" x14ac:dyDescent="0.25">
      <c r="A7" s="2">
        <v>20</v>
      </c>
      <c r="B7" s="2">
        <v>18</v>
      </c>
      <c r="C7" s="2">
        <v>13</v>
      </c>
      <c r="D7" s="2">
        <v>16</v>
      </c>
      <c r="E7" s="2">
        <v>22</v>
      </c>
      <c r="F7" s="2">
        <v>23</v>
      </c>
      <c r="G7" s="2">
        <v>18</v>
      </c>
      <c r="H7" s="2">
        <v>33</v>
      </c>
      <c r="I7" s="2">
        <v>14</v>
      </c>
      <c r="J7" s="2">
        <v>22</v>
      </c>
    </row>
    <row r="8" spans="1:10" x14ac:dyDescent="0.25">
      <c r="A8" s="2">
        <v>26</v>
      </c>
      <c r="B8" s="2">
        <v>23</v>
      </c>
      <c r="C8" s="2">
        <v>25</v>
      </c>
      <c r="D8" s="2">
        <v>21</v>
      </c>
      <c r="E8" s="2">
        <v>20</v>
      </c>
      <c r="F8" s="2">
        <v>18</v>
      </c>
      <c r="G8" s="2">
        <v>12</v>
      </c>
      <c r="H8" s="2">
        <v>15</v>
      </c>
      <c r="I8" s="2">
        <v>31</v>
      </c>
      <c r="J8" s="2">
        <v>10</v>
      </c>
    </row>
    <row r="9" spans="1:10" x14ac:dyDescent="0.25">
      <c r="A9" s="2">
        <v>24</v>
      </c>
      <c r="B9" s="2">
        <v>28</v>
      </c>
      <c r="C9" s="2">
        <v>21</v>
      </c>
      <c r="D9" s="2">
        <v>17</v>
      </c>
      <c r="E9" s="2">
        <v>26</v>
      </c>
      <c r="F9" s="2">
        <v>26</v>
      </c>
      <c r="G9" s="2">
        <v>15</v>
      </c>
      <c r="H9" s="2">
        <v>23</v>
      </c>
      <c r="I9" s="2">
        <v>18</v>
      </c>
      <c r="J9" s="2">
        <v>26</v>
      </c>
    </row>
    <row r="10" spans="1:10" x14ac:dyDescent="0.25">
      <c r="A10" s="2">
        <v>17</v>
      </c>
      <c r="B10" s="2">
        <v>23</v>
      </c>
      <c r="C10" s="2">
        <v>30</v>
      </c>
      <c r="D10" s="2">
        <v>27</v>
      </c>
      <c r="E10" s="2">
        <v>14</v>
      </c>
      <c r="F10" s="2">
        <v>16</v>
      </c>
      <c r="G10" s="2">
        <v>24</v>
      </c>
      <c r="H10" s="2">
        <v>23</v>
      </c>
      <c r="I10" s="2">
        <v>23</v>
      </c>
      <c r="J10" s="2">
        <v>9</v>
      </c>
    </row>
    <row r="11" spans="1:10" x14ac:dyDescent="0.25">
      <c r="A11" s="2">
        <v>26</v>
      </c>
      <c r="B11" s="2">
        <v>24</v>
      </c>
      <c r="C11" s="2">
        <v>20</v>
      </c>
      <c r="D11" s="2">
        <v>25</v>
      </c>
      <c r="E11" s="2">
        <v>26</v>
      </c>
      <c r="F11" s="2">
        <v>13</v>
      </c>
      <c r="G11" s="2">
        <v>32</v>
      </c>
      <c r="H11" s="2">
        <v>26</v>
      </c>
      <c r="I11" s="2">
        <v>17</v>
      </c>
      <c r="J11" s="2">
        <v>23</v>
      </c>
    </row>
    <row r="12" spans="1:10" x14ac:dyDescent="0.25">
      <c r="A12" t="s">
        <v>1</v>
      </c>
      <c r="D12" t="s">
        <v>2</v>
      </c>
      <c r="E12">
        <f>ROUND(1+LOG(100,2),0)</f>
        <v>8</v>
      </c>
    </row>
    <row r="13" spans="1:10" x14ac:dyDescent="0.25">
      <c r="A13" t="s">
        <v>3</v>
      </c>
      <c r="B13">
        <f>MIN(A2:J11)</f>
        <v>9</v>
      </c>
      <c r="C13" t="s">
        <v>4</v>
      </c>
      <c r="D13">
        <f>MAX(A2:J11)</f>
        <v>36</v>
      </c>
      <c r="E13" t="s">
        <v>5</v>
      </c>
      <c r="F13">
        <f>D13 - B13</f>
        <v>27</v>
      </c>
    </row>
    <row r="14" spans="1:10" x14ac:dyDescent="0.25">
      <c r="A14" t="s">
        <v>6</v>
      </c>
      <c r="C14">
        <f>F13/E12</f>
        <v>3.375</v>
      </c>
      <c r="D14" t="s">
        <v>7</v>
      </c>
      <c r="F14" t="s">
        <v>8</v>
      </c>
      <c r="G14">
        <f>_xlfn.CEILING.MATH(C14,0.1)</f>
        <v>3.4000000000000004</v>
      </c>
    </row>
    <row r="15" spans="1:10" x14ac:dyDescent="0.25">
      <c r="A15" s="3" t="s">
        <v>9</v>
      </c>
    </row>
    <row r="16" spans="1:10" x14ac:dyDescent="0.25">
      <c r="A16" s="4" t="s">
        <v>10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t="s">
        <v>16</v>
      </c>
    </row>
    <row r="17" spans="1:9" x14ac:dyDescent="0.25">
      <c r="A17" s="5">
        <f>B13</f>
        <v>9</v>
      </c>
      <c r="B17" s="5">
        <f>A17+$G$14</f>
        <v>12.4</v>
      </c>
      <c r="C17" s="1">
        <f>(A17 + B17) / 2</f>
        <v>10.7</v>
      </c>
      <c r="D17" s="6">
        <f>COUNTIFS(A2:J11,"&gt;=9",A2:J11,"&lt;12,4")</f>
        <v>3</v>
      </c>
      <c r="E17" s="1">
        <f>D17 / 100</f>
        <v>0.03</v>
      </c>
      <c r="F17" s="1">
        <f>E17/G14</f>
        <v>8.823529411764704E-3</v>
      </c>
      <c r="G17" t="s">
        <v>17</v>
      </c>
      <c r="H17" s="7">
        <f>SUMPRODUCT(C17:C24,D17:D24)/100</f>
        <v>21.954000000000001</v>
      </c>
    </row>
    <row r="18" spans="1:9" x14ac:dyDescent="0.25">
      <c r="A18" s="5">
        <f>A17+$G$14</f>
        <v>12.4</v>
      </c>
      <c r="B18" s="5">
        <f t="shared" ref="B18:B24" si="0">A18+$G$14</f>
        <v>15.8</v>
      </c>
      <c r="C18" s="1">
        <f t="shared" ref="C18:C24" si="1">(A18 + B18) / 2</f>
        <v>14.100000000000001</v>
      </c>
      <c r="D18" s="6">
        <f>COUNTIFS(A2:J11,"&gt;12,4",A2:J11,"&lt;15,8")</f>
        <v>7</v>
      </c>
      <c r="E18" s="1">
        <f t="shared" ref="E18:E24" si="2">D18 / 100</f>
        <v>7.0000000000000007E-2</v>
      </c>
      <c r="F18" s="1">
        <f xml:space="preserve"> E18/G14</f>
        <v>2.0588235294117647E-2</v>
      </c>
      <c r="G18" t="s">
        <v>18</v>
      </c>
    </row>
    <row r="19" spans="1:9" x14ac:dyDescent="0.25">
      <c r="A19" s="5">
        <f t="shared" ref="A19:A24" si="3">A18+$G$14</f>
        <v>15.8</v>
      </c>
      <c r="B19" s="5">
        <f t="shared" si="0"/>
        <v>19.200000000000003</v>
      </c>
      <c r="C19" s="1">
        <f t="shared" si="1"/>
        <v>17.5</v>
      </c>
      <c r="D19" s="6">
        <f>COUNTIFS(A2:J11,"&gt;15,8",A2:J11,"&lt;19,2")</f>
        <v>22</v>
      </c>
      <c r="E19" s="1">
        <f t="shared" si="2"/>
        <v>0.22</v>
      </c>
      <c r="F19" s="1">
        <f xml:space="preserve"> E19/G14</f>
        <v>6.4705882352941169E-2</v>
      </c>
      <c r="G19" t="s">
        <v>19</v>
      </c>
      <c r="H19">
        <f>SUMPRODUCT(C17:C24,C17:C24,D17:D24)/100 -H17*H17</f>
        <v>25.592684000000077</v>
      </c>
    </row>
    <row r="20" spans="1:9" x14ac:dyDescent="0.25">
      <c r="A20" s="5">
        <f t="shared" si="3"/>
        <v>19.200000000000003</v>
      </c>
      <c r="B20" s="5">
        <f t="shared" si="0"/>
        <v>22.6</v>
      </c>
      <c r="C20" s="1">
        <f t="shared" si="1"/>
        <v>20.900000000000002</v>
      </c>
      <c r="D20" s="6">
        <f>COUNTIFS(A2:J11,"&gt;19,2",A2:J11,"&lt;22,6")</f>
        <v>19</v>
      </c>
      <c r="E20" s="1">
        <f t="shared" si="2"/>
        <v>0.19</v>
      </c>
      <c r="F20" s="1">
        <f>E20/G14</f>
        <v>5.5882352941176466E-2</v>
      </c>
      <c r="G20" t="s">
        <v>20</v>
      </c>
      <c r="H20">
        <f>H19*100 / 99</f>
        <v>25.851195959596037</v>
      </c>
    </row>
    <row r="21" spans="1:9" x14ac:dyDescent="0.25">
      <c r="A21" s="5">
        <f t="shared" si="3"/>
        <v>22.6</v>
      </c>
      <c r="B21" s="5">
        <f t="shared" si="0"/>
        <v>26</v>
      </c>
      <c r="C21" s="1">
        <f t="shared" si="1"/>
        <v>24.3</v>
      </c>
      <c r="D21" s="6">
        <f>COUNTIFS(A2:J11,"&gt;22,6",A2:J11,"&lt;=26")</f>
        <v>32</v>
      </c>
      <c r="E21" s="1">
        <f t="shared" si="2"/>
        <v>0.32</v>
      </c>
      <c r="F21" s="1">
        <f>E21/G14</f>
        <v>9.4117647058823528E-2</v>
      </c>
      <c r="G21" t="s">
        <v>21</v>
      </c>
      <c r="H21" s="7">
        <f xml:space="preserve"> SQRT(H20)</f>
        <v>5.0844071394407466</v>
      </c>
    </row>
    <row r="22" spans="1:9" x14ac:dyDescent="0.25">
      <c r="A22" s="5">
        <f t="shared" si="3"/>
        <v>26</v>
      </c>
      <c r="B22" s="5">
        <f t="shared" si="0"/>
        <v>29.4</v>
      </c>
      <c r="C22" s="1">
        <f t="shared" si="1"/>
        <v>27.7</v>
      </c>
      <c r="D22" s="6">
        <f>COUNTIFS(A2:J11,"&gt;26",A2:J11,"&lt;29,4")</f>
        <v>9</v>
      </c>
      <c r="E22" s="1">
        <f t="shared" si="2"/>
        <v>0.09</v>
      </c>
      <c r="F22" s="1">
        <f>E22/G14</f>
        <v>2.6470588235294114E-2</v>
      </c>
    </row>
    <row r="23" spans="1:9" x14ac:dyDescent="0.25">
      <c r="A23" s="5">
        <f t="shared" si="3"/>
        <v>29.4</v>
      </c>
      <c r="B23" s="5">
        <f t="shared" si="0"/>
        <v>32.799999999999997</v>
      </c>
      <c r="C23" s="1">
        <f t="shared" si="1"/>
        <v>31.099999999999998</v>
      </c>
      <c r="D23" s="6">
        <f>COUNTIFS(A2:J11,"&gt;29,4",A2:J11,"&lt;32,8")</f>
        <v>6</v>
      </c>
      <c r="E23" s="1">
        <f t="shared" si="2"/>
        <v>0.06</v>
      </c>
      <c r="F23" s="1">
        <f>E23/G14</f>
        <v>1.7647058823529408E-2</v>
      </c>
    </row>
    <row r="24" spans="1:9" x14ac:dyDescent="0.25">
      <c r="A24" s="5">
        <f t="shared" si="3"/>
        <v>32.799999999999997</v>
      </c>
      <c r="B24" s="5">
        <f t="shared" si="0"/>
        <v>36.199999999999996</v>
      </c>
      <c r="C24" s="1">
        <f t="shared" si="1"/>
        <v>34.5</v>
      </c>
      <c r="D24" s="6">
        <f>COUNTIFS(A2:J11,"&gt;32,8",A2:J11,"&lt;36,2")</f>
        <v>2</v>
      </c>
      <c r="E24" s="1">
        <f t="shared" si="2"/>
        <v>0.02</v>
      </c>
      <c r="F24" s="1">
        <f>E24/G14</f>
        <v>5.8823529411764705E-3</v>
      </c>
    </row>
    <row r="25" spans="1:9" x14ac:dyDescent="0.25">
      <c r="D25">
        <f>SUM(D17:D24)</f>
        <v>100</v>
      </c>
    </row>
    <row r="26" spans="1:9" x14ac:dyDescent="0.25">
      <c r="A26" s="3" t="s">
        <v>22</v>
      </c>
    </row>
    <row r="27" spans="1:9" x14ac:dyDescent="0.25">
      <c r="A27" s="4" t="s">
        <v>10</v>
      </c>
      <c r="B27" s="4" t="s">
        <v>11</v>
      </c>
      <c r="C27" s="4" t="s">
        <v>13</v>
      </c>
      <c r="D27" s="4" t="s">
        <v>23</v>
      </c>
      <c r="E27" s="4" t="s">
        <v>24</v>
      </c>
      <c r="F27" s="4" t="s">
        <v>25</v>
      </c>
      <c r="G27" s="8" t="s">
        <v>26</v>
      </c>
      <c r="H27" s="9" t="s">
        <v>27</v>
      </c>
      <c r="I27" s="4" t="s">
        <v>28</v>
      </c>
    </row>
    <row r="28" spans="1:9" x14ac:dyDescent="0.25">
      <c r="A28" s="5" t="s">
        <v>29</v>
      </c>
      <c r="B28" s="5">
        <f>B18</f>
        <v>15.8</v>
      </c>
      <c r="C28" s="5">
        <f>D17 + D18</f>
        <v>10</v>
      </c>
      <c r="D28" s="1">
        <f>_xlfn.NORM.DIST(B28,$H$17,$H$21,TRUE)</f>
        <v>0.11306899720389865</v>
      </c>
      <c r="E28" s="1">
        <f xml:space="preserve"> 100 * D28</f>
        <v>11.306899720389865</v>
      </c>
      <c r="F28" s="1">
        <f>C28 - E28</f>
        <v>-1.3068997203898647</v>
      </c>
      <c r="G28" s="1">
        <f>POWER(F28,2)</f>
        <v>1.7079868791551065</v>
      </c>
      <c r="H28" s="1">
        <f>G28/E28</f>
        <v>0.15105704670530276</v>
      </c>
      <c r="I28" s="1">
        <f>POWER(C28,2) / E28</f>
        <v>8.8441573263154378</v>
      </c>
    </row>
    <row r="29" spans="1:9" x14ac:dyDescent="0.25">
      <c r="A29" s="5">
        <f>B18</f>
        <v>15.8</v>
      </c>
      <c r="B29" s="5">
        <f>B19</f>
        <v>19.200000000000003</v>
      </c>
      <c r="C29" s="5">
        <f>D19</f>
        <v>22</v>
      </c>
      <c r="D29" s="1">
        <f t="shared" ref="D29:D32" si="4">_xlfn.NORM.DIST(B29,$H$17,$H$21,TRUE) - _xlfn.NORM.DIST(A29,$H$17,$H$21,TRUE)</f>
        <v>0.1809587310680891</v>
      </c>
      <c r="E29" s="1">
        <f t="shared" ref="E29:E33" si="5" xml:space="preserve"> 100 * D29</f>
        <v>18.095873106808909</v>
      </c>
      <c r="F29" s="1">
        <f t="shared" ref="F29:F33" si="6">C29 - E29</f>
        <v>3.9041268931910906</v>
      </c>
      <c r="G29" s="1">
        <f t="shared" ref="G29:G33" si="7">POWER(F29,2)</f>
        <v>15.242206798137918</v>
      </c>
      <c r="H29" s="1">
        <f t="shared" ref="H29:H33" si="8">G29/E29</f>
        <v>0.84230292222831482</v>
      </c>
      <c r="I29" s="1">
        <f t="shared" ref="I29:I33" si="9">POWER(C29,2) / E29</f>
        <v>26.746429815419404</v>
      </c>
    </row>
    <row r="30" spans="1:9" x14ac:dyDescent="0.25">
      <c r="A30" s="5">
        <f>B19</f>
        <v>19.200000000000003</v>
      </c>
      <c r="B30" s="5">
        <f>B20</f>
        <v>22.6</v>
      </c>
      <c r="C30" s="5">
        <f>D20</f>
        <v>19</v>
      </c>
      <c r="D30" s="1">
        <f t="shared" si="4"/>
        <v>0.25652388862572872</v>
      </c>
      <c r="E30" s="1">
        <f t="shared" si="5"/>
        <v>25.652388862572874</v>
      </c>
      <c r="F30" s="1">
        <f t="shared" si="6"/>
        <v>-6.6523888625728738</v>
      </c>
      <c r="G30" s="1">
        <f t="shared" si="7"/>
        <v>44.25427757888361</v>
      </c>
      <c r="H30" s="1">
        <f t="shared" si="8"/>
        <v>1.7251522973539164</v>
      </c>
      <c r="I30" s="1">
        <f t="shared" si="9"/>
        <v>14.072763434781043</v>
      </c>
    </row>
    <row r="31" spans="1:9" x14ac:dyDescent="0.25">
      <c r="A31" s="5">
        <f>B20</f>
        <v>22.6</v>
      </c>
      <c r="B31" s="5">
        <f>B21</f>
        <v>26</v>
      </c>
      <c r="C31" s="5">
        <f>D21</f>
        <v>32</v>
      </c>
      <c r="D31" s="1">
        <f t="shared" si="4"/>
        <v>0.2363644498932953</v>
      </c>
      <c r="E31" s="1">
        <f t="shared" si="5"/>
        <v>23.636444989329529</v>
      </c>
      <c r="F31" s="1">
        <f t="shared" si="6"/>
        <v>8.3635550106704706</v>
      </c>
      <c r="G31" s="1">
        <f t="shared" si="7"/>
        <v>69.949052416511137</v>
      </c>
      <c r="H31" s="1">
        <f t="shared" si="8"/>
        <v>2.9593728011166247</v>
      </c>
      <c r="I31" s="1">
        <f t="shared" si="9"/>
        <v>43.322927811787096</v>
      </c>
    </row>
    <row r="32" spans="1:9" x14ac:dyDescent="0.25">
      <c r="A32" s="5">
        <f>B21</f>
        <v>26</v>
      </c>
      <c r="B32" s="5">
        <f>B22</f>
        <v>29.4</v>
      </c>
      <c r="C32" s="5">
        <f>D22</f>
        <v>9</v>
      </c>
      <c r="D32" s="1">
        <f t="shared" si="4"/>
        <v>0.14155217388159913</v>
      </c>
      <c r="E32" s="1">
        <f t="shared" si="5"/>
        <v>14.155217388159913</v>
      </c>
      <c r="F32" s="1">
        <f t="shared" si="6"/>
        <v>-5.1552173881599135</v>
      </c>
      <c r="G32" s="1">
        <f t="shared" si="7"/>
        <v>26.57626631918632</v>
      </c>
      <c r="H32" s="1">
        <f t="shared" si="8"/>
        <v>1.877489097512268</v>
      </c>
      <c r="I32" s="1">
        <f t="shared" si="9"/>
        <v>5.7222717093523547</v>
      </c>
    </row>
    <row r="33" spans="1:9" x14ac:dyDescent="0.25">
      <c r="A33" s="5">
        <f>B22</f>
        <v>29.4</v>
      </c>
      <c r="B33" s="10">
        <v>10000000000</v>
      </c>
      <c r="C33" s="5">
        <f>D23 + D24</f>
        <v>8</v>
      </c>
      <c r="D33" s="1">
        <f>1 - _xlfn.NORM.DIST(A33,$H$17,$H$21,TRUE)</f>
        <v>7.1531759327389088E-2</v>
      </c>
      <c r="E33" s="1">
        <f t="shared" si="5"/>
        <v>7.1531759327389093</v>
      </c>
      <c r="F33" s="1">
        <f t="shared" si="6"/>
        <v>0.84682406726109072</v>
      </c>
      <c r="G33" s="1">
        <f t="shared" si="7"/>
        <v>0.71711100089261626</v>
      </c>
      <c r="H33" s="1">
        <f t="shared" si="8"/>
        <v>0.1002507148762436</v>
      </c>
      <c r="I33" s="1">
        <f t="shared" si="9"/>
        <v>8.9470747821373351</v>
      </c>
    </row>
    <row r="35" spans="1:9" x14ac:dyDescent="0.25">
      <c r="A35" s="6" t="s">
        <v>30</v>
      </c>
      <c r="B35" s="6"/>
      <c r="C35" s="6">
        <f>SUM(C28:C34)</f>
        <v>100</v>
      </c>
      <c r="D35" s="6">
        <f>SUM(D28:D34)</f>
        <v>1</v>
      </c>
      <c r="E35" s="6">
        <f>SUM(E28:E34)</f>
        <v>100</v>
      </c>
      <c r="F35" s="6"/>
      <c r="G35" s="6" t="s">
        <v>31</v>
      </c>
      <c r="H35" s="6">
        <f>SUM(H28:H34)</f>
        <v>7.6556248797926703</v>
      </c>
      <c r="I35" s="6">
        <f>SUM(I28:I34)</f>
        <v>107.65562487979268</v>
      </c>
    </row>
    <row r="36" spans="1:9" x14ac:dyDescent="0.25">
      <c r="A36" s="6"/>
      <c r="B36" s="6"/>
      <c r="C36" s="6"/>
      <c r="D36" s="6" t="s">
        <v>33</v>
      </c>
      <c r="E36" s="6">
        <f xml:space="preserve"> 6- 2 - 1</f>
        <v>3</v>
      </c>
      <c r="F36" s="6"/>
      <c r="G36" s="6" t="s">
        <v>32</v>
      </c>
      <c r="H36" s="6">
        <f>_xlfn.CHISQ.INV.RT(0.05,E36)</f>
        <v>7.8147279032511792</v>
      </c>
      <c r="I3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2024-11-17T13:16:41Z</dcterms:created>
  <dcterms:modified xsi:type="dcterms:W3CDTF">2024-11-21T16:27:51Z</dcterms:modified>
</cp:coreProperties>
</file>