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 filterPrivacy="1"/>
  <xr:revisionPtr revIDLastSave="0" documentId="13_ncr:1_{FE5EBE4F-6652-4E7D-A919-463BAEE302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 l="1"/>
  <c r="D55" i="1"/>
  <c r="C25" i="1" a="1"/>
  <c r="C25" i="1" s="1"/>
  <c r="B56" i="1"/>
  <c r="A56" i="1"/>
  <c r="A58" i="1" s="1" a="1"/>
  <c r="B55" i="1"/>
  <c r="A55" i="1"/>
  <c r="F52" i="1"/>
  <c r="B52" i="1"/>
  <c r="D52" i="1" s="1"/>
  <c r="B51" i="1"/>
  <c r="E50" i="1"/>
  <c r="E44" i="1"/>
  <c r="E45" i="1"/>
  <c r="E46" i="1"/>
  <c r="E47" i="1"/>
  <c r="E48" i="1"/>
  <c r="E49" i="1"/>
  <c r="E43" i="1"/>
  <c r="D44" i="1"/>
  <c r="D45" i="1"/>
  <c r="D46" i="1"/>
  <c r="D47" i="1"/>
  <c r="D48" i="1"/>
  <c r="D49" i="1"/>
  <c r="D43" i="1"/>
  <c r="D50" i="1" s="1"/>
  <c r="C44" i="1"/>
  <c r="C45" i="1"/>
  <c r="C46" i="1"/>
  <c r="C47" i="1"/>
  <c r="C48" i="1"/>
  <c r="C49" i="1"/>
  <c r="C43" i="1"/>
  <c r="C50" i="1" s="1"/>
  <c r="B49" i="1"/>
  <c r="B48" i="1"/>
  <c r="B47" i="1"/>
  <c r="B46" i="1"/>
  <c r="B45" i="1"/>
  <c r="B44" i="1"/>
  <c r="B43" i="1"/>
  <c r="A50" i="1"/>
  <c r="D15" i="1"/>
  <c r="H15" i="1"/>
  <c r="B59" i="1" l="1"/>
  <c r="A59" i="1"/>
  <c r="B58" i="1"/>
  <c r="A58" i="1"/>
  <c r="D58" i="1" s="1" a="1"/>
  <c r="B50" i="1"/>
  <c r="D59" i="1" l="1"/>
  <c r="D58" i="1"/>
  <c r="B14" i="1" l="1"/>
  <c r="H27" i="1"/>
  <c r="H28" i="1"/>
  <c r="H29" i="1"/>
  <c r="H30" i="1"/>
  <c r="H31" i="1"/>
  <c r="H32" i="1"/>
  <c r="G27" i="1"/>
  <c r="G28" i="1"/>
  <c r="G29" i="1"/>
  <c r="G30" i="1"/>
  <c r="G31" i="1"/>
  <c r="G32" i="1"/>
  <c r="H26" i="1"/>
  <c r="G26" i="1"/>
  <c r="E27" i="1"/>
  <c r="E28" i="1"/>
  <c r="E29" i="1"/>
  <c r="E30" i="1"/>
  <c r="E31" i="1"/>
  <c r="E32" i="1"/>
  <c r="E26" i="1"/>
  <c r="D27" i="1"/>
  <c r="D28" i="1"/>
  <c r="D29" i="1"/>
  <c r="D30" i="1"/>
  <c r="D31" i="1"/>
  <c r="D32" i="1"/>
  <c r="D26" i="1"/>
  <c r="B15" i="1" l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C7" i="1"/>
  <c r="C8" i="1"/>
  <c r="C9" i="1"/>
  <c r="C10" i="1"/>
  <c r="C11" i="1"/>
  <c r="C12" i="1"/>
  <c r="C6" i="1"/>
  <c r="B13" i="1"/>
  <c r="D18" i="1" s="1"/>
  <c r="A13" i="1"/>
  <c r="E13" i="1" l="1"/>
  <c r="C13" i="1"/>
  <c r="D19" i="1" s="1"/>
  <c r="D13" i="1"/>
  <c r="B19" i="1" s="1"/>
  <c r="A19" i="1"/>
  <c r="B18" i="1"/>
  <c r="F15" i="1"/>
  <c r="A18" i="1"/>
  <c r="A21" i="1" s="1" a="1"/>
  <c r="B21" i="1" l="1"/>
  <c r="A22" i="1"/>
  <c r="A21" i="1"/>
  <c r="B22" i="1"/>
  <c r="D21" i="1" l="1" a="1"/>
  <c r="D21" i="1" l="1"/>
  <c r="D22" i="1"/>
  <c r="C2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<sst xmlns="http://schemas.openxmlformats.org/spreadsheetml/2006/main" count="36" uniqueCount="26">
  <si>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</si>
  <si>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</si>
  <si>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</si>
  <si>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</si>
  <si>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</si>
  <si>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</si>
  <si>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</si>
  <si>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</si>
  <si>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</si>
  <si>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</si>
  <si>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</si>
  <si>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</si>
  <si>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</si>
  <si>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Для д)</t>
  </si>
  <si>
    <t>Y = ln|y|</t>
  </si>
  <si>
    <t>Для ж)</t>
  </si>
  <si>
    <t>Y = 1/y</t>
  </si>
  <si>
    <t>если r значительно отличен от 0, то мы можем построить график линейной зависимости</t>
  </si>
  <si>
    <t>r2=</t>
  </si>
  <si>
    <t>в 6: не будет в, г, Е</t>
  </si>
  <si>
    <t>xiYi</t>
  </si>
  <si>
    <t>Yi=ln(y)</t>
  </si>
  <si>
    <t>Yi^2</t>
  </si>
  <si>
    <t>14 вариант</t>
  </si>
  <si>
    <t>T, град C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</si>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</sst>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0" fillId="3" borderId="0" xfId="0" applyFill="1"/>
    <xf numFmtId="0" fontId="2" fillId="3" borderId="1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164" fontId="0" fillId="3" borderId="0" xfId="0" applyNumberFormat="1" applyFill="1"/>
    <xf numFmtId="2" fontId="0" fillId="3" borderId="0" xfId="0" applyNumberFormat="1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5" borderId="0" xfId="0" applyFont="1" applyFill="1"/>
    <xf numFmtId="0" fontId="3" fillId="5" borderId="9" xfId="0" applyFont="1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771313276717515"/>
                  <c:y val="3.0838365808087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2267475940507434"/>
                  <c:y val="5.650335374744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39</c:v>
                </c:pt>
                <c:pt idx="1">
                  <c:v>54</c:v>
                </c:pt>
                <c:pt idx="2">
                  <c:v>74</c:v>
                </c:pt>
                <c:pt idx="3">
                  <c:v>100</c:v>
                </c:pt>
                <c:pt idx="4">
                  <c:v>136</c:v>
                </c:pt>
                <c:pt idx="5">
                  <c:v>182</c:v>
                </c:pt>
                <c:pt idx="6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4.1155326611792893E-2"/>
          <c:y val="5.9897419773223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6848790550868277E-2"/>
                  <c:y val="-0.160175683376893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Лист1!$D$26:$D$32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Лист1!$E$26:$E$32</c:f>
              <c:numCache>
                <c:formatCode>General</c:formatCode>
                <c:ptCount val="7"/>
                <c:pt idx="0">
                  <c:v>3.6635616461296463</c:v>
                </c:pt>
                <c:pt idx="1">
                  <c:v>3.9889840465642745</c:v>
                </c:pt>
                <c:pt idx="2">
                  <c:v>4.3040650932041702</c:v>
                </c:pt>
                <c:pt idx="3">
                  <c:v>4.6051701859880918</c:v>
                </c:pt>
                <c:pt idx="4">
                  <c:v>4.9126548857360524</c:v>
                </c:pt>
                <c:pt idx="5">
                  <c:v>5.2040066870767951</c:v>
                </c:pt>
                <c:pt idx="6">
                  <c:v>5.5373342670185366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Лист1!$G$26:$G$32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Лист1!$H$26:$H$32</c:f>
              <c:numCache>
                <c:formatCode>General</c:formatCode>
                <c:ptCount val="7"/>
                <c:pt idx="0">
                  <c:v>2.564102564102564E-2</c:v>
                </c:pt>
                <c:pt idx="1">
                  <c:v>1.8518518518518517E-2</c:v>
                </c:pt>
                <c:pt idx="2">
                  <c:v>1.3513513513513514E-2</c:v>
                </c:pt>
                <c:pt idx="3">
                  <c:v>0.01</c:v>
                </c:pt>
                <c:pt idx="4">
                  <c:v>7.3529411764705881E-3</c:v>
                </c:pt>
                <c:pt idx="5">
                  <c:v>5.4945054945054949E-3</c:v>
                </c:pt>
                <c:pt idx="6">
                  <c:v>3.937007874015748E-3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4.1155326611792893E-2"/>
          <c:y val="5.9897419773223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6848790550868277E-2"/>
                  <c:y val="-0.160175683376893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679833770778651"/>
                  <c:y val="5.5177529892096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Лист1!$D$26:$D$32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Лист1!$E$26:$E$32</c:f>
              <c:numCache>
                <c:formatCode>General</c:formatCode>
                <c:ptCount val="7"/>
                <c:pt idx="0">
                  <c:v>3.6635616461296463</c:v>
                </c:pt>
                <c:pt idx="1">
                  <c:v>3.9889840465642745</c:v>
                </c:pt>
                <c:pt idx="2">
                  <c:v>4.3040650932041702</c:v>
                </c:pt>
                <c:pt idx="3">
                  <c:v>4.6051701859880918</c:v>
                </c:pt>
                <c:pt idx="4">
                  <c:v>4.9126548857360524</c:v>
                </c:pt>
                <c:pt idx="5">
                  <c:v>5.2040066870767951</c:v>
                </c:pt>
                <c:pt idx="6">
                  <c:v>5.5373342670185366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BE-4371-B25E-46189220B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599754127151383E-2"/>
          <c:y val="2.9067490082341569E-2"/>
          <c:w val="0.8770785036880927"/>
          <c:h val="0.819016068273494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771313276717515"/>
                  <c:y val="3.0838365808087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7.8327646544181978E-2"/>
                  <c:y val="0.25230971128608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39</c:v>
                </c:pt>
                <c:pt idx="1">
                  <c:v>54</c:v>
                </c:pt>
                <c:pt idx="2">
                  <c:v>74</c:v>
                </c:pt>
                <c:pt idx="3">
                  <c:v>100</c:v>
                </c:pt>
                <c:pt idx="4">
                  <c:v>136</c:v>
                </c:pt>
                <c:pt idx="5">
                  <c:v>182</c:v>
                </c:pt>
                <c:pt idx="6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16-4CAF-A922-97CC9C41B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89018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525782</xdr:colOff>
      <xdr:row>14</xdr:row>
      <xdr:rowOff>963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10</xdr:col>
      <xdr:colOff>312420</xdr:colOff>
      <xdr:row>1</xdr:row>
      <xdr:rowOff>110490</xdr:rowOff>
    </xdr:from>
    <xdr:to>
      <xdr:col>18</xdr:col>
      <xdr:colOff>7620</xdr:colOff>
      <xdr:row>13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476200</xdr:colOff>
      <xdr:row>15</xdr:row>
      <xdr:rowOff>185400</xdr:rowOff>
    </xdr:from>
    <xdr:to>
      <xdr:col>16</xdr:col>
      <xdr:colOff>167008</xdr:colOff>
      <xdr:row>28</xdr:row>
      <xdr:rowOff>150123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49926</xdr:colOff>
      <xdr:row>29</xdr:row>
      <xdr:rowOff>184453</xdr:rowOff>
    </xdr:from>
    <xdr:to>
      <xdr:col>16</xdr:col>
      <xdr:colOff>353350</xdr:colOff>
      <xdr:row>44</xdr:row>
      <xdr:rowOff>176412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323850</xdr:colOff>
      <xdr:row>53</xdr:row>
      <xdr:rowOff>38100</xdr:rowOff>
    </xdr:from>
    <xdr:to>
      <xdr:col>13</xdr:col>
      <xdr:colOff>14658</xdr:colOff>
      <xdr:row>66</xdr:row>
      <xdr:rowOff>2823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6504B99-F8B5-416C-AFEF-90C63AD27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375000</xdr:colOff>
      <xdr:row>14</xdr:row>
      <xdr:rowOff>97500</xdr:rowOff>
    </xdr:from>
    <xdr:to>
      <xdr:col>24</xdr:col>
      <xdr:colOff>70200</xdr:colOff>
      <xdr:row>26</xdr:row>
      <xdr:rowOff>187260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168C76B-A58F-410B-A3C8-B15F08554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2" zoomScaleNormal="112" workbookViewId="0">
      <selection activeCell="D11" sqref="D11"/>
    </sheetView>
  </sheetViews>
  <sheetFormatPr defaultRowHeight="15" x14ac:dyDescent="0.25"/>
  <cols>
    <col min="1" max="1" width="13.5703125" customWidth="1"/>
    <col min="2" max="2" width="12.7109375" customWidth="1"/>
    <col min="3" max="3" width="11.42578125" bestFit="1" customWidth="1"/>
    <col min="4" max="4" width="13.5703125" bestFit="1" customWidth="1"/>
    <col min="5" max="5" width="11.42578125" bestFit="1" customWidth="1"/>
  </cols>
  <sheetData>
    <row r="1" spans="1:8" x14ac:dyDescent="0.25">
      <c r="A1" s="22" t="s">
        <v>23</v>
      </c>
      <c r="B1" s="22"/>
      <c r="C1" s="22"/>
    </row>
    <row r="2" spans="1:8" ht="15.75" x14ac:dyDescent="0.25">
      <c r="A2" s="1" t="s">
        <v>24</v>
      </c>
      <c r="B2" s="2">
        <v>0</v>
      </c>
      <c r="C2" s="2">
        <v>5</v>
      </c>
      <c r="D2" s="2">
        <v>10</v>
      </c>
      <c r="E2" s="2">
        <v>15</v>
      </c>
      <c r="F2" s="2">
        <v>20</v>
      </c>
      <c r="G2" s="2">
        <v>25</v>
      </c>
      <c r="H2" s="2">
        <v>30</v>
      </c>
    </row>
    <row r="3" spans="1:8" ht="15.75" x14ac:dyDescent="0.25">
      <c r="A3" s="1" t="s">
        <v>25</v>
      </c>
      <c r="B3" s="2">
        <v>39</v>
      </c>
      <c r="C3" s="2">
        <v>54</v>
      </c>
      <c r="D3" s="2">
        <v>74</v>
      </c>
      <c r="E3" s="2">
        <v>100</v>
      </c>
      <c r="F3" s="2">
        <v>136</v>
      </c>
      <c r="G3" s="2">
        <v>182</v>
      </c>
      <c r="H3" s="2">
        <v>254</v>
      </c>
    </row>
    <row r="5" spans="1:8" ht="15.75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</row>
    <row r="6" spans="1:8" ht="15.75" x14ac:dyDescent="0.25">
      <c r="A6" s="2">
        <v>0</v>
      </c>
      <c r="B6" s="2">
        <v>39</v>
      </c>
      <c r="C6" s="6">
        <f>A6*B6</f>
        <v>0</v>
      </c>
      <c r="D6" s="6">
        <f>POWER(A6,2)</f>
        <v>0</v>
      </c>
      <c r="E6" s="6">
        <f>POWER(B6,2)</f>
        <v>1521</v>
      </c>
    </row>
    <row r="7" spans="1:8" ht="15.75" x14ac:dyDescent="0.25">
      <c r="A7" s="2">
        <v>5</v>
      </c>
      <c r="B7" s="2">
        <v>54</v>
      </c>
      <c r="C7" s="6">
        <f t="shared" ref="C7:C12" si="0">A7*B7</f>
        <v>270</v>
      </c>
      <c r="D7" s="6">
        <f t="shared" ref="D7:D12" si="1">POWER(A7,2)</f>
        <v>25</v>
      </c>
      <c r="E7" s="6">
        <f t="shared" ref="E7:E12" si="2">POWER(B7,2)</f>
        <v>2916</v>
      </c>
    </row>
    <row r="8" spans="1:8" ht="15.75" x14ac:dyDescent="0.25">
      <c r="A8" s="2">
        <v>10</v>
      </c>
      <c r="B8" s="2">
        <v>74</v>
      </c>
      <c r="C8" s="6">
        <f t="shared" si="0"/>
        <v>740</v>
      </c>
      <c r="D8" s="6">
        <f t="shared" si="1"/>
        <v>100</v>
      </c>
      <c r="E8" s="6">
        <f t="shared" si="2"/>
        <v>5476</v>
      </c>
    </row>
    <row r="9" spans="1:8" ht="15.75" x14ac:dyDescent="0.25">
      <c r="A9" s="2">
        <v>15</v>
      </c>
      <c r="B9" s="2">
        <v>100</v>
      </c>
      <c r="C9" s="6">
        <f t="shared" si="0"/>
        <v>1500</v>
      </c>
      <c r="D9" s="6">
        <f t="shared" si="1"/>
        <v>225</v>
      </c>
      <c r="E9" s="6">
        <f t="shared" si="2"/>
        <v>10000</v>
      </c>
    </row>
    <row r="10" spans="1:8" ht="15.75" x14ac:dyDescent="0.25">
      <c r="A10" s="2">
        <v>20</v>
      </c>
      <c r="B10" s="2">
        <v>136</v>
      </c>
      <c r="C10" s="6">
        <f t="shared" si="0"/>
        <v>2720</v>
      </c>
      <c r="D10" s="6">
        <f t="shared" si="1"/>
        <v>400</v>
      </c>
      <c r="E10" s="6">
        <f t="shared" si="2"/>
        <v>18496</v>
      </c>
    </row>
    <row r="11" spans="1:8" ht="15.75" x14ac:dyDescent="0.25">
      <c r="A11" s="2">
        <v>25</v>
      </c>
      <c r="B11" s="2">
        <v>182</v>
      </c>
      <c r="C11" s="6">
        <f t="shared" si="0"/>
        <v>4550</v>
      </c>
      <c r="D11" s="6">
        <f t="shared" si="1"/>
        <v>625</v>
      </c>
      <c r="E11" s="6">
        <f t="shared" si="2"/>
        <v>33124</v>
      </c>
    </row>
    <row r="12" spans="1:8" ht="15.75" x14ac:dyDescent="0.25">
      <c r="A12" s="2">
        <v>30</v>
      </c>
      <c r="B12" s="2">
        <v>254</v>
      </c>
      <c r="C12" s="6">
        <f t="shared" si="0"/>
        <v>7620</v>
      </c>
      <c r="D12" s="6">
        <f t="shared" si="1"/>
        <v>900</v>
      </c>
      <c r="E12" s="6">
        <f t="shared" si="2"/>
        <v>64516</v>
      </c>
    </row>
    <row r="13" spans="1:8" ht="15.75" x14ac:dyDescent="0.25">
      <c r="A13" s="7">
        <f>SUM(A6:A12)</f>
        <v>105</v>
      </c>
      <c r="B13" s="7">
        <f>SUM(B6:B12)</f>
        <v>839</v>
      </c>
      <c r="C13" s="7">
        <f>SUM(C6:C12)</f>
        <v>17400</v>
      </c>
      <c r="D13" s="7">
        <f>SUM(D6:D12)</f>
        <v>2275</v>
      </c>
      <c r="E13" s="7">
        <f>SUM(E6:E12)</f>
        <v>136049</v>
      </c>
    </row>
    <row r="14" spans="1:8" x14ac:dyDescent="0.25">
      <c r="A14" s="3" t="s">
        <v>5</v>
      </c>
      <c r="B14" s="3">
        <f>COUNT(A6:A12)</f>
        <v>7</v>
      </c>
    </row>
    <row r="15" spans="1:8" x14ac:dyDescent="0.25">
      <c r="A15" s="4" t="s">
        <v>6</v>
      </c>
      <c r="B15" s="8">
        <f>CORREL(A6:A12,B6:B12)</f>
        <v>0.96605369180504741</v>
      </c>
      <c r="C15" s="4" t="s">
        <v>7</v>
      </c>
      <c r="D15" s="9">
        <f>ABS(B15)*SQRT((B14-2)/(1-B15^2))</f>
        <v>8.3616561569210415</v>
      </c>
      <c r="E15" s="4" t="s">
        <v>8</v>
      </c>
      <c r="F15" s="9">
        <f>_xlfn.T.INV.2T(0.05,B14-2)</f>
        <v>2.570581835636315</v>
      </c>
      <c r="G15" t="s">
        <v>18</v>
      </c>
      <c r="H15">
        <f>POWER(B15,2)</f>
        <v>0.9332597354501615</v>
      </c>
    </row>
    <row r="16" spans="1:8" x14ac:dyDescent="0.25">
      <c r="C16" t="s">
        <v>17</v>
      </c>
    </row>
    <row r="17" spans="1:8" ht="15.75" thickBot="1" x14ac:dyDescent="0.3">
      <c r="A17" t="s">
        <v>9</v>
      </c>
    </row>
    <row r="18" spans="1:8" x14ac:dyDescent="0.25">
      <c r="A18" s="10">
        <f>B14</f>
        <v>7</v>
      </c>
      <c r="B18" s="11">
        <f>A13</f>
        <v>105</v>
      </c>
      <c r="D18" s="14">
        <f>B13</f>
        <v>839</v>
      </c>
    </row>
    <row r="19" spans="1:8" ht="15.75" thickBot="1" x14ac:dyDescent="0.3">
      <c r="A19" s="12">
        <f>A13</f>
        <v>105</v>
      </c>
      <c r="B19" s="13">
        <f>D13</f>
        <v>2275</v>
      </c>
      <c r="D19" s="15">
        <f>C13</f>
        <v>17400</v>
      </c>
    </row>
    <row r="20" spans="1:8" ht="15.75" thickBot="1" x14ac:dyDescent="0.3"/>
    <row r="21" spans="1:8" x14ac:dyDescent="0.25">
      <c r="A21">
        <f t="array" ref="A21:B22">MINVERSE(A18:B19)</f>
        <v>0.46428571428571436</v>
      </c>
      <c r="B21">
        <v>-2.1428571428571432E-2</v>
      </c>
      <c r="C21" s="16" t="s">
        <v>10</v>
      </c>
      <c r="D21" s="17">
        <f t="array" ref="D21:D22">MMULT(A21:B22,D18:D19)</f>
        <v>16.678571428571388</v>
      </c>
    </row>
    <row r="22" spans="1:8" ht="15.75" thickBot="1" x14ac:dyDescent="0.3">
      <c r="A22">
        <v>-2.1428571428571432E-2</v>
      </c>
      <c r="B22">
        <v>1.4285714285714288E-3</v>
      </c>
      <c r="C22" s="18" t="s">
        <v>11</v>
      </c>
      <c r="D22" s="19">
        <v>6.8785714285714299</v>
      </c>
    </row>
    <row r="24" spans="1:8" x14ac:dyDescent="0.25">
      <c r="D24" t="s">
        <v>13</v>
      </c>
      <c r="G24" t="s">
        <v>15</v>
      </c>
    </row>
    <row r="25" spans="1:8" x14ac:dyDescent="0.25">
      <c r="A25" s="20">
        <v>0.46428000000000003</v>
      </c>
      <c r="B25" s="20">
        <v>-2.1479999999999999E-2</v>
      </c>
      <c r="C25" s="20" cm="1">
        <f t="array" ref="C25:C26">MMULT(A25:B26,D18:D19)</f>
        <v>15.778920000000028</v>
      </c>
      <c r="D25" t="s">
        <v>12</v>
      </c>
      <c r="E25" t="s">
        <v>14</v>
      </c>
      <c r="G25" t="s">
        <v>12</v>
      </c>
      <c r="H25" t="s">
        <v>16</v>
      </c>
    </row>
    <row r="26" spans="1:8" x14ac:dyDescent="0.25">
      <c r="A26" s="20">
        <v>-2.1479999999999999E-2</v>
      </c>
      <c r="B26" s="21">
        <v>1.428E-3</v>
      </c>
      <c r="C26" s="20">
        <v>6.8254800000000024</v>
      </c>
      <c r="D26">
        <f t="shared" ref="D26:D32" si="3">A6</f>
        <v>0</v>
      </c>
      <c r="E26">
        <f t="shared" ref="E26:E32" si="4">LN(ABS(B6))</f>
        <v>3.6635616461296463</v>
      </c>
      <c r="G26">
        <f t="shared" ref="G26:G32" si="5">A6</f>
        <v>0</v>
      </c>
      <c r="H26">
        <f t="shared" ref="H26:H32" si="6">1/B6</f>
        <v>2.564102564102564E-2</v>
      </c>
    </row>
    <row r="27" spans="1:8" x14ac:dyDescent="0.25">
      <c r="D27">
        <f t="shared" si="3"/>
        <v>5</v>
      </c>
      <c r="E27">
        <f t="shared" si="4"/>
        <v>3.9889840465642745</v>
      </c>
      <c r="G27">
        <f t="shared" si="5"/>
        <v>5</v>
      </c>
      <c r="H27">
        <f t="shared" si="6"/>
        <v>1.8518518518518517E-2</v>
      </c>
    </row>
    <row r="28" spans="1:8" x14ac:dyDescent="0.25">
      <c r="D28">
        <f t="shared" si="3"/>
        <v>10</v>
      </c>
      <c r="E28">
        <f t="shared" si="4"/>
        <v>4.3040650932041702</v>
      </c>
      <c r="G28">
        <f t="shared" si="5"/>
        <v>10</v>
      </c>
      <c r="H28">
        <f t="shared" si="6"/>
        <v>1.3513513513513514E-2</v>
      </c>
    </row>
    <row r="29" spans="1:8" x14ac:dyDescent="0.25">
      <c r="D29">
        <f t="shared" si="3"/>
        <v>15</v>
      </c>
      <c r="E29">
        <f t="shared" si="4"/>
        <v>4.6051701859880918</v>
      </c>
      <c r="G29">
        <f t="shared" si="5"/>
        <v>15</v>
      </c>
      <c r="H29">
        <f t="shared" si="6"/>
        <v>0.01</v>
      </c>
    </row>
    <row r="30" spans="1:8" x14ac:dyDescent="0.25">
      <c r="D30">
        <f t="shared" si="3"/>
        <v>20</v>
      </c>
      <c r="E30">
        <f t="shared" si="4"/>
        <v>4.9126548857360524</v>
      </c>
      <c r="G30">
        <f t="shared" si="5"/>
        <v>20</v>
      </c>
      <c r="H30">
        <f t="shared" si="6"/>
        <v>7.3529411764705881E-3</v>
      </c>
    </row>
    <row r="31" spans="1:8" x14ac:dyDescent="0.25">
      <c r="D31">
        <f t="shared" si="3"/>
        <v>25</v>
      </c>
      <c r="E31">
        <f t="shared" si="4"/>
        <v>5.2040066870767951</v>
      </c>
      <c r="G31">
        <f t="shared" si="5"/>
        <v>25</v>
      </c>
      <c r="H31">
        <f t="shared" si="6"/>
        <v>5.4945054945054949E-3</v>
      </c>
    </row>
    <row r="32" spans="1:8" x14ac:dyDescent="0.25">
      <c r="D32">
        <f t="shared" si="3"/>
        <v>30</v>
      </c>
      <c r="E32">
        <f t="shared" si="4"/>
        <v>5.5373342670185366</v>
      </c>
      <c r="G32">
        <f t="shared" si="5"/>
        <v>30</v>
      </c>
      <c r="H32">
        <f t="shared" si="6"/>
        <v>3.937007874015748E-3</v>
      </c>
    </row>
    <row r="42" spans="1:5" ht="15.75" x14ac:dyDescent="0.25">
      <c r="A42" s="5" t="s">
        <v>0</v>
      </c>
      <c r="B42" s="5" t="s">
        <v>21</v>
      </c>
      <c r="C42" s="5" t="s">
        <v>20</v>
      </c>
      <c r="D42" s="5" t="s">
        <v>3</v>
      </c>
      <c r="E42" s="5" t="s">
        <v>22</v>
      </c>
    </row>
    <row r="43" spans="1:5" ht="15.75" x14ac:dyDescent="0.25">
      <c r="A43" s="2">
        <v>0</v>
      </c>
      <c r="B43" s="2">
        <f>LN(39)</f>
        <v>3.6635616461296463</v>
      </c>
      <c r="C43" s="2">
        <f>A43*B43</f>
        <v>0</v>
      </c>
      <c r="D43" s="2">
        <f>POWER(A43, 2)</f>
        <v>0</v>
      </c>
      <c r="E43" s="2">
        <f>POWER(B43, 2)</f>
        <v>13.421683934992164</v>
      </c>
    </row>
    <row r="44" spans="1:5" ht="15.75" x14ac:dyDescent="0.25">
      <c r="A44" s="2">
        <v>5</v>
      </c>
      <c r="B44" s="2">
        <f>LN(54)</f>
        <v>3.9889840465642745</v>
      </c>
      <c r="C44" s="2">
        <f t="shared" ref="C44:C49" si="7">A44*B44</f>
        <v>19.944920232821374</v>
      </c>
      <c r="D44" s="2">
        <f t="shared" ref="D44:D49" si="8">POWER(A44, 2)</f>
        <v>25</v>
      </c>
      <c r="E44" s="2">
        <f t="shared" ref="E44:E49" si="9">POWER(B44, 2)</f>
        <v>15.911993723744294</v>
      </c>
    </row>
    <row r="45" spans="1:5" ht="15.75" x14ac:dyDescent="0.25">
      <c r="A45" s="2">
        <v>10</v>
      </c>
      <c r="B45" s="2">
        <f>LN(74)</f>
        <v>4.3040650932041702</v>
      </c>
      <c r="C45" s="2">
        <f t="shared" si="7"/>
        <v>43.0406509320417</v>
      </c>
      <c r="D45" s="2">
        <f t="shared" si="8"/>
        <v>100</v>
      </c>
      <c r="E45" s="2">
        <f t="shared" si="9"/>
        <v>18.524976326538621</v>
      </c>
    </row>
    <row r="46" spans="1:5" ht="15.75" x14ac:dyDescent="0.25">
      <c r="A46" s="2">
        <v>15</v>
      </c>
      <c r="B46" s="2">
        <f>LN(100)</f>
        <v>4.6051701859880918</v>
      </c>
      <c r="C46" s="2">
        <f t="shared" si="7"/>
        <v>69.077552789821382</v>
      </c>
      <c r="D46" s="2">
        <f t="shared" si="8"/>
        <v>225</v>
      </c>
      <c r="E46" s="2">
        <f t="shared" si="9"/>
        <v>21.207592441913597</v>
      </c>
    </row>
    <row r="47" spans="1:5" ht="15.75" x14ac:dyDescent="0.25">
      <c r="A47" s="2">
        <v>20</v>
      </c>
      <c r="B47" s="2">
        <f>LN(136)</f>
        <v>4.9126548857360524</v>
      </c>
      <c r="C47" s="2">
        <f t="shared" si="7"/>
        <v>98.253097714721051</v>
      </c>
      <c r="D47" s="2">
        <f t="shared" si="8"/>
        <v>400</v>
      </c>
      <c r="E47" s="2">
        <f t="shared" si="9"/>
        <v>24.134178026346305</v>
      </c>
    </row>
    <row r="48" spans="1:5" ht="15.75" x14ac:dyDescent="0.25">
      <c r="A48" s="2">
        <v>25</v>
      </c>
      <c r="B48" s="2">
        <f>LN(182)</f>
        <v>5.2040066870767951</v>
      </c>
      <c r="C48" s="2">
        <f t="shared" si="7"/>
        <v>130.10016717691988</v>
      </c>
      <c r="D48" s="2">
        <f t="shared" si="8"/>
        <v>625</v>
      </c>
      <c r="E48" s="2">
        <f t="shared" si="9"/>
        <v>27.081685599140002</v>
      </c>
    </row>
    <row r="49" spans="1:11" ht="15.75" x14ac:dyDescent="0.25">
      <c r="A49" s="2">
        <v>30</v>
      </c>
      <c r="B49" s="2">
        <f>LN(254)</f>
        <v>5.5373342670185366</v>
      </c>
      <c r="C49" s="2">
        <f t="shared" si="7"/>
        <v>166.1200280105561</v>
      </c>
      <c r="D49" s="2">
        <f t="shared" si="8"/>
        <v>900</v>
      </c>
      <c r="E49" s="2">
        <f t="shared" si="9"/>
        <v>30.662070784697715</v>
      </c>
    </row>
    <row r="50" spans="1:11" ht="15.75" x14ac:dyDescent="0.25">
      <c r="A50" s="7">
        <f>SUM(A43:A49)</f>
        <v>105</v>
      </c>
      <c r="B50" s="7">
        <f>SUM(B43:B49)</f>
        <v>32.215776811717568</v>
      </c>
      <c r="C50" s="7">
        <f>SUM(C43:C49)</f>
        <v>526.53641685688149</v>
      </c>
      <c r="D50" s="7">
        <f>SUM(D43:D49)</f>
        <v>2275</v>
      </c>
      <c r="E50" s="7">
        <f>SUM(E43:E49)</f>
        <v>150.9441808373727</v>
      </c>
      <c r="K50" t="s">
        <v>19</v>
      </c>
    </row>
    <row r="51" spans="1:11" x14ac:dyDescent="0.25">
      <c r="A51" s="3" t="s">
        <v>5</v>
      </c>
      <c r="B51" s="3">
        <f>COUNT(A43:A49)</f>
        <v>7</v>
      </c>
    </row>
    <row r="52" spans="1:11" x14ac:dyDescent="0.25">
      <c r="A52" s="4" t="s">
        <v>6</v>
      </c>
      <c r="B52" s="8">
        <f>CORREL(A43:A49,B43:B49)</f>
        <v>0.9998855033094477</v>
      </c>
      <c r="C52" s="4" t="s">
        <v>7</v>
      </c>
      <c r="D52" s="9">
        <f>ABS(B52)*SQRT((B51-2)/(1-B52^2))</f>
        <v>147.75297731477983</v>
      </c>
      <c r="E52" s="4" t="s">
        <v>8</v>
      </c>
      <c r="F52" s="9">
        <f>_xlfn.T.INV.2T(0.05,B51-2)</f>
        <v>2.570581835636315</v>
      </c>
    </row>
    <row r="54" spans="1:11" ht="15.75" thickBot="1" x14ac:dyDescent="0.3">
      <c r="A54" t="s">
        <v>9</v>
      </c>
    </row>
    <row r="55" spans="1:11" x14ac:dyDescent="0.25">
      <c r="A55" s="10">
        <f>B51</f>
        <v>7</v>
      </c>
      <c r="B55" s="11">
        <f>A50</f>
        <v>105</v>
      </c>
      <c r="D55" s="14">
        <f>B50</f>
        <v>32.215776811717568</v>
      </c>
    </row>
    <row r="56" spans="1:11" ht="15.75" thickBot="1" x14ac:dyDescent="0.3">
      <c r="A56" s="12">
        <f>A50</f>
        <v>105</v>
      </c>
      <c r="B56" s="13">
        <f>D50</f>
        <v>2275</v>
      </c>
      <c r="D56" s="15">
        <f>C50</f>
        <v>526.53641685688149</v>
      </c>
    </row>
    <row r="57" spans="1:11" ht="15.75" thickBot="1" x14ac:dyDescent="0.3"/>
    <row r="58" spans="1:11" x14ac:dyDescent="0.25">
      <c r="A58">
        <f t="array" ref="A58:B59">MINVERSE(A55:B56)</f>
        <v>0.46428571428571436</v>
      </c>
      <c r="B58">
        <v>-2.1428571428571432E-2</v>
      </c>
      <c r="C58" s="16" t="s">
        <v>10</v>
      </c>
      <c r="D58" s="17">
        <f t="array" ref="D58:D59">MMULT(A58:B59,D55:D56)</f>
        <v>3.6744017299356955</v>
      </c>
    </row>
    <row r="59" spans="1:11" ht="15.75" thickBot="1" x14ac:dyDescent="0.3">
      <c r="A59">
        <v>-2.1428571428571432E-2</v>
      </c>
      <c r="B59">
        <v>1.4285714285714288E-3</v>
      </c>
      <c r="C59" s="18" t="s">
        <v>11</v>
      </c>
      <c r="D59" s="19">
        <v>6.1856806687311305E-2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2024-12-22T08:43:22Z</dcterms:modified>
</cp:coreProperties>
</file>