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"/>
    </mc:Choice>
  </mc:AlternateContent>
  <xr:revisionPtr revIDLastSave="0" documentId="13_ncr:1_{55BA0862-593D-4D80-B4A4-3040EEDD57F3}" xr6:coauthVersionLast="47" xr6:coauthVersionMax="47" xr10:uidLastSave="{00000000-0000-0000-0000-000000000000}"/>
  <bookViews>
    <workbookView xWindow="-108" yWindow="-108" windowWidth="23256" windowHeight="12456" firstSheet="12" activeTab="1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18" hidden="1">Macro!$A$1:$I$38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_xlnm._FilterDatabase" localSheetId="19" hidden="1">'Test Macro'!$A$1:$I$38</definedName>
    <definedName name="Goal">'IF Function'!$I$2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8" l="1"/>
  <c r="D3" i="3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C3" i="24"/>
  <c r="C4" i="24"/>
  <c r="C5" i="24"/>
  <c r="C6" i="24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E19" i="21"/>
  <c r="E20" i="21"/>
  <c r="E21" i="21"/>
  <c r="E22" i="21"/>
  <c r="E23" i="21"/>
  <c r="E24" i="21"/>
  <c r="E25" i="21"/>
  <c r="E26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F4" i="21"/>
  <c r="G4" i="21"/>
  <c r="E4" i="21"/>
  <c r="B5" i="22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F5" i="34"/>
  <c r="F6" i="34"/>
  <c r="F7" i="34"/>
  <c r="F8" i="34"/>
  <c r="F9" i="34"/>
  <c r="F4" i="34"/>
  <c r="D5" i="34"/>
  <c r="D6" i="34"/>
  <c r="D7" i="34"/>
  <c r="D8" i="34"/>
  <c r="D9" i="34"/>
  <c r="D4" i="34"/>
  <c r="C5" i="34"/>
  <c r="C4" i="34"/>
  <c r="I5" i="17"/>
  <c r="H5" i="17"/>
  <c r="I3" i="17"/>
  <c r="H3" i="17"/>
  <c r="F12" i="4"/>
  <c r="I7" i="4"/>
  <c r="I6" i="4"/>
  <c r="I8" i="4"/>
  <c r="I9" i="4"/>
  <c r="I5" i="4"/>
  <c r="B18" i="4"/>
  <c r="B17" i="4"/>
  <c r="H6" i="4"/>
  <c r="H7" i="4"/>
  <c r="H8" i="4"/>
  <c r="H9" i="4"/>
  <c r="H5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<sst xmlns="http://schemas.openxmlformats.org/spreadsheetml/2006/main" count="1545" uniqueCount="287">
  <si>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</si>
  <si>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</si>
  <si>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</si>
  <si>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</si>
  <si>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</si>
  <si>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</si>
  <si>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</si>
  <si>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</si>
  <si>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</si>
  <si>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</si>
  <si>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</si>
  <si>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</si>
  <si>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</si>
  <si>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</si>
  <si>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</si>
  <si>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</si>
  <si>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</si>
  <si>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</si>
  <si>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</si>
  <si>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</si>
  <si>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</si>
  <si>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</si>
  <si>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</si>
  <si>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</si>
  <si>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</si>
  <si>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</si>
  <si>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</si>
  <si>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</si>
  <si>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</si>
  <si>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</si>
  <si>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</si>
  <si>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</si>
  <si>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</si>
  <si>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</si>
  <si>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</si>
  <si>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</si>
  <si>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</si>
  <si>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</si>
  <si>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</si>
  <si>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</si>
  <si>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</si>
  <si>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</si>
  <si>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</si>
  <si>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</si>
  <si>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</si>
  <si>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</si>
  <si>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</si>
  <si>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</si>
  <si>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</si>
  <si>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</si>
  <si>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</si>
  <si>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</si>
  <si>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</si>
  <si>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</si>
  <si>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</si>
  <si>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</si>
  <si>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</si>
  <si>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</si>
  <si>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</si>
  <si>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</si>
  <si>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</si>
  <si>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</si>
  <si>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</si>
  <si>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</si>
  <si>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</si>
  <si>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</si>
  <si>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</si>
  <si>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</si>
  <si>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</si>
  <si>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</si>
  <si>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</si>
  <si>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</si>
  <si>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</si>
  <si>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</si>
  <si>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</si>
  <si>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</si>
  <si>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</si>
  <si>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</si>
  <si>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</si>
  <si>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</si>
  <si>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</si>
  <si>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</si>
  <si>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</si>
  <si>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</si>
  <si>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</si>
  <si>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</si>
  <si>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</si>
  <si>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</si>
  <si>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</si>
  <si>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</si>
  <si>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</si>
  <si>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</si>
  <si>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</si>
  <si>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</si>
  <si>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</si>
  <si>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</si>
  <si>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</si>
  <si>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</si>
  <si>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</si>
  <si>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</si>
  <si>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</si>
  <si>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</si>
  <si>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</si>
  <si>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</si>
  <si>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</si>
  <si>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</si>
  <si>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</si>
  <si>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</si>
  <si>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</si>
  <si>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</si>
  <si>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</si>
  <si>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</si>
  <si>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</si>
  <si>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</si>
  <si>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</si>
  <si>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</si>
  <si>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</si>
  <si>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</si>
  <si>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</si>
  <si>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</si>
  <si>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</si>
  <si>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</si>
  <si>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</si>
  <si>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</si>
  <si>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</si>
  <si>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</si>
  <si>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</si>
  <si>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</si>
  <si>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</si>
  <si>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</si>
  <si>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</si>
  <si>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</si>
  <si>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</si>
  <si>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</si>
  <si>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</si>
  <si>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</si>
  <si>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</si>
  <si>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</si>
  <si>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</si>
  <si>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</si>
  <si>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</si>
  <si>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</si>
  <si>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</si>
  <si>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</si>
  <si>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</si>
  <si>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</si>
  <si>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</si>
  <si>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</si>
  <si>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</si>
  <si>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</si>
  <si>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</si>
  <si>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</si>
  <si>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</si>
  <si>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</si>
  <si>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</si>
  <si>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</si>
  <si>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</si>
  <si>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</si>
  <si>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</si>
  <si>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</si>
  <si>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</si>
  <si>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</si>
  <si>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</si>
  <si>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</si>
  <si>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</si>
  <si>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</si>
  <si>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</si>
  <si>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</si>
  <si>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</si>
  <si>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</si>
  <si>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</si>
  <si>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</si>
  <si>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</si>
  <si>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</si>
  <si>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</si>
  <si>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</si>
  <si>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</si>
  <si>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</si>
  <si>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</si>
  <si>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</si>
  <si>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</si>
  <si>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</si>
  <si>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</si>
  <si>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</si>
  <si>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</si>
  <si>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</si>
  <si>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</si>
  <si>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</si>
  <si>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</si>
  <si>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</si>
  <si>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</si>
  <si>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</si>
  <si>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</si>
  <si>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</si>
  <si>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</si>
  <si>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</si>
  <si>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</si>
  <si>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</si>
  <si>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</si>
  <si>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</si>
  <si>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</si>
  <si>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</si>
  <si>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</si>
  <si>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</si>
  <si>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</si>
  <si>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</si>
  <si>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</si>
  <si>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</si>
  <si>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</si>
  <si>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</si>
  <si>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</si>
  <si>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</si>
  <si>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</si>
  <si>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</si>
  <si>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</si>
  <si>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</si>
  <si>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</si>
  <si>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</si>
  <si>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</si>
  <si>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</si>
  <si>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</si>
  <si>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</si>
  <si>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</si>
  <si>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</si>
  <si>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</si>
  <si>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</si>
  <si>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</si>
  <si>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</si>
  <si>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</si>
  <si>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</si>
  <si>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</si>
  <si>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</si>
  <si>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</si>
  <si>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</si>
  <si>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</si>
  <si>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</si>
  <si>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</si>
  <si>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</si>
  <si>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</si>
  <si>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</si>
  <si>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</si>
  <si>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</si>
  <si>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</si>
  <si>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</si>
  <si>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</si>
  <si>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</si>
  <si>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</si>
  <si>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</si>
  <si>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</si>
  <si>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</si>
  <si>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</si>
  <si>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</si>
  <si>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</si>
  <si>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</si>
  <si>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</si>
  <si>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</si>
  <si>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</si>
  <si>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</si>
  <si>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</si>
  <si>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</si>
  <si>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</si>
  <si>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</si>
  <si>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</si>
  <si>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</si>
  <si>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</si>
  <si>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</si>
  <si>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</si>
  <si>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</si>
  <si>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</si>
  <si>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</si>
  <si>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</si>
  <si>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</si>
  <si>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</si>
  <si>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</si>
  <si>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</si>
  <si>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</si>
  <si>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</si>
  <si>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</si>
  <si>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</si>
  <si>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</si>
  <si>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</si>
  <si>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</si>
  <si>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</si>
  <si>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</si>
  <si>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Email</t>
  </si>
  <si>
    <t>Ext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</si>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</sst>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  <numFmt numFmtId="173" formatCode="_ [$₪-40D]\ * #,##0.00_ ;_ [$₪-40D]\ * \-#,##0.00_ ;_ [$₪-40D]\ * &quot;-&quot;??_ ;_ @_ "/>
    <numFmt numFmtId="175" formatCode="[$-409]d/mmm/yy;@"/>
    <numFmt numFmtId="176" formatCode="_ [$?-40D]\ * #,##0.00_ ;_ [$?-40D]\ * \-#,##0.00_ ;_ [$?-40D]\ * &quot;-&quot;??_ ;_ @_ 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left"/>
    </xf>
    <xf numFmtId="164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44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0" xfId="1" applyNumberFormat="1" applyFont="1" applyBorder="1" applyAlignment="1">
      <alignment horizontal="left"/>
    </xf>
    <xf numFmtId="164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0" fontId="6" fillId="0" borderId="34" xfId="5" applyFont="1" applyFill="1" applyBorder="1" applyAlignment="1">
      <alignment horizontal="center" vertical="center" wrapText="1"/>
    </xf>
    <xf numFmtId="0" fontId="13" fillId="6" borderId="33" xfId="0" applyFont="1" applyFill="1" applyBorder="1"/>
    <xf numFmtId="14" fontId="13" fillId="6" borderId="33" xfId="0" applyNumberFormat="1" applyFont="1" applyFill="1" applyBorder="1"/>
    <xf numFmtId="43" fontId="13" fillId="6" borderId="33" xfId="8" applyFont="1" applyFill="1" applyBorder="1"/>
    <xf numFmtId="173" fontId="0" fillId="0" borderId="0" xfId="8" applyNumberFormat="1" applyFont="1"/>
    <xf numFmtId="175" fontId="6" fillId="0" borderId="34" xfId="5" applyNumberFormat="1" applyFont="1" applyFill="1" applyBorder="1" applyAlignment="1">
      <alignment horizontal="center" vertical="center" wrapText="1"/>
    </xf>
    <xf numFmtId="175" fontId="6" fillId="0" borderId="1" xfId="5" applyNumberFormat="1" applyFont="1" applyFill="1" applyBorder="1" applyAlignment="1">
      <alignment horizontal="center" vertical="center" wrapText="1"/>
    </xf>
    <xf numFmtId="176" fontId="0" fillId="0" borderId="0" xfId="8" applyNumberFormat="1" applyFont="1"/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259080</xdr:colOff>
          <xdr:row>3</xdr:row>
          <xdr:rowOff>38100</xdr:rowOff>
        </xdr:from>
        <xdr:to>
          <xdr:col>12</xdr:col>
          <xdr:colOff>342900</xdr:colOff>
          <xdr:row>6</xdr:row>
          <xdr:rowOff>129540</xdr:rowOff>
        </xdr:to>
        <xdr:sp macro="" textlink="">
          <xdr:nvSpPr>
            <xdr:cNvPr id="20481" name="Butto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3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PRESS IT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"/>
  <sheetViews>
    <sheetView showGridLines="0" zoomScale="145" zoomScaleNormal="145" workbookViewId="0">
      <selection activeCell="F13" sqref="F13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7.10937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8" t="s">
        <v>280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IF(F5&gt;=Goal,"YES","NO")</f>
        <v>YES</v>
      </c>
      <c r="I5" s="2" t="str">
        <f>IF(AND(H5="YES",MIN(B5:E5)&gt;=8000),"BONUS","NO FUCKER")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IF(AND(H6="YES",MIN(B6:E6)&gt;=8000),"BONUS","NO FUCKER")</f>
        <v>NO FUCKER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>IF(AND(H7="YES",MIN(B7:E7)&gt;=8000),"BONUS","NO FUCKER")</f>
        <v>NO FUCKER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6.2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>IF(F9&gt;=Goal,"YES","NO")</f>
        <v>YES</v>
      </c>
      <c r="I9" s="2" t="str">
        <f t="shared" si="0"/>
        <v>NO FUCKER</v>
      </c>
    </row>
    <row r="10" spans="1:9" ht="13.8">
      <c r="A10" s="48" t="s">
        <v>223</v>
      </c>
      <c r="B10" s="54">
        <f>SUM(Week_1)</f>
        <v>40402</v>
      </c>
      <c r="C10" s="55"/>
      <c r="D10" s="55"/>
      <c r="E10" s="54"/>
      <c r="F10" s="54"/>
    </row>
    <row r="11" spans="1:9" s="50" customFormat="1" ht="13.8">
      <c r="A11" s="49"/>
    </row>
    <row r="12" spans="1:9" ht="16.5" customHeight="1">
      <c r="A12" s="125" t="s">
        <v>13</v>
      </c>
      <c r="B12" s="126"/>
      <c r="C12" s="126"/>
      <c r="D12" s="126"/>
      <c r="E12" s="127"/>
      <c r="F12" s="3">
        <f>COUNTIF(H5:H9,"YES")</f>
        <v>3</v>
      </c>
    </row>
    <row r="17" spans="2:2">
      <c r="B17" t="b">
        <f>AND(H5="YES",B5&gt;=8000,C5&gt;=8000,D5&gt;=8000,E5&gt;=8000)</f>
        <v>1</v>
      </c>
    </row>
    <row r="18" spans="2:2">
      <c r="B18" t="b">
        <f>AND(H5="YES",MIN(B5:E5)&gt;=8000)</f>
        <v>1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I6" sqref="I6"/>
    </sheetView>
  </sheetViews>
  <sheetFormatPr defaultColWidth="9.109375" defaultRowHeight="13.2"/>
  <cols>
    <col min="1" max="1" width="13.33203125" style="18" bestFit="1" customWidth="1"/>
    <col min="2" max="2" width="14.5546875" style="18" bestFit="1" customWidth="1"/>
    <col min="3" max="3" width="12" style="18" customWidth="1"/>
    <col min="4" max="4" width="12.5546875" style="18" bestFit="1" customWidth="1"/>
    <col min="5" max="5" width="12.109375" style="18" bestFit="1" customWidth="1"/>
    <col min="6" max="6" width="9.109375" style="18"/>
    <col min="7" max="7" width="13.6640625" style="18" customWidth="1"/>
    <col min="8" max="9" width="12.6640625" style="18" bestFit="1" customWidth="1"/>
    <col min="10" max="16384" width="9.109375" style="18"/>
  </cols>
  <sheetData>
    <row r="2" spans="1:9" ht="15.6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6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6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C3" sqref="C3:F18"/>
    </sheetView>
  </sheetViews>
  <sheetFormatPr defaultRowHeight="13.2"/>
  <cols>
    <col min="1" max="1" width="3.44140625" customWidth="1"/>
    <col min="2" max="2" width="13.88671875" customWidth="1"/>
    <col min="3" max="3" width="17.88671875" customWidth="1"/>
    <col min="4" max="4" width="18.5546875" customWidth="1"/>
    <col min="5" max="6" width="13.88671875" customWidth="1"/>
    <col min="7" max="7" width="3.109375" customWidth="1"/>
  </cols>
  <sheetData>
    <row r="1" spans="2:7" ht="13.8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4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8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8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8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8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8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8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8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8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1" t="e">
        <f>INDEX('Master Emp List'!$A$1:$I$38,MATCH($B11,'Master Emp List'!$A$1:$A$38,0),MATCH(F$2,'Master Emp List'!$A$1:$I$1,0))</f>
        <v>#N/A</v>
      </c>
      <c r="G11" s="68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1" t="e">
        <f>INDEX('Master Emp List'!$A$1:$I$38,MATCH($B12,'Master Emp List'!$A$1:$A$38,0),MATCH(F$2,'Master Emp List'!$A$1:$I$1,0))</f>
        <v>#N/A</v>
      </c>
      <c r="G12" s="68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1" t="e">
        <f>INDEX('Master Emp List'!$A$1:$I$38,MATCH($B13,'Master Emp List'!$A$1:$A$38,0),MATCH(F$2,'Master Emp List'!$A$1:$I$1,0))</f>
        <v>#N/A</v>
      </c>
      <c r="G13" s="68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8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8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8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8"/>
    </row>
    <row r="18" spans="2:7" ht="13.8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8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zoomScale="115" zoomScaleNormal="115" workbookViewId="0">
      <selection activeCell="D3" sqref="D3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5" sqref="B5"/>
    </sheetView>
  </sheetViews>
  <sheetFormatPr defaultColWidth="9.109375" defaultRowHeight="13.2"/>
  <cols>
    <col min="1" max="1" width="30.109375" style="56" bestFit="1" customWidth="1"/>
    <col min="2" max="2" width="18.6640625" style="56" customWidth="1"/>
    <col min="3" max="3" width="16.88671875" style="56" customWidth="1"/>
    <col min="4" max="4" width="8.109375" style="56" customWidth="1"/>
    <col min="5" max="5" width="7.33203125" style="56" customWidth="1"/>
    <col min="6" max="6" width="10.5546875" style="56" bestFit="1" customWidth="1"/>
    <col min="7" max="7" width="12.6640625" style="56" bestFit="1" customWidth="1"/>
    <col min="8" max="16384" width="9.109375" style="56"/>
  </cols>
  <sheetData>
    <row r="1" spans="1:2" ht="13.8" thickBot="1"/>
    <row r="2" spans="1:2" ht="22.5" customHeight="1" thickBot="1">
      <c r="A2" s="129" t="s">
        <v>231</v>
      </c>
      <c r="B2" s="130"/>
    </row>
    <row r="3" spans="1:2" ht="16.8" thickTop="1" thickBot="1">
      <c r="A3" s="62" t="s">
        <v>230</v>
      </c>
      <c r="B3" s="61" t="s">
        <v>226</v>
      </c>
    </row>
    <row r="4" spans="1:2" ht="7.5" customHeight="1" thickTop="1">
      <c r="A4" s="60"/>
      <c r="B4" s="59"/>
    </row>
    <row r="5" spans="1:2">
      <c r="A5" s="63" t="s">
        <v>229</v>
      </c>
      <c r="B5" s="58" t="e">
        <f>HLOOKUP($B$3,'Master Inventory List'!$A$2:$G$5,MATCH(LEFT(A5,11),0,FALSE))</f>
        <v>#N/A</v>
      </c>
    </row>
    <row r="6" spans="1:2">
      <c r="A6" s="63" t="s">
        <v>228</v>
      </c>
      <c r="B6" s="58"/>
    </row>
    <row r="7" spans="1:2" ht="13.8" thickBot="1">
      <c r="A7" s="64" t="s">
        <v>227</v>
      </c>
      <c r="B7" s="58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3" sqref="D3"/>
    </sheetView>
  </sheetViews>
  <sheetFormatPr defaultColWidth="9.109375" defaultRowHeight="13.2"/>
  <cols>
    <col min="1" max="1" width="14.88671875" style="56" customWidth="1"/>
    <col min="2" max="16384" width="9.109375" style="56"/>
  </cols>
  <sheetData>
    <row r="2" spans="1:7">
      <c r="A2" s="65" t="s">
        <v>238</v>
      </c>
      <c r="B2" s="66" t="s">
        <v>224</v>
      </c>
      <c r="C2" s="66" t="s">
        <v>226</v>
      </c>
      <c r="D2" s="66" t="s">
        <v>237</v>
      </c>
      <c r="E2" s="66" t="s">
        <v>236</v>
      </c>
      <c r="F2" s="66" t="s">
        <v>235</v>
      </c>
      <c r="G2" s="66" t="s">
        <v>225</v>
      </c>
    </row>
    <row r="3" spans="1:7">
      <c r="A3" s="67" t="s">
        <v>234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>
      <c r="A4" s="67" t="s">
        <v>233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>
      <c r="A5" s="67" t="s">
        <v>232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0"/>
  <dimension ref="B2:F19"/>
  <sheetViews>
    <sheetView zoomScale="130" zoomScaleNormal="130" workbookViewId="0">
      <selection activeCell="F4" sqref="F4:F9"/>
    </sheetView>
  </sheetViews>
  <sheetFormatPr defaultRowHeight="13.2"/>
  <cols>
    <col min="1" max="1" width="3.109375" customWidth="1"/>
    <col min="2" max="2" width="10" customWidth="1"/>
    <col min="3" max="3" width="16" customWidth="1"/>
    <col min="4" max="4" width="19" bestFit="1" customWidth="1"/>
    <col min="5" max="5" width="5.109375" customWidth="1"/>
    <col min="6" max="6" width="18.33203125" bestFit="1" customWidth="1"/>
  </cols>
  <sheetData>
    <row r="2" spans="2:6" ht="41.25" customHeight="1" thickBot="1">
      <c r="C2" s="120" t="s">
        <v>281</v>
      </c>
      <c r="D2" s="123" t="s">
        <v>282</v>
      </c>
    </row>
    <row r="3" spans="2:6" ht="13.8">
      <c r="B3" s="119" t="s">
        <v>283</v>
      </c>
      <c r="C3" s="121" t="s">
        <v>240</v>
      </c>
      <c r="D3" s="34" t="s">
        <v>241</v>
      </c>
      <c r="F3" s="122" t="s">
        <v>239</v>
      </c>
    </row>
    <row r="4" spans="2:6">
      <c r="B4" s="69">
        <v>1054</v>
      </c>
      <c r="C4" s="69" t="str">
        <f>INDEX('INDEX MATCH Master Emp List'!$A$1:$I$38,10,3)</f>
        <v>AD</v>
      </c>
      <c r="D4" s="69">
        <f>MATCH(B4,'INDEX MATCH Master Emp List'!$D$2:$D$38,0)</f>
        <v>1</v>
      </c>
      <c r="F4" s="70" t="str">
        <f>INDEX('INDEX MATCH Master Emp List'!$C$1:$C$38,MATCH(B4,'INDEX MATCH Master Emp List'!$D$1:$D$38,0))</f>
        <v>AT</v>
      </c>
    </row>
    <row r="5" spans="2:6">
      <c r="B5" s="69">
        <v>1078</v>
      </c>
      <c r="C5" s="69">
        <f>INDEX('INDEX MATCH Master Emp List'!$A$1:$I$38,4,4)</f>
        <v>1067</v>
      </c>
      <c r="D5" s="69">
        <f>MATCH(B5,'INDEX MATCH Master Emp List'!$D$2:$D$38,0)</f>
        <v>5</v>
      </c>
      <c r="F5" s="70" t="str">
        <f>INDEX('INDEX MATCH Master Emp List'!$C$1:$C$38,MATCH(B5,'INDEX MATCH Master Emp List'!$D$1:$D$38,0))</f>
        <v>AC</v>
      </c>
    </row>
    <row r="6" spans="2:6">
      <c r="B6" s="69">
        <v>1284</v>
      </c>
      <c r="C6" s="69"/>
      <c r="D6" s="69">
        <f>MATCH(B6,'INDEX MATCH Master Emp List'!$D$2:$D$38,0)</f>
        <v>8</v>
      </c>
      <c r="F6" s="70" t="str">
        <f>INDEX('INDEX MATCH Master Emp List'!$C$1:$C$38,MATCH(B6,'INDEX MATCH Master Emp List'!$D$1:$D$38,0))</f>
        <v>MK</v>
      </c>
    </row>
    <row r="7" spans="2:6">
      <c r="B7" s="69">
        <v>1299</v>
      </c>
      <c r="C7" s="69"/>
      <c r="D7" s="69">
        <f>MATCH(B7,'INDEX MATCH Master Emp List'!$D$2:$D$38,0)</f>
        <v>11</v>
      </c>
      <c r="F7" s="70" t="str">
        <f>INDEX('INDEX MATCH Master Emp List'!$C$1:$C$38,MATCH(B7,'INDEX MATCH Master Emp List'!$D$1:$D$38,0))</f>
        <v>MF</v>
      </c>
    </row>
    <row r="8" spans="2:6">
      <c r="B8" s="69">
        <v>1329</v>
      </c>
      <c r="C8" s="69"/>
      <c r="D8" s="69">
        <f>MATCH(B8,'INDEX MATCH Master Emp List'!$D$2:$D$38,0)</f>
        <v>14</v>
      </c>
      <c r="F8" s="70" t="str">
        <f>INDEX('INDEX MATCH Master Emp List'!$C$1:$C$38,MATCH(B8,'INDEX MATCH Master Emp List'!$D$1:$D$38,0))</f>
        <v>AC</v>
      </c>
    </row>
    <row r="9" spans="2:6">
      <c r="B9" s="69">
        <v>1509</v>
      </c>
      <c r="C9" s="69"/>
      <c r="D9" s="69">
        <f>MATCH(B9,'INDEX MATCH Master Emp List'!$D$2:$D$38,0)</f>
        <v>17</v>
      </c>
      <c r="F9" s="70" t="str">
        <f>INDEX('INDEX MATCH Master Emp List'!$C$1:$C$38,MATCH(B9,'INDEX MATCH Master Emp List'!$D$1:$D$38,0))</f>
        <v>AT</v>
      </c>
    </row>
    <row r="10" spans="2:6">
      <c r="C10" s="69"/>
      <c r="D10" s="69"/>
      <c r="F10" s="70"/>
    </row>
    <row r="11" spans="2:6">
      <c r="C11" s="69"/>
      <c r="D11" s="69"/>
      <c r="F11" s="70"/>
    </row>
    <row r="12" spans="2:6">
      <c r="C12" s="69"/>
      <c r="D12" s="69"/>
      <c r="F12" s="70"/>
    </row>
    <row r="13" spans="2:6">
      <c r="C13" s="69"/>
      <c r="D13" s="69"/>
      <c r="F13" s="70"/>
    </row>
    <row r="14" spans="2:6">
      <c r="C14" s="69"/>
      <c r="D14" s="69"/>
      <c r="F14" s="70"/>
    </row>
    <row r="15" spans="2:6">
      <c r="C15" s="69"/>
      <c r="D15" s="69"/>
      <c r="F15" s="70"/>
    </row>
    <row r="16" spans="2:6">
      <c r="C16" s="69"/>
      <c r="D16" s="69"/>
      <c r="F16" s="70"/>
    </row>
    <row r="17" spans="3:6">
      <c r="C17" s="69"/>
      <c r="D17" s="69"/>
      <c r="F17" s="70"/>
    </row>
    <row r="18" spans="3:6">
      <c r="C18" s="69"/>
      <c r="D18" s="69"/>
      <c r="F18" s="70"/>
    </row>
    <row r="19" spans="3:6">
      <c r="C19" s="69"/>
      <c r="D19" s="69"/>
      <c r="F19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14" zoomScale="115" zoomScaleNormal="115" workbookViewId="0">
      <selection activeCell="D1" sqref="D1:D1048576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2" t="s">
        <v>17</v>
      </c>
      <c r="B1" s="32" t="s">
        <v>18</v>
      </c>
      <c r="C1" s="32" t="s">
        <v>19</v>
      </c>
      <c r="D1" s="32" t="s">
        <v>16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 t="s">
        <v>25</v>
      </c>
      <c r="B2" s="7" t="s">
        <v>26</v>
      </c>
      <c r="C2" s="7" t="s">
        <v>27</v>
      </c>
      <c r="D2" s="7">
        <v>1054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 t="s">
        <v>30</v>
      </c>
      <c r="B3" s="7" t="s">
        <v>31</v>
      </c>
      <c r="C3" s="7" t="s">
        <v>27</v>
      </c>
      <c r="D3" s="7">
        <v>1056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 t="s">
        <v>33</v>
      </c>
      <c r="B4" s="7" t="s">
        <v>34</v>
      </c>
      <c r="C4" s="7" t="s">
        <v>27</v>
      </c>
      <c r="D4" s="7">
        <v>1067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 t="s">
        <v>36</v>
      </c>
      <c r="B5" s="7" t="s">
        <v>37</v>
      </c>
      <c r="C5" s="7" t="s">
        <v>38</v>
      </c>
      <c r="D5" s="7">
        <v>1075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 t="s">
        <v>41</v>
      </c>
      <c r="B6" s="7" t="s">
        <v>42</v>
      </c>
      <c r="C6" s="7" t="s">
        <v>43</v>
      </c>
      <c r="D6" s="7">
        <v>1078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 t="s">
        <v>45</v>
      </c>
      <c r="B7" s="7" t="s">
        <v>46</v>
      </c>
      <c r="C7" s="7" t="s">
        <v>38</v>
      </c>
      <c r="D7" s="7">
        <v>1152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 t="s">
        <v>48</v>
      </c>
      <c r="B8" s="7" t="s">
        <v>49</v>
      </c>
      <c r="C8" s="7" t="s">
        <v>50</v>
      </c>
      <c r="D8" s="7">
        <v>1196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 t="s">
        <v>52</v>
      </c>
      <c r="B9" s="7" t="s">
        <v>53</v>
      </c>
      <c r="C9" s="7" t="s">
        <v>54</v>
      </c>
      <c r="D9" s="7">
        <v>1284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 t="s">
        <v>56</v>
      </c>
      <c r="B10" s="7" t="s">
        <v>57</v>
      </c>
      <c r="C10" s="7" t="s">
        <v>38</v>
      </c>
      <c r="D10" s="7">
        <v>1290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 t="s">
        <v>59</v>
      </c>
      <c r="B11" s="7" t="s">
        <v>60</v>
      </c>
      <c r="C11" s="7" t="s">
        <v>50</v>
      </c>
      <c r="D11" s="7">
        <v>1293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 t="s">
        <v>62</v>
      </c>
      <c r="B12" s="7" t="s">
        <v>63</v>
      </c>
      <c r="C12" s="7" t="s">
        <v>64</v>
      </c>
      <c r="D12" s="7">
        <v>1299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 t="s">
        <v>66</v>
      </c>
      <c r="B13" s="7" t="s">
        <v>67</v>
      </c>
      <c r="C13" s="7" t="s">
        <v>54</v>
      </c>
      <c r="D13" s="7">
        <v>1302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 t="s">
        <v>25</v>
      </c>
      <c r="B14" s="7" t="s">
        <v>69</v>
      </c>
      <c r="C14" s="7" t="s">
        <v>64</v>
      </c>
      <c r="D14" s="7">
        <v>1310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 t="s">
        <v>71</v>
      </c>
      <c r="B15" s="7" t="s">
        <v>72</v>
      </c>
      <c r="C15" s="7" t="s">
        <v>43</v>
      </c>
      <c r="D15" s="7">
        <v>1329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 t="s">
        <v>74</v>
      </c>
      <c r="B16" s="7" t="s">
        <v>75</v>
      </c>
      <c r="C16" s="7" t="s">
        <v>50</v>
      </c>
      <c r="D16" s="7">
        <v>1333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 t="s">
        <v>77</v>
      </c>
      <c r="B17" s="7" t="s">
        <v>78</v>
      </c>
      <c r="C17" s="7" t="s">
        <v>38</v>
      </c>
      <c r="D17" s="7">
        <v>1368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 t="s">
        <v>80</v>
      </c>
      <c r="B18" s="7" t="s">
        <v>81</v>
      </c>
      <c r="C18" s="7" t="s">
        <v>27</v>
      </c>
      <c r="D18" s="7">
        <v>1509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 t="s">
        <v>83</v>
      </c>
      <c r="B19" s="7" t="s">
        <v>84</v>
      </c>
      <c r="C19" s="7" t="s">
        <v>43</v>
      </c>
      <c r="D19" s="7">
        <v>1516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 t="s">
        <v>86</v>
      </c>
      <c r="B20" s="7" t="s">
        <v>87</v>
      </c>
      <c r="C20" s="7" t="s">
        <v>54</v>
      </c>
      <c r="D20" s="7">
        <v>1529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 t="s">
        <v>89</v>
      </c>
      <c r="B21" s="7" t="s">
        <v>90</v>
      </c>
      <c r="C21" s="7" t="s">
        <v>64</v>
      </c>
      <c r="D21" s="7">
        <v>1656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 t="s">
        <v>92</v>
      </c>
      <c r="B22" s="7" t="s">
        <v>93</v>
      </c>
      <c r="C22" s="7" t="s">
        <v>64</v>
      </c>
      <c r="D22" s="7">
        <v>1672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 t="s">
        <v>95</v>
      </c>
      <c r="B23" s="7" t="s">
        <v>53</v>
      </c>
      <c r="C23" s="7" t="s">
        <v>38</v>
      </c>
      <c r="D23" s="7">
        <v>1673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 t="s">
        <v>97</v>
      </c>
      <c r="B24" s="7" t="s">
        <v>98</v>
      </c>
      <c r="C24" s="7" t="s">
        <v>54</v>
      </c>
      <c r="D24" s="7">
        <v>1676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 t="s">
        <v>100</v>
      </c>
      <c r="B25" s="7" t="s">
        <v>101</v>
      </c>
      <c r="C25" s="7" t="s">
        <v>50</v>
      </c>
      <c r="D25" s="7">
        <v>1721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 t="s">
        <v>103</v>
      </c>
      <c r="B26" s="7" t="s">
        <v>46</v>
      </c>
      <c r="C26" s="7" t="s">
        <v>54</v>
      </c>
      <c r="D26" s="7">
        <v>1723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 t="s">
        <v>105</v>
      </c>
      <c r="B27" s="7" t="s">
        <v>106</v>
      </c>
      <c r="C27" s="7" t="s">
        <v>43</v>
      </c>
      <c r="D27" s="7">
        <v>1758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 t="s">
        <v>108</v>
      </c>
      <c r="B28" s="7" t="s">
        <v>109</v>
      </c>
      <c r="C28" s="7" t="s">
        <v>27</v>
      </c>
      <c r="D28" s="7">
        <v>1792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 t="s">
        <v>111</v>
      </c>
      <c r="B29" s="7" t="s">
        <v>112</v>
      </c>
      <c r="C29" s="7" t="s">
        <v>50</v>
      </c>
      <c r="D29" s="7">
        <v>1814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 t="s">
        <v>114</v>
      </c>
      <c r="B30" s="7" t="s">
        <v>115</v>
      </c>
      <c r="C30" s="7" t="s">
        <v>27</v>
      </c>
      <c r="D30" s="7">
        <v>1908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 t="s">
        <v>117</v>
      </c>
      <c r="B31" s="7" t="s">
        <v>118</v>
      </c>
      <c r="C31" s="7" t="s">
        <v>43</v>
      </c>
      <c r="D31" s="7">
        <v>1931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 t="s">
        <v>120</v>
      </c>
      <c r="B32" s="7" t="s">
        <v>121</v>
      </c>
      <c r="C32" s="7" t="s">
        <v>64</v>
      </c>
      <c r="D32" s="7">
        <v>1960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 t="s">
        <v>123</v>
      </c>
      <c r="B33" s="7" t="s">
        <v>124</v>
      </c>
      <c r="C33" s="7" t="s">
        <v>43</v>
      </c>
      <c r="D33" s="7">
        <v>1964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 t="s">
        <v>126</v>
      </c>
      <c r="B34" s="7" t="s">
        <v>127</v>
      </c>
      <c r="C34" s="7" t="s">
        <v>43</v>
      </c>
      <c r="D34" s="7">
        <v>1975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 t="s">
        <v>123</v>
      </c>
      <c r="B35" s="7" t="s">
        <v>129</v>
      </c>
      <c r="C35" s="7" t="s">
        <v>27</v>
      </c>
      <c r="D35" s="7">
        <v>1983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 t="s">
        <v>131</v>
      </c>
      <c r="B36" s="7" t="s">
        <v>132</v>
      </c>
      <c r="C36" s="7" t="s">
        <v>64</v>
      </c>
      <c r="D36" s="7">
        <v>1990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 t="s">
        <v>134</v>
      </c>
      <c r="B37" s="7" t="s">
        <v>135</v>
      </c>
      <c r="C37" s="7" t="s">
        <v>27</v>
      </c>
      <c r="D37" s="7">
        <v>1995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 t="s">
        <v>137</v>
      </c>
      <c r="B38" s="7" t="s">
        <v>138</v>
      </c>
      <c r="C38" s="7" t="s">
        <v>50</v>
      </c>
      <c r="D38" s="7">
        <v>1999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A10" zoomScale="160" zoomScaleNormal="160" workbookViewId="0">
      <selection activeCell="H3" sqref="H3:H26"/>
    </sheetView>
  </sheetViews>
  <sheetFormatPr defaultRowHeight="13.2"/>
  <cols>
    <col min="1" max="1" width="14.44140625" customWidth="1"/>
    <col min="2" max="2" width="27.88671875" bestFit="1" customWidth="1"/>
    <col min="3" max="3" width="12.5546875" customWidth="1"/>
    <col min="4" max="4" width="3.109375" customWidth="1"/>
    <col min="5" max="5" width="11.88671875" customWidth="1"/>
    <col min="6" max="6" width="10.5546875" customWidth="1"/>
    <col min="7" max="7" width="14.5546875" customWidth="1"/>
    <col min="8" max="8" width="12.109375" customWidth="1"/>
  </cols>
  <sheetData>
    <row r="2" spans="1:8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>
        <f>LEN(A3)</f>
        <v>8</v>
      </c>
    </row>
    <row r="4" spans="1:8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>RIGHT(A4,2)</f>
        <v>WW</v>
      </c>
      <c r="H4">
        <f t="shared" ref="H4:H26" si="0">LEN(A4)</f>
        <v>8</v>
      </c>
    </row>
    <row r="5" spans="1:8">
      <c r="A5" s="22" t="s">
        <v>171</v>
      </c>
      <c r="B5" s="23" t="s">
        <v>182</v>
      </c>
      <c r="C5" s="24">
        <v>10.89</v>
      </c>
      <c r="D5" s="37"/>
      <c r="E5" s="17" t="str">
        <f t="shared" ref="E5:E26" si="1">LEFT(A5,3)</f>
        <v>ACM</v>
      </c>
      <c r="F5" s="17" t="str">
        <f t="shared" ref="F5:F26" si="2">MID(A5,4,3)</f>
        <v>150</v>
      </c>
      <c r="G5" s="17" t="str">
        <f t="shared" ref="G5:G26" si="3">RIGHT(A5,2)</f>
        <v>WW</v>
      </c>
      <c r="H5">
        <f t="shared" si="0"/>
        <v>8</v>
      </c>
    </row>
    <row r="6" spans="1:8">
      <c r="A6" s="22" t="s">
        <v>172</v>
      </c>
      <c r="B6" s="23" t="s">
        <v>183</v>
      </c>
      <c r="C6" s="24">
        <v>9.75</v>
      </c>
      <c r="D6" s="37"/>
      <c r="E6" s="17" t="str">
        <f t="shared" si="1"/>
        <v>ACM</v>
      </c>
      <c r="F6" s="17" t="str">
        <f t="shared" si="2"/>
        <v>321</v>
      </c>
      <c r="G6" s="17" t="str">
        <f t="shared" si="3"/>
        <v>DP</v>
      </c>
      <c r="H6">
        <f t="shared" si="0"/>
        <v>8</v>
      </c>
    </row>
    <row r="7" spans="1:8">
      <c r="A7" s="22" t="s">
        <v>173</v>
      </c>
      <c r="B7" s="23" t="s">
        <v>184</v>
      </c>
      <c r="C7" s="24">
        <v>9.59</v>
      </c>
      <c r="D7" s="37"/>
      <c r="E7" s="17" t="str">
        <f t="shared" si="1"/>
        <v>ACM</v>
      </c>
      <c r="F7" s="17" t="str">
        <f t="shared" si="2"/>
        <v>322</v>
      </c>
      <c r="G7" s="17" t="str">
        <f t="shared" si="3"/>
        <v>DP</v>
      </c>
      <c r="H7">
        <f t="shared" si="0"/>
        <v>8</v>
      </c>
    </row>
    <row r="8" spans="1:8">
      <c r="A8" s="22" t="s">
        <v>174</v>
      </c>
      <c r="B8" s="23" t="s">
        <v>185</v>
      </c>
      <c r="C8" s="24">
        <v>10.4</v>
      </c>
      <c r="D8" s="37"/>
      <c r="E8" s="17" t="str">
        <f t="shared" si="1"/>
        <v>ACM</v>
      </c>
      <c r="F8" s="17" t="str">
        <f t="shared" si="2"/>
        <v>325</v>
      </c>
      <c r="G8" s="17" t="str">
        <f t="shared" si="3"/>
        <v>DP</v>
      </c>
      <c r="H8">
        <f t="shared" si="0"/>
        <v>8</v>
      </c>
    </row>
    <row r="9" spans="1:8">
      <c r="A9" s="22" t="s">
        <v>175</v>
      </c>
      <c r="B9" s="23" t="s">
        <v>186</v>
      </c>
      <c r="C9" s="24">
        <v>10.56</v>
      </c>
      <c r="D9" s="37"/>
      <c r="E9" s="17" t="str">
        <f t="shared" si="1"/>
        <v>ACM</v>
      </c>
      <c r="F9" s="17" t="str">
        <f t="shared" si="2"/>
        <v>330</v>
      </c>
      <c r="G9" s="17" t="str">
        <f t="shared" si="3"/>
        <v>DP</v>
      </c>
      <c r="H9">
        <f t="shared" si="0"/>
        <v>8</v>
      </c>
    </row>
    <row r="10" spans="1:8">
      <c r="A10" s="22" t="s">
        <v>176</v>
      </c>
      <c r="B10" s="23" t="s">
        <v>187</v>
      </c>
      <c r="C10" s="24">
        <v>9.75</v>
      </c>
      <c r="D10" s="37"/>
      <c r="E10" s="17" t="str">
        <f t="shared" si="1"/>
        <v>ACM</v>
      </c>
      <c r="F10" s="17" t="str">
        <f t="shared" si="2"/>
        <v>450</v>
      </c>
      <c r="G10" s="17" t="str">
        <f t="shared" si="3"/>
        <v>DP</v>
      </c>
      <c r="H10">
        <f t="shared" si="0"/>
        <v>8</v>
      </c>
    </row>
    <row r="11" spans="1:8">
      <c r="A11" s="22" t="s">
        <v>177</v>
      </c>
      <c r="B11" s="23" t="s">
        <v>188</v>
      </c>
      <c r="C11" s="24">
        <v>9.75</v>
      </c>
      <c r="D11" s="37"/>
      <c r="E11" s="17" t="str">
        <f t="shared" si="1"/>
        <v>ACM</v>
      </c>
      <c r="F11" s="17" t="str">
        <f t="shared" si="2"/>
        <v>460</v>
      </c>
      <c r="G11" s="17" t="str">
        <f t="shared" si="3"/>
        <v>DP</v>
      </c>
      <c r="H11">
        <f t="shared" si="0"/>
        <v>8</v>
      </c>
    </row>
    <row r="12" spans="1:8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1"/>
        <v>AST</v>
      </c>
      <c r="F12" s="17" t="str">
        <f t="shared" si="2"/>
        <v>530</v>
      </c>
      <c r="G12" s="17" t="str">
        <f t="shared" si="3"/>
        <v>OL</v>
      </c>
      <c r="H12">
        <f t="shared" si="0"/>
        <v>8</v>
      </c>
    </row>
    <row r="13" spans="1:8">
      <c r="A13" s="22" t="s">
        <v>205</v>
      </c>
      <c r="B13" s="23" t="s">
        <v>190</v>
      </c>
      <c r="C13" s="24">
        <v>5.04</v>
      </c>
      <c r="D13" s="37"/>
      <c r="E13" s="17" t="str">
        <f t="shared" si="1"/>
        <v>AST</v>
      </c>
      <c r="F13" s="17" t="str">
        <f t="shared" si="2"/>
        <v>100</v>
      </c>
      <c r="G13" s="17" t="str">
        <f t="shared" si="3"/>
        <v>TF</v>
      </c>
      <c r="H13">
        <f t="shared" si="0"/>
        <v>8</v>
      </c>
    </row>
    <row r="14" spans="1:8">
      <c r="A14" s="22" t="s">
        <v>206</v>
      </c>
      <c r="B14" s="23" t="s">
        <v>191</v>
      </c>
      <c r="C14" s="24">
        <v>3.9</v>
      </c>
      <c r="D14" s="37"/>
      <c r="E14" s="17" t="str">
        <f t="shared" si="1"/>
        <v>AST</v>
      </c>
      <c r="F14" s="17" t="str">
        <f t="shared" si="2"/>
        <v>130</v>
      </c>
      <c r="G14" s="17" t="str">
        <f t="shared" si="3"/>
        <v>OL</v>
      </c>
      <c r="H14">
        <f t="shared" si="0"/>
        <v>8</v>
      </c>
    </row>
    <row r="15" spans="1:8">
      <c r="A15" s="22" t="s">
        <v>207</v>
      </c>
      <c r="B15" s="23" t="s">
        <v>192</v>
      </c>
      <c r="C15" s="24">
        <v>4.55</v>
      </c>
      <c r="D15" s="37"/>
      <c r="E15" s="17" t="str">
        <f t="shared" si="1"/>
        <v>AST</v>
      </c>
      <c r="F15" s="17" t="str">
        <f t="shared" si="2"/>
        <v>140</v>
      </c>
      <c r="G15" s="17" t="str">
        <f t="shared" si="3"/>
        <v>OL</v>
      </c>
      <c r="H15">
        <f t="shared" si="0"/>
        <v>8</v>
      </c>
    </row>
    <row r="16" spans="1:8">
      <c r="A16" s="22" t="s">
        <v>208</v>
      </c>
      <c r="B16" s="23" t="s">
        <v>193</v>
      </c>
      <c r="C16" s="24">
        <v>5.2</v>
      </c>
      <c r="D16" s="37"/>
      <c r="E16" s="17" t="str">
        <f t="shared" si="1"/>
        <v>AST</v>
      </c>
      <c r="F16" s="17" t="str">
        <f t="shared" si="2"/>
        <v>300</v>
      </c>
      <c r="G16" s="17" t="str">
        <f t="shared" si="3"/>
        <v>GO</v>
      </c>
      <c r="H16">
        <f t="shared" si="0"/>
        <v>8</v>
      </c>
    </row>
    <row r="17" spans="1:8">
      <c r="A17" s="22" t="s">
        <v>209</v>
      </c>
      <c r="B17" s="23" t="s">
        <v>194</v>
      </c>
      <c r="C17" s="24">
        <v>7.31</v>
      </c>
      <c r="D17" s="37"/>
      <c r="E17" s="17" t="str">
        <f t="shared" si="1"/>
        <v>AST</v>
      </c>
      <c r="F17" s="17" t="str">
        <f t="shared" si="2"/>
        <v>121</v>
      </c>
      <c r="G17" s="17" t="str">
        <f t="shared" si="3"/>
        <v>BF</v>
      </c>
      <c r="H17">
        <f t="shared" si="0"/>
        <v>8</v>
      </c>
    </row>
    <row r="18" spans="1:8">
      <c r="A18" s="22" t="s">
        <v>210</v>
      </c>
      <c r="B18" s="23" t="s">
        <v>195</v>
      </c>
      <c r="C18" s="24">
        <v>6.5</v>
      </c>
      <c r="D18" s="37"/>
      <c r="E18" s="17" t="str">
        <f t="shared" si="1"/>
        <v>AST</v>
      </c>
      <c r="F18" s="17" t="str">
        <f t="shared" si="2"/>
        <v>132</v>
      </c>
      <c r="G18" s="17" t="str">
        <f t="shared" si="3"/>
        <v>PS</v>
      </c>
      <c r="H18">
        <f t="shared" si="0"/>
        <v>8</v>
      </c>
    </row>
    <row r="19" spans="1:8">
      <c r="A19" s="22" t="s">
        <v>178</v>
      </c>
      <c r="B19" s="23" t="s">
        <v>196</v>
      </c>
      <c r="C19" s="24">
        <v>4.55</v>
      </c>
      <c r="D19" s="37"/>
      <c r="E19" s="17" t="str">
        <f>LEFT(A19,3)</f>
        <v>AST</v>
      </c>
      <c r="F19" s="17" t="str">
        <f t="shared" si="2"/>
        <v>205</v>
      </c>
      <c r="G19" s="17" t="str">
        <f t="shared" si="3"/>
        <v>95</v>
      </c>
      <c r="H19">
        <f t="shared" si="0"/>
        <v>10</v>
      </c>
    </row>
    <row r="20" spans="1:8">
      <c r="A20" s="22" t="s">
        <v>211</v>
      </c>
      <c r="B20" s="23" t="s">
        <v>197</v>
      </c>
      <c r="C20" s="24">
        <v>14.3</v>
      </c>
      <c r="D20" s="37"/>
      <c r="E20" s="17" t="str">
        <f t="shared" si="1"/>
        <v>BVR</v>
      </c>
      <c r="F20" s="17" t="str">
        <f t="shared" si="2"/>
        <v>590</v>
      </c>
      <c r="G20" s="17" t="str">
        <f t="shared" si="3"/>
        <v>WF</v>
      </c>
      <c r="H20">
        <f t="shared" si="0"/>
        <v>8</v>
      </c>
    </row>
    <row r="21" spans="1:8">
      <c r="A21" s="22" t="s">
        <v>212</v>
      </c>
      <c r="B21" s="23" t="s">
        <v>213</v>
      </c>
      <c r="C21" s="24">
        <v>13.81</v>
      </c>
      <c r="D21" s="37"/>
      <c r="E21" s="17" t="str">
        <f t="shared" si="1"/>
        <v>BVR</v>
      </c>
      <c r="F21" s="17" t="str">
        <f t="shared" si="2"/>
        <v>690</v>
      </c>
      <c r="G21" s="17" t="str">
        <f t="shared" si="3"/>
        <v>AF</v>
      </c>
      <c r="H21">
        <f t="shared" si="0"/>
        <v>8</v>
      </c>
    </row>
    <row r="22" spans="1:8">
      <c r="A22" s="22" t="s">
        <v>217</v>
      </c>
      <c r="B22" s="23" t="s">
        <v>198</v>
      </c>
      <c r="C22" s="24">
        <v>7.31</v>
      </c>
      <c r="D22" s="37"/>
      <c r="E22" s="17" t="str">
        <f t="shared" si="1"/>
        <v>TRA</v>
      </c>
      <c r="F22" s="17" t="str">
        <f t="shared" si="2"/>
        <v>203</v>
      </c>
      <c r="G22" s="17" t="str">
        <f t="shared" si="3"/>
        <v>OF</v>
      </c>
      <c r="H22">
        <f t="shared" si="0"/>
        <v>8</v>
      </c>
    </row>
    <row r="23" spans="1:8">
      <c r="A23" s="22" t="s">
        <v>218</v>
      </c>
      <c r="B23" s="23" t="s">
        <v>199</v>
      </c>
      <c r="C23" s="24">
        <v>7.31</v>
      </c>
      <c r="D23" s="37"/>
      <c r="E23" s="17" t="str">
        <f t="shared" si="1"/>
        <v>TRA</v>
      </c>
      <c r="F23" s="17" t="str">
        <f t="shared" si="2"/>
        <v>205</v>
      </c>
      <c r="G23" s="17" t="str">
        <f t="shared" si="3"/>
        <v>OF</v>
      </c>
      <c r="H23">
        <f t="shared" si="0"/>
        <v>8</v>
      </c>
    </row>
    <row r="24" spans="1:8">
      <c r="A24" s="22" t="s">
        <v>214</v>
      </c>
      <c r="B24" s="23" t="s">
        <v>200</v>
      </c>
      <c r="C24" s="24">
        <v>7.31</v>
      </c>
      <c r="D24" s="37"/>
      <c r="E24" s="17" t="str">
        <f t="shared" si="1"/>
        <v>TRA</v>
      </c>
      <c r="F24" s="17" t="str">
        <f t="shared" si="2"/>
        <v>207</v>
      </c>
      <c r="G24" s="17" t="str">
        <f t="shared" si="3"/>
        <v>OF</v>
      </c>
      <c r="H24">
        <f t="shared" si="0"/>
        <v>8</v>
      </c>
    </row>
    <row r="25" spans="1:8">
      <c r="A25" s="22" t="s">
        <v>215</v>
      </c>
      <c r="B25" s="23" t="s">
        <v>201</v>
      </c>
      <c r="C25" s="24">
        <v>7.64</v>
      </c>
      <c r="D25" s="37"/>
      <c r="E25" s="17" t="str">
        <f t="shared" si="1"/>
        <v>TRA</v>
      </c>
      <c r="F25" s="17" t="str">
        <f t="shared" si="2"/>
        <v>310</v>
      </c>
      <c r="G25" s="17" t="str">
        <f t="shared" si="3"/>
        <v>OF</v>
      </c>
      <c r="H25">
        <f t="shared" si="0"/>
        <v>8</v>
      </c>
    </row>
    <row r="26" spans="1:8">
      <c r="A26" s="22" t="s">
        <v>216</v>
      </c>
      <c r="B26" s="23" t="s">
        <v>202</v>
      </c>
      <c r="C26" s="24">
        <v>6.14</v>
      </c>
      <c r="D26" s="37"/>
      <c r="E26" s="17" t="str">
        <f t="shared" si="1"/>
        <v>TRA</v>
      </c>
      <c r="F26" s="17" t="str">
        <f t="shared" si="2"/>
        <v>610</v>
      </c>
      <c r="G26" s="17" t="str">
        <f t="shared" si="3"/>
        <v>OF</v>
      </c>
      <c r="H26">
        <f t="shared" si="0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:C6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</cols>
  <sheetData>
    <row r="1" spans="1:3" ht="15.6">
      <c r="A1" s="72" t="s">
        <v>242</v>
      </c>
      <c r="B1" s="72" t="s">
        <v>18</v>
      </c>
      <c r="C1" s="72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G15" sqref="G15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40" t="s">
        <v>17</v>
      </c>
      <c r="C2" s="40" t="s">
        <v>18</v>
      </c>
      <c r="E2" s="133" t="s">
        <v>166</v>
      </c>
      <c r="F2" s="133"/>
    </row>
    <row r="3" spans="2:6">
      <c r="B3" s="25" t="s">
        <v>25</v>
      </c>
      <c r="C3" s="25" t="s">
        <v>26</v>
      </c>
      <c r="E3" s="131" t="str">
        <f>CONCATENATE(C3," ",B3)</f>
        <v>Howard Smith</v>
      </c>
      <c r="F3" s="132"/>
    </row>
    <row r="4" spans="2:6">
      <c r="B4" s="25" t="s">
        <v>30</v>
      </c>
      <c r="C4" s="25" t="s">
        <v>31</v>
      </c>
      <c r="E4" s="131" t="str">
        <f>_xlfn.CONCAT(C4," ",B4)</f>
        <v>Joe Gonzales</v>
      </c>
      <c r="F4" s="132"/>
    </row>
    <row r="5" spans="2:6">
      <c r="B5" s="25" t="s">
        <v>33</v>
      </c>
      <c r="C5" s="25" t="s">
        <v>34</v>
      </c>
      <c r="E5" s="131" t="str">
        <f t="shared" ref="E5:E18" si="0">_xlfn.CONCAT(C5," ",B5)</f>
        <v>Gail Scote</v>
      </c>
      <c r="F5" s="132"/>
    </row>
    <row r="6" spans="2:6">
      <c r="B6" s="25" t="s">
        <v>36</v>
      </c>
      <c r="C6" s="25" t="s">
        <v>37</v>
      </c>
      <c r="E6" s="131" t="str">
        <f t="shared" si="0"/>
        <v>Sheryl Kane</v>
      </c>
      <c r="F6" s="132"/>
    </row>
    <row r="7" spans="2:6">
      <c r="B7" s="25" t="s">
        <v>41</v>
      </c>
      <c r="C7" s="25" t="s">
        <v>42</v>
      </c>
      <c r="E7" s="131" t="str">
        <f t="shared" si="0"/>
        <v>Kendrick Hapsbuch</v>
      </c>
      <c r="F7" s="132"/>
    </row>
    <row r="8" spans="2:6">
      <c r="B8" s="25" t="s">
        <v>45</v>
      </c>
      <c r="C8" s="25" t="s">
        <v>46</v>
      </c>
      <c r="E8" s="131" t="str">
        <f t="shared" si="0"/>
        <v>Mark Henders</v>
      </c>
      <c r="F8" s="132"/>
    </row>
    <row r="9" spans="2:6">
      <c r="B9" s="25" t="s">
        <v>48</v>
      </c>
      <c r="C9" s="25" t="s">
        <v>49</v>
      </c>
      <c r="E9" s="131" t="str">
        <f t="shared" si="0"/>
        <v>Katie Atherton</v>
      </c>
      <c r="F9" s="132"/>
    </row>
    <row r="10" spans="2:6">
      <c r="B10" s="25" t="s">
        <v>52</v>
      </c>
      <c r="C10" s="25" t="s">
        <v>53</v>
      </c>
      <c r="E10" s="131" t="str">
        <f t="shared" si="0"/>
        <v>Frank Bellwood</v>
      </c>
      <c r="F10" s="132"/>
    </row>
    <row r="11" spans="2:6">
      <c r="B11" s="25" t="s">
        <v>56</v>
      </c>
      <c r="C11" s="25" t="s">
        <v>57</v>
      </c>
      <c r="E11" s="131" t="str">
        <f t="shared" si="0"/>
        <v>Linda Cooper</v>
      </c>
      <c r="F11" s="132"/>
    </row>
    <row r="12" spans="2:6">
      <c r="B12" s="25" t="s">
        <v>59</v>
      </c>
      <c r="C12" s="25" t="s">
        <v>60</v>
      </c>
      <c r="E12" s="131" t="str">
        <f t="shared" si="0"/>
        <v>Brent Cronwith</v>
      </c>
      <c r="F12" s="132"/>
    </row>
    <row r="13" spans="2:6">
      <c r="B13" s="25" t="s">
        <v>62</v>
      </c>
      <c r="C13" s="25" t="s">
        <v>63</v>
      </c>
      <c r="E13" s="131" t="str">
        <f t="shared" si="0"/>
        <v>Sandrae Simpson</v>
      </c>
      <c r="F13" s="132"/>
    </row>
    <row r="14" spans="2:6">
      <c r="B14" s="25" t="s">
        <v>66</v>
      </c>
      <c r="C14" s="25" t="s">
        <v>67</v>
      </c>
      <c r="E14" s="131" t="str">
        <f t="shared" si="0"/>
        <v>Randy Sindole</v>
      </c>
      <c r="F14" s="132"/>
    </row>
    <row r="15" spans="2:6">
      <c r="B15" s="25" t="s">
        <v>25</v>
      </c>
      <c r="C15" s="25" t="s">
        <v>69</v>
      </c>
      <c r="E15" s="131" t="str">
        <f t="shared" si="0"/>
        <v>Ellen Smith</v>
      </c>
      <c r="F15" s="132"/>
    </row>
    <row r="16" spans="2:6">
      <c r="B16" s="25" t="s">
        <v>71</v>
      </c>
      <c r="C16" s="25" t="s">
        <v>72</v>
      </c>
      <c r="E16" s="131" t="str">
        <f t="shared" si="0"/>
        <v>Tuome Vuanuo</v>
      </c>
      <c r="F16" s="132"/>
    </row>
    <row r="17" spans="2:6">
      <c r="B17" s="25" t="s">
        <v>74</v>
      </c>
      <c r="C17" s="25" t="s">
        <v>75</v>
      </c>
      <c r="E17" s="131" t="str">
        <f t="shared" si="0"/>
        <v>Tadeuz Szcznyck</v>
      </c>
      <c r="F17" s="132"/>
    </row>
    <row r="18" spans="2:6">
      <c r="B18" s="25" t="s">
        <v>77</v>
      </c>
      <c r="C18" s="25" t="s">
        <v>78</v>
      </c>
      <c r="E18" s="131" t="str">
        <f t="shared" si="0"/>
        <v>Tammy Wu</v>
      </c>
      <c r="F18" s="132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C7" sqref="C7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3.8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71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F5" sqref="F5:F9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73">
        <v>9550</v>
      </c>
      <c r="C5" s="73">
        <v>9230</v>
      </c>
      <c r="D5" s="73">
        <v>8500</v>
      </c>
      <c r="E5" s="73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3">
        <v>5975</v>
      </c>
      <c r="C6" s="73">
        <v>6900</v>
      </c>
      <c r="D6" s="73">
        <v>8500</v>
      </c>
      <c r="E6" s="73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3">
        <v>7425</v>
      </c>
      <c r="C7" s="73">
        <v>8580</v>
      </c>
      <c r="D7" s="73">
        <v>9910</v>
      </c>
      <c r="E7" s="73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3">
        <v>9560</v>
      </c>
      <c r="C8" s="73">
        <v>10150</v>
      </c>
      <c r="D8" s="73">
        <v>10200</v>
      </c>
      <c r="E8" s="73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74">
        <v>7892</v>
      </c>
      <c r="C9" s="74">
        <v>7695</v>
      </c>
      <c r="D9" s="74">
        <v>9520</v>
      </c>
      <c r="E9" s="74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3.8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3.2"/>
  <cols>
    <col min="1" max="1" width="18" bestFit="1" customWidth="1"/>
    <col min="2" max="2" width="10" bestFit="1" customWidth="1"/>
    <col min="4" max="4" width="12.33203125" bestFit="1" customWidth="1"/>
  </cols>
  <sheetData>
    <row r="1" spans="1:4" ht="13.8" thickBot="1"/>
    <row r="2" spans="1:4">
      <c r="A2" s="98" t="s">
        <v>254</v>
      </c>
      <c r="B2" s="93">
        <v>220000</v>
      </c>
      <c r="C2" s="75"/>
      <c r="D2" s="97" t="s">
        <v>253</v>
      </c>
    </row>
    <row r="3" spans="1:4" ht="13.8" thickBot="1">
      <c r="A3" s="98" t="s">
        <v>252</v>
      </c>
      <c r="B3" s="94">
        <v>0.08</v>
      </c>
      <c r="C3" s="75"/>
      <c r="D3" s="96">
        <f>-PMT(B3/12,B4,B2)</f>
        <v>1697.9956826206067</v>
      </c>
    </row>
    <row r="4" spans="1:4">
      <c r="A4" s="98" t="s">
        <v>251</v>
      </c>
      <c r="B4" s="95">
        <v>300</v>
      </c>
      <c r="C4" s="75"/>
      <c r="D4" s="7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ColWidth="9.109375" defaultRowHeight="13.2"/>
  <cols>
    <col min="1" max="1" width="25.44140625" style="79" customWidth="1"/>
    <col min="2" max="2" width="10.109375" style="79" customWidth="1"/>
    <col min="3" max="3" width="10.5546875" style="79" customWidth="1"/>
    <col min="4" max="4" width="10.33203125" style="79" customWidth="1"/>
    <col min="5" max="5" width="9.33203125" style="79" customWidth="1"/>
    <col min="6" max="6" width="8.88671875" style="79" customWidth="1"/>
    <col min="7" max="7" width="11.33203125" style="79" customWidth="1"/>
    <col min="8" max="8" width="15.6640625" style="79" customWidth="1"/>
    <col min="9" max="16384" width="9.109375" style="79"/>
  </cols>
  <sheetData>
    <row r="1" spans="1:8" ht="10.5" customHeight="1">
      <c r="A1" s="92"/>
      <c r="B1" s="91"/>
      <c r="C1" s="91"/>
      <c r="D1" s="91"/>
      <c r="E1" s="91"/>
      <c r="F1" s="91"/>
      <c r="G1" s="91"/>
    </row>
    <row r="2" spans="1:8" ht="11.25" customHeight="1" thickBot="1"/>
    <row r="3" spans="1:8" ht="15.75" customHeight="1">
      <c r="G3" s="102" t="s">
        <v>272</v>
      </c>
      <c r="H3" s="103" t="s">
        <v>279</v>
      </c>
    </row>
    <row r="4" spans="1:8" ht="16.2" thickBot="1">
      <c r="A4" s="90" t="s">
        <v>278</v>
      </c>
      <c r="B4" s="101" t="s">
        <v>277</v>
      </c>
      <c r="C4" s="101" t="s">
        <v>276</v>
      </c>
      <c r="D4" s="101" t="s">
        <v>275</v>
      </c>
      <c r="E4" s="101" t="s">
        <v>274</v>
      </c>
      <c r="F4" s="75"/>
      <c r="G4" s="104" t="s">
        <v>273</v>
      </c>
      <c r="H4" s="105" t="s">
        <v>272</v>
      </c>
    </row>
    <row r="5" spans="1:8" ht="15.6">
      <c r="A5" s="88" t="s">
        <v>271</v>
      </c>
      <c r="B5" s="87">
        <v>92</v>
      </c>
      <c r="C5" s="87">
        <v>39.999999999999993</v>
      </c>
      <c r="D5" s="87">
        <v>92</v>
      </c>
      <c r="E5" s="87">
        <v>92</v>
      </c>
      <c r="F5" s="75"/>
      <c r="G5" s="86">
        <v>1.25</v>
      </c>
      <c r="H5" s="85">
        <f>G5*(B5+C5+D5+E5)</f>
        <v>395</v>
      </c>
    </row>
    <row r="6" spans="1:8" ht="15.6">
      <c r="A6" s="88" t="s">
        <v>270</v>
      </c>
      <c r="B6" s="89">
        <v>32.999999999999986</v>
      </c>
      <c r="C6" s="87">
        <v>20</v>
      </c>
      <c r="D6" s="87">
        <v>43.000000000000007</v>
      </c>
      <c r="E6" s="87">
        <v>20</v>
      </c>
      <c r="F6" s="75"/>
      <c r="G6" s="86">
        <v>1.84</v>
      </c>
      <c r="H6" s="85">
        <f>G6*(B6+C6+D6+E6)</f>
        <v>213.44</v>
      </c>
    </row>
    <row r="7" spans="1:8" ht="15.6">
      <c r="A7" s="88" t="s">
        <v>269</v>
      </c>
      <c r="B7" s="87">
        <v>55</v>
      </c>
      <c r="C7" s="87">
        <v>20</v>
      </c>
      <c r="D7" s="87">
        <v>55</v>
      </c>
      <c r="E7" s="87">
        <v>48</v>
      </c>
      <c r="F7" s="75"/>
      <c r="G7" s="86">
        <v>1.45</v>
      </c>
      <c r="H7" s="85">
        <f>G7*(B7+C7+D7+E7)</f>
        <v>258.09999999999997</v>
      </c>
    </row>
    <row r="8" spans="1:8" ht="15.6">
      <c r="A8" s="99" t="s">
        <v>268</v>
      </c>
      <c r="B8" s="84">
        <f>SUM(B5:B7)</f>
        <v>180</v>
      </c>
      <c r="C8" s="84">
        <f>SUM(C5:C7)</f>
        <v>80</v>
      </c>
      <c r="D8" s="84">
        <f>SUM(D5:D7)</f>
        <v>190</v>
      </c>
      <c r="E8" s="84">
        <f>SUM(E5:E7)</f>
        <v>160</v>
      </c>
      <c r="F8" s="75"/>
      <c r="G8" s="83"/>
      <c r="H8" s="106">
        <f>H5+H6+H7</f>
        <v>866.54</v>
      </c>
    </row>
    <row r="9" spans="1:8" ht="4.5" customHeight="1">
      <c r="A9" s="82"/>
      <c r="B9" s="81"/>
      <c r="C9" s="81"/>
      <c r="D9" s="81"/>
      <c r="E9" s="81"/>
      <c r="F9" s="75"/>
    </row>
    <row r="10" spans="1:8" ht="15.6">
      <c r="A10" s="100" t="s">
        <v>267</v>
      </c>
      <c r="B10" s="107">
        <v>180</v>
      </c>
      <c r="C10" s="107">
        <v>80</v>
      </c>
      <c r="D10" s="107">
        <v>190</v>
      </c>
      <c r="E10" s="107">
        <v>160</v>
      </c>
      <c r="F10" s="75"/>
    </row>
    <row r="11" spans="1:8" ht="15.6">
      <c r="A11" s="80"/>
      <c r="F11" s="75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B7" sqref="B7:C14"/>
    </sheetView>
  </sheetViews>
  <sheetFormatPr defaultColWidth="9.109375" defaultRowHeight="13.2"/>
  <cols>
    <col min="1" max="1" width="9.109375" style="75"/>
    <col min="2" max="2" width="17.44140625" style="75" bestFit="1" customWidth="1"/>
    <col min="3" max="6" width="12.44140625" style="75" customWidth="1"/>
    <col min="7" max="16384" width="9.109375" style="75"/>
  </cols>
  <sheetData>
    <row r="2" spans="2:3">
      <c r="B2" s="98" t="s">
        <v>254</v>
      </c>
      <c r="C2" s="108">
        <v>220000</v>
      </c>
    </row>
    <row r="3" spans="2:3">
      <c r="B3" s="98" t="s">
        <v>252</v>
      </c>
      <c r="C3" s="109">
        <v>0.08</v>
      </c>
    </row>
    <row r="4" spans="2:3">
      <c r="B4" s="98" t="s">
        <v>251</v>
      </c>
      <c r="C4" s="110">
        <f>25*12</f>
        <v>300</v>
      </c>
    </row>
    <row r="6" spans="2:3">
      <c r="C6" s="77"/>
    </row>
    <row r="7" spans="2:3" ht="15.6">
      <c r="B7" s="112" t="s">
        <v>250</v>
      </c>
      <c r="C7" s="111">
        <f>-PMT(C3/12,C4,C2)</f>
        <v>1697.9956826206067</v>
      </c>
    </row>
    <row r="8" spans="2:3" ht="15.6">
      <c r="B8" s="76">
        <v>7.2499999999999995E-2</v>
      </c>
      <c r="C8" s="12">
        <f t="dataTable" ref="C8:C14" dt2D="0" dtr="0" r1="C3"/>
        <v>1590.1751010137643</v>
      </c>
    </row>
    <row r="9" spans="2:3" ht="15.6">
      <c r="B9" s="76">
        <v>7.4999999999999997E-2</v>
      </c>
      <c r="C9" s="12">
        <v>1625.7805911544106</v>
      </c>
    </row>
    <row r="10" spans="2:3" ht="15.6">
      <c r="B10" s="76">
        <v>7.7499999999999999E-2</v>
      </c>
      <c r="C10" s="12">
        <v>1661.7232770342728</v>
      </c>
    </row>
    <row r="11" spans="2:3" ht="15.6">
      <c r="B11" s="76">
        <v>8.2500000000000004E-2</v>
      </c>
      <c r="C11" s="12">
        <v>1734.5902963096128</v>
      </c>
    </row>
    <row r="12" spans="2:3" ht="15.6">
      <c r="B12" s="76">
        <v>8.5000000000000006E-2</v>
      </c>
      <c r="C12" s="12">
        <v>1771.4995836166886</v>
      </c>
    </row>
    <row r="13" spans="2:3" ht="15.6">
      <c r="B13" s="76">
        <v>8.7499999999999994E-2</v>
      </c>
      <c r="C13" s="12">
        <v>1808.7159994580018</v>
      </c>
    </row>
    <row r="14" spans="2:3" ht="15.6">
      <c r="B14" s="76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09375" defaultRowHeight="13.2"/>
  <cols>
    <col min="1" max="1" width="9.109375" style="75"/>
    <col min="2" max="2" width="11.5546875" style="75" customWidth="1"/>
    <col min="3" max="6" width="14.88671875" style="75" bestFit="1" customWidth="1"/>
    <col min="7" max="7" width="16.6640625" style="75" bestFit="1" customWidth="1"/>
    <col min="8" max="16384" width="9.109375" style="75"/>
  </cols>
  <sheetData>
    <row r="2" spans="2:7" ht="15.6">
      <c r="B2" s="112" t="s">
        <v>266</v>
      </c>
      <c r="C2" s="112" t="s">
        <v>265</v>
      </c>
      <c r="D2" s="112" t="s">
        <v>264</v>
      </c>
      <c r="E2" s="112" t="s">
        <v>263</v>
      </c>
      <c r="F2" s="112" t="s">
        <v>262</v>
      </c>
      <c r="G2" s="112" t="s">
        <v>261</v>
      </c>
    </row>
    <row r="3" spans="2:7">
      <c r="B3" s="113" t="s">
        <v>258</v>
      </c>
      <c r="C3" s="114">
        <v>85292.25</v>
      </c>
      <c r="D3" s="114">
        <f>C3*C11+C3</f>
        <v>85377.542249999999</v>
      </c>
      <c r="E3" s="114">
        <f>D3*C11+D3</f>
        <v>85462.919792250003</v>
      </c>
      <c r="F3" s="114">
        <f>E3*C11+E3</f>
        <v>85548.38271204225</v>
      </c>
      <c r="G3" s="114">
        <f>SUM(C3:F3)</f>
        <v>341681.09475429228</v>
      </c>
    </row>
    <row r="4" spans="2:7">
      <c r="B4" s="113" t="s">
        <v>257</v>
      </c>
      <c r="C4" s="114">
        <v>75891.25</v>
      </c>
      <c r="D4" s="114">
        <f>C4*C12+C4</f>
        <v>75967.141250000001</v>
      </c>
      <c r="E4" s="114">
        <f>D4*C12+D4</f>
        <v>76043.108391250003</v>
      </c>
      <c r="F4" s="114">
        <f>E4*C12+E4</f>
        <v>76119.151499641259</v>
      </c>
      <c r="G4" s="114">
        <f>SUM(C4:F4)</f>
        <v>304020.65114089125</v>
      </c>
    </row>
    <row r="5" spans="2:7">
      <c r="B5" s="113" t="s">
        <v>256</v>
      </c>
      <c r="C5" s="114">
        <v>90568.34</v>
      </c>
      <c r="D5" s="114">
        <f>C5*C13+C5</f>
        <v>90658.908339999994</v>
      </c>
      <c r="E5" s="114">
        <f>D5*C13+D5</f>
        <v>90749.567248339998</v>
      </c>
      <c r="F5" s="114">
        <f>E5*C13+E5</f>
        <v>90840.316815588332</v>
      </c>
      <c r="G5" s="114">
        <f>SUM(C5:F5)</f>
        <v>362817.13240392832</v>
      </c>
    </row>
    <row r="6" spans="2:7">
      <c r="B6" s="113" t="s">
        <v>255</v>
      </c>
      <c r="C6" s="114">
        <v>65897.25</v>
      </c>
      <c r="D6" s="114">
        <f>C6*C14+C6</f>
        <v>65963.147249999995</v>
      </c>
      <c r="E6" s="114">
        <f>D6*C14+D6</f>
        <v>66029.110397249999</v>
      </c>
      <c r="F6" s="114">
        <f>E6*C14+E6</f>
        <v>66095.139507647255</v>
      </c>
      <c r="G6" s="114">
        <f>SUM(C6:F6)</f>
        <v>263984.64715489722</v>
      </c>
    </row>
    <row r="7" spans="2:7" ht="15.6">
      <c r="B7" s="101" t="s">
        <v>260</v>
      </c>
      <c r="C7" s="78">
        <f>SUM(C3:C6)</f>
        <v>317649.08999999997</v>
      </c>
      <c r="D7" s="78">
        <f>SUM(D3:D6)</f>
        <v>317966.73908999999</v>
      </c>
      <c r="E7" s="78">
        <f>SUM(E3:E6)</f>
        <v>318284.70582908997</v>
      </c>
      <c r="F7" s="78">
        <f>SUM(F3:F6)</f>
        <v>318602.99053491908</v>
      </c>
      <c r="G7" s="78">
        <f>SUM(G3:G6)</f>
        <v>1272503.525454009</v>
      </c>
    </row>
    <row r="10" spans="2:7">
      <c r="B10" s="134" t="s">
        <v>259</v>
      </c>
      <c r="C10" s="134"/>
    </row>
    <row r="11" spans="2:7">
      <c r="B11" s="115" t="s">
        <v>258</v>
      </c>
      <c r="C11" s="116">
        <v>1E-3</v>
      </c>
    </row>
    <row r="12" spans="2:7">
      <c r="B12" s="115" t="s">
        <v>257</v>
      </c>
      <c r="C12" s="116">
        <v>1E-3</v>
      </c>
    </row>
    <row r="13" spans="2:7">
      <c r="B13" s="115" t="s">
        <v>256</v>
      </c>
      <c r="C13" s="116">
        <v>1E-3</v>
      </c>
    </row>
    <row r="14" spans="2:7">
      <c r="B14" s="115" t="s">
        <v>255</v>
      </c>
      <c r="C14" s="116">
        <v>1E-3</v>
      </c>
    </row>
  </sheetData>
  <scenarios current="2" show="2">
    <scenario name="Default" locked="1" count="4" user="joere" comment="Created by joere on 15-02-2022">
      <inputCells r="C11" val="0.033" numFmtId="10"/>
      <inputCells r="C12" val="0.023" numFmtId="10"/>
      <inputCells r="C13" val="0.043" numFmtId="10"/>
      <inputCells r="C14" val="0.011" numFmtId="10"/>
    </scenario>
    <scenario name="Best Case" locked="1" count="4" user="joere" comment="Created by joere on 15-02-2022">
      <inputCells r="C11" val="0.05" numFmtId="10"/>
      <inputCells r="C12" val="0.08" numFmtId="10"/>
      <inputCells r="C13" val="0.065" numFmtId="10"/>
      <inputCells r="C14" val="0.03" numFmtId="10"/>
    </scenario>
    <scenario name="Oh Shit!" locked="1" count="4" user="joere" comment="Created by joere on 15-02-2022">
      <inputCells r="C11" val="0.001" numFmtId="10"/>
      <inputCells r="C12" val="0.001" numFmtId="10"/>
      <inputCells r="C13" val="0.001" numFmtId="10"/>
      <inputCells r="C14" val="0.0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workbookViewId="0">
      <selection activeCell="C2" sqref="C2"/>
    </sheetView>
  </sheetViews>
  <sheetFormatPr defaultRowHeight="13.2"/>
  <cols>
    <col min="2" max="2" width="11.109375" bestFit="1" customWidth="1"/>
    <col min="3" max="3" width="11.88671875" customWidth="1"/>
    <col min="4" max="4" width="11.44140625" customWidth="1"/>
    <col min="5" max="5" width="12" customWidth="1"/>
    <col min="7" max="7" width="11.6640625" customWidth="1"/>
    <col min="8" max="8" width="15.77734375" style="118" customWidth="1"/>
    <col min="9" max="9" width="11.5546875" style="117" customWidth="1"/>
  </cols>
  <sheetData>
    <row r="1" spans="1:9" ht="13.8" thickBot="1">
      <c r="A1" s="136" t="s">
        <v>16</v>
      </c>
      <c r="B1" s="136" t="s">
        <v>17</v>
      </c>
      <c r="C1" s="136" t="s">
        <v>18</v>
      </c>
      <c r="D1" s="136" t="s">
        <v>19</v>
      </c>
      <c r="E1" s="136" t="s">
        <v>284</v>
      </c>
      <c r="F1" s="136" t="s">
        <v>285</v>
      </c>
      <c r="G1" s="136" t="s">
        <v>22</v>
      </c>
      <c r="H1" s="137" t="s">
        <v>23</v>
      </c>
      <c r="I1" s="138" t="s">
        <v>286</v>
      </c>
    </row>
    <row r="2" spans="1:9" ht="13.8" thickTop="1">
      <c r="A2" s="135">
        <v>1054</v>
      </c>
      <c r="B2" s="135" t="s">
        <v>25</v>
      </c>
      <c r="C2" s="135" t="s">
        <v>26</v>
      </c>
      <c r="D2" s="135" t="s">
        <v>27</v>
      </c>
      <c r="E2" s="135" t="s">
        <v>28</v>
      </c>
      <c r="F2" s="135">
        <v>148</v>
      </c>
      <c r="G2" s="135" t="s">
        <v>29</v>
      </c>
      <c r="H2" s="140">
        <v>33344</v>
      </c>
      <c r="I2" s="13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41">
        <v>29153</v>
      </c>
      <c r="I3" s="13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41">
        <v>32040</v>
      </c>
      <c r="I4" s="13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41">
        <v>33823</v>
      </c>
      <c r="I5" s="13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41">
        <v>31503</v>
      </c>
      <c r="I6" s="13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41">
        <v>32894</v>
      </c>
      <c r="I7" s="13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41">
        <v>35886</v>
      </c>
      <c r="I8" s="13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41">
        <v>31051</v>
      </c>
      <c r="I9" s="13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41">
        <v>31050</v>
      </c>
      <c r="I10" s="13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41">
        <v>30939</v>
      </c>
      <c r="I11" s="13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41">
        <v>32863</v>
      </c>
      <c r="I12" s="13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41">
        <v>30900</v>
      </c>
      <c r="I13" s="13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41">
        <v>31689</v>
      </c>
      <c r="I14" s="13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41">
        <v>32561</v>
      </c>
      <c r="I15" s="13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41">
        <v>32979</v>
      </c>
      <c r="I16" s="13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41">
        <v>30386</v>
      </c>
      <c r="I17" s="13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41">
        <v>31217</v>
      </c>
      <c r="I18" s="13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41">
        <v>31112</v>
      </c>
      <c r="I19" s="13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41">
        <v>31805</v>
      </c>
      <c r="I20" s="13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41">
        <v>32125</v>
      </c>
      <c r="I21" s="13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41">
        <v>32979</v>
      </c>
      <c r="I22" s="139">
        <v>11.9</v>
      </c>
    </row>
    <row r="23" spans="1:9" ht="26.4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41">
        <v>33688</v>
      </c>
      <c r="I23" s="13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41">
        <v>29885</v>
      </c>
      <c r="I24" s="13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41">
        <v>33091</v>
      </c>
      <c r="I25" s="13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41">
        <v>28531</v>
      </c>
      <c r="I26" s="13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41">
        <v>30028</v>
      </c>
      <c r="I27" s="13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41">
        <v>33231</v>
      </c>
      <c r="I28" s="13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41">
        <v>32571</v>
      </c>
      <c r="I29" s="13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41">
        <v>30817</v>
      </c>
      <c r="I30" s="13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41">
        <v>32679</v>
      </c>
      <c r="I31" s="13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41">
        <v>31729</v>
      </c>
      <c r="I32" s="13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41">
        <v>33559</v>
      </c>
      <c r="I33" s="13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41">
        <v>35125</v>
      </c>
      <c r="I34" s="13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41">
        <v>35609</v>
      </c>
      <c r="I35" s="13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41">
        <v>35840</v>
      </c>
      <c r="I36" s="13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41">
        <v>35855</v>
      </c>
      <c r="I37" s="13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41">
        <v>35981</v>
      </c>
      <c r="I38" s="139">
        <v>10.15</v>
      </c>
    </row>
  </sheetData>
  <autoFilter ref="A1:I38" xr:uid="{00000000-0001-0000-1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8"/>
  <sheetViews>
    <sheetView tabSelected="1" workbookViewId="0">
      <selection activeCell="C2" sqref="C2"/>
    </sheetView>
  </sheetViews>
  <sheetFormatPr defaultRowHeight="13.2"/>
  <cols>
    <col min="2" max="2" width="11.109375" bestFit="1" customWidth="1"/>
    <col min="3" max="3" width="12.6640625" bestFit="1" customWidth="1"/>
    <col min="4" max="4" width="7.33203125" bestFit="1" customWidth="1"/>
    <col min="7" max="7" width="13.109375" bestFit="1" customWidth="1"/>
    <col min="8" max="8" width="11.33203125" style="118" bestFit="1" customWidth="1"/>
    <col min="9" max="9" width="8.21875" style="117" bestFit="1" customWidth="1"/>
  </cols>
  <sheetData>
    <row r="1" spans="1:9" ht="13.8" thickBot="1">
      <c r="A1" s="136" t="s">
        <v>16</v>
      </c>
      <c r="B1" s="136" t="s">
        <v>17</v>
      </c>
      <c r="C1" s="136" t="s">
        <v>18</v>
      </c>
      <c r="D1" s="136" t="s">
        <v>19</v>
      </c>
      <c r="E1" s="136" t="s">
        <v>284</v>
      </c>
      <c r="F1" s="136" t="s">
        <v>285</v>
      </c>
      <c r="G1" s="136" t="s">
        <v>22</v>
      </c>
      <c r="H1" s="137" t="s">
        <v>23</v>
      </c>
      <c r="I1" s="138" t="s">
        <v>286</v>
      </c>
    </row>
    <row r="2" spans="1:9" ht="13.8" thickTop="1">
      <c r="A2" s="135">
        <v>1054</v>
      </c>
      <c r="B2" s="135" t="s">
        <v>25</v>
      </c>
      <c r="C2" s="135" t="s">
        <v>26</v>
      </c>
      <c r="D2" s="135" t="s">
        <v>27</v>
      </c>
      <c r="E2" s="135" t="s">
        <v>28</v>
      </c>
      <c r="F2" s="135">
        <v>148</v>
      </c>
      <c r="G2" s="135" t="s">
        <v>29</v>
      </c>
      <c r="H2" s="140">
        <v>33344</v>
      </c>
      <c r="I2" s="142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41">
        <v>29153</v>
      </c>
      <c r="I3" s="142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41">
        <v>32040</v>
      </c>
      <c r="I4" s="142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41">
        <v>33823</v>
      </c>
      <c r="I5" s="142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41">
        <v>31503</v>
      </c>
      <c r="I6" s="142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41">
        <v>32894</v>
      </c>
      <c r="I7" s="142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41">
        <v>35886</v>
      </c>
      <c r="I8" s="142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41">
        <v>31051</v>
      </c>
      <c r="I9" s="142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41">
        <v>31050</v>
      </c>
      <c r="I10" s="142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41">
        <v>30939</v>
      </c>
      <c r="I11" s="142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41">
        <v>32863</v>
      </c>
      <c r="I12" s="142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41">
        <v>30900</v>
      </c>
      <c r="I13" s="142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41">
        <v>31689</v>
      </c>
      <c r="I14" s="142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41">
        <v>32561</v>
      </c>
      <c r="I15" s="142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41">
        <v>32979</v>
      </c>
      <c r="I16" s="142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41">
        <v>30386</v>
      </c>
      <c r="I17" s="142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41">
        <v>31217</v>
      </c>
      <c r="I18" s="142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41">
        <v>31112</v>
      </c>
      <c r="I19" s="142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41">
        <v>31805</v>
      </c>
      <c r="I20" s="142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41">
        <v>32125</v>
      </c>
      <c r="I21" s="142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41">
        <v>32979</v>
      </c>
      <c r="I22" s="142">
        <v>11.9</v>
      </c>
    </row>
    <row r="23" spans="1:9" ht="26.4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41">
        <v>33688</v>
      </c>
      <c r="I23" s="142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41">
        <v>29885</v>
      </c>
      <c r="I24" s="142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41">
        <v>33091</v>
      </c>
      <c r="I25" s="142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41">
        <v>28531</v>
      </c>
      <c r="I26" s="142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41">
        <v>30028</v>
      </c>
      <c r="I27" s="142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41">
        <v>33231</v>
      </c>
      <c r="I28" s="142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41">
        <v>32571</v>
      </c>
      <c r="I29" s="142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41">
        <v>30817</v>
      </c>
      <c r="I30" s="142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41">
        <v>32679</v>
      </c>
      <c r="I31" s="142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41">
        <v>31729</v>
      </c>
      <c r="I32" s="142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41">
        <v>33559</v>
      </c>
      <c r="I33" s="142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41">
        <v>35125</v>
      </c>
      <c r="I34" s="142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41">
        <v>35609</v>
      </c>
      <c r="I35" s="142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41">
        <v>35840</v>
      </c>
      <c r="I36" s="142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41">
        <v>35855</v>
      </c>
      <c r="I37" s="142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41">
        <v>35981</v>
      </c>
      <c r="I38" s="142">
        <v>10.15</v>
      </c>
    </row>
  </sheetData>
  <autoFilter ref="A1:I38" xr:uid="{00000000-0001-0000-1100-00000000000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Button 1">
              <controlPr defaultSize="0" print="0" autoFill="0" autoPict="0" macro="[0]!ShittyMcBalls">
                <anchor moveWithCells="1" sizeWithCells="1">
                  <from>
                    <xdr:col>10</xdr:col>
                    <xdr:colOff>259080</xdr:colOff>
                    <xdr:row>3</xdr:row>
                    <xdr:rowOff>38100</xdr:rowOff>
                  </from>
                  <to>
                    <xdr:col>12</xdr:col>
                    <xdr:colOff>342900</xdr:colOff>
                    <xdr:row>6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joere</cp:lastModifiedBy>
  <cp:lastPrinted>2016-02-22T19:48:39Z</cp:lastPrinted>
  <dcterms:created xsi:type="dcterms:W3CDTF">2001-09-07T21:10:35Z</dcterms:created>
  <dcterms:modified xsi:type="dcterms:W3CDTF">2022-02-16T14:44:16Z</dcterms:modified>
</cp:coreProperties>
</file>