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3\"/>
    </mc:Choice>
  </mc:AlternateContent>
  <xr:revisionPtr revIDLastSave="0" documentId="13_ncr:1_{C8445DE3-F989-4C1F-A16D-12254A1C4E72}" xr6:coauthVersionLast="47" xr6:coauthVersionMax="47" xr10:uidLastSave="{00000000-0000-0000-0000-000000000000}"/>
  <bookViews>
    <workbookView xWindow="-624" yWindow="0" windowWidth="21132" windowHeight="11688" activeTab="2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<sst xmlns="http://schemas.openxmlformats.org/spreadsheetml/2006/main" count="838" uniqueCount="398">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</sst>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62" zoomScale="110" zoomScaleNormal="110" workbookViewId="0">
      <selection activeCell="S22" sqref="S22"/>
    </sheetView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3" customWidth="1"/>
    <col min="18" max="18" width="11.8984375" customWidth="1"/>
    <col min="19" max="19" width="11.8984375" style="7" customWidth="1"/>
    <col min="22" max="22" width="15.69921875" customWidth="1"/>
  </cols>
  <sheetData>
    <row r="1" spans="1:22" s="7" customFormat="1" ht="22.95" customHeight="1" x14ac:dyDescent="0.25">
      <c r="A1" s="15" t="s">
        <v>3</v>
      </c>
      <c r="B1" s="15" t="s">
        <v>5</v>
      </c>
      <c r="C1" s="15" t="s">
        <v>353</v>
      </c>
      <c r="D1" s="15" t="s">
        <v>352</v>
      </c>
      <c r="E1" s="15" t="s">
        <v>354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356</v>
      </c>
      <c r="U1" s="17" t="s">
        <v>357</v>
      </c>
      <c r="V1" s="18">
        <f>SUM(Q2:Q85)</f>
        <v>48282.62999999999</v>
      </c>
    </row>
    <row r="2" spans="1:22" x14ac:dyDescent="0.25">
      <c r="A2" s="2">
        <v>24673</v>
      </c>
      <c r="B2" s="2">
        <v>1</v>
      </c>
      <c r="C2" s="21" t="s">
        <v>66</v>
      </c>
      <c r="D2" s="21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25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25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25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25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25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25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25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25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25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25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25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25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25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25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25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25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25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25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25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25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25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25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25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25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25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25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25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25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25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25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25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25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25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25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25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25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25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25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25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25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25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25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25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25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25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25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25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25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25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25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25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25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25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25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25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25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25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25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25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25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25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25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25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25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25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25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25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25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25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25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25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25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25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25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25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25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25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25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25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25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opLeftCell="E1" zoomScale="110" zoomScaleNormal="110" workbookViewId="0">
      <selection activeCell="N5" sqref="N5"/>
    </sheetView>
  </sheetViews>
  <sheetFormatPr defaultRowHeight="13.8" x14ac:dyDescent="0.25"/>
  <cols>
    <col min="1" max="3" width="13" customWidth="1"/>
    <col min="4" max="4" width="13.8984375" style="5" bestFit="1" customWidth="1"/>
    <col min="5" max="5" width="13.8984375" style="5" customWidth="1"/>
    <col min="6" max="6" width="14" style="5" customWidth="1"/>
    <col min="7" max="7" width="17.296875" customWidth="1"/>
    <col min="8" max="8" width="12" customWidth="1"/>
    <col min="9" max="10" width="13.09765625" customWidth="1"/>
    <col min="11" max="11" width="14.3984375" customWidth="1"/>
    <col min="12" max="12" width="11.09765625" customWidth="1"/>
    <col min="13" max="13" width="12.69921875" customWidth="1"/>
    <col min="14" max="14" width="12" customWidth="1"/>
  </cols>
  <sheetData>
    <row r="1" spans="1:14" ht="22.8" x14ac:dyDescent="0.4">
      <c r="A1" s="14" t="s">
        <v>339</v>
      </c>
    </row>
    <row r="2" spans="1:14" x14ac:dyDescent="0.25">
      <c r="A2" t="s">
        <v>360</v>
      </c>
      <c r="B2" s="20">
        <f ca="1">TODAY()</f>
        <v>44832</v>
      </c>
      <c r="D2"/>
      <c r="E2" s="20"/>
      <c r="J2" s="8" t="s">
        <v>351</v>
      </c>
      <c r="K2" s="13"/>
      <c r="M2" s="8" t="s">
        <v>344</v>
      </c>
      <c r="N2" s="9">
        <v>3.5999999999999999E-3</v>
      </c>
    </row>
    <row r="3" spans="1:14" x14ac:dyDescent="0.25">
      <c r="K3" s="5"/>
      <c r="M3" s="5"/>
    </row>
    <row r="4" spans="1:14" s="7" customFormat="1" x14ac:dyDescent="0.25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355</v>
      </c>
      <c r="K4" s="17" t="s">
        <v>341</v>
      </c>
      <c r="L4" s="17" t="s">
        <v>359</v>
      </c>
      <c r="M4" s="17" t="s">
        <v>345</v>
      </c>
      <c r="N4" s="17" t="s">
        <v>343</v>
      </c>
    </row>
    <row r="5" spans="1:14" x14ac:dyDescent="0.25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>J5*M5*Penalty_Rate+M5*flat_rate</f>
        <v>46.730000000000004</v>
      </c>
    </row>
    <row r="6" spans="1:14" x14ac:dyDescent="0.25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0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1">TEXT(D6,"MMM")</f>
        <v>Apr</v>
      </c>
      <c r="L6" s="26">
        <f t="shared" ref="L6:L69" si="2">DAY(D6)</f>
        <v>2</v>
      </c>
      <c r="M6" s="26">
        <f>IF(F6&gt;E6,NETWORKDAYS(E6,F6,'NSW Holidays 2020'!$A$4:$A$15),0)</f>
        <v>0</v>
      </c>
      <c r="N6" s="28">
        <f>J6*M6*Penalty_Rate+M6*flat_rate</f>
        <v>0</v>
      </c>
    </row>
    <row r="7" spans="1:14" x14ac:dyDescent="0.25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0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1"/>
        <v>Mar</v>
      </c>
      <c r="L7" s="26">
        <f t="shared" si="2"/>
        <v>16</v>
      </c>
      <c r="M7" s="26">
        <f>IF(F7&gt;E7,NETWORKDAYS(E7,F7,'NSW Holidays 2020'!$A$4:$A$15),0)</f>
        <v>0</v>
      </c>
      <c r="N7" s="28">
        <f>J7*M7*Penalty_Rate+M7*flat_rate</f>
        <v>0</v>
      </c>
    </row>
    <row r="8" spans="1:14" x14ac:dyDescent="0.25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0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1"/>
        <v>Mar</v>
      </c>
      <c r="L8" s="26">
        <f t="shared" si="2"/>
        <v>25</v>
      </c>
      <c r="M8" s="26">
        <f>IF(F8&gt;E8,NETWORKDAYS(E8,F8,'NSW Holidays 2020'!$A$4:$A$15),0)</f>
        <v>0</v>
      </c>
      <c r="N8" s="28">
        <f>J8*M8*Penalty_Rate+M8*flat_rate</f>
        <v>0</v>
      </c>
    </row>
    <row r="9" spans="1:14" x14ac:dyDescent="0.25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0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1"/>
        <v>Mar</v>
      </c>
      <c r="L9" s="26">
        <f t="shared" si="2"/>
        <v>17</v>
      </c>
      <c r="M9" s="26">
        <f>IF(F9&gt;E9,NETWORKDAYS(E9,F9,'NSW Holidays 2020'!$A$4:$A$15),0)</f>
        <v>0</v>
      </c>
      <c r="N9" s="28">
        <f>J9*M9*Penalty_Rate+M9*flat_rate</f>
        <v>0</v>
      </c>
    </row>
    <row r="10" spans="1:14" x14ac:dyDescent="0.25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0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1"/>
        <v>Apr</v>
      </c>
      <c r="L10" s="26">
        <f t="shared" si="2"/>
        <v>9</v>
      </c>
      <c r="M10" s="26">
        <f>IF(F10&gt;E10,NETWORKDAYS(E10,F10,'NSW Holidays 2020'!$A$4:$A$15),0)</f>
        <v>0</v>
      </c>
      <c r="N10" s="28">
        <f>J10*M10*Penalty_Rate+M10*flat_rate</f>
        <v>0</v>
      </c>
    </row>
    <row r="11" spans="1:14" x14ac:dyDescent="0.25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0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1"/>
        <v>Mar</v>
      </c>
      <c r="L11" s="26">
        <f t="shared" si="2"/>
        <v>23</v>
      </c>
      <c r="M11" s="26">
        <f>IF(F11&gt;E11,NETWORKDAYS(E11,F11,'NSW Holidays 2020'!$A$4:$A$15),0)</f>
        <v>6</v>
      </c>
      <c r="N11" s="28">
        <f>J11*M11*Penalty_Rate+M11*flat_rate</f>
        <v>32.108087999999995</v>
      </c>
    </row>
    <row r="12" spans="1:14" x14ac:dyDescent="0.25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0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1"/>
        <v>Mar</v>
      </c>
      <c r="L12" s="26">
        <f t="shared" si="2"/>
        <v>27</v>
      </c>
      <c r="M12" s="26">
        <f>IF(F12&gt;E12,NETWORKDAYS(E12,F12,'NSW Holidays 2020'!$A$4:$A$15),0)</f>
        <v>0</v>
      </c>
      <c r="N12" s="28">
        <f>J12*M12*Penalty_Rate+M12*flat_rate</f>
        <v>0</v>
      </c>
    </row>
    <row r="13" spans="1:14" x14ac:dyDescent="0.25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0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1"/>
        <v>Mar</v>
      </c>
      <c r="L13" s="26">
        <f t="shared" si="2"/>
        <v>22</v>
      </c>
      <c r="M13" s="26">
        <f>IF(F13&gt;E13,NETWORKDAYS(E13,F13,'NSW Holidays 2020'!$A$4:$A$15),0)</f>
        <v>4</v>
      </c>
      <c r="N13" s="28">
        <f>J13*M13*Penalty_Rate+M13*flat_rate</f>
        <v>11.202847999999999</v>
      </c>
    </row>
    <row r="14" spans="1:14" x14ac:dyDescent="0.25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0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1"/>
        <v>Mar</v>
      </c>
      <c r="L14" s="26">
        <f t="shared" si="2"/>
        <v>9</v>
      </c>
      <c r="M14" s="26">
        <f>IF(F14&gt;E14,NETWORKDAYS(E14,F14,'NSW Holidays 2020'!$A$4:$A$15),0)</f>
        <v>1</v>
      </c>
      <c r="N14" s="28">
        <f>J14*M14*Penalty_Rate+M14*flat_rate</f>
        <v>4.4472799999999992</v>
      </c>
    </row>
    <row r="15" spans="1:14" x14ac:dyDescent="0.25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0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1"/>
        <v>Apr</v>
      </c>
      <c r="L15" s="26">
        <f t="shared" si="2"/>
        <v>4</v>
      </c>
      <c r="M15" s="26">
        <f>IF(F15&gt;E15,NETWORKDAYS(E15,F15,'NSW Holidays 2020'!$A$4:$A$15),0)</f>
        <v>0</v>
      </c>
      <c r="N15" s="28">
        <f>J15*M15*Penalty_Rate+M15*flat_rate</f>
        <v>0</v>
      </c>
    </row>
    <row r="16" spans="1:14" x14ac:dyDescent="0.25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0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1"/>
        <v>Feb</v>
      </c>
      <c r="L16" s="26">
        <f t="shared" si="2"/>
        <v>24</v>
      </c>
      <c r="M16" s="26">
        <f>IF(F16&gt;E16,NETWORKDAYS(E16,F16,'NSW Holidays 2020'!$A$4:$A$15),0)</f>
        <v>10</v>
      </c>
      <c r="N16" s="28">
        <f>J16*M16*Penalty_Rate+M16*flat_rate</f>
        <v>42.453199999999995</v>
      </c>
    </row>
    <row r="17" spans="1:14" x14ac:dyDescent="0.25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0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1"/>
        <v>Mar</v>
      </c>
      <c r="L17" s="26">
        <f t="shared" si="2"/>
        <v>29</v>
      </c>
      <c r="M17" s="26">
        <f>IF(F17&gt;E17,NETWORKDAYS(E17,F17,'NSW Holidays 2020'!$A$4:$A$15),0)</f>
        <v>0</v>
      </c>
      <c r="N17" s="28">
        <f>J17*M17*Penalty_Rate+M17*flat_rate</f>
        <v>0</v>
      </c>
    </row>
    <row r="18" spans="1:14" x14ac:dyDescent="0.25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0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1"/>
        <v>Apr</v>
      </c>
      <c r="L18" s="26">
        <f t="shared" si="2"/>
        <v>9</v>
      </c>
      <c r="M18" s="26">
        <f>IF(F18&gt;E18,NETWORKDAYS(E18,F18,'NSW Holidays 2020'!$A$4:$A$15),0)</f>
        <v>0</v>
      </c>
      <c r="N18" s="28">
        <f>J18*M18*Penalty_Rate+M18*flat_rate</f>
        <v>0</v>
      </c>
    </row>
    <row r="19" spans="1:14" x14ac:dyDescent="0.25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0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1"/>
        <v>Mar</v>
      </c>
      <c r="L19" s="26">
        <f t="shared" si="2"/>
        <v>9</v>
      </c>
      <c r="M19" s="26">
        <f>IF(F19&gt;E19,NETWORKDAYS(E19,F19,'NSW Holidays 2020'!$A$4:$A$15),0)</f>
        <v>7</v>
      </c>
      <c r="N19" s="28">
        <f>J19*M19*Penalty_Rate+M19*flat_rate</f>
        <v>30.182935999999998</v>
      </c>
    </row>
    <row r="20" spans="1:14" x14ac:dyDescent="0.25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0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1"/>
        <v>Mar</v>
      </c>
      <c r="L20" s="26">
        <f t="shared" si="2"/>
        <v>19</v>
      </c>
      <c r="M20" s="26">
        <f>IF(F20&gt;E20,NETWORKDAYS(E20,F20,'NSW Holidays 2020'!$A$4:$A$15),0)</f>
        <v>9</v>
      </c>
      <c r="N20" s="28">
        <f>J20*M20*Penalty_Rate+M20*flat_rate</f>
        <v>34.19838</v>
      </c>
    </row>
    <row r="21" spans="1:14" x14ac:dyDescent="0.25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0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1"/>
        <v>Feb</v>
      </c>
      <c r="L21" s="26">
        <f t="shared" si="2"/>
        <v>29</v>
      </c>
      <c r="M21" s="26">
        <f>IF(F21&gt;E21,NETWORKDAYS(E21,F21,'NSW Holidays 2020'!$A$4:$A$15),0)</f>
        <v>7</v>
      </c>
      <c r="N21" s="28">
        <f>J21*M21*Penalty_Rate+M21*flat_rate</f>
        <v>21.550927999999999</v>
      </c>
    </row>
    <row r="22" spans="1:14" x14ac:dyDescent="0.25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0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1"/>
        <v>Mar</v>
      </c>
      <c r="L22" s="26">
        <f t="shared" si="2"/>
        <v>22</v>
      </c>
      <c r="M22" s="26">
        <f>IF(F22&gt;E22,NETWORKDAYS(E22,F22,'NSW Holidays 2020'!$A$4:$A$15),0)</f>
        <v>7</v>
      </c>
      <c r="N22" s="28">
        <f>J22*M22*Penalty_Rate+M22*flat_rate</f>
        <v>21.883567999999997</v>
      </c>
    </row>
    <row r="23" spans="1:14" x14ac:dyDescent="0.25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0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1"/>
        <v>Mar</v>
      </c>
      <c r="L23" s="26">
        <f t="shared" si="2"/>
        <v>14</v>
      </c>
      <c r="M23" s="26">
        <f>IF(F23&gt;E23,NETWORKDAYS(E23,F23,'NSW Holidays 2020'!$A$4:$A$15),0)</f>
        <v>0</v>
      </c>
      <c r="N23" s="28">
        <f>J23*M23*Penalty_Rate+M23*flat_rate</f>
        <v>0</v>
      </c>
    </row>
    <row r="24" spans="1:14" x14ac:dyDescent="0.25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0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1"/>
        <v>Mar</v>
      </c>
      <c r="L24" s="26">
        <f t="shared" si="2"/>
        <v>27</v>
      </c>
      <c r="M24" s="26">
        <f>IF(F24&gt;E24,NETWORKDAYS(E24,F24,'NSW Holidays 2020'!$A$4:$A$15),0)</f>
        <v>0</v>
      </c>
      <c r="N24" s="28">
        <f>J24*M24*Penalty_Rate+M24*flat_rate</f>
        <v>0</v>
      </c>
    </row>
    <row r="25" spans="1:14" x14ac:dyDescent="0.25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0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1"/>
        <v>Apr</v>
      </c>
      <c r="L25" s="26">
        <f t="shared" si="2"/>
        <v>8</v>
      </c>
      <c r="M25" s="26">
        <f>IF(F25&gt;E25,NETWORKDAYS(E25,F25,'NSW Holidays 2020'!$A$4:$A$15),0)</f>
        <v>0</v>
      </c>
      <c r="N25" s="28">
        <f>J25*M25*Penalty_Rate+M25*flat_rate</f>
        <v>0</v>
      </c>
    </row>
    <row r="26" spans="1:14" x14ac:dyDescent="0.25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0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1"/>
        <v>Feb</v>
      </c>
      <c r="L26" s="26">
        <f t="shared" si="2"/>
        <v>27</v>
      </c>
      <c r="M26" s="26">
        <f>IF(F26&gt;E26,NETWORKDAYS(E26,F26,'NSW Holidays 2020'!$A$4:$A$15),0)</f>
        <v>9</v>
      </c>
      <c r="N26" s="28">
        <f>J26*M26*Penalty_Rate+M26*flat_rate</f>
        <v>53.540208</v>
      </c>
    </row>
    <row r="27" spans="1:14" x14ac:dyDescent="0.25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0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1"/>
        <v>Feb</v>
      </c>
      <c r="L27" s="26">
        <f t="shared" si="2"/>
        <v>25</v>
      </c>
      <c r="M27" s="26">
        <f>IF(F27&gt;E27,NETWORKDAYS(E27,F27,'NSW Holidays 2020'!$A$4:$A$15),0)</f>
        <v>10</v>
      </c>
      <c r="N27" s="28">
        <f>J27*M27*Penalty_Rate+M27*flat_rate</f>
        <v>29.254519999999999</v>
      </c>
    </row>
    <row r="28" spans="1:14" x14ac:dyDescent="0.25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0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1"/>
        <v>Apr</v>
      </c>
      <c r="L28" s="26">
        <f t="shared" si="2"/>
        <v>24</v>
      </c>
      <c r="M28" s="26">
        <f>IF(F28&gt;E28,NETWORKDAYS(E28,F28,'NSW Holidays 2020'!$A$4:$A$15),0)</f>
        <v>0</v>
      </c>
      <c r="N28" s="28">
        <f>J28*M28*Penalty_Rate+M28*flat_rate</f>
        <v>0</v>
      </c>
    </row>
    <row r="29" spans="1:14" x14ac:dyDescent="0.25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0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1"/>
        <v>Apr</v>
      </c>
      <c r="L29" s="26">
        <f t="shared" si="2"/>
        <v>5</v>
      </c>
      <c r="M29" s="26">
        <f>IF(F29&gt;E29,NETWORKDAYS(E29,F29,'NSW Holidays 2020'!$A$4:$A$15),0)</f>
        <v>0</v>
      </c>
      <c r="N29" s="28">
        <f>J29*M29*Penalty_Rate+M29*flat_rate</f>
        <v>0</v>
      </c>
    </row>
    <row r="30" spans="1:14" x14ac:dyDescent="0.25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0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1"/>
        <v>Apr</v>
      </c>
      <c r="L30" s="26">
        <f t="shared" si="2"/>
        <v>2</v>
      </c>
      <c r="M30" s="26">
        <f>IF(F30&gt;E30,NETWORKDAYS(E30,F30,'NSW Holidays 2020'!$A$4:$A$15),0)</f>
        <v>0</v>
      </c>
      <c r="N30" s="28">
        <f>J30*M30*Penalty_Rate+M30*flat_rate</f>
        <v>0</v>
      </c>
    </row>
    <row r="31" spans="1:14" x14ac:dyDescent="0.25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0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1"/>
        <v>Mar</v>
      </c>
      <c r="L31" s="26">
        <f t="shared" si="2"/>
        <v>21</v>
      </c>
      <c r="M31" s="26">
        <f>IF(F31&gt;E31,NETWORKDAYS(E31,F31,'NSW Holidays 2020'!$A$4:$A$15),0)</f>
        <v>0</v>
      </c>
      <c r="N31" s="28">
        <f>J31*M31*Penalty_Rate+M31*flat_rate</f>
        <v>0</v>
      </c>
    </row>
    <row r="32" spans="1:14" x14ac:dyDescent="0.25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0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1"/>
        <v>Mar</v>
      </c>
      <c r="L32" s="26">
        <f t="shared" si="2"/>
        <v>2</v>
      </c>
      <c r="M32" s="26">
        <f>IF(F32&gt;E32,NETWORKDAYS(E32,F32,'NSW Holidays 2020'!$A$4:$A$15),0)</f>
        <v>3</v>
      </c>
      <c r="N32" s="28">
        <f>J32*M32*Penalty_Rate+M32*flat_rate</f>
        <v>9.2681880000000003</v>
      </c>
    </row>
    <row r="33" spans="1:14" x14ac:dyDescent="0.25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0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1"/>
        <v>Feb</v>
      </c>
      <c r="L33" s="26">
        <f t="shared" si="2"/>
        <v>25</v>
      </c>
      <c r="M33" s="26">
        <f>IF(F33&gt;E33,NETWORKDAYS(E33,F33,'NSW Holidays 2020'!$A$4:$A$15),0)</f>
        <v>12</v>
      </c>
      <c r="N33" s="28">
        <f>J33*M33*Penalty_Rate+M33*flat_rate</f>
        <v>42.404495999999995</v>
      </c>
    </row>
    <row r="34" spans="1:14" x14ac:dyDescent="0.25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0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1"/>
        <v>Mar</v>
      </c>
      <c r="L34" s="26">
        <f t="shared" si="2"/>
        <v>9</v>
      </c>
      <c r="M34" s="26">
        <f>IF(F34&gt;E34,NETWORKDAYS(E34,F34,'NSW Holidays 2020'!$A$4:$A$15),0)</f>
        <v>1</v>
      </c>
      <c r="N34" s="28">
        <f>J34*M34*Penalty_Rate+M34*flat_rate</f>
        <v>3.7629920000000001</v>
      </c>
    </row>
    <row r="35" spans="1:14" x14ac:dyDescent="0.25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0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1"/>
        <v>Mar</v>
      </c>
      <c r="L35" s="26">
        <f t="shared" si="2"/>
        <v>25</v>
      </c>
      <c r="M35" s="26">
        <f>IF(F35&gt;E35,NETWORKDAYS(E35,F35,'NSW Holidays 2020'!$A$4:$A$15),0)</f>
        <v>2</v>
      </c>
      <c r="N35" s="28">
        <f>J35*M35*Penalty_Rate+M35*flat_rate</f>
        <v>6.5375680000000003</v>
      </c>
    </row>
    <row r="36" spans="1:14" x14ac:dyDescent="0.25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0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1"/>
        <v>Mar</v>
      </c>
      <c r="L36" s="26">
        <f t="shared" si="2"/>
        <v>22</v>
      </c>
      <c r="M36" s="26">
        <f>IF(F36&gt;E36,NETWORKDAYS(E36,F36,'NSW Holidays 2020'!$A$4:$A$15),0)</f>
        <v>0</v>
      </c>
      <c r="N36" s="28">
        <f>J36*M36*Penalty_Rate+M36*flat_rate</f>
        <v>0</v>
      </c>
    </row>
    <row r="37" spans="1:14" x14ac:dyDescent="0.25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0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1"/>
        <v>Apr</v>
      </c>
      <c r="L37" s="26">
        <f t="shared" si="2"/>
        <v>15</v>
      </c>
      <c r="M37" s="26">
        <f>IF(F37&gt;E37,NETWORKDAYS(E37,F37,'NSW Holidays 2020'!$A$4:$A$15),0)</f>
        <v>0</v>
      </c>
      <c r="N37" s="28">
        <f>J37*M37*Penalty_Rate+M37*flat_rate</f>
        <v>0</v>
      </c>
    </row>
    <row r="38" spans="1:14" x14ac:dyDescent="0.25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0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1"/>
        <v>Mar</v>
      </c>
      <c r="L38" s="26">
        <f t="shared" si="2"/>
        <v>3</v>
      </c>
      <c r="M38" s="26">
        <f>IF(F38&gt;E38,NETWORKDAYS(E38,F38,'NSW Holidays 2020'!$A$4:$A$15),0)</f>
        <v>0</v>
      </c>
      <c r="N38" s="28">
        <f>J38*M38*Penalty_Rate+M38*flat_rate</f>
        <v>0</v>
      </c>
    </row>
    <row r="39" spans="1:14" x14ac:dyDescent="0.25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0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1"/>
        <v>Mar</v>
      </c>
      <c r="L39" s="26">
        <f t="shared" si="2"/>
        <v>2</v>
      </c>
      <c r="M39" s="26">
        <f>IF(F39&gt;E39,NETWORKDAYS(E39,F39,'NSW Holidays 2020'!$A$4:$A$15),0)</f>
        <v>6</v>
      </c>
      <c r="N39" s="28">
        <f>J39*M39*Penalty_Rate+M39*flat_rate</f>
        <v>25.928111999999999</v>
      </c>
    </row>
    <row r="40" spans="1:14" x14ac:dyDescent="0.25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0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1"/>
        <v>Apr</v>
      </c>
      <c r="L40" s="26">
        <f t="shared" si="2"/>
        <v>2</v>
      </c>
      <c r="M40" s="26">
        <f>IF(F40&gt;E40,NETWORKDAYS(E40,F40,'NSW Holidays 2020'!$A$4:$A$15),0)</f>
        <v>0</v>
      </c>
      <c r="N40" s="28">
        <f>J40*M40*Penalty_Rate+M40*flat_rate</f>
        <v>0</v>
      </c>
    </row>
    <row r="41" spans="1:14" x14ac:dyDescent="0.25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0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1"/>
        <v>Apr</v>
      </c>
      <c r="L41" s="26">
        <f t="shared" si="2"/>
        <v>20</v>
      </c>
      <c r="M41" s="26">
        <f>IF(F41&gt;E41,NETWORKDAYS(E41,F41,'NSW Holidays 2020'!$A$4:$A$15),0)</f>
        <v>0</v>
      </c>
      <c r="N41" s="28">
        <f>J41*M41*Penalty_Rate+M41*flat_rate</f>
        <v>0</v>
      </c>
    </row>
    <row r="42" spans="1:14" x14ac:dyDescent="0.25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0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1"/>
        <v>Mar</v>
      </c>
      <c r="L42" s="26">
        <f t="shared" si="2"/>
        <v>21</v>
      </c>
      <c r="M42" s="26">
        <f>IF(F42&gt;E42,NETWORKDAYS(E42,F42,'NSW Holidays 2020'!$A$4:$A$15),0)</f>
        <v>0</v>
      </c>
      <c r="N42" s="28">
        <f>J42*M42*Penalty_Rate+M42*flat_rate</f>
        <v>0</v>
      </c>
    </row>
    <row r="43" spans="1:14" x14ac:dyDescent="0.25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0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1"/>
        <v>Feb</v>
      </c>
      <c r="L43" s="26">
        <f t="shared" si="2"/>
        <v>19</v>
      </c>
      <c r="M43" s="26">
        <f>IF(F43&gt;E43,NETWORKDAYS(E43,F43,'NSW Holidays 2020'!$A$4:$A$15),0)</f>
        <v>12</v>
      </c>
      <c r="N43" s="28">
        <f>J43*M43*Penalty_Rate+M43*flat_rate</f>
        <v>68.022527999999994</v>
      </c>
    </row>
    <row r="44" spans="1:14" x14ac:dyDescent="0.25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0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1"/>
        <v>Mar</v>
      </c>
      <c r="L44" s="26">
        <f t="shared" si="2"/>
        <v>29</v>
      </c>
      <c r="M44" s="26">
        <f>IF(F44&gt;E44,NETWORKDAYS(E44,F44,'NSW Holidays 2020'!$A$4:$A$15),0)</f>
        <v>0</v>
      </c>
      <c r="N44" s="28">
        <f>J44*M44*Penalty_Rate+M44*flat_rate</f>
        <v>0</v>
      </c>
    </row>
    <row r="45" spans="1:14" x14ac:dyDescent="0.25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0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1"/>
        <v>Mar</v>
      </c>
      <c r="L45" s="26">
        <f t="shared" si="2"/>
        <v>5</v>
      </c>
      <c r="M45" s="26">
        <f>IF(F45&gt;E45,NETWORKDAYS(E45,F45,'NSW Holidays 2020'!$A$4:$A$15),0)</f>
        <v>7</v>
      </c>
      <c r="N45" s="28">
        <f>J45*M45*Penalty_Rate+M45*flat_rate</f>
        <v>-1.1268039999999981</v>
      </c>
    </row>
    <row r="46" spans="1:14" x14ac:dyDescent="0.25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0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1"/>
        <v>Mar</v>
      </c>
      <c r="L46" s="26">
        <f t="shared" si="2"/>
        <v>17</v>
      </c>
      <c r="M46" s="26">
        <f>IF(F46&gt;E46,NETWORKDAYS(E46,F46,'NSW Holidays 2020'!$A$4:$A$15),0)</f>
        <v>0</v>
      </c>
      <c r="N46" s="28">
        <f>J46*M46*Penalty_Rate+M46*flat_rate</f>
        <v>0</v>
      </c>
    </row>
    <row r="47" spans="1:14" x14ac:dyDescent="0.25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0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1"/>
        <v>Mar</v>
      </c>
      <c r="L47" s="26">
        <f t="shared" si="2"/>
        <v>18</v>
      </c>
      <c r="M47" s="26">
        <f>IF(F47&gt;E47,NETWORKDAYS(E47,F47,'NSW Holidays 2020'!$A$4:$A$15),0)</f>
        <v>6</v>
      </c>
      <c r="N47" s="28">
        <f>J47*M47*Penalty_Rate+M47*flat_rate</f>
        <v>17.481431999999998</v>
      </c>
    </row>
    <row r="48" spans="1:14" x14ac:dyDescent="0.25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0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1"/>
        <v>Mar</v>
      </c>
      <c r="L48" s="26">
        <f t="shared" si="2"/>
        <v>16</v>
      </c>
      <c r="M48" s="26">
        <f>IF(F48&gt;E48,NETWORKDAYS(E48,F48,'NSW Holidays 2020'!$A$4:$A$15),0)</f>
        <v>9</v>
      </c>
      <c r="N48" s="28">
        <f>J48*M48*Penalty_Rate+M48*flat_rate</f>
        <v>32.348663999999999</v>
      </c>
    </row>
    <row r="49" spans="1:14" x14ac:dyDescent="0.25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0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1"/>
        <v>Mar</v>
      </c>
      <c r="L49" s="26">
        <f t="shared" si="2"/>
        <v>11</v>
      </c>
      <c r="M49" s="26">
        <f>IF(F49&gt;E49,NETWORKDAYS(E49,F49,'NSW Holidays 2020'!$A$4:$A$15),0)</f>
        <v>0</v>
      </c>
      <c r="N49" s="28">
        <f>J49*M49*Penalty_Rate+M49*flat_rate</f>
        <v>0</v>
      </c>
    </row>
    <row r="50" spans="1:14" x14ac:dyDescent="0.25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0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1"/>
        <v>Mar</v>
      </c>
      <c r="L50" s="26">
        <f t="shared" si="2"/>
        <v>5</v>
      </c>
      <c r="M50" s="26">
        <f>IF(F50&gt;E50,NETWORKDAYS(E50,F50,'NSW Holidays 2020'!$A$4:$A$15),0)</f>
        <v>0</v>
      </c>
      <c r="N50" s="28">
        <f>J50*M50*Penalty_Rate+M50*flat_rate</f>
        <v>0</v>
      </c>
    </row>
    <row r="51" spans="1:14" x14ac:dyDescent="0.25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0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1"/>
        <v>Feb</v>
      </c>
      <c r="L51" s="26">
        <f t="shared" si="2"/>
        <v>27</v>
      </c>
      <c r="M51" s="26">
        <f>IF(F51&gt;E51,NETWORKDAYS(E51,F51,'NSW Holidays 2020'!$A$4:$A$15),0)</f>
        <v>8</v>
      </c>
      <c r="N51" s="28">
        <f>J51*M51*Penalty_Rate+M51*flat_rate</f>
        <v>43.381023999999996</v>
      </c>
    </row>
    <row r="52" spans="1:14" x14ac:dyDescent="0.25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0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1"/>
        <v>Mar</v>
      </c>
      <c r="L52" s="26">
        <f t="shared" si="2"/>
        <v>31</v>
      </c>
      <c r="M52" s="26">
        <f>IF(F52&gt;E52,NETWORKDAYS(E52,F52,'NSW Holidays 2020'!$A$4:$A$15),0)</f>
        <v>0</v>
      </c>
      <c r="N52" s="28">
        <f>J52*M52*Penalty_Rate+M52*flat_rate</f>
        <v>0</v>
      </c>
    </row>
    <row r="53" spans="1:14" x14ac:dyDescent="0.25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0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1"/>
        <v>Mar</v>
      </c>
      <c r="L53" s="26">
        <f t="shared" si="2"/>
        <v>27</v>
      </c>
      <c r="M53" s="26">
        <f>IF(F53&gt;E53,NETWORKDAYS(E53,F53,'NSW Holidays 2020'!$A$4:$A$15),0)</f>
        <v>0</v>
      </c>
      <c r="N53" s="28">
        <f>J53*M53*Penalty_Rate+M53*flat_rate</f>
        <v>0</v>
      </c>
    </row>
    <row r="54" spans="1:14" x14ac:dyDescent="0.25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0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1"/>
        <v>Mar</v>
      </c>
      <c r="L54" s="26">
        <f t="shared" si="2"/>
        <v>18</v>
      </c>
      <c r="M54" s="26">
        <f>IF(F54&gt;E54,NETWORKDAYS(E54,F54,'NSW Holidays 2020'!$A$4:$A$15),0)</f>
        <v>0</v>
      </c>
      <c r="N54" s="28">
        <f>J54*M54*Penalty_Rate+M54*flat_rate</f>
        <v>0</v>
      </c>
    </row>
    <row r="55" spans="1:14" x14ac:dyDescent="0.25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0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1"/>
        <v>Apr</v>
      </c>
      <c r="L55" s="26">
        <f t="shared" si="2"/>
        <v>8</v>
      </c>
      <c r="M55" s="26">
        <f>IF(F55&gt;E55,NETWORKDAYS(E55,F55,'NSW Holidays 2020'!$A$4:$A$15),0)</f>
        <v>0</v>
      </c>
      <c r="N55" s="28">
        <f>J55*M55*Penalty_Rate+M55*flat_rate</f>
        <v>0</v>
      </c>
    </row>
    <row r="56" spans="1:14" x14ac:dyDescent="0.25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0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1"/>
        <v>Mar</v>
      </c>
      <c r="L56" s="26">
        <f t="shared" si="2"/>
        <v>31</v>
      </c>
      <c r="M56" s="26">
        <f>IF(F56&gt;E56,NETWORKDAYS(E56,F56,'NSW Holidays 2020'!$A$4:$A$15),0)</f>
        <v>0</v>
      </c>
      <c r="N56" s="28">
        <f>J56*M56*Penalty_Rate+M56*flat_rate</f>
        <v>0</v>
      </c>
    </row>
    <row r="57" spans="1:14" x14ac:dyDescent="0.25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0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1"/>
        <v>Apr</v>
      </c>
      <c r="L57" s="26">
        <f t="shared" si="2"/>
        <v>14</v>
      </c>
      <c r="M57" s="26">
        <f>IF(F57&gt;E57,NETWORKDAYS(E57,F57,'NSW Holidays 2020'!$A$4:$A$15),0)</f>
        <v>0</v>
      </c>
      <c r="N57" s="28">
        <f>J57*M57*Penalty_Rate+M57*flat_rate</f>
        <v>0</v>
      </c>
    </row>
    <row r="58" spans="1:14" x14ac:dyDescent="0.25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0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1"/>
        <v>Mar</v>
      </c>
      <c r="L58" s="26">
        <f t="shared" si="2"/>
        <v>24</v>
      </c>
      <c r="M58" s="26">
        <f>IF(F58&gt;E58,NETWORKDAYS(E58,F58,'NSW Holidays 2020'!$A$4:$A$15),0)</f>
        <v>0</v>
      </c>
      <c r="N58" s="28">
        <f>J58*M58*Penalty_Rate+M58*flat_rate</f>
        <v>0</v>
      </c>
    </row>
    <row r="59" spans="1:14" x14ac:dyDescent="0.25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0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1"/>
        <v>Mar</v>
      </c>
      <c r="L59" s="26">
        <f t="shared" si="2"/>
        <v>23</v>
      </c>
      <c r="M59" s="26">
        <f>IF(F59&gt;E59,NETWORKDAYS(E59,F59,'NSW Holidays 2020'!$A$4:$A$15),0)</f>
        <v>0</v>
      </c>
      <c r="N59" s="28">
        <f>J59*M59*Penalty_Rate+M59*flat_rate</f>
        <v>0</v>
      </c>
    </row>
    <row r="60" spans="1:14" x14ac:dyDescent="0.25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0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1"/>
        <v>Mar</v>
      </c>
      <c r="L60" s="26">
        <f t="shared" si="2"/>
        <v>18</v>
      </c>
      <c r="M60" s="26">
        <f>IF(F60&gt;E60,NETWORKDAYS(E60,F60,'NSW Holidays 2020'!$A$4:$A$15),0)</f>
        <v>0</v>
      </c>
      <c r="N60" s="28">
        <f>J60*M60*Penalty_Rate+M60*flat_rate</f>
        <v>0</v>
      </c>
    </row>
    <row r="61" spans="1:14" x14ac:dyDescent="0.25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0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1"/>
        <v>Mar</v>
      </c>
      <c r="L61" s="26">
        <f t="shared" si="2"/>
        <v>22</v>
      </c>
      <c r="M61" s="26">
        <f>IF(F61&gt;E61,NETWORKDAYS(E61,F61,'NSW Holidays 2020'!$A$4:$A$15),0)</f>
        <v>0</v>
      </c>
      <c r="N61" s="28">
        <f>J61*M61*Penalty_Rate+M61*flat_rate</f>
        <v>0</v>
      </c>
    </row>
    <row r="62" spans="1:14" x14ac:dyDescent="0.25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0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1"/>
        <v>Apr</v>
      </c>
      <c r="L62" s="26">
        <f t="shared" si="2"/>
        <v>6</v>
      </c>
      <c r="M62" s="26">
        <f>IF(F62&gt;E62,NETWORKDAYS(E62,F62,'NSW Holidays 2020'!$A$4:$A$15),0)</f>
        <v>0</v>
      </c>
      <c r="N62" s="28">
        <f>J62*M62*Penalty_Rate+M62*flat_rate</f>
        <v>0</v>
      </c>
    </row>
    <row r="63" spans="1:14" x14ac:dyDescent="0.25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0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1"/>
        <v>Mar</v>
      </c>
      <c r="L63" s="26">
        <f t="shared" si="2"/>
        <v>6</v>
      </c>
      <c r="M63" s="26">
        <f>IF(F63&gt;E63,NETWORKDAYS(E63,F63,'NSW Holidays 2020'!$A$4:$A$15),0)</f>
        <v>0</v>
      </c>
      <c r="N63" s="28">
        <f>J63*M63*Penalty_Rate+M63*flat_rate</f>
        <v>0</v>
      </c>
    </row>
    <row r="64" spans="1:14" x14ac:dyDescent="0.25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0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1"/>
        <v>Feb</v>
      </c>
      <c r="L64" s="26">
        <f t="shared" si="2"/>
        <v>20</v>
      </c>
      <c r="M64" s="26">
        <f>IF(F64&gt;E64,NETWORKDAYS(E64,F64,'NSW Holidays 2020'!$A$4:$A$15),0)</f>
        <v>11</v>
      </c>
      <c r="N64" s="28">
        <f>J64*M64*Penalty_Rate+M64*flat_rate</f>
        <v>42.268467999999999</v>
      </c>
    </row>
    <row r="65" spans="1:14" x14ac:dyDescent="0.25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0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1"/>
        <v>Mar</v>
      </c>
      <c r="L65" s="26">
        <f t="shared" si="2"/>
        <v>26</v>
      </c>
      <c r="M65" s="26">
        <f>IF(F65&gt;E65,NETWORKDAYS(E65,F65,'NSW Holidays 2020'!$A$4:$A$15),0)</f>
        <v>0</v>
      </c>
      <c r="N65" s="28">
        <f>J65*M65*Penalty_Rate+M65*flat_rate</f>
        <v>0</v>
      </c>
    </row>
    <row r="66" spans="1:14" x14ac:dyDescent="0.25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0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1"/>
        <v>Apr</v>
      </c>
      <c r="L66" s="26">
        <f t="shared" si="2"/>
        <v>11</v>
      </c>
      <c r="M66" s="26">
        <f>IF(F66&gt;E66,NETWORKDAYS(E66,F66,'NSW Holidays 2020'!$A$4:$A$15),0)</f>
        <v>0</v>
      </c>
      <c r="N66" s="28">
        <f>J66*M66*Penalty_Rate+M66*flat_rate</f>
        <v>0</v>
      </c>
    </row>
    <row r="67" spans="1:14" x14ac:dyDescent="0.25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0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1"/>
        <v>Mar</v>
      </c>
      <c r="L67" s="26">
        <f t="shared" si="2"/>
        <v>24</v>
      </c>
      <c r="M67" s="26">
        <f>IF(F67&gt;E67,NETWORKDAYS(E67,F67,'NSW Holidays 2020'!$A$4:$A$15),0)</f>
        <v>0</v>
      </c>
      <c r="N67" s="28">
        <f>J67*M67*Penalty_Rate+M67*flat_rate</f>
        <v>0</v>
      </c>
    </row>
    <row r="68" spans="1:14" x14ac:dyDescent="0.25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0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1"/>
        <v>Mar</v>
      </c>
      <c r="L68" s="26">
        <f t="shared" si="2"/>
        <v>15</v>
      </c>
      <c r="M68" s="26">
        <f>IF(F68&gt;E68,NETWORKDAYS(E68,F68,'NSW Holidays 2020'!$A$4:$A$15),0)</f>
        <v>6</v>
      </c>
      <c r="N68" s="28">
        <f>J68*M68*Penalty_Rate+M68*flat_rate</f>
        <v>33.604968</v>
      </c>
    </row>
    <row r="69" spans="1:14" x14ac:dyDescent="0.25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0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1"/>
        <v>Mar</v>
      </c>
      <c r="L69" s="26">
        <f t="shared" si="2"/>
        <v>28</v>
      </c>
      <c r="M69" s="26">
        <f>IF(F69&gt;E69,NETWORKDAYS(E69,F69,'NSW Holidays 2020'!$A$4:$A$15),0)</f>
        <v>0</v>
      </c>
      <c r="N69" s="28">
        <f>J69*M69*Penalty_Rate+M69*flat_rate</f>
        <v>0</v>
      </c>
    </row>
    <row r="70" spans="1:14" x14ac:dyDescent="0.25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3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4">TEXT(D70,"MMM")</f>
        <v>Mar</v>
      </c>
      <c r="L70" s="26">
        <f t="shared" ref="L70:L88" si="5">DAY(D70)</f>
        <v>14</v>
      </c>
      <c r="M70" s="26">
        <f>IF(F70&gt;E70,NETWORKDAYS(E70,F70,'NSW Holidays 2020'!$A$4:$A$15),0)</f>
        <v>3</v>
      </c>
      <c r="N70" s="28">
        <f>J70*M70*Penalty_Rate+M70*flat_rate</f>
        <v>10.822092</v>
      </c>
    </row>
    <row r="71" spans="1:14" x14ac:dyDescent="0.25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3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4"/>
        <v>Apr</v>
      </c>
      <c r="L71" s="26">
        <f t="shared" si="5"/>
        <v>12</v>
      </c>
      <c r="M71" s="26">
        <f>IF(F71&gt;E71,NETWORKDAYS(E71,F71,'NSW Holidays 2020'!$A$4:$A$15),0)</f>
        <v>0</v>
      </c>
      <c r="N71" s="28">
        <f>J71*M71*Penalty_Rate+M71*flat_rate</f>
        <v>0</v>
      </c>
    </row>
    <row r="72" spans="1:14" x14ac:dyDescent="0.25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3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4"/>
        <v>Feb</v>
      </c>
      <c r="L72" s="26">
        <f t="shared" si="5"/>
        <v>26</v>
      </c>
      <c r="M72" s="26">
        <f>IF(F72&gt;E72,NETWORKDAYS(E72,F72,'NSW Holidays 2020'!$A$4:$A$15),0)</f>
        <v>10</v>
      </c>
      <c r="N72" s="28">
        <f>J72*M72*Penalty_Rate+M72*flat_rate</f>
        <v>41.621600000000001</v>
      </c>
    </row>
    <row r="73" spans="1:14" x14ac:dyDescent="0.25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3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4"/>
        <v>Mar</v>
      </c>
      <c r="L73" s="26">
        <f t="shared" si="5"/>
        <v>15</v>
      </c>
      <c r="M73" s="26">
        <f>IF(F73&gt;E73,NETWORKDAYS(E73,F73,'NSW Holidays 2020'!$A$4:$A$15),0)</f>
        <v>5</v>
      </c>
      <c r="N73" s="28">
        <f>J73*M73*Penalty_Rate+M73*flat_rate</f>
        <v>19.842579999999998</v>
      </c>
    </row>
    <row r="74" spans="1:14" x14ac:dyDescent="0.25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3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4"/>
        <v>Mar</v>
      </c>
      <c r="L74" s="26">
        <f t="shared" si="5"/>
        <v>10</v>
      </c>
      <c r="M74" s="26">
        <f>IF(F74&gt;E74,NETWORKDAYS(E74,F74,'NSW Holidays 2020'!$A$4:$A$15),0)</f>
        <v>0</v>
      </c>
      <c r="N74" s="28">
        <f>J74*M74*Penalty_Rate+M74*flat_rate</f>
        <v>0</v>
      </c>
    </row>
    <row r="75" spans="1:14" x14ac:dyDescent="0.25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3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4"/>
        <v>Apr</v>
      </c>
      <c r="L75" s="26">
        <f t="shared" si="5"/>
        <v>2</v>
      </c>
      <c r="M75" s="26">
        <f>IF(F75&gt;E75,NETWORKDAYS(E75,F75,'NSW Holidays 2020'!$A$4:$A$15),0)</f>
        <v>0</v>
      </c>
      <c r="N75" s="28">
        <f>J75*M75*Penalty_Rate+M75*flat_rate</f>
        <v>0</v>
      </c>
    </row>
    <row r="76" spans="1:14" x14ac:dyDescent="0.25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3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4"/>
        <v>Mar</v>
      </c>
      <c r="L76" s="26">
        <f t="shared" si="5"/>
        <v>24</v>
      </c>
      <c r="M76" s="26">
        <f>IF(F76&gt;E76,NETWORKDAYS(E76,F76,'NSW Holidays 2020'!$A$4:$A$15),0)</f>
        <v>0</v>
      </c>
      <c r="N76" s="28">
        <f>J76*M76*Penalty_Rate+M76*flat_rate</f>
        <v>0</v>
      </c>
    </row>
    <row r="77" spans="1:14" x14ac:dyDescent="0.25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3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4"/>
        <v>Mar</v>
      </c>
      <c r="L77" s="26">
        <f t="shared" si="5"/>
        <v>22</v>
      </c>
      <c r="M77" s="26">
        <f>IF(F77&gt;E77,NETWORKDAYS(E77,F77,'NSW Holidays 2020'!$A$4:$A$15),0)</f>
        <v>7</v>
      </c>
      <c r="N77" s="28">
        <f>J77*M77*Penalty_Rate+M77*flat_rate</f>
        <v>40.852363999999994</v>
      </c>
    </row>
    <row r="78" spans="1:14" x14ac:dyDescent="0.25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3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4"/>
        <v>Mar</v>
      </c>
      <c r="L78" s="26">
        <f t="shared" si="5"/>
        <v>29</v>
      </c>
      <c r="M78" s="26">
        <f>IF(F78&gt;E78,NETWORKDAYS(E78,F78,'NSW Holidays 2020'!$A$4:$A$15),0)</f>
        <v>0</v>
      </c>
      <c r="N78" s="28">
        <f>J78*M78*Penalty_Rate+M78*flat_rate</f>
        <v>0</v>
      </c>
    </row>
    <row r="79" spans="1:14" x14ac:dyDescent="0.25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3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4"/>
        <v>Feb</v>
      </c>
      <c r="L79" s="26">
        <f t="shared" si="5"/>
        <v>29</v>
      </c>
      <c r="M79" s="26">
        <f>IF(F79&gt;E79,NETWORKDAYS(E79,F79,'NSW Holidays 2020'!$A$4:$A$15),0)</f>
        <v>9</v>
      </c>
      <c r="N79" s="28">
        <f>J79*M79*Penalty_Rate+M79*flat_rate</f>
        <v>39.073931999999999</v>
      </c>
    </row>
    <row r="80" spans="1:14" x14ac:dyDescent="0.25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3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4"/>
        <v>Apr</v>
      </c>
      <c r="L80" s="26">
        <f t="shared" si="5"/>
        <v>13</v>
      </c>
      <c r="M80" s="26">
        <f>IF(F80&gt;E80,NETWORKDAYS(E80,F80,'NSW Holidays 2020'!$A$4:$A$15),0)</f>
        <v>0</v>
      </c>
      <c r="N80" s="28">
        <f>J80*M80*Penalty_Rate+M80*flat_rate</f>
        <v>0</v>
      </c>
    </row>
    <row r="81" spans="1:14" x14ac:dyDescent="0.25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3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4"/>
        <v>Mar</v>
      </c>
      <c r="L81" s="26">
        <f t="shared" si="5"/>
        <v>11</v>
      </c>
      <c r="M81" s="26">
        <f>IF(F81&gt;E81,NETWORKDAYS(E81,F81,'NSW Holidays 2020'!$A$4:$A$15),0)</f>
        <v>7</v>
      </c>
      <c r="N81" s="28">
        <f>J81*M81*Penalty_Rate+M81*flat_rate</f>
        <v>24.694375999999998</v>
      </c>
    </row>
    <row r="82" spans="1:14" x14ac:dyDescent="0.25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3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4"/>
        <v>Apr</v>
      </c>
      <c r="L82" s="26">
        <f t="shared" si="5"/>
        <v>12</v>
      </c>
      <c r="M82" s="26">
        <f>IF(F82&gt;E82,NETWORKDAYS(E82,F82,'NSW Holidays 2020'!$A$4:$A$15),0)</f>
        <v>0</v>
      </c>
      <c r="N82" s="28">
        <f>J82*M82*Penalty_Rate+M82*flat_rate</f>
        <v>0</v>
      </c>
    </row>
    <row r="83" spans="1:14" x14ac:dyDescent="0.25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3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4"/>
        <v>Apr</v>
      </c>
      <c r="L83" s="26">
        <f t="shared" si="5"/>
        <v>21</v>
      </c>
      <c r="M83" s="26">
        <f>IF(F83&gt;E83,NETWORKDAYS(E83,F83,'NSW Holidays 2020'!$A$4:$A$15),0)</f>
        <v>0</v>
      </c>
      <c r="N83" s="28">
        <f>J83*M83*Penalty_Rate+M83*flat_rate</f>
        <v>0</v>
      </c>
    </row>
    <row r="84" spans="1:14" x14ac:dyDescent="0.25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3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4"/>
        <v>Mar</v>
      </c>
      <c r="L84" s="26">
        <f t="shared" si="5"/>
        <v>7</v>
      </c>
      <c r="M84" s="26">
        <f>IF(F84&gt;E84,NETWORKDAYS(E84,F84,'NSW Holidays 2020'!$A$4:$A$15),0)</f>
        <v>0</v>
      </c>
      <c r="N84" s="28">
        <f>J84*M84*Penalty_Rate+M84*flat_rate</f>
        <v>0</v>
      </c>
    </row>
    <row r="85" spans="1:14" x14ac:dyDescent="0.25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3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4"/>
        <v>Mar</v>
      </c>
      <c r="L85" s="26">
        <f t="shared" si="5"/>
        <v>8</v>
      </c>
      <c r="M85" s="26">
        <f>IF(F85&gt;E85,NETWORKDAYS(E85,F85,'NSW Holidays 2020'!$A$4:$A$15),0)</f>
        <v>6</v>
      </c>
      <c r="N85" s="28">
        <f>J85*M85*Penalty_Rate+M85*flat_rate</f>
        <v>28.487064</v>
      </c>
    </row>
    <row r="86" spans="1:14" x14ac:dyDescent="0.25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3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4"/>
        <v>Mar</v>
      </c>
      <c r="L86" s="26">
        <f t="shared" si="5"/>
        <v>29</v>
      </c>
      <c r="M86" s="26">
        <f>IF(F86&gt;E86,NETWORKDAYS(E86,F86,'NSW Holidays 2020'!$A$4:$A$15),0)</f>
        <v>0</v>
      </c>
      <c r="N86" s="28">
        <f>J86*M86*Penalty_Rate+M86*flat_rate</f>
        <v>0</v>
      </c>
    </row>
    <row r="87" spans="1:14" x14ac:dyDescent="0.25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3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4"/>
        <v>Mar</v>
      </c>
      <c r="L87" s="26">
        <f t="shared" si="5"/>
        <v>8</v>
      </c>
      <c r="M87" s="26">
        <f>IF(F87&gt;E87,NETWORKDAYS(E87,F87,'NSW Holidays 2020'!$A$4:$A$15),0)</f>
        <v>7</v>
      </c>
      <c r="N87" s="28">
        <f>J87*M87*Penalty_Rate+M87*flat_rate</f>
        <v>40.012447999999999</v>
      </c>
    </row>
    <row r="88" spans="1:14" x14ac:dyDescent="0.25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3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4"/>
        <v>Mar</v>
      </c>
      <c r="L88" s="26">
        <f t="shared" si="5"/>
        <v>25</v>
      </c>
      <c r="M88" s="26">
        <f>IF(F88&gt;E88,NETWORKDAYS(E88,F88,'NSW Holidays 2020'!$A$4:$A$15),0)</f>
        <v>0</v>
      </c>
      <c r="N88" s="28">
        <f>J88*M88*Penalty_Rate+M88*flat_rate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tabSelected="1" zoomScale="170" zoomScaleNormal="170" workbookViewId="0">
      <selection activeCell="C8" sqref="C8"/>
    </sheetView>
  </sheetViews>
  <sheetFormatPr defaultRowHeight="13.8" x14ac:dyDescent="0.25"/>
  <cols>
    <col min="1" max="1" width="22.3984375" customWidth="1"/>
    <col min="2" max="3" width="19.3984375" customWidth="1"/>
  </cols>
  <sheetData>
    <row r="1" spans="1:3" ht="19.8" thickBot="1" x14ac:dyDescent="0.4">
      <c r="A1" s="12" t="s">
        <v>346</v>
      </c>
      <c r="B1" s="12"/>
      <c r="C1" s="12"/>
    </row>
    <row r="2" spans="1:3" ht="14.4" thickTop="1" x14ac:dyDescent="0.25"/>
    <row r="3" spans="1:3" x14ac:dyDescent="0.25">
      <c r="A3" t="s">
        <v>347</v>
      </c>
      <c r="B3" s="3">
        <f>SUM('Supplier Invoice Statement'!Q2:Q85)</f>
        <v>48282.62999999999</v>
      </c>
    </row>
    <row r="4" spans="1:3" x14ac:dyDescent="0.25">
      <c r="A4" t="s">
        <v>397</v>
      </c>
      <c r="B4" s="3">
        <f>SUM(Amount_Paid)</f>
        <v>45711.929999999993</v>
      </c>
    </row>
    <row r="5" spans="1:3" x14ac:dyDescent="0.25">
      <c r="A5" t="s">
        <v>348</v>
      </c>
      <c r="B5" s="3">
        <f>B3-B4</f>
        <v>2570.6999999999971</v>
      </c>
    </row>
    <row r="7" spans="1:3" x14ac:dyDescent="0.25">
      <c r="A7" s="6" t="s">
        <v>396</v>
      </c>
      <c r="B7" s="10" t="s">
        <v>349</v>
      </c>
      <c r="C7" s="10" t="s">
        <v>350</v>
      </c>
    </row>
    <row r="8" spans="1:3" x14ac:dyDescent="0.25">
      <c r="A8" t="s">
        <v>251</v>
      </c>
      <c r="B8">
        <f>COUNTIFS(Location,A8)</f>
        <v>40</v>
      </c>
      <c r="C8" s="11">
        <f>SUMIFS(Amount_Paid,Location,A8)</f>
        <v>24082.739999999998</v>
      </c>
    </row>
    <row r="9" spans="1:3" x14ac:dyDescent="0.25">
      <c r="A9" t="s">
        <v>253</v>
      </c>
      <c r="B9">
        <f>COUNTIFS(Location,A9)</f>
        <v>44</v>
      </c>
      <c r="C9" s="11">
        <f>SUMIFS(Amount_Paid,Location,A9)</f>
        <v>21629.190000000006</v>
      </c>
    </row>
    <row r="10" spans="1:3" x14ac:dyDescent="0.25">
      <c r="C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8" x14ac:dyDescent="0.25"/>
  <cols>
    <col min="1" max="1" width="13.296875" style="20" customWidth="1"/>
    <col min="2" max="2" width="9" style="7"/>
    <col min="3" max="3" width="24.59765625" customWidth="1"/>
  </cols>
  <sheetData>
    <row r="1" spans="1:3" ht="19.8" thickBot="1" x14ac:dyDescent="0.4">
      <c r="A1" s="25" t="s">
        <v>376</v>
      </c>
      <c r="B1" s="25"/>
      <c r="C1" s="25"/>
    </row>
    <row r="2" spans="1:3" ht="14.4" thickTop="1" x14ac:dyDescent="0.25"/>
    <row r="3" spans="1:3" x14ac:dyDescent="0.25">
      <c r="A3" s="22" t="s">
        <v>361</v>
      </c>
      <c r="B3" s="23" t="s">
        <v>362</v>
      </c>
      <c r="C3" s="24" t="s">
        <v>363</v>
      </c>
    </row>
    <row r="4" spans="1:3" x14ac:dyDescent="0.25">
      <c r="A4" s="20">
        <v>43831</v>
      </c>
      <c r="B4" s="7" t="str">
        <f>TEXT(A4,"ddd")</f>
        <v>Wed</v>
      </c>
      <c r="C4" t="s">
        <v>364</v>
      </c>
    </row>
    <row r="5" spans="1:3" x14ac:dyDescent="0.25">
      <c r="A5" s="20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0">
        <v>43931</v>
      </c>
      <c r="B6" s="7" t="str">
        <f t="shared" si="0"/>
        <v>Fri</v>
      </c>
      <c r="C6" t="s">
        <v>367</v>
      </c>
    </row>
    <row r="7" spans="1:3" x14ac:dyDescent="0.25">
      <c r="A7" s="20">
        <v>43932</v>
      </c>
      <c r="B7" s="7" t="str">
        <f t="shared" si="0"/>
        <v>Sat</v>
      </c>
      <c r="C7" t="s">
        <v>368</v>
      </c>
    </row>
    <row r="8" spans="1:3" x14ac:dyDescent="0.25">
      <c r="A8" s="20">
        <v>43933</v>
      </c>
      <c r="B8" s="7" t="str">
        <f t="shared" si="0"/>
        <v>Sun</v>
      </c>
      <c r="C8" t="s">
        <v>369</v>
      </c>
    </row>
    <row r="9" spans="1:3" x14ac:dyDescent="0.25">
      <c r="A9" s="20">
        <v>43934</v>
      </c>
      <c r="B9" s="7" t="str">
        <f t="shared" si="0"/>
        <v>Mon</v>
      </c>
      <c r="C9" t="s">
        <v>370</v>
      </c>
    </row>
    <row r="10" spans="1:3" x14ac:dyDescent="0.25">
      <c r="A10" s="20">
        <v>43946</v>
      </c>
      <c r="B10" s="7" t="str">
        <f t="shared" si="0"/>
        <v>Sat</v>
      </c>
      <c r="C10" t="s">
        <v>371</v>
      </c>
    </row>
    <row r="11" spans="1:3" x14ac:dyDescent="0.25">
      <c r="A11" s="20">
        <v>43990</v>
      </c>
      <c r="B11" s="7" t="str">
        <f t="shared" si="0"/>
        <v>Mon</v>
      </c>
      <c r="C11" t="s">
        <v>372</v>
      </c>
    </row>
    <row r="12" spans="1:3" x14ac:dyDescent="0.25">
      <c r="A12" s="20">
        <v>44109</v>
      </c>
      <c r="B12" s="7" t="str">
        <f t="shared" si="0"/>
        <v>Mon</v>
      </c>
      <c r="C12" t="s">
        <v>366</v>
      </c>
    </row>
    <row r="13" spans="1:3" x14ac:dyDescent="0.25">
      <c r="A13" s="20">
        <v>44190</v>
      </c>
      <c r="B13" s="7" t="str">
        <f t="shared" si="0"/>
        <v>Fri</v>
      </c>
      <c r="C13" t="s">
        <v>373</v>
      </c>
    </row>
    <row r="14" spans="1:3" x14ac:dyDescent="0.25">
      <c r="A14" s="20">
        <v>44191</v>
      </c>
      <c r="B14" s="7" t="str">
        <f t="shared" si="0"/>
        <v>Sat</v>
      </c>
      <c r="C14" t="s">
        <v>374</v>
      </c>
    </row>
    <row r="15" spans="1:3" x14ac:dyDescent="0.25">
      <c r="A15" s="20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4" t="s">
        <v>393</v>
      </c>
      <c r="B20" s="24" t="s">
        <v>394</v>
      </c>
      <c r="C20" s="24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0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2022-09-28T10:41:38Z</dcterms:modified>
</cp:coreProperties>
</file>