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/>
  <mc:AlternateContent xmlns:mc="http://schemas.openxmlformats.org/markup-compatibility/2006">
    <mc:Choice Requires="x15">
      <x15ac:absPath xmlns:x15ac="http://schemas.microsoft.com/office/spreadsheetml/2010/11/ac" url="G:\Shared drives\Author Drive (E. Ruiz)\Google Sheets\Course Resources\Downloads\"/>
    </mc:Choice>
  </mc:AlternateContent>
  <xr:revisionPtr revIDLastSave="0" documentId="13_ncr:1_{98F00752-DD3C-4DF6-A2D7-E1318FCDDB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mato &amp; potato produc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KrCVtEdbu1G0Koda3Vy3lprDNTMm8Ep9DCZvF71ai5g="/>
    </ext>
  </extLst>
</workbook>
</file>

<file path=xl/calcChain.xml><?xml version="1.0" encoding="utf-8"?>
<calcChain xmlns="http://schemas.openxmlformats.org/spreadsheetml/2006/main">
  <c r="H65" i="1" l="1"/>
  <c r="I65" i="1" s="1"/>
  <c r="H64" i="1"/>
  <c r="J64" i="1" s="1"/>
  <c r="H63" i="1"/>
  <c r="J63" i="1" s="1"/>
  <c r="H62" i="1"/>
  <c r="J62" i="1" s="1"/>
  <c r="H61" i="1"/>
  <c r="I61" i="1" s="1"/>
  <c r="H60" i="1"/>
  <c r="I60" i="1" s="1"/>
  <c r="H59" i="1"/>
  <c r="J59" i="1" s="1"/>
  <c r="H58" i="1"/>
  <c r="J58" i="1" s="1"/>
  <c r="H57" i="1"/>
  <c r="J57" i="1" s="1"/>
  <c r="H56" i="1"/>
  <c r="I56" i="1" s="1"/>
  <c r="H55" i="1"/>
  <c r="J55" i="1" s="1"/>
  <c r="H54" i="1"/>
  <c r="J54" i="1" s="1"/>
  <c r="H53" i="1"/>
  <c r="I53" i="1" s="1"/>
  <c r="H52" i="1"/>
  <c r="J52" i="1" s="1"/>
  <c r="H51" i="1"/>
  <c r="J51" i="1" s="1"/>
  <c r="H50" i="1"/>
  <c r="J50" i="1" s="1"/>
  <c r="H49" i="1"/>
  <c r="I49" i="1" s="1"/>
  <c r="H48" i="1"/>
  <c r="J48" i="1" s="1"/>
  <c r="H47" i="1"/>
  <c r="J47" i="1" s="1"/>
  <c r="H46" i="1"/>
  <c r="I46" i="1" s="1"/>
  <c r="H45" i="1"/>
  <c r="I45" i="1" s="1"/>
  <c r="H44" i="1"/>
  <c r="J44" i="1" s="1"/>
  <c r="H43" i="1"/>
  <c r="J43" i="1" s="1"/>
  <c r="H42" i="1"/>
  <c r="J42" i="1" s="1"/>
  <c r="J41" i="1"/>
  <c r="H41" i="1"/>
  <c r="I41" i="1" s="1"/>
  <c r="H40" i="1"/>
  <c r="J40" i="1" s="1"/>
  <c r="H39" i="1"/>
  <c r="I39" i="1" s="1"/>
  <c r="H38" i="1"/>
  <c r="I38" i="1" s="1"/>
  <c r="H37" i="1"/>
  <c r="I37" i="1" s="1"/>
  <c r="H36" i="1"/>
  <c r="J36" i="1" s="1"/>
  <c r="H35" i="1"/>
  <c r="J35" i="1" s="1"/>
  <c r="H34" i="1"/>
  <c r="J34" i="1" s="1"/>
  <c r="H33" i="1"/>
  <c r="J33" i="1" s="1"/>
  <c r="H32" i="1"/>
  <c r="J32" i="1" s="1"/>
  <c r="H31" i="1"/>
  <c r="J31" i="1" s="1"/>
  <c r="H30" i="1"/>
  <c r="I30" i="1" s="1"/>
  <c r="H29" i="1"/>
  <c r="I29" i="1" s="1"/>
  <c r="H28" i="1"/>
  <c r="I28" i="1" s="1"/>
  <c r="H27" i="1"/>
  <c r="I27" i="1" s="1"/>
  <c r="H26" i="1"/>
  <c r="J26" i="1" s="1"/>
  <c r="H25" i="1"/>
  <c r="J25" i="1" s="1"/>
  <c r="H24" i="1"/>
  <c r="J24" i="1" s="1"/>
  <c r="H23" i="1"/>
  <c r="J23" i="1" s="1"/>
  <c r="H22" i="1"/>
  <c r="I22" i="1" s="1"/>
  <c r="H21" i="1"/>
  <c r="I21" i="1" s="1"/>
  <c r="H20" i="1"/>
  <c r="J20" i="1" s="1"/>
  <c r="H19" i="1"/>
  <c r="J19" i="1" s="1"/>
  <c r="H18" i="1"/>
  <c r="J18" i="1" s="1"/>
  <c r="H17" i="1"/>
  <c r="J17" i="1" s="1"/>
  <c r="H16" i="1"/>
  <c r="J16" i="1" s="1"/>
  <c r="H15" i="1"/>
  <c r="J15" i="1" s="1"/>
  <c r="H14" i="1"/>
  <c r="J14" i="1" s="1"/>
  <c r="H13" i="1"/>
  <c r="I13" i="1" s="1"/>
  <c r="H12" i="1"/>
  <c r="I12" i="1" s="1"/>
  <c r="H11" i="1"/>
  <c r="J11" i="1" s="1"/>
  <c r="H10" i="1"/>
  <c r="J10" i="1" s="1"/>
  <c r="H9" i="1"/>
  <c r="J9" i="1" s="1"/>
  <c r="I8" i="1"/>
  <c r="H8" i="1"/>
  <c r="J8" i="1" s="1"/>
  <c r="H7" i="1"/>
  <c r="J7" i="1" s="1"/>
  <c r="H6" i="1"/>
  <c r="I6" i="1" s="1"/>
  <c r="H5" i="1"/>
  <c r="I5" i="1" s="1"/>
  <c r="J5" i="1" l="1"/>
  <c r="I33" i="1"/>
  <c r="I40" i="1"/>
  <c r="I16" i="1"/>
  <c r="I17" i="1"/>
  <c r="I24" i="1"/>
  <c r="J61" i="1"/>
  <c r="I25" i="1"/>
  <c r="I32" i="1"/>
  <c r="J37" i="1"/>
  <c r="J49" i="1"/>
  <c r="J56" i="1"/>
  <c r="J13" i="1"/>
  <c r="I48" i="1"/>
  <c r="I57" i="1"/>
  <c r="I9" i="1"/>
  <c r="J29" i="1"/>
  <c r="J53" i="1"/>
  <c r="I64" i="1"/>
  <c r="J45" i="1"/>
  <c r="J21" i="1"/>
  <c r="J46" i="1"/>
  <c r="J65" i="1"/>
  <c r="I44" i="1"/>
  <c r="I63" i="1"/>
  <c r="I19" i="1"/>
  <c r="J6" i="1"/>
  <c r="J22" i="1"/>
  <c r="J30" i="1"/>
  <c r="J38" i="1"/>
  <c r="I20" i="1"/>
  <c r="I36" i="1"/>
  <c r="I52" i="1"/>
  <c r="I7" i="1"/>
  <c r="J12" i="1"/>
  <c r="I15" i="1"/>
  <c r="I23" i="1"/>
  <c r="J28" i="1"/>
  <c r="I31" i="1"/>
  <c r="I47" i="1"/>
  <c r="I55" i="1"/>
  <c r="J60" i="1"/>
  <c r="I10" i="1"/>
  <c r="I18" i="1"/>
  <c r="I26" i="1"/>
  <c r="I34" i="1"/>
  <c r="J39" i="1"/>
  <c r="I42" i="1"/>
  <c r="I50" i="1"/>
  <c r="I58" i="1"/>
  <c r="I11" i="1"/>
  <c r="I35" i="1"/>
  <c r="I43" i="1"/>
  <c r="I51" i="1"/>
  <c r="I59" i="1"/>
  <c r="I14" i="1"/>
  <c r="J27" i="1"/>
  <c r="I54" i="1"/>
  <c r="I62" i="1"/>
</calcChain>
</file>

<file path=xl/sharedStrings.xml><?xml version="1.0" encoding="utf-8"?>
<sst xmlns="http://schemas.openxmlformats.org/spreadsheetml/2006/main" count="1475" uniqueCount="16">
  <si>
    <t>Area</t>
  </si>
  <si>
    <t>Element</t>
  </si>
  <si>
    <t>Item</t>
  </si>
  <si>
    <t>Year</t>
  </si>
  <si>
    <t>Unit</t>
  </si>
  <si>
    <t>Value</t>
  </si>
  <si>
    <t>Canada</t>
  </si>
  <si>
    <t>Area harvested</t>
  </si>
  <si>
    <t>Potatoes</t>
  </si>
  <si>
    <t>ha</t>
  </si>
  <si>
    <t>Element:</t>
  </si>
  <si>
    <t>Tomatoes</t>
  </si>
  <si>
    <t>Yield</t>
  </si>
  <si>
    <t>hg/ha</t>
  </si>
  <si>
    <t>Production</t>
  </si>
  <si>
    <t>tonnes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</si>
</sst>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b/>
      <i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F2F2F2"/>
        <bgColor rgb="FFF2F2F2"/>
      </patternFill>
    </fill>
    <fill>
      <patternFill patternType="solid">
        <fgColor rgb="FFC1F0C8"/>
        <bgColor rgb="FFC1F0C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3" fontId="3" fillId="0" borderId="0" xfId="0" applyNumberFormat="1" applyFont="1"/>
    <xf numFmtId="0" fontId="4" fillId="0" borderId="0" xfId="0" applyFont="1" applyAlignment="1">
      <alignment horizontal="right"/>
    </xf>
    <xf numFmtId="0" fontId="1" fillId="4" borderId="1" xfId="0" applyFont="1" applyFill="1" applyBorder="1"/>
    <xf numFmtId="0" fontId="5" fillId="3" borderId="2" xfId="0" applyFont="1" applyFill="1" applyBorder="1" applyAlignment="1">
      <alignment horizontal="left"/>
    </xf>
    <xf numFmtId="0" fontId="6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'Tomato &amp; potato production'!$I$4</c:f>
              <c:strCache>
                <c:ptCount val="1"/>
                <c:pt idx="0">
                  <c:v>Potatoes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'Tomato &amp; potato production'!$H$5:$H$65</c:f>
              <c:numCache>
                <c:formatCode>General</c:formatCode>
                <c:ptCount val="61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  <c:pt idx="59">
                  <c:v>2020</c:v>
                </c:pt>
                <c:pt idx="60">
                  <c:v>2021</c:v>
                </c:pt>
              </c:numCache>
            </c:numRef>
          </c:cat>
          <c:val>
            <c:numRef>
              <c:f>'Tomato &amp; potato production'!$I$5:$I$65</c:f>
              <c:numCache>
                <c:formatCode>#,##0</c:formatCode>
                <c:ptCount val="61"/>
                <c:pt idx="0">
                  <c:v>2012000</c:v>
                </c:pt>
                <c:pt idx="1">
                  <c:v>2136000</c:v>
                </c:pt>
                <c:pt idx="2">
                  <c:v>2099000</c:v>
                </c:pt>
                <c:pt idx="3">
                  <c:v>2157000</c:v>
                </c:pt>
                <c:pt idx="4">
                  <c:v>2087000</c:v>
                </c:pt>
                <c:pt idx="5">
                  <c:v>2490000</c:v>
                </c:pt>
                <c:pt idx="6">
                  <c:v>2130000</c:v>
                </c:pt>
                <c:pt idx="7">
                  <c:v>2408176</c:v>
                </c:pt>
                <c:pt idx="8">
                  <c:v>2361501</c:v>
                </c:pt>
                <c:pt idx="9">
                  <c:v>2510324</c:v>
                </c:pt>
                <c:pt idx="10">
                  <c:v>2065534</c:v>
                </c:pt>
                <c:pt idx="11">
                  <c:v>1869401</c:v>
                </c:pt>
                <c:pt idx="12">
                  <c:v>2056326</c:v>
                </c:pt>
                <c:pt idx="13">
                  <c:v>2511367</c:v>
                </c:pt>
                <c:pt idx="14">
                  <c:v>2204922</c:v>
                </c:pt>
                <c:pt idx="15">
                  <c:v>2346800</c:v>
                </c:pt>
                <c:pt idx="16">
                  <c:v>2524800</c:v>
                </c:pt>
                <c:pt idx="17">
                  <c:v>2513300</c:v>
                </c:pt>
                <c:pt idx="18">
                  <c:v>2752400</c:v>
                </c:pt>
                <c:pt idx="19">
                  <c:v>2477507</c:v>
                </c:pt>
                <c:pt idx="20">
                  <c:v>2646848</c:v>
                </c:pt>
                <c:pt idx="21">
                  <c:v>2780880</c:v>
                </c:pt>
                <c:pt idx="22">
                  <c:v>2556084</c:v>
                </c:pt>
                <c:pt idx="23">
                  <c:v>2793270</c:v>
                </c:pt>
                <c:pt idx="24">
                  <c:v>2993790</c:v>
                </c:pt>
                <c:pt idx="25">
                  <c:v>2761291</c:v>
                </c:pt>
                <c:pt idx="26">
                  <c:v>3032810</c:v>
                </c:pt>
                <c:pt idx="27">
                  <c:v>2721640</c:v>
                </c:pt>
                <c:pt idx="28">
                  <c:v>2876400</c:v>
                </c:pt>
                <c:pt idx="29">
                  <c:v>3004400</c:v>
                </c:pt>
                <c:pt idx="30">
                  <c:v>2835318.18</c:v>
                </c:pt>
                <c:pt idx="31">
                  <c:v>3614909.09</c:v>
                </c:pt>
                <c:pt idx="32">
                  <c:v>3322818.18</c:v>
                </c:pt>
                <c:pt idx="33">
                  <c:v>3684909.09</c:v>
                </c:pt>
                <c:pt idx="34">
                  <c:v>3841954.55</c:v>
                </c:pt>
                <c:pt idx="35">
                  <c:v>4093045.45</c:v>
                </c:pt>
                <c:pt idx="36">
                  <c:v>4179818.18</c:v>
                </c:pt>
                <c:pt idx="37">
                  <c:v>4338136.3600000003</c:v>
                </c:pt>
                <c:pt idx="38">
                  <c:v>4277000</c:v>
                </c:pt>
                <c:pt idx="39">
                  <c:v>4576954.55</c:v>
                </c:pt>
                <c:pt idx="40">
                  <c:v>4229318.18</c:v>
                </c:pt>
                <c:pt idx="41">
                  <c:v>4715045.45</c:v>
                </c:pt>
                <c:pt idx="42">
                  <c:v>5293545.45</c:v>
                </c:pt>
                <c:pt idx="43">
                  <c:v>5246863.6399999997</c:v>
                </c:pt>
                <c:pt idx="44">
                  <c:v>4443363.6399999997</c:v>
                </c:pt>
                <c:pt idx="45">
                  <c:v>5101863.6399999997</c:v>
                </c:pt>
                <c:pt idx="46">
                  <c:v>4999181.82</c:v>
                </c:pt>
                <c:pt idx="47">
                  <c:v>4707272.7300000004</c:v>
                </c:pt>
                <c:pt idx="48">
                  <c:v>4584500</c:v>
                </c:pt>
                <c:pt idx="49">
                  <c:v>5440612</c:v>
                </c:pt>
                <c:pt idx="50">
                  <c:v>5172873</c:v>
                </c:pt>
                <c:pt idx="51">
                  <c:v>5641541</c:v>
                </c:pt>
                <c:pt idx="52">
                  <c:v>5733494</c:v>
                </c:pt>
                <c:pt idx="53">
                  <c:v>5643277</c:v>
                </c:pt>
                <c:pt idx="54">
                  <c:v>5874839</c:v>
                </c:pt>
                <c:pt idx="55">
                  <c:v>5345626</c:v>
                </c:pt>
                <c:pt idx="56">
                  <c:v>5419238</c:v>
                </c:pt>
                <c:pt idx="57">
                  <c:v>5204548</c:v>
                </c:pt>
                <c:pt idx="58">
                  <c:v>5364169</c:v>
                </c:pt>
                <c:pt idx="59">
                  <c:v>5286792</c:v>
                </c:pt>
                <c:pt idx="60">
                  <c:v>6372183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907-41D4-8C1B-DDB88A92AF50}"/>
            </c:ext>
          </c:extLst>
        </c:ser>
        <c:ser>
          <c:idx val="2"/>
          <c:order val="1"/>
          <c:tx>
            <c:strRef>
              <c:f>'Tomato &amp; potato production'!$J$4</c:f>
              <c:strCache>
                <c:ptCount val="1"/>
                <c:pt idx="0">
                  <c:v>Tomatoes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'Tomato &amp; potato production'!$H$5:$H$65</c:f>
              <c:numCache>
                <c:formatCode>General</c:formatCode>
                <c:ptCount val="61"/>
                <c:pt idx="0">
                  <c:v>1961</c:v>
                </c:pt>
                <c:pt idx="1">
                  <c:v>1962</c:v>
                </c:pt>
                <c:pt idx="2">
                  <c:v>1963</c:v>
                </c:pt>
                <c:pt idx="3">
                  <c:v>1964</c:v>
                </c:pt>
                <c:pt idx="4">
                  <c:v>1965</c:v>
                </c:pt>
                <c:pt idx="5">
                  <c:v>1966</c:v>
                </c:pt>
                <c:pt idx="6">
                  <c:v>1967</c:v>
                </c:pt>
                <c:pt idx="7">
                  <c:v>1968</c:v>
                </c:pt>
                <c:pt idx="8">
                  <c:v>1969</c:v>
                </c:pt>
                <c:pt idx="9">
                  <c:v>1970</c:v>
                </c:pt>
                <c:pt idx="10">
                  <c:v>1971</c:v>
                </c:pt>
                <c:pt idx="11">
                  <c:v>1972</c:v>
                </c:pt>
                <c:pt idx="12">
                  <c:v>1973</c:v>
                </c:pt>
                <c:pt idx="13">
                  <c:v>1974</c:v>
                </c:pt>
                <c:pt idx="14">
                  <c:v>1975</c:v>
                </c:pt>
                <c:pt idx="15">
                  <c:v>1976</c:v>
                </c:pt>
                <c:pt idx="16">
                  <c:v>1977</c:v>
                </c:pt>
                <c:pt idx="17">
                  <c:v>1978</c:v>
                </c:pt>
                <c:pt idx="18">
                  <c:v>1979</c:v>
                </c:pt>
                <c:pt idx="19">
                  <c:v>1980</c:v>
                </c:pt>
                <c:pt idx="20">
                  <c:v>1981</c:v>
                </c:pt>
                <c:pt idx="21">
                  <c:v>1982</c:v>
                </c:pt>
                <c:pt idx="22">
                  <c:v>1983</c:v>
                </c:pt>
                <c:pt idx="23">
                  <c:v>1984</c:v>
                </c:pt>
                <c:pt idx="24">
                  <c:v>1985</c:v>
                </c:pt>
                <c:pt idx="25">
                  <c:v>1986</c:v>
                </c:pt>
                <c:pt idx="26">
                  <c:v>1987</c:v>
                </c:pt>
                <c:pt idx="27">
                  <c:v>1988</c:v>
                </c:pt>
                <c:pt idx="28">
                  <c:v>1989</c:v>
                </c:pt>
                <c:pt idx="29">
                  <c:v>1990</c:v>
                </c:pt>
                <c:pt idx="30">
                  <c:v>1991</c:v>
                </c:pt>
                <c:pt idx="31">
                  <c:v>1992</c:v>
                </c:pt>
                <c:pt idx="32">
                  <c:v>1993</c:v>
                </c:pt>
                <c:pt idx="33">
                  <c:v>1994</c:v>
                </c:pt>
                <c:pt idx="34">
                  <c:v>1995</c:v>
                </c:pt>
                <c:pt idx="35">
                  <c:v>1996</c:v>
                </c:pt>
                <c:pt idx="36">
                  <c:v>1997</c:v>
                </c:pt>
                <c:pt idx="37">
                  <c:v>1998</c:v>
                </c:pt>
                <c:pt idx="38">
                  <c:v>1999</c:v>
                </c:pt>
                <c:pt idx="39">
                  <c:v>2000</c:v>
                </c:pt>
                <c:pt idx="40">
                  <c:v>2001</c:v>
                </c:pt>
                <c:pt idx="41">
                  <c:v>2002</c:v>
                </c:pt>
                <c:pt idx="42">
                  <c:v>2003</c:v>
                </c:pt>
                <c:pt idx="43">
                  <c:v>2004</c:v>
                </c:pt>
                <c:pt idx="44">
                  <c:v>2005</c:v>
                </c:pt>
                <c:pt idx="45">
                  <c:v>2006</c:v>
                </c:pt>
                <c:pt idx="46">
                  <c:v>2007</c:v>
                </c:pt>
                <c:pt idx="47">
                  <c:v>2008</c:v>
                </c:pt>
                <c:pt idx="48">
                  <c:v>2009</c:v>
                </c:pt>
                <c:pt idx="49">
                  <c:v>2010</c:v>
                </c:pt>
                <c:pt idx="50">
                  <c:v>2011</c:v>
                </c:pt>
                <c:pt idx="51">
                  <c:v>2012</c:v>
                </c:pt>
                <c:pt idx="52">
                  <c:v>2013</c:v>
                </c:pt>
                <c:pt idx="53">
                  <c:v>2014</c:v>
                </c:pt>
                <c:pt idx="54">
                  <c:v>2015</c:v>
                </c:pt>
                <c:pt idx="55">
                  <c:v>2016</c:v>
                </c:pt>
                <c:pt idx="56">
                  <c:v>2017</c:v>
                </c:pt>
                <c:pt idx="57">
                  <c:v>2018</c:v>
                </c:pt>
                <c:pt idx="58">
                  <c:v>2019</c:v>
                </c:pt>
                <c:pt idx="59">
                  <c:v>2020</c:v>
                </c:pt>
                <c:pt idx="60">
                  <c:v>2021</c:v>
                </c:pt>
              </c:numCache>
            </c:numRef>
          </c:cat>
          <c:val>
            <c:numRef>
              <c:f>'Tomato &amp; potato production'!$J$5:$J$65</c:f>
              <c:numCache>
                <c:formatCode>#,##0</c:formatCode>
                <c:ptCount val="61"/>
                <c:pt idx="0">
                  <c:v>361720</c:v>
                </c:pt>
                <c:pt idx="1">
                  <c:v>397480</c:v>
                </c:pt>
                <c:pt idx="2">
                  <c:v>322976</c:v>
                </c:pt>
                <c:pt idx="3">
                  <c:v>358348</c:v>
                </c:pt>
                <c:pt idx="4">
                  <c:v>416525</c:v>
                </c:pt>
                <c:pt idx="5">
                  <c:v>338070</c:v>
                </c:pt>
                <c:pt idx="6">
                  <c:v>383390</c:v>
                </c:pt>
                <c:pt idx="7">
                  <c:v>348760</c:v>
                </c:pt>
                <c:pt idx="8">
                  <c:v>292950</c:v>
                </c:pt>
                <c:pt idx="9">
                  <c:v>390670</c:v>
                </c:pt>
                <c:pt idx="10">
                  <c:v>388870</c:v>
                </c:pt>
                <c:pt idx="11">
                  <c:v>339920</c:v>
                </c:pt>
                <c:pt idx="12">
                  <c:v>408570</c:v>
                </c:pt>
                <c:pt idx="13">
                  <c:v>358160</c:v>
                </c:pt>
                <c:pt idx="14">
                  <c:v>397650</c:v>
                </c:pt>
                <c:pt idx="15">
                  <c:v>424910</c:v>
                </c:pt>
                <c:pt idx="16">
                  <c:v>470250</c:v>
                </c:pt>
                <c:pt idx="17">
                  <c:v>478550</c:v>
                </c:pt>
                <c:pt idx="18">
                  <c:v>466830</c:v>
                </c:pt>
                <c:pt idx="19">
                  <c:v>430150</c:v>
                </c:pt>
                <c:pt idx="20">
                  <c:v>530673</c:v>
                </c:pt>
                <c:pt idx="21">
                  <c:v>535370</c:v>
                </c:pt>
                <c:pt idx="22">
                  <c:v>586540</c:v>
                </c:pt>
                <c:pt idx="23">
                  <c:v>616930</c:v>
                </c:pt>
                <c:pt idx="24">
                  <c:v>558250</c:v>
                </c:pt>
                <c:pt idx="25">
                  <c:v>553950</c:v>
                </c:pt>
                <c:pt idx="26">
                  <c:v>553950</c:v>
                </c:pt>
                <c:pt idx="27">
                  <c:v>613210</c:v>
                </c:pt>
                <c:pt idx="28">
                  <c:v>628890</c:v>
                </c:pt>
                <c:pt idx="29">
                  <c:v>673745</c:v>
                </c:pt>
                <c:pt idx="30">
                  <c:v>471287</c:v>
                </c:pt>
                <c:pt idx="31">
                  <c:v>444060</c:v>
                </c:pt>
                <c:pt idx="32">
                  <c:v>545292</c:v>
                </c:pt>
                <c:pt idx="33">
                  <c:v>606396</c:v>
                </c:pt>
                <c:pt idx="34">
                  <c:v>605390</c:v>
                </c:pt>
                <c:pt idx="35">
                  <c:v>574321</c:v>
                </c:pt>
                <c:pt idx="36">
                  <c:v>510525</c:v>
                </c:pt>
                <c:pt idx="37">
                  <c:v>543422</c:v>
                </c:pt>
                <c:pt idx="38">
                  <c:v>524742</c:v>
                </c:pt>
                <c:pt idx="39">
                  <c:v>418187</c:v>
                </c:pt>
                <c:pt idx="40">
                  <c:v>498577</c:v>
                </c:pt>
                <c:pt idx="41">
                  <c:v>573368</c:v>
                </c:pt>
                <c:pt idx="42">
                  <c:v>502131</c:v>
                </c:pt>
                <c:pt idx="43">
                  <c:v>593478</c:v>
                </c:pt>
                <c:pt idx="44">
                  <c:v>629432</c:v>
                </c:pt>
                <c:pt idx="45">
                  <c:v>602854</c:v>
                </c:pt>
                <c:pt idx="46">
                  <c:v>595152</c:v>
                </c:pt>
                <c:pt idx="47">
                  <c:v>563130</c:v>
                </c:pt>
                <c:pt idx="48">
                  <c:v>502273</c:v>
                </c:pt>
                <c:pt idx="49">
                  <c:v>492650</c:v>
                </c:pt>
                <c:pt idx="50">
                  <c:v>472616</c:v>
                </c:pt>
                <c:pt idx="51">
                  <c:v>551346</c:v>
                </c:pt>
                <c:pt idx="52">
                  <c:v>502576</c:v>
                </c:pt>
                <c:pt idx="53">
                  <c:v>360335</c:v>
                </c:pt>
                <c:pt idx="54">
                  <c:v>429337</c:v>
                </c:pt>
                <c:pt idx="55">
                  <c:v>501375</c:v>
                </c:pt>
                <c:pt idx="56">
                  <c:v>492394</c:v>
                </c:pt>
                <c:pt idx="57">
                  <c:v>497438</c:v>
                </c:pt>
                <c:pt idx="58">
                  <c:v>490286</c:v>
                </c:pt>
                <c:pt idx="59">
                  <c:v>492072</c:v>
                </c:pt>
                <c:pt idx="60">
                  <c:v>515013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907-41D4-8C1B-DDB88A92AF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6798799"/>
        <c:axId val="378657199"/>
      </c:lineChart>
      <c:catAx>
        <c:axId val="37679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8657199"/>
        <c:crosses val="autoZero"/>
        <c:auto val="1"/>
        <c:lblAlgn val="ctr"/>
        <c:lblOffset val="100"/>
        <c:noMultiLvlLbl val="0"/>
      </c:catAx>
      <c:valAx>
        <c:axId val="378657199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solidFill>
              <a:schemeClr val="bg1">
                <a:lumMod val="8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679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</xdr:row>
      <xdr:rowOff>0</xdr:rowOff>
    </xdr:from>
    <xdr:to>
      <xdr:col>19</xdr:col>
      <xdr:colOff>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CF6290D-A253-9339-30E3-5C3F485CF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2.6640625" defaultRowHeight="15" customHeight="1" x14ac:dyDescent="0.3"/>
  <cols>
    <col min="1" max="1" width="9" customWidth="1"/>
    <col min="2" max="2" width="14" customWidth="1"/>
    <col min="3" max="3" width="9.88671875" customWidth="1"/>
    <col min="4" max="6" width="9" customWidth="1"/>
    <col min="7" max="7" width="7.44140625" customWidth="1"/>
    <col min="8" max="8" width="8.44140625" customWidth="1"/>
    <col min="9" max="10" width="10" customWidth="1"/>
    <col min="11" max="26" width="8.6640625" customWidth="1"/>
  </cols>
  <sheetData>
    <row r="1" spans="1:10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0" ht="14.25" customHeight="1" x14ac:dyDescent="0.3">
      <c r="A2" s="2" t="s">
        <v>6</v>
      </c>
      <c r="B2" s="2" t="s">
        <v>7</v>
      </c>
      <c r="C2" s="2" t="s">
        <v>8</v>
      </c>
      <c r="D2" s="2">
        <v>1961</v>
      </c>
      <c r="E2" s="2" t="s">
        <v>9</v>
      </c>
      <c r="F2" s="3">
        <v>125000</v>
      </c>
      <c r="H2" s="4" t="s">
        <v>10</v>
      </c>
      <c r="I2" s="6" t="s">
        <v>14</v>
      </c>
      <c r="J2" s="7"/>
    </row>
    <row r="3" spans="1:10" ht="14.25" customHeight="1" x14ac:dyDescent="0.3">
      <c r="A3" s="2" t="s">
        <v>6</v>
      </c>
      <c r="B3" s="2" t="s">
        <v>7</v>
      </c>
      <c r="C3" s="2" t="s">
        <v>8</v>
      </c>
      <c r="D3" s="2">
        <v>1962</v>
      </c>
      <c r="E3" s="2" t="s">
        <v>9</v>
      </c>
      <c r="F3" s="3">
        <v>117265</v>
      </c>
    </row>
    <row r="4" spans="1:10" ht="14.25" customHeight="1" x14ac:dyDescent="0.3">
      <c r="A4" s="2" t="s">
        <v>6</v>
      </c>
      <c r="B4" s="2" t="s">
        <v>7</v>
      </c>
      <c r="C4" s="2" t="s">
        <v>8</v>
      </c>
      <c r="D4" s="2">
        <v>1963</v>
      </c>
      <c r="E4" s="2" t="s">
        <v>9</v>
      </c>
      <c r="F4" s="3">
        <v>116779</v>
      </c>
      <c r="H4" s="5" t="s">
        <v>3</v>
      </c>
      <c r="I4" s="5" t="s">
        <v>8</v>
      </c>
      <c r="J4" s="5" t="s">
        <v>11</v>
      </c>
    </row>
    <row r="5" spans="1:10" ht="14.25" customHeight="1" x14ac:dyDescent="0.3">
      <c r="A5" s="2" t="s">
        <v>6</v>
      </c>
      <c r="B5" s="2" t="s">
        <v>7</v>
      </c>
      <c r="C5" s="2" t="s">
        <v>8</v>
      </c>
      <c r="D5" s="2">
        <v>1964</v>
      </c>
      <c r="E5" s="2" t="s">
        <v>9</v>
      </c>
      <c r="F5" s="3">
        <v>113218</v>
      </c>
      <c r="H5" s="2">
        <f ca="1">IFERROR(__xludf.DUMMYFUNCTION("ARRAY_CONSTRAIN(ARRAYFORMULA(UNIQUE(D2:D367)), 61, 1)"),1961)</f>
        <v>1961</v>
      </c>
      <c r="I5" s="3">
        <f t="shared" ref="I5:J5" ca="1" si="0">SUMIFS($F:$F,$C:$C,I$4,$D:$D,$H5,$B:$B,$I$2)</f>
        <v>2012000</v>
      </c>
      <c r="J5" s="3">
        <f t="shared" ca="1" si="0"/>
        <v>361720</v>
      </c>
    </row>
    <row r="6" spans="1:10" ht="14.25" customHeight="1" x14ac:dyDescent="0.3">
      <c r="A6" s="2" t="s">
        <v>6</v>
      </c>
      <c r="B6" s="2" t="s">
        <v>7</v>
      </c>
      <c r="C6" s="2" t="s">
        <v>8</v>
      </c>
      <c r="D6" s="2">
        <v>1965</v>
      </c>
      <c r="E6" s="2" t="s">
        <v>9</v>
      </c>
      <c r="F6" s="3">
        <v>120542</v>
      </c>
      <c r="H6" s="2">
        <f ca="1">IFERROR(__xludf.DUMMYFUNCTION("""COMPUTED_VALUE"""),1962)</f>
        <v>1962</v>
      </c>
      <c r="I6" s="3">
        <f t="shared" ref="I6:J6" ca="1" si="1">SUMIFS($F:$F,$C:$C,I$4,$D:$D,$H6,$B:$B,$I$2)</f>
        <v>2136000</v>
      </c>
      <c r="J6" s="3">
        <f t="shared" ca="1" si="1"/>
        <v>397480</v>
      </c>
    </row>
    <row r="7" spans="1:10" ht="14.25" customHeight="1" x14ac:dyDescent="0.3">
      <c r="A7" s="2" t="s">
        <v>6</v>
      </c>
      <c r="B7" s="2" t="s">
        <v>7</v>
      </c>
      <c r="C7" s="2" t="s">
        <v>8</v>
      </c>
      <c r="D7" s="2">
        <v>1966</v>
      </c>
      <c r="E7" s="2" t="s">
        <v>9</v>
      </c>
      <c r="F7" s="3">
        <v>130052</v>
      </c>
      <c r="H7" s="2">
        <f ca="1">IFERROR(__xludf.DUMMYFUNCTION("""COMPUTED_VALUE"""),1963)</f>
        <v>1963</v>
      </c>
      <c r="I7" s="3">
        <f t="shared" ref="I7:J7" ca="1" si="2">SUMIFS($F:$F,$C:$C,I$4,$D:$D,$H7,$B:$B,$I$2)</f>
        <v>2099000</v>
      </c>
      <c r="J7" s="3">
        <f t="shared" ca="1" si="2"/>
        <v>322976</v>
      </c>
    </row>
    <row r="8" spans="1:10" ht="14.25" customHeight="1" x14ac:dyDescent="0.3">
      <c r="A8" s="2" t="s">
        <v>6</v>
      </c>
      <c r="B8" s="2" t="s">
        <v>7</v>
      </c>
      <c r="C8" s="2" t="s">
        <v>8</v>
      </c>
      <c r="D8" s="2">
        <v>1967</v>
      </c>
      <c r="E8" s="2" t="s">
        <v>9</v>
      </c>
      <c r="F8" s="3">
        <v>124000</v>
      </c>
      <c r="H8" s="2">
        <f ca="1">IFERROR(__xludf.DUMMYFUNCTION("""COMPUTED_VALUE"""),1964)</f>
        <v>1964</v>
      </c>
      <c r="I8" s="3">
        <f t="shared" ref="I8:J8" ca="1" si="3">SUMIFS($F:$F,$C:$C,I$4,$D:$D,$H8,$B:$B,$I$2)</f>
        <v>2157000</v>
      </c>
      <c r="J8" s="3">
        <f t="shared" ca="1" si="3"/>
        <v>358348</v>
      </c>
    </row>
    <row r="9" spans="1:10" ht="14.25" customHeight="1" x14ac:dyDescent="0.3">
      <c r="A9" s="2" t="s">
        <v>6</v>
      </c>
      <c r="B9" s="2" t="s">
        <v>7</v>
      </c>
      <c r="C9" s="2" t="s">
        <v>8</v>
      </c>
      <c r="D9" s="2">
        <v>1968</v>
      </c>
      <c r="E9" s="2" t="s">
        <v>9</v>
      </c>
      <c r="F9" s="3">
        <v>123699</v>
      </c>
      <c r="H9" s="2">
        <f ca="1">IFERROR(__xludf.DUMMYFUNCTION("""COMPUTED_VALUE"""),1965)</f>
        <v>1965</v>
      </c>
      <c r="I9" s="3">
        <f t="shared" ref="I9:J9" ca="1" si="4">SUMIFS($F:$F,$C:$C,I$4,$D:$D,$H9,$B:$B,$I$2)</f>
        <v>2087000</v>
      </c>
      <c r="J9" s="3">
        <f t="shared" ca="1" si="4"/>
        <v>416525</v>
      </c>
    </row>
    <row r="10" spans="1:10" ht="14.25" customHeight="1" x14ac:dyDescent="0.3">
      <c r="A10" s="2" t="s">
        <v>6</v>
      </c>
      <c r="B10" s="2" t="s">
        <v>7</v>
      </c>
      <c r="C10" s="2" t="s">
        <v>8</v>
      </c>
      <c r="D10" s="2">
        <v>1969</v>
      </c>
      <c r="E10" s="2" t="s">
        <v>9</v>
      </c>
      <c r="F10" s="3">
        <v>124508</v>
      </c>
      <c r="H10" s="2">
        <f ca="1">IFERROR(__xludf.DUMMYFUNCTION("""COMPUTED_VALUE"""),1966)</f>
        <v>1966</v>
      </c>
      <c r="I10" s="3">
        <f t="shared" ref="I10:J10" ca="1" si="5">SUMIFS($F:$F,$C:$C,I$4,$D:$D,$H10,$B:$B,$I$2)</f>
        <v>2490000</v>
      </c>
      <c r="J10" s="3">
        <f t="shared" ca="1" si="5"/>
        <v>338070</v>
      </c>
    </row>
    <row r="11" spans="1:10" ht="14.25" customHeight="1" x14ac:dyDescent="0.3">
      <c r="A11" s="2" t="s">
        <v>6</v>
      </c>
      <c r="B11" s="2" t="s">
        <v>7</v>
      </c>
      <c r="C11" s="2" t="s">
        <v>8</v>
      </c>
      <c r="D11" s="2">
        <v>1970</v>
      </c>
      <c r="E11" s="2" t="s">
        <v>9</v>
      </c>
      <c r="F11" s="3">
        <v>128798</v>
      </c>
      <c r="H11" s="2">
        <f ca="1">IFERROR(__xludf.DUMMYFUNCTION("""COMPUTED_VALUE"""),1967)</f>
        <v>1967</v>
      </c>
      <c r="I11" s="3">
        <f t="shared" ref="I11:J11" ca="1" si="6">SUMIFS($F:$F,$C:$C,I$4,$D:$D,$H11,$B:$B,$I$2)</f>
        <v>2130000</v>
      </c>
      <c r="J11" s="3">
        <f t="shared" ca="1" si="6"/>
        <v>383390</v>
      </c>
    </row>
    <row r="12" spans="1:10" ht="14.25" customHeight="1" x14ac:dyDescent="0.3">
      <c r="A12" s="2" t="s">
        <v>6</v>
      </c>
      <c r="B12" s="2" t="s">
        <v>7</v>
      </c>
      <c r="C12" s="2" t="s">
        <v>8</v>
      </c>
      <c r="D12" s="2">
        <v>1971</v>
      </c>
      <c r="E12" s="2" t="s">
        <v>9</v>
      </c>
      <c r="F12" s="3">
        <v>109657</v>
      </c>
      <c r="H12" s="2">
        <f ca="1">IFERROR(__xludf.DUMMYFUNCTION("""COMPUTED_VALUE"""),1968)</f>
        <v>1968</v>
      </c>
      <c r="I12" s="3">
        <f t="shared" ref="I12:J12" ca="1" si="7">SUMIFS($F:$F,$C:$C,I$4,$D:$D,$H12,$B:$B,$I$2)</f>
        <v>2408176</v>
      </c>
      <c r="J12" s="3">
        <f t="shared" ca="1" si="7"/>
        <v>348760</v>
      </c>
    </row>
    <row r="13" spans="1:10" ht="14.25" customHeight="1" x14ac:dyDescent="0.3">
      <c r="A13" s="2" t="s">
        <v>6</v>
      </c>
      <c r="B13" s="2" t="s">
        <v>7</v>
      </c>
      <c r="C13" s="2" t="s">
        <v>8</v>
      </c>
      <c r="D13" s="2">
        <v>1972</v>
      </c>
      <c r="E13" s="2" t="s">
        <v>9</v>
      </c>
      <c r="F13" s="3">
        <v>99782</v>
      </c>
      <c r="H13" s="2">
        <f ca="1">IFERROR(__xludf.DUMMYFUNCTION("""COMPUTED_VALUE"""),1969)</f>
        <v>1969</v>
      </c>
      <c r="I13" s="3">
        <f t="shared" ref="I13:J13" ca="1" si="8">SUMIFS($F:$F,$C:$C,I$4,$D:$D,$H13,$B:$B,$I$2)</f>
        <v>2361501</v>
      </c>
      <c r="J13" s="3">
        <f t="shared" ca="1" si="8"/>
        <v>292950</v>
      </c>
    </row>
    <row r="14" spans="1:10" ht="14.25" customHeight="1" x14ac:dyDescent="0.3">
      <c r="A14" s="2" t="s">
        <v>6</v>
      </c>
      <c r="B14" s="2" t="s">
        <v>7</v>
      </c>
      <c r="C14" s="2" t="s">
        <v>8</v>
      </c>
      <c r="D14" s="2">
        <v>1973</v>
      </c>
      <c r="E14" s="2" t="s">
        <v>9</v>
      </c>
      <c r="F14" s="3">
        <v>106460</v>
      </c>
      <c r="H14" s="2">
        <f ca="1">IFERROR(__xludf.DUMMYFUNCTION("""COMPUTED_VALUE"""),1970)</f>
        <v>1970</v>
      </c>
      <c r="I14" s="3">
        <f t="shared" ref="I14:J14" ca="1" si="9">SUMIFS($F:$F,$C:$C,I$4,$D:$D,$H14,$B:$B,$I$2)</f>
        <v>2510324</v>
      </c>
      <c r="J14" s="3">
        <f t="shared" ca="1" si="9"/>
        <v>390670</v>
      </c>
    </row>
    <row r="15" spans="1:10" ht="14.25" customHeight="1" x14ac:dyDescent="0.3">
      <c r="A15" s="2" t="s">
        <v>6</v>
      </c>
      <c r="B15" s="2" t="s">
        <v>7</v>
      </c>
      <c r="C15" s="2" t="s">
        <v>8</v>
      </c>
      <c r="D15" s="2">
        <v>1974</v>
      </c>
      <c r="E15" s="2" t="s">
        <v>9</v>
      </c>
      <c r="F15" s="3">
        <v>115363</v>
      </c>
      <c r="H15" s="2">
        <f ca="1">IFERROR(__xludf.DUMMYFUNCTION("""COMPUTED_VALUE"""),1971)</f>
        <v>1971</v>
      </c>
      <c r="I15" s="3">
        <f t="shared" ref="I15:J15" ca="1" si="10">SUMIFS($F:$F,$C:$C,I$4,$D:$D,$H15,$B:$B,$I$2)</f>
        <v>2065534</v>
      </c>
      <c r="J15" s="3">
        <f t="shared" ca="1" si="10"/>
        <v>388870</v>
      </c>
    </row>
    <row r="16" spans="1:10" ht="14.25" customHeight="1" x14ac:dyDescent="0.3">
      <c r="A16" s="2" t="s">
        <v>6</v>
      </c>
      <c r="B16" s="2" t="s">
        <v>7</v>
      </c>
      <c r="C16" s="2" t="s">
        <v>8</v>
      </c>
      <c r="D16" s="2">
        <v>1975</v>
      </c>
      <c r="E16" s="2" t="s">
        <v>9</v>
      </c>
      <c r="F16" s="3">
        <v>106338</v>
      </c>
      <c r="H16" s="2">
        <f ca="1">IFERROR(__xludf.DUMMYFUNCTION("""COMPUTED_VALUE"""),1972)</f>
        <v>1972</v>
      </c>
      <c r="I16" s="3">
        <f t="shared" ref="I16:J16" ca="1" si="11">SUMIFS($F:$F,$C:$C,I$4,$D:$D,$H16,$B:$B,$I$2)</f>
        <v>1869401</v>
      </c>
      <c r="J16" s="3">
        <f t="shared" ca="1" si="11"/>
        <v>339920</v>
      </c>
    </row>
    <row r="17" spans="1:10" ht="14.25" customHeight="1" x14ac:dyDescent="0.3">
      <c r="A17" s="2" t="s">
        <v>6</v>
      </c>
      <c r="B17" s="2" t="s">
        <v>7</v>
      </c>
      <c r="C17" s="2" t="s">
        <v>8</v>
      </c>
      <c r="D17" s="2">
        <v>1976</v>
      </c>
      <c r="E17" s="2" t="s">
        <v>9</v>
      </c>
      <c r="F17" s="3">
        <v>106800</v>
      </c>
      <c r="H17" s="2">
        <f ca="1">IFERROR(__xludf.DUMMYFUNCTION("""COMPUTED_VALUE"""),1973)</f>
        <v>1973</v>
      </c>
      <c r="I17" s="3">
        <f t="shared" ref="I17:J17" ca="1" si="12">SUMIFS($F:$F,$C:$C,I$4,$D:$D,$H17,$B:$B,$I$2)</f>
        <v>2056326</v>
      </c>
      <c r="J17" s="3">
        <f t="shared" ca="1" si="12"/>
        <v>408570</v>
      </c>
    </row>
    <row r="18" spans="1:10" ht="14.25" customHeight="1" x14ac:dyDescent="0.3">
      <c r="A18" s="2" t="s">
        <v>6</v>
      </c>
      <c r="B18" s="2" t="s">
        <v>7</v>
      </c>
      <c r="C18" s="2" t="s">
        <v>8</v>
      </c>
      <c r="D18" s="2">
        <v>1977</v>
      </c>
      <c r="E18" s="2" t="s">
        <v>9</v>
      </c>
      <c r="F18" s="3">
        <v>112100</v>
      </c>
      <c r="H18" s="2">
        <f ca="1">IFERROR(__xludf.DUMMYFUNCTION("""COMPUTED_VALUE"""),1974)</f>
        <v>1974</v>
      </c>
      <c r="I18" s="3">
        <f t="shared" ref="I18:J18" ca="1" si="13">SUMIFS($F:$F,$C:$C,I$4,$D:$D,$H18,$B:$B,$I$2)</f>
        <v>2511367</v>
      </c>
      <c r="J18" s="3">
        <f t="shared" ca="1" si="13"/>
        <v>358160</v>
      </c>
    </row>
    <row r="19" spans="1:10" ht="14.25" customHeight="1" x14ac:dyDescent="0.3">
      <c r="A19" s="2" t="s">
        <v>6</v>
      </c>
      <c r="B19" s="2" t="s">
        <v>7</v>
      </c>
      <c r="C19" s="2" t="s">
        <v>8</v>
      </c>
      <c r="D19" s="2">
        <v>1978</v>
      </c>
      <c r="E19" s="2" t="s">
        <v>9</v>
      </c>
      <c r="F19" s="3">
        <v>110770</v>
      </c>
      <c r="H19" s="2">
        <f ca="1">IFERROR(__xludf.DUMMYFUNCTION("""COMPUTED_VALUE"""),1975)</f>
        <v>1975</v>
      </c>
      <c r="I19" s="3">
        <f t="shared" ref="I19:J19" ca="1" si="14">SUMIFS($F:$F,$C:$C,I$4,$D:$D,$H19,$B:$B,$I$2)</f>
        <v>2204922</v>
      </c>
      <c r="J19" s="3">
        <f t="shared" ca="1" si="14"/>
        <v>397650</v>
      </c>
    </row>
    <row r="20" spans="1:10" ht="14.25" customHeight="1" x14ac:dyDescent="0.3">
      <c r="A20" s="2" t="s">
        <v>6</v>
      </c>
      <c r="B20" s="2" t="s">
        <v>7</v>
      </c>
      <c r="C20" s="2" t="s">
        <v>8</v>
      </c>
      <c r="D20" s="2">
        <v>1979</v>
      </c>
      <c r="E20" s="2" t="s">
        <v>9</v>
      </c>
      <c r="F20" s="3">
        <v>113128</v>
      </c>
      <c r="H20" s="2">
        <f ca="1">IFERROR(__xludf.DUMMYFUNCTION("""COMPUTED_VALUE"""),1976)</f>
        <v>1976</v>
      </c>
      <c r="I20" s="3">
        <f t="shared" ref="I20:J20" ca="1" si="15">SUMIFS($F:$F,$C:$C,I$4,$D:$D,$H20,$B:$B,$I$2)</f>
        <v>2346800</v>
      </c>
      <c r="J20" s="3">
        <f t="shared" ca="1" si="15"/>
        <v>424910</v>
      </c>
    </row>
    <row r="21" spans="1:10" ht="14.25" customHeight="1" x14ac:dyDescent="0.3">
      <c r="A21" s="2" t="s">
        <v>6</v>
      </c>
      <c r="B21" s="2" t="s">
        <v>7</v>
      </c>
      <c r="C21" s="2" t="s">
        <v>8</v>
      </c>
      <c r="D21" s="2">
        <v>1980</v>
      </c>
      <c r="E21" s="2" t="s">
        <v>9</v>
      </c>
      <c r="F21" s="3">
        <v>106910</v>
      </c>
      <c r="H21" s="2">
        <f ca="1">IFERROR(__xludf.DUMMYFUNCTION("""COMPUTED_VALUE"""),1977)</f>
        <v>1977</v>
      </c>
      <c r="I21" s="3">
        <f t="shared" ref="I21:J21" ca="1" si="16">SUMIFS($F:$F,$C:$C,I$4,$D:$D,$H21,$B:$B,$I$2)</f>
        <v>2524800</v>
      </c>
      <c r="J21" s="3">
        <f t="shared" ca="1" si="16"/>
        <v>470250</v>
      </c>
    </row>
    <row r="22" spans="1:10" ht="14.25" customHeight="1" x14ac:dyDescent="0.3">
      <c r="A22" s="2" t="s">
        <v>6</v>
      </c>
      <c r="B22" s="2" t="s">
        <v>7</v>
      </c>
      <c r="C22" s="2" t="s">
        <v>8</v>
      </c>
      <c r="D22" s="2">
        <v>1981</v>
      </c>
      <c r="E22" s="2" t="s">
        <v>9</v>
      </c>
      <c r="F22" s="3">
        <v>110520</v>
      </c>
      <c r="H22" s="2">
        <f ca="1">IFERROR(__xludf.DUMMYFUNCTION("""COMPUTED_VALUE"""),1978)</f>
        <v>1978</v>
      </c>
      <c r="I22" s="3">
        <f t="shared" ref="I22:J22" ca="1" si="17">SUMIFS($F:$F,$C:$C,I$4,$D:$D,$H22,$B:$B,$I$2)</f>
        <v>2513300</v>
      </c>
      <c r="J22" s="3">
        <f t="shared" ca="1" si="17"/>
        <v>478550</v>
      </c>
    </row>
    <row r="23" spans="1:10" ht="14.25" customHeight="1" x14ac:dyDescent="0.3">
      <c r="A23" s="2" t="s">
        <v>6</v>
      </c>
      <c r="B23" s="2" t="s">
        <v>7</v>
      </c>
      <c r="C23" s="2" t="s">
        <v>8</v>
      </c>
      <c r="D23" s="2">
        <v>1982</v>
      </c>
      <c r="E23" s="2" t="s">
        <v>9</v>
      </c>
      <c r="F23" s="3">
        <v>113393</v>
      </c>
      <c r="H23" s="2">
        <f ca="1">IFERROR(__xludf.DUMMYFUNCTION("""COMPUTED_VALUE"""),1979)</f>
        <v>1979</v>
      </c>
      <c r="I23" s="3">
        <f t="shared" ref="I23:J23" ca="1" si="18">SUMIFS($F:$F,$C:$C,I$4,$D:$D,$H23,$B:$B,$I$2)</f>
        <v>2752400</v>
      </c>
      <c r="J23" s="3">
        <f t="shared" ca="1" si="18"/>
        <v>466830</v>
      </c>
    </row>
    <row r="24" spans="1:10" ht="14.25" customHeight="1" x14ac:dyDescent="0.3">
      <c r="A24" s="2" t="s">
        <v>6</v>
      </c>
      <c r="B24" s="2" t="s">
        <v>7</v>
      </c>
      <c r="C24" s="2" t="s">
        <v>8</v>
      </c>
      <c r="D24" s="2">
        <v>1983</v>
      </c>
      <c r="E24" s="2" t="s">
        <v>9</v>
      </c>
      <c r="F24" s="3">
        <v>113027</v>
      </c>
      <c r="H24" s="2">
        <f ca="1">IFERROR(__xludf.DUMMYFUNCTION("""COMPUTED_VALUE"""),1980)</f>
        <v>1980</v>
      </c>
      <c r="I24" s="3">
        <f t="shared" ref="I24:J24" ca="1" si="19">SUMIFS($F:$F,$C:$C,I$4,$D:$D,$H24,$B:$B,$I$2)</f>
        <v>2477507</v>
      </c>
      <c r="J24" s="3">
        <f t="shared" ca="1" si="19"/>
        <v>430150</v>
      </c>
    </row>
    <row r="25" spans="1:10" ht="14.25" customHeight="1" x14ac:dyDescent="0.3">
      <c r="A25" s="2" t="s">
        <v>6</v>
      </c>
      <c r="B25" s="2" t="s">
        <v>7</v>
      </c>
      <c r="C25" s="2" t="s">
        <v>8</v>
      </c>
      <c r="D25" s="2">
        <v>1984</v>
      </c>
      <c r="E25" s="2" t="s">
        <v>9</v>
      </c>
      <c r="F25" s="3">
        <v>117480</v>
      </c>
      <c r="H25" s="2">
        <f ca="1">IFERROR(__xludf.DUMMYFUNCTION("""COMPUTED_VALUE"""),1981)</f>
        <v>1981</v>
      </c>
      <c r="I25" s="3">
        <f t="shared" ref="I25:J25" ca="1" si="20">SUMIFS($F:$F,$C:$C,I$4,$D:$D,$H25,$B:$B,$I$2)</f>
        <v>2646848</v>
      </c>
      <c r="J25" s="3">
        <f t="shared" ca="1" si="20"/>
        <v>530673</v>
      </c>
    </row>
    <row r="26" spans="1:10" ht="14.25" customHeight="1" x14ac:dyDescent="0.3">
      <c r="A26" s="2" t="s">
        <v>6</v>
      </c>
      <c r="B26" s="2" t="s">
        <v>7</v>
      </c>
      <c r="C26" s="2" t="s">
        <v>8</v>
      </c>
      <c r="D26" s="2">
        <v>1985</v>
      </c>
      <c r="E26" s="2" t="s">
        <v>9</v>
      </c>
      <c r="F26" s="3">
        <v>113959</v>
      </c>
      <c r="H26" s="2">
        <f ca="1">IFERROR(__xludf.DUMMYFUNCTION("""COMPUTED_VALUE"""),1982)</f>
        <v>1982</v>
      </c>
      <c r="I26" s="3">
        <f t="shared" ref="I26:J26" ca="1" si="21">SUMIFS($F:$F,$C:$C,I$4,$D:$D,$H26,$B:$B,$I$2)</f>
        <v>2780880</v>
      </c>
      <c r="J26" s="3">
        <f t="shared" ca="1" si="21"/>
        <v>535370</v>
      </c>
    </row>
    <row r="27" spans="1:10" ht="14.25" customHeight="1" x14ac:dyDescent="0.3">
      <c r="A27" s="2" t="s">
        <v>6</v>
      </c>
      <c r="B27" s="2" t="s">
        <v>7</v>
      </c>
      <c r="C27" s="2" t="s">
        <v>8</v>
      </c>
      <c r="D27" s="2">
        <v>1986</v>
      </c>
      <c r="E27" s="2" t="s">
        <v>9</v>
      </c>
      <c r="F27" s="3">
        <v>109256</v>
      </c>
      <c r="H27" s="2">
        <f ca="1">IFERROR(__xludf.DUMMYFUNCTION("""COMPUTED_VALUE"""),1983)</f>
        <v>1983</v>
      </c>
      <c r="I27" s="3">
        <f t="shared" ref="I27:J27" ca="1" si="22">SUMIFS($F:$F,$C:$C,I$4,$D:$D,$H27,$B:$B,$I$2)</f>
        <v>2556084</v>
      </c>
      <c r="J27" s="3">
        <f t="shared" ca="1" si="22"/>
        <v>586540</v>
      </c>
    </row>
    <row r="28" spans="1:10" ht="14.25" customHeight="1" x14ac:dyDescent="0.3">
      <c r="A28" s="2" t="s">
        <v>6</v>
      </c>
      <c r="B28" s="2" t="s">
        <v>7</v>
      </c>
      <c r="C28" s="2" t="s">
        <v>8</v>
      </c>
      <c r="D28" s="2">
        <v>1987</v>
      </c>
      <c r="E28" s="2" t="s">
        <v>9</v>
      </c>
      <c r="F28" s="3">
        <v>113900</v>
      </c>
      <c r="H28" s="2">
        <f ca="1">IFERROR(__xludf.DUMMYFUNCTION("""COMPUTED_VALUE"""),1984)</f>
        <v>1984</v>
      </c>
      <c r="I28" s="3">
        <f t="shared" ref="I28:J28" ca="1" si="23">SUMIFS($F:$F,$C:$C,I$4,$D:$D,$H28,$B:$B,$I$2)</f>
        <v>2793270</v>
      </c>
      <c r="J28" s="3">
        <f t="shared" ca="1" si="23"/>
        <v>616930</v>
      </c>
    </row>
    <row r="29" spans="1:10" ht="14.25" customHeight="1" x14ac:dyDescent="0.3">
      <c r="A29" s="2" t="s">
        <v>6</v>
      </c>
      <c r="B29" s="2" t="s">
        <v>7</v>
      </c>
      <c r="C29" s="2" t="s">
        <v>8</v>
      </c>
      <c r="D29" s="2">
        <v>1988</v>
      </c>
      <c r="E29" s="2" t="s">
        <v>9</v>
      </c>
      <c r="F29" s="3">
        <v>111000</v>
      </c>
      <c r="H29" s="2">
        <f ca="1">IFERROR(__xludf.DUMMYFUNCTION("""COMPUTED_VALUE"""),1985)</f>
        <v>1985</v>
      </c>
      <c r="I29" s="3">
        <f t="shared" ref="I29:J29" ca="1" si="24">SUMIFS($F:$F,$C:$C,I$4,$D:$D,$H29,$B:$B,$I$2)</f>
        <v>2993790</v>
      </c>
      <c r="J29" s="3">
        <f t="shared" ca="1" si="24"/>
        <v>558250</v>
      </c>
    </row>
    <row r="30" spans="1:10" ht="14.25" customHeight="1" x14ac:dyDescent="0.3">
      <c r="A30" s="2" t="s">
        <v>6</v>
      </c>
      <c r="B30" s="2" t="s">
        <v>7</v>
      </c>
      <c r="C30" s="2" t="s">
        <v>8</v>
      </c>
      <c r="D30" s="2">
        <v>1989</v>
      </c>
      <c r="E30" s="2" t="s">
        <v>9</v>
      </c>
      <c r="F30" s="3">
        <v>114500</v>
      </c>
      <c r="H30" s="2">
        <f ca="1">IFERROR(__xludf.DUMMYFUNCTION("""COMPUTED_VALUE"""),1986)</f>
        <v>1986</v>
      </c>
      <c r="I30" s="3">
        <f t="shared" ref="I30:J30" ca="1" si="25">SUMIFS($F:$F,$C:$C,I$4,$D:$D,$H30,$B:$B,$I$2)</f>
        <v>2761291</v>
      </c>
      <c r="J30" s="3">
        <f t="shared" ca="1" si="25"/>
        <v>553950</v>
      </c>
    </row>
    <row r="31" spans="1:10" ht="14.25" customHeight="1" x14ac:dyDescent="0.3">
      <c r="A31" s="2" t="s">
        <v>6</v>
      </c>
      <c r="B31" s="2" t="s">
        <v>7</v>
      </c>
      <c r="C31" s="2" t="s">
        <v>8</v>
      </c>
      <c r="D31" s="2">
        <v>1990</v>
      </c>
      <c r="E31" s="2" t="s">
        <v>9</v>
      </c>
      <c r="F31" s="3">
        <v>119700</v>
      </c>
      <c r="H31" s="2">
        <f ca="1">IFERROR(__xludf.DUMMYFUNCTION("""COMPUTED_VALUE"""),1987)</f>
        <v>1987</v>
      </c>
      <c r="I31" s="3">
        <f t="shared" ref="I31:J31" ca="1" si="26">SUMIFS($F:$F,$C:$C,I$4,$D:$D,$H31,$B:$B,$I$2)</f>
        <v>3032810</v>
      </c>
      <c r="J31" s="3">
        <f t="shared" ca="1" si="26"/>
        <v>553950</v>
      </c>
    </row>
    <row r="32" spans="1:10" ht="14.25" customHeight="1" x14ac:dyDescent="0.3">
      <c r="A32" s="2" t="s">
        <v>6</v>
      </c>
      <c r="B32" s="2" t="s">
        <v>7</v>
      </c>
      <c r="C32" s="2" t="s">
        <v>8</v>
      </c>
      <c r="D32" s="2">
        <v>1991</v>
      </c>
      <c r="E32" s="2" t="s">
        <v>9</v>
      </c>
      <c r="F32" s="3">
        <v>293400</v>
      </c>
      <c r="H32" s="2">
        <f ca="1">IFERROR(__xludf.DUMMYFUNCTION("""COMPUTED_VALUE"""),1988)</f>
        <v>1988</v>
      </c>
      <c r="I32" s="3">
        <f t="shared" ref="I32:J32" ca="1" si="27">SUMIFS($F:$F,$C:$C,I$4,$D:$D,$H32,$B:$B,$I$2)</f>
        <v>2721640</v>
      </c>
      <c r="J32" s="3">
        <f t="shared" ca="1" si="27"/>
        <v>613210</v>
      </c>
    </row>
    <row r="33" spans="1:10" ht="14.25" customHeight="1" x14ac:dyDescent="0.3">
      <c r="A33" s="2" t="s">
        <v>6</v>
      </c>
      <c r="B33" s="2" t="s">
        <v>7</v>
      </c>
      <c r="C33" s="2" t="s">
        <v>8</v>
      </c>
      <c r="D33" s="2">
        <v>1992</v>
      </c>
      <c r="E33" s="2" t="s">
        <v>9</v>
      </c>
      <c r="F33" s="3">
        <v>305900</v>
      </c>
      <c r="H33" s="2">
        <f ca="1">IFERROR(__xludf.DUMMYFUNCTION("""COMPUTED_VALUE"""),1989)</f>
        <v>1989</v>
      </c>
      <c r="I33" s="3">
        <f t="shared" ref="I33:J33" ca="1" si="28">SUMIFS($F:$F,$C:$C,I$4,$D:$D,$H33,$B:$B,$I$2)</f>
        <v>2876400</v>
      </c>
      <c r="J33" s="3">
        <f t="shared" ca="1" si="28"/>
        <v>628890</v>
      </c>
    </row>
    <row r="34" spans="1:10" ht="14.25" customHeight="1" x14ac:dyDescent="0.3">
      <c r="A34" s="2" t="s">
        <v>6</v>
      </c>
      <c r="B34" s="2" t="s">
        <v>7</v>
      </c>
      <c r="C34" s="2" t="s">
        <v>8</v>
      </c>
      <c r="D34" s="2">
        <v>1993</v>
      </c>
      <c r="E34" s="2" t="s">
        <v>9</v>
      </c>
      <c r="F34" s="3">
        <v>308600</v>
      </c>
      <c r="H34" s="2">
        <f ca="1">IFERROR(__xludf.DUMMYFUNCTION("""COMPUTED_VALUE"""),1990)</f>
        <v>1990</v>
      </c>
      <c r="I34" s="3">
        <f t="shared" ref="I34:J34" ca="1" si="29">SUMIFS($F:$F,$C:$C,I$4,$D:$D,$H34,$B:$B,$I$2)</f>
        <v>3004400</v>
      </c>
      <c r="J34" s="3">
        <f t="shared" ca="1" si="29"/>
        <v>673745</v>
      </c>
    </row>
    <row r="35" spans="1:10" ht="14.25" customHeight="1" x14ac:dyDescent="0.3">
      <c r="A35" s="2" t="s">
        <v>6</v>
      </c>
      <c r="B35" s="2" t="s">
        <v>7</v>
      </c>
      <c r="C35" s="2" t="s">
        <v>8</v>
      </c>
      <c r="D35" s="2">
        <v>1994</v>
      </c>
      <c r="E35" s="2" t="s">
        <v>9</v>
      </c>
      <c r="F35" s="3">
        <v>327700</v>
      </c>
      <c r="H35" s="2">
        <f ca="1">IFERROR(__xludf.DUMMYFUNCTION("""COMPUTED_VALUE"""),1991)</f>
        <v>1991</v>
      </c>
      <c r="I35" s="3">
        <f t="shared" ref="I35:J35" ca="1" si="30">SUMIFS($F:$F,$C:$C,I$4,$D:$D,$H35,$B:$B,$I$2)</f>
        <v>2835318.18</v>
      </c>
      <c r="J35" s="3">
        <f t="shared" ca="1" si="30"/>
        <v>471287</v>
      </c>
    </row>
    <row r="36" spans="1:10" ht="14.25" customHeight="1" x14ac:dyDescent="0.3">
      <c r="A36" s="2" t="s">
        <v>6</v>
      </c>
      <c r="B36" s="2" t="s">
        <v>7</v>
      </c>
      <c r="C36" s="2" t="s">
        <v>8</v>
      </c>
      <c r="D36" s="2">
        <v>1995</v>
      </c>
      <c r="E36" s="2" t="s">
        <v>9</v>
      </c>
      <c r="F36" s="3">
        <v>356200</v>
      </c>
      <c r="H36" s="2">
        <f ca="1">IFERROR(__xludf.DUMMYFUNCTION("""COMPUTED_VALUE"""),1992)</f>
        <v>1992</v>
      </c>
      <c r="I36" s="3">
        <f t="shared" ref="I36:J36" ca="1" si="31">SUMIFS($F:$F,$C:$C,I$4,$D:$D,$H36,$B:$B,$I$2)</f>
        <v>3614909.09</v>
      </c>
      <c r="J36" s="3">
        <f t="shared" ca="1" si="31"/>
        <v>444060</v>
      </c>
    </row>
    <row r="37" spans="1:10" ht="14.25" customHeight="1" x14ac:dyDescent="0.3">
      <c r="A37" s="2" t="s">
        <v>6</v>
      </c>
      <c r="B37" s="2" t="s">
        <v>7</v>
      </c>
      <c r="C37" s="2" t="s">
        <v>8</v>
      </c>
      <c r="D37" s="2">
        <v>1996</v>
      </c>
      <c r="E37" s="2" t="s">
        <v>9</v>
      </c>
      <c r="F37" s="3">
        <v>364400</v>
      </c>
      <c r="H37" s="2">
        <f ca="1">IFERROR(__xludf.DUMMYFUNCTION("""COMPUTED_VALUE"""),1993)</f>
        <v>1993</v>
      </c>
      <c r="I37" s="3">
        <f t="shared" ref="I37:J37" ca="1" si="32">SUMIFS($F:$F,$C:$C,I$4,$D:$D,$H37,$B:$B,$I$2)</f>
        <v>3322818.18</v>
      </c>
      <c r="J37" s="3">
        <f t="shared" ca="1" si="32"/>
        <v>545292</v>
      </c>
    </row>
    <row r="38" spans="1:10" ht="14.25" customHeight="1" x14ac:dyDescent="0.3">
      <c r="A38" s="2" t="s">
        <v>6</v>
      </c>
      <c r="B38" s="2" t="s">
        <v>7</v>
      </c>
      <c r="C38" s="2" t="s">
        <v>8</v>
      </c>
      <c r="D38" s="2">
        <v>1997</v>
      </c>
      <c r="E38" s="2" t="s">
        <v>9</v>
      </c>
      <c r="F38" s="3">
        <v>375900</v>
      </c>
      <c r="H38" s="2">
        <f ca="1">IFERROR(__xludf.DUMMYFUNCTION("""COMPUTED_VALUE"""),1994)</f>
        <v>1994</v>
      </c>
      <c r="I38" s="3">
        <f t="shared" ref="I38:J38" ca="1" si="33">SUMIFS($F:$F,$C:$C,I$4,$D:$D,$H38,$B:$B,$I$2)</f>
        <v>3684909.09</v>
      </c>
      <c r="J38" s="3">
        <f t="shared" ca="1" si="33"/>
        <v>606396</v>
      </c>
    </row>
    <row r="39" spans="1:10" ht="14.25" customHeight="1" x14ac:dyDescent="0.3">
      <c r="A39" s="2" t="s">
        <v>6</v>
      </c>
      <c r="B39" s="2" t="s">
        <v>7</v>
      </c>
      <c r="C39" s="2" t="s">
        <v>8</v>
      </c>
      <c r="D39" s="2">
        <v>1998</v>
      </c>
      <c r="E39" s="2" t="s">
        <v>9</v>
      </c>
      <c r="F39" s="3">
        <v>386400</v>
      </c>
      <c r="H39" s="2">
        <f ca="1">IFERROR(__xludf.DUMMYFUNCTION("""COMPUTED_VALUE"""),1995)</f>
        <v>1995</v>
      </c>
      <c r="I39" s="3">
        <f t="shared" ref="I39:J39" ca="1" si="34">SUMIFS($F:$F,$C:$C,I$4,$D:$D,$H39,$B:$B,$I$2)</f>
        <v>3841954.55</v>
      </c>
      <c r="J39" s="3">
        <f t="shared" ca="1" si="34"/>
        <v>605390</v>
      </c>
    </row>
    <row r="40" spans="1:10" ht="14.25" customHeight="1" x14ac:dyDescent="0.3">
      <c r="A40" s="2" t="s">
        <v>6</v>
      </c>
      <c r="B40" s="2" t="s">
        <v>7</v>
      </c>
      <c r="C40" s="2" t="s">
        <v>8</v>
      </c>
      <c r="D40" s="2">
        <v>1999</v>
      </c>
      <c r="E40" s="2" t="s">
        <v>9</v>
      </c>
      <c r="F40" s="3">
        <v>387000</v>
      </c>
      <c r="H40" s="2">
        <f ca="1">IFERROR(__xludf.DUMMYFUNCTION("""COMPUTED_VALUE"""),1996)</f>
        <v>1996</v>
      </c>
      <c r="I40" s="3">
        <f t="shared" ref="I40:J40" ca="1" si="35">SUMIFS($F:$F,$C:$C,I$4,$D:$D,$H40,$B:$B,$I$2)</f>
        <v>4093045.45</v>
      </c>
      <c r="J40" s="3">
        <f t="shared" ca="1" si="35"/>
        <v>574321</v>
      </c>
    </row>
    <row r="41" spans="1:10" ht="14.25" customHeight="1" x14ac:dyDescent="0.3">
      <c r="A41" s="2" t="s">
        <v>6</v>
      </c>
      <c r="B41" s="2" t="s">
        <v>7</v>
      </c>
      <c r="C41" s="2" t="s">
        <v>8</v>
      </c>
      <c r="D41" s="2">
        <v>2000</v>
      </c>
      <c r="E41" s="2" t="s">
        <v>9</v>
      </c>
      <c r="F41" s="3">
        <v>393500</v>
      </c>
      <c r="H41" s="2">
        <f ca="1">IFERROR(__xludf.DUMMYFUNCTION("""COMPUTED_VALUE"""),1997)</f>
        <v>1997</v>
      </c>
      <c r="I41" s="3">
        <f t="shared" ref="I41:J41" ca="1" si="36">SUMIFS($F:$F,$C:$C,I$4,$D:$D,$H41,$B:$B,$I$2)</f>
        <v>4179818.18</v>
      </c>
      <c r="J41" s="3">
        <f t="shared" ca="1" si="36"/>
        <v>510525</v>
      </c>
    </row>
    <row r="42" spans="1:10" ht="14.25" customHeight="1" x14ac:dyDescent="0.3">
      <c r="A42" s="2" t="s">
        <v>6</v>
      </c>
      <c r="B42" s="2" t="s">
        <v>7</v>
      </c>
      <c r="C42" s="2" t="s">
        <v>8</v>
      </c>
      <c r="D42" s="2">
        <v>2001</v>
      </c>
      <c r="E42" s="2" t="s">
        <v>9</v>
      </c>
      <c r="F42" s="3">
        <v>411800</v>
      </c>
      <c r="H42" s="2">
        <f ca="1">IFERROR(__xludf.DUMMYFUNCTION("""COMPUTED_VALUE"""),1998)</f>
        <v>1998</v>
      </c>
      <c r="I42" s="3">
        <f t="shared" ref="I42:J42" ca="1" si="37">SUMIFS($F:$F,$C:$C,I$4,$D:$D,$H42,$B:$B,$I$2)</f>
        <v>4338136.3600000003</v>
      </c>
      <c r="J42" s="3">
        <f t="shared" ca="1" si="37"/>
        <v>543422</v>
      </c>
    </row>
    <row r="43" spans="1:10" ht="14.25" customHeight="1" x14ac:dyDescent="0.3">
      <c r="A43" s="2" t="s">
        <v>6</v>
      </c>
      <c r="B43" s="2" t="s">
        <v>7</v>
      </c>
      <c r="C43" s="2" t="s">
        <v>8</v>
      </c>
      <c r="D43" s="2">
        <v>2002</v>
      </c>
      <c r="E43" s="2" t="s">
        <v>9</v>
      </c>
      <c r="F43" s="3">
        <v>422300</v>
      </c>
      <c r="H43" s="2">
        <f ca="1">IFERROR(__xludf.DUMMYFUNCTION("""COMPUTED_VALUE"""),1999)</f>
        <v>1999</v>
      </c>
      <c r="I43" s="3">
        <f t="shared" ref="I43:J43" ca="1" si="38">SUMIFS($F:$F,$C:$C,I$4,$D:$D,$H43,$B:$B,$I$2)</f>
        <v>4277000</v>
      </c>
      <c r="J43" s="3">
        <f t="shared" ca="1" si="38"/>
        <v>524742</v>
      </c>
    </row>
    <row r="44" spans="1:10" ht="14.25" customHeight="1" x14ac:dyDescent="0.3">
      <c r="A44" s="2" t="s">
        <v>6</v>
      </c>
      <c r="B44" s="2" t="s">
        <v>7</v>
      </c>
      <c r="C44" s="2" t="s">
        <v>8</v>
      </c>
      <c r="D44" s="2">
        <v>2003</v>
      </c>
      <c r="E44" s="2" t="s">
        <v>9</v>
      </c>
      <c r="F44" s="3">
        <v>447000</v>
      </c>
      <c r="H44" s="2">
        <f ca="1">IFERROR(__xludf.DUMMYFUNCTION("""COMPUTED_VALUE"""),2000)</f>
        <v>2000</v>
      </c>
      <c r="I44" s="3">
        <f t="shared" ref="I44:J44" ca="1" si="39">SUMIFS($F:$F,$C:$C,I$4,$D:$D,$H44,$B:$B,$I$2)</f>
        <v>4576954.55</v>
      </c>
      <c r="J44" s="3">
        <f t="shared" ca="1" si="39"/>
        <v>418187</v>
      </c>
    </row>
    <row r="45" spans="1:10" ht="14.25" customHeight="1" x14ac:dyDescent="0.3">
      <c r="A45" s="2" t="s">
        <v>6</v>
      </c>
      <c r="B45" s="2" t="s">
        <v>7</v>
      </c>
      <c r="C45" s="2" t="s">
        <v>8</v>
      </c>
      <c r="D45" s="2">
        <v>2004</v>
      </c>
      <c r="E45" s="2" t="s">
        <v>9</v>
      </c>
      <c r="F45" s="3">
        <v>424400</v>
      </c>
      <c r="H45" s="2">
        <f ca="1">IFERROR(__xludf.DUMMYFUNCTION("""COMPUTED_VALUE"""),2001)</f>
        <v>2001</v>
      </c>
      <c r="I45" s="3">
        <f t="shared" ref="I45:J45" ca="1" si="40">SUMIFS($F:$F,$C:$C,I$4,$D:$D,$H45,$B:$B,$I$2)</f>
        <v>4229318.18</v>
      </c>
      <c r="J45" s="3">
        <f t="shared" ca="1" si="40"/>
        <v>498577</v>
      </c>
    </row>
    <row r="46" spans="1:10" ht="14.25" customHeight="1" x14ac:dyDescent="0.3">
      <c r="A46" s="2" t="s">
        <v>6</v>
      </c>
      <c r="B46" s="2" t="s">
        <v>7</v>
      </c>
      <c r="C46" s="2" t="s">
        <v>8</v>
      </c>
      <c r="D46" s="2">
        <v>2005</v>
      </c>
      <c r="E46" s="2" t="s">
        <v>9</v>
      </c>
      <c r="F46" s="3">
        <v>386200</v>
      </c>
      <c r="H46" s="2">
        <f ca="1">IFERROR(__xludf.DUMMYFUNCTION("""COMPUTED_VALUE"""),2002)</f>
        <v>2002</v>
      </c>
      <c r="I46" s="3">
        <f t="shared" ref="I46:J46" ca="1" si="41">SUMIFS($F:$F,$C:$C,I$4,$D:$D,$H46,$B:$B,$I$2)</f>
        <v>4715045.45</v>
      </c>
      <c r="J46" s="3">
        <f t="shared" ca="1" si="41"/>
        <v>573368</v>
      </c>
    </row>
    <row r="47" spans="1:10" ht="14.25" customHeight="1" x14ac:dyDescent="0.3">
      <c r="A47" s="2" t="s">
        <v>6</v>
      </c>
      <c r="B47" s="2" t="s">
        <v>7</v>
      </c>
      <c r="C47" s="2" t="s">
        <v>8</v>
      </c>
      <c r="D47" s="2">
        <v>2006</v>
      </c>
      <c r="E47" s="2" t="s">
        <v>9</v>
      </c>
      <c r="F47" s="3">
        <v>391000</v>
      </c>
      <c r="H47" s="2">
        <f ca="1">IFERROR(__xludf.DUMMYFUNCTION("""COMPUTED_VALUE"""),2003)</f>
        <v>2003</v>
      </c>
      <c r="I47" s="3">
        <f t="shared" ref="I47:J47" ca="1" si="42">SUMIFS($F:$F,$C:$C,I$4,$D:$D,$H47,$B:$B,$I$2)</f>
        <v>5293545.45</v>
      </c>
      <c r="J47" s="3">
        <f t="shared" ca="1" si="42"/>
        <v>502131</v>
      </c>
    </row>
    <row r="48" spans="1:10" ht="14.25" customHeight="1" x14ac:dyDescent="0.3">
      <c r="A48" s="2" t="s">
        <v>6</v>
      </c>
      <c r="B48" s="2" t="s">
        <v>7</v>
      </c>
      <c r="C48" s="2" t="s">
        <v>8</v>
      </c>
      <c r="D48" s="2">
        <v>2007</v>
      </c>
      <c r="E48" s="2" t="s">
        <v>9</v>
      </c>
      <c r="F48" s="3">
        <v>395200</v>
      </c>
      <c r="H48" s="2">
        <f ca="1">IFERROR(__xludf.DUMMYFUNCTION("""COMPUTED_VALUE"""),2004)</f>
        <v>2004</v>
      </c>
      <c r="I48" s="3">
        <f t="shared" ref="I48:J48" ca="1" si="43">SUMIFS($F:$F,$C:$C,I$4,$D:$D,$H48,$B:$B,$I$2)</f>
        <v>5246863.6399999997</v>
      </c>
      <c r="J48" s="3">
        <f t="shared" ca="1" si="43"/>
        <v>593478</v>
      </c>
    </row>
    <row r="49" spans="1:10" ht="14.25" customHeight="1" x14ac:dyDescent="0.3">
      <c r="A49" s="2" t="s">
        <v>6</v>
      </c>
      <c r="B49" s="2" t="s">
        <v>7</v>
      </c>
      <c r="C49" s="2" t="s">
        <v>8</v>
      </c>
      <c r="D49" s="2">
        <v>2008</v>
      </c>
      <c r="E49" s="2" t="s">
        <v>9</v>
      </c>
      <c r="F49" s="3">
        <v>373400</v>
      </c>
      <c r="H49" s="2">
        <f ca="1">IFERROR(__xludf.DUMMYFUNCTION("""COMPUTED_VALUE"""),2005)</f>
        <v>2005</v>
      </c>
      <c r="I49" s="3">
        <f t="shared" ref="I49:J49" ca="1" si="44">SUMIFS($F:$F,$C:$C,I$4,$D:$D,$H49,$B:$B,$I$2)</f>
        <v>4443363.6399999997</v>
      </c>
      <c r="J49" s="3">
        <f t="shared" ca="1" si="44"/>
        <v>629432</v>
      </c>
    </row>
    <row r="50" spans="1:10" ht="14.25" customHeight="1" x14ac:dyDescent="0.3">
      <c r="A50" s="2" t="s">
        <v>6</v>
      </c>
      <c r="B50" s="2" t="s">
        <v>7</v>
      </c>
      <c r="C50" s="2" t="s">
        <v>8</v>
      </c>
      <c r="D50" s="2">
        <v>2009</v>
      </c>
      <c r="E50" s="2" t="s">
        <v>9</v>
      </c>
      <c r="F50" s="3">
        <v>359700</v>
      </c>
      <c r="H50" s="2">
        <f ca="1">IFERROR(__xludf.DUMMYFUNCTION("""COMPUTED_VALUE"""),2006)</f>
        <v>2006</v>
      </c>
      <c r="I50" s="3">
        <f t="shared" ref="I50:J50" ca="1" si="45">SUMIFS($F:$F,$C:$C,I$4,$D:$D,$H50,$B:$B,$I$2)</f>
        <v>5101863.6399999997</v>
      </c>
      <c r="J50" s="3">
        <f t="shared" ca="1" si="45"/>
        <v>602854</v>
      </c>
    </row>
    <row r="51" spans="1:10" ht="14.25" customHeight="1" x14ac:dyDescent="0.3">
      <c r="A51" s="2" t="s">
        <v>6</v>
      </c>
      <c r="B51" s="2" t="s">
        <v>7</v>
      </c>
      <c r="C51" s="2" t="s">
        <v>8</v>
      </c>
      <c r="D51" s="2">
        <v>2010</v>
      </c>
      <c r="E51" s="2" t="s">
        <v>9</v>
      </c>
      <c r="F51" s="3">
        <v>139214</v>
      </c>
      <c r="H51" s="2">
        <f ca="1">IFERROR(__xludf.DUMMYFUNCTION("""COMPUTED_VALUE"""),2007)</f>
        <v>2007</v>
      </c>
      <c r="I51" s="3">
        <f t="shared" ref="I51:J51" ca="1" si="46">SUMIFS($F:$F,$C:$C,I$4,$D:$D,$H51,$B:$B,$I$2)</f>
        <v>4999181.82</v>
      </c>
      <c r="J51" s="3">
        <f t="shared" ca="1" si="46"/>
        <v>595152</v>
      </c>
    </row>
    <row r="52" spans="1:10" ht="14.25" customHeight="1" x14ac:dyDescent="0.3">
      <c r="A52" s="2" t="s">
        <v>6</v>
      </c>
      <c r="B52" s="2" t="s">
        <v>7</v>
      </c>
      <c r="C52" s="2" t="s">
        <v>8</v>
      </c>
      <c r="D52" s="2">
        <v>2011</v>
      </c>
      <c r="E52" s="2" t="s">
        <v>9</v>
      </c>
      <c r="F52" s="3">
        <v>141157</v>
      </c>
      <c r="H52" s="2">
        <f ca="1">IFERROR(__xludf.DUMMYFUNCTION("""COMPUTED_VALUE"""),2008)</f>
        <v>2008</v>
      </c>
      <c r="I52" s="3">
        <f t="shared" ref="I52:J52" ca="1" si="47">SUMIFS($F:$F,$C:$C,I$4,$D:$D,$H52,$B:$B,$I$2)</f>
        <v>4707272.7300000004</v>
      </c>
      <c r="J52" s="3">
        <f t="shared" ca="1" si="47"/>
        <v>563130</v>
      </c>
    </row>
    <row r="53" spans="1:10" ht="14.25" customHeight="1" x14ac:dyDescent="0.3">
      <c r="A53" s="2" t="s">
        <v>6</v>
      </c>
      <c r="B53" s="2" t="s">
        <v>7</v>
      </c>
      <c r="C53" s="2" t="s">
        <v>8</v>
      </c>
      <c r="D53" s="2">
        <v>2012</v>
      </c>
      <c r="E53" s="2" t="s">
        <v>9</v>
      </c>
      <c r="F53" s="3">
        <v>146119</v>
      </c>
      <c r="H53" s="2">
        <f ca="1">IFERROR(__xludf.DUMMYFUNCTION("""COMPUTED_VALUE"""),2009)</f>
        <v>2009</v>
      </c>
      <c r="I53" s="3">
        <f t="shared" ref="I53:J53" ca="1" si="48">SUMIFS($F:$F,$C:$C,I$4,$D:$D,$H53,$B:$B,$I$2)</f>
        <v>4584500</v>
      </c>
      <c r="J53" s="3">
        <f t="shared" ca="1" si="48"/>
        <v>502273</v>
      </c>
    </row>
    <row r="54" spans="1:10" ht="14.25" customHeight="1" x14ac:dyDescent="0.3">
      <c r="A54" s="2" t="s">
        <v>6</v>
      </c>
      <c r="B54" s="2" t="s">
        <v>7</v>
      </c>
      <c r="C54" s="2" t="s">
        <v>8</v>
      </c>
      <c r="D54" s="2">
        <v>2013</v>
      </c>
      <c r="E54" s="2" t="s">
        <v>9</v>
      </c>
      <c r="F54" s="3">
        <v>139635</v>
      </c>
      <c r="H54" s="2">
        <f ca="1">IFERROR(__xludf.DUMMYFUNCTION("""COMPUTED_VALUE"""),2010)</f>
        <v>2010</v>
      </c>
      <c r="I54" s="3">
        <f t="shared" ref="I54:J54" ca="1" si="49">SUMIFS($F:$F,$C:$C,I$4,$D:$D,$H54,$B:$B,$I$2)</f>
        <v>5440612</v>
      </c>
      <c r="J54" s="3">
        <f t="shared" ca="1" si="49"/>
        <v>492650</v>
      </c>
    </row>
    <row r="55" spans="1:10" ht="14.25" customHeight="1" x14ac:dyDescent="0.3">
      <c r="A55" s="2" t="s">
        <v>6</v>
      </c>
      <c r="B55" s="2" t="s">
        <v>7</v>
      </c>
      <c r="C55" s="2" t="s">
        <v>8</v>
      </c>
      <c r="D55" s="2">
        <v>2014</v>
      </c>
      <c r="E55" s="2" t="s">
        <v>9</v>
      </c>
      <c r="F55" s="3">
        <v>136365</v>
      </c>
      <c r="H55" s="2">
        <f ca="1">IFERROR(__xludf.DUMMYFUNCTION("""COMPUTED_VALUE"""),2011)</f>
        <v>2011</v>
      </c>
      <c r="I55" s="3">
        <f t="shared" ref="I55:J55" ca="1" si="50">SUMIFS($F:$F,$C:$C,I$4,$D:$D,$H55,$B:$B,$I$2)</f>
        <v>5172873</v>
      </c>
      <c r="J55" s="3">
        <f t="shared" ca="1" si="50"/>
        <v>472616</v>
      </c>
    </row>
    <row r="56" spans="1:10" ht="14.25" customHeight="1" x14ac:dyDescent="0.3">
      <c r="A56" s="2" t="s">
        <v>6</v>
      </c>
      <c r="B56" s="2" t="s">
        <v>7</v>
      </c>
      <c r="C56" s="2" t="s">
        <v>8</v>
      </c>
      <c r="D56" s="2">
        <v>2015</v>
      </c>
      <c r="E56" s="2" t="s">
        <v>9</v>
      </c>
      <c r="F56" s="3">
        <v>137556</v>
      </c>
      <c r="H56" s="2">
        <f ca="1">IFERROR(__xludf.DUMMYFUNCTION("""COMPUTED_VALUE"""),2012)</f>
        <v>2012</v>
      </c>
      <c r="I56" s="3">
        <f t="shared" ref="I56:J56" ca="1" si="51">SUMIFS($F:$F,$C:$C,I$4,$D:$D,$H56,$B:$B,$I$2)</f>
        <v>5641541</v>
      </c>
      <c r="J56" s="3">
        <f t="shared" ca="1" si="51"/>
        <v>551346</v>
      </c>
    </row>
    <row r="57" spans="1:10" ht="14.25" customHeight="1" x14ac:dyDescent="0.3">
      <c r="A57" s="2" t="s">
        <v>6</v>
      </c>
      <c r="B57" s="2" t="s">
        <v>7</v>
      </c>
      <c r="C57" s="2" t="s">
        <v>8</v>
      </c>
      <c r="D57" s="2">
        <v>2016</v>
      </c>
      <c r="E57" s="2" t="s">
        <v>9</v>
      </c>
      <c r="F57" s="3">
        <v>137848</v>
      </c>
      <c r="H57" s="2">
        <f ca="1">IFERROR(__xludf.DUMMYFUNCTION("""COMPUTED_VALUE"""),2013)</f>
        <v>2013</v>
      </c>
      <c r="I57" s="3">
        <f t="shared" ref="I57:J57" ca="1" si="52">SUMIFS($F:$F,$C:$C,I$4,$D:$D,$H57,$B:$B,$I$2)</f>
        <v>5733494</v>
      </c>
      <c r="J57" s="3">
        <f t="shared" ca="1" si="52"/>
        <v>502576</v>
      </c>
    </row>
    <row r="58" spans="1:10" ht="14.25" customHeight="1" x14ac:dyDescent="0.3">
      <c r="A58" s="2" t="s">
        <v>6</v>
      </c>
      <c r="B58" s="2" t="s">
        <v>7</v>
      </c>
      <c r="C58" s="2" t="s">
        <v>8</v>
      </c>
      <c r="D58" s="2">
        <v>2017</v>
      </c>
      <c r="E58" s="2" t="s">
        <v>9</v>
      </c>
      <c r="F58" s="3">
        <v>137621</v>
      </c>
      <c r="H58" s="2">
        <f ca="1">IFERROR(__xludf.DUMMYFUNCTION("""COMPUTED_VALUE"""),2014)</f>
        <v>2014</v>
      </c>
      <c r="I58" s="3">
        <f t="shared" ref="I58:J58" ca="1" si="53">SUMIFS($F:$F,$C:$C,I$4,$D:$D,$H58,$B:$B,$I$2)</f>
        <v>5643277</v>
      </c>
      <c r="J58" s="3">
        <f t="shared" ca="1" si="53"/>
        <v>360335</v>
      </c>
    </row>
    <row r="59" spans="1:10" ht="14.25" customHeight="1" x14ac:dyDescent="0.3">
      <c r="A59" s="2" t="s">
        <v>6</v>
      </c>
      <c r="B59" s="2" t="s">
        <v>7</v>
      </c>
      <c r="C59" s="2" t="s">
        <v>8</v>
      </c>
      <c r="D59" s="2">
        <v>2018</v>
      </c>
      <c r="E59" s="2" t="s">
        <v>9</v>
      </c>
      <c r="F59" s="3">
        <v>133749</v>
      </c>
      <c r="H59" s="2">
        <f ca="1">IFERROR(__xludf.DUMMYFUNCTION("""COMPUTED_VALUE"""),2015)</f>
        <v>2015</v>
      </c>
      <c r="I59" s="3">
        <f t="shared" ref="I59:J59" ca="1" si="54">SUMIFS($F:$F,$C:$C,I$4,$D:$D,$H59,$B:$B,$I$2)</f>
        <v>5874839</v>
      </c>
      <c r="J59" s="3">
        <f t="shared" ca="1" si="54"/>
        <v>429337</v>
      </c>
    </row>
    <row r="60" spans="1:10" ht="14.25" customHeight="1" x14ac:dyDescent="0.3">
      <c r="A60" s="2" t="s">
        <v>6</v>
      </c>
      <c r="B60" s="2" t="s">
        <v>7</v>
      </c>
      <c r="C60" s="2" t="s">
        <v>8</v>
      </c>
      <c r="D60" s="2">
        <v>2019</v>
      </c>
      <c r="E60" s="2" t="s">
        <v>9</v>
      </c>
      <c r="F60" s="3">
        <v>138339</v>
      </c>
      <c r="H60" s="2">
        <f ca="1">IFERROR(__xludf.DUMMYFUNCTION("""COMPUTED_VALUE"""),2016)</f>
        <v>2016</v>
      </c>
      <c r="I60" s="3">
        <f t="shared" ref="I60:J60" ca="1" si="55">SUMIFS($F:$F,$C:$C,I$4,$D:$D,$H60,$B:$B,$I$2)</f>
        <v>5345626</v>
      </c>
      <c r="J60" s="3">
        <f t="shared" ca="1" si="55"/>
        <v>501375</v>
      </c>
    </row>
    <row r="61" spans="1:10" ht="14.25" customHeight="1" x14ac:dyDescent="0.3">
      <c r="A61" s="2" t="s">
        <v>6</v>
      </c>
      <c r="B61" s="2" t="s">
        <v>7</v>
      </c>
      <c r="C61" s="2" t="s">
        <v>8</v>
      </c>
      <c r="D61" s="2">
        <v>2020</v>
      </c>
      <c r="E61" s="2" t="s">
        <v>9</v>
      </c>
      <c r="F61" s="3">
        <v>143866</v>
      </c>
      <c r="H61" s="2">
        <f ca="1">IFERROR(__xludf.DUMMYFUNCTION("""COMPUTED_VALUE"""),2017)</f>
        <v>2017</v>
      </c>
      <c r="I61" s="3">
        <f t="shared" ref="I61:J61" ca="1" si="56">SUMIFS($F:$F,$C:$C,I$4,$D:$D,$H61,$B:$B,$I$2)</f>
        <v>5419238</v>
      </c>
      <c r="J61" s="3">
        <f t="shared" ca="1" si="56"/>
        <v>492394</v>
      </c>
    </row>
    <row r="62" spans="1:10" ht="14.25" customHeight="1" x14ac:dyDescent="0.3">
      <c r="A62" s="2" t="s">
        <v>6</v>
      </c>
      <c r="B62" s="2" t="s">
        <v>7</v>
      </c>
      <c r="C62" s="2" t="s">
        <v>8</v>
      </c>
      <c r="D62" s="2">
        <v>2021</v>
      </c>
      <c r="E62" s="2" t="s">
        <v>9</v>
      </c>
      <c r="F62" s="3">
        <v>154169</v>
      </c>
      <c r="H62" s="2">
        <f ca="1">IFERROR(__xludf.DUMMYFUNCTION("""COMPUTED_VALUE"""),2018)</f>
        <v>2018</v>
      </c>
      <c r="I62" s="3">
        <f t="shared" ref="I62:J62" ca="1" si="57">SUMIFS($F:$F,$C:$C,I$4,$D:$D,$H62,$B:$B,$I$2)</f>
        <v>5204548</v>
      </c>
      <c r="J62" s="3">
        <f t="shared" ca="1" si="57"/>
        <v>497438</v>
      </c>
    </row>
    <row r="63" spans="1:10" ht="14.25" customHeight="1" x14ac:dyDescent="0.3">
      <c r="A63" s="2" t="s">
        <v>6</v>
      </c>
      <c r="B63" s="2" t="s">
        <v>12</v>
      </c>
      <c r="C63" s="2" t="s">
        <v>8</v>
      </c>
      <c r="D63" s="2">
        <v>1961</v>
      </c>
      <c r="E63" s="2" t="s">
        <v>13</v>
      </c>
      <c r="F63" s="3">
        <v>160960</v>
      </c>
      <c r="H63" s="2">
        <f ca="1">IFERROR(__xludf.DUMMYFUNCTION("""COMPUTED_VALUE"""),2019)</f>
        <v>2019</v>
      </c>
      <c r="I63" s="3">
        <f t="shared" ref="I63:J63" ca="1" si="58">SUMIFS($F:$F,$C:$C,I$4,$D:$D,$H63,$B:$B,$I$2)</f>
        <v>5364169</v>
      </c>
      <c r="J63" s="3">
        <f t="shared" ca="1" si="58"/>
        <v>490286</v>
      </c>
    </row>
    <row r="64" spans="1:10" ht="14.25" customHeight="1" x14ac:dyDescent="0.3">
      <c r="A64" s="2" t="s">
        <v>6</v>
      </c>
      <c r="B64" s="2" t="s">
        <v>12</v>
      </c>
      <c r="C64" s="2" t="s">
        <v>8</v>
      </c>
      <c r="D64" s="2">
        <v>1962</v>
      </c>
      <c r="E64" s="2" t="s">
        <v>13</v>
      </c>
      <c r="F64" s="3">
        <v>182152</v>
      </c>
      <c r="H64" s="2">
        <f ca="1">IFERROR(__xludf.DUMMYFUNCTION("""COMPUTED_VALUE"""),2020)</f>
        <v>2020</v>
      </c>
      <c r="I64" s="3">
        <f t="shared" ref="I64:J64" ca="1" si="59">SUMIFS($F:$F,$C:$C,I$4,$D:$D,$H64,$B:$B,$I$2)</f>
        <v>5286792</v>
      </c>
      <c r="J64" s="3">
        <f t="shared" ca="1" si="59"/>
        <v>492072</v>
      </c>
    </row>
    <row r="65" spans="1:10" ht="14.25" customHeight="1" x14ac:dyDescent="0.3">
      <c r="A65" s="2" t="s">
        <v>6</v>
      </c>
      <c r="B65" s="2" t="s">
        <v>12</v>
      </c>
      <c r="C65" s="2" t="s">
        <v>8</v>
      </c>
      <c r="D65" s="2">
        <v>1963</v>
      </c>
      <c r="E65" s="2" t="s">
        <v>13</v>
      </c>
      <c r="F65" s="3">
        <v>179741</v>
      </c>
      <c r="H65" s="2">
        <f ca="1">IFERROR(__xludf.DUMMYFUNCTION("""COMPUTED_VALUE"""),2021)</f>
        <v>2021</v>
      </c>
      <c r="I65" s="3">
        <f t="shared" ref="I65:J65" ca="1" si="60">SUMIFS($F:$F,$C:$C,I$4,$D:$D,$H65,$B:$B,$I$2)</f>
        <v>6372183</v>
      </c>
      <c r="J65" s="3">
        <f t="shared" ca="1" si="60"/>
        <v>515013</v>
      </c>
    </row>
    <row r="66" spans="1:10" ht="14.25" customHeight="1" x14ac:dyDescent="0.3">
      <c r="A66" s="2" t="s">
        <v>6</v>
      </c>
      <c r="B66" s="2" t="s">
        <v>12</v>
      </c>
      <c r="C66" s="2" t="s">
        <v>8</v>
      </c>
      <c r="D66" s="2">
        <v>1964</v>
      </c>
      <c r="E66" s="2" t="s">
        <v>13</v>
      </c>
      <c r="F66" s="3">
        <v>190517</v>
      </c>
    </row>
    <row r="67" spans="1:10" ht="14.25" customHeight="1" x14ac:dyDescent="0.3">
      <c r="A67" s="2" t="s">
        <v>6</v>
      </c>
      <c r="B67" s="2" t="s">
        <v>12</v>
      </c>
      <c r="C67" s="2" t="s">
        <v>8</v>
      </c>
      <c r="D67" s="2">
        <v>1965</v>
      </c>
      <c r="E67" s="2" t="s">
        <v>13</v>
      </c>
      <c r="F67" s="3">
        <v>173135</v>
      </c>
    </row>
    <row r="68" spans="1:10" ht="14.25" customHeight="1" x14ac:dyDescent="0.3">
      <c r="A68" s="2" t="s">
        <v>6</v>
      </c>
      <c r="B68" s="2" t="s">
        <v>12</v>
      </c>
      <c r="C68" s="2" t="s">
        <v>8</v>
      </c>
      <c r="D68" s="2">
        <v>1966</v>
      </c>
      <c r="E68" s="2" t="s">
        <v>13</v>
      </c>
      <c r="F68" s="3">
        <v>191462</v>
      </c>
    </row>
    <row r="69" spans="1:10" ht="14.25" customHeight="1" x14ac:dyDescent="0.3">
      <c r="A69" s="2" t="s">
        <v>6</v>
      </c>
      <c r="B69" s="2" t="s">
        <v>12</v>
      </c>
      <c r="C69" s="2" t="s">
        <v>8</v>
      </c>
      <c r="D69" s="2">
        <v>1967</v>
      </c>
      <c r="E69" s="2" t="s">
        <v>13</v>
      </c>
      <c r="F69" s="3">
        <v>171774</v>
      </c>
    </row>
    <row r="70" spans="1:10" ht="14.25" customHeight="1" x14ac:dyDescent="0.3">
      <c r="A70" s="2" t="s">
        <v>6</v>
      </c>
      <c r="B70" s="2" t="s">
        <v>12</v>
      </c>
      <c r="C70" s="2" t="s">
        <v>8</v>
      </c>
      <c r="D70" s="2">
        <v>1968</v>
      </c>
      <c r="E70" s="2" t="s">
        <v>13</v>
      </c>
      <c r="F70" s="3">
        <v>194680</v>
      </c>
    </row>
    <row r="71" spans="1:10" ht="14.25" customHeight="1" x14ac:dyDescent="0.3">
      <c r="A71" s="2" t="s">
        <v>6</v>
      </c>
      <c r="B71" s="2" t="s">
        <v>12</v>
      </c>
      <c r="C71" s="2" t="s">
        <v>8</v>
      </c>
      <c r="D71" s="2">
        <v>1969</v>
      </c>
      <c r="E71" s="2" t="s">
        <v>13</v>
      </c>
      <c r="F71" s="3">
        <v>189667</v>
      </c>
    </row>
    <row r="72" spans="1:10" ht="14.25" customHeight="1" x14ac:dyDescent="0.3">
      <c r="A72" s="2" t="s">
        <v>6</v>
      </c>
      <c r="B72" s="2" t="s">
        <v>12</v>
      </c>
      <c r="C72" s="2" t="s">
        <v>8</v>
      </c>
      <c r="D72" s="2">
        <v>1970</v>
      </c>
      <c r="E72" s="2" t="s">
        <v>13</v>
      </c>
      <c r="F72" s="3">
        <v>194904</v>
      </c>
    </row>
    <row r="73" spans="1:10" ht="14.25" customHeight="1" x14ac:dyDescent="0.3">
      <c r="A73" s="2" t="s">
        <v>6</v>
      </c>
      <c r="B73" s="2" t="s">
        <v>12</v>
      </c>
      <c r="C73" s="2" t="s">
        <v>8</v>
      </c>
      <c r="D73" s="2">
        <v>1971</v>
      </c>
      <c r="E73" s="2" t="s">
        <v>13</v>
      </c>
      <c r="F73" s="3">
        <v>188363</v>
      </c>
    </row>
    <row r="74" spans="1:10" ht="14.25" customHeight="1" x14ac:dyDescent="0.3">
      <c r="A74" s="2" t="s">
        <v>6</v>
      </c>
      <c r="B74" s="2" t="s">
        <v>12</v>
      </c>
      <c r="C74" s="2" t="s">
        <v>8</v>
      </c>
      <c r="D74" s="2">
        <v>1972</v>
      </c>
      <c r="E74" s="2" t="s">
        <v>13</v>
      </c>
      <c r="F74" s="3">
        <v>187349</v>
      </c>
    </row>
    <row r="75" spans="1:10" ht="14.25" customHeight="1" x14ac:dyDescent="0.3">
      <c r="A75" s="2" t="s">
        <v>6</v>
      </c>
      <c r="B75" s="2" t="s">
        <v>12</v>
      </c>
      <c r="C75" s="2" t="s">
        <v>8</v>
      </c>
      <c r="D75" s="2">
        <v>1973</v>
      </c>
      <c r="E75" s="2" t="s">
        <v>13</v>
      </c>
      <c r="F75" s="3">
        <v>193155</v>
      </c>
    </row>
    <row r="76" spans="1:10" ht="14.25" customHeight="1" x14ac:dyDescent="0.3">
      <c r="A76" s="2" t="s">
        <v>6</v>
      </c>
      <c r="B76" s="2" t="s">
        <v>12</v>
      </c>
      <c r="C76" s="2" t="s">
        <v>8</v>
      </c>
      <c r="D76" s="2">
        <v>1974</v>
      </c>
      <c r="E76" s="2" t="s">
        <v>13</v>
      </c>
      <c r="F76" s="3">
        <v>217693</v>
      </c>
    </row>
    <row r="77" spans="1:10" ht="14.25" customHeight="1" x14ac:dyDescent="0.3">
      <c r="A77" s="2" t="s">
        <v>6</v>
      </c>
      <c r="B77" s="2" t="s">
        <v>12</v>
      </c>
      <c r="C77" s="2" t="s">
        <v>8</v>
      </c>
      <c r="D77" s="2">
        <v>1975</v>
      </c>
      <c r="E77" s="2" t="s">
        <v>13</v>
      </c>
      <c r="F77" s="3">
        <v>207350</v>
      </c>
    </row>
    <row r="78" spans="1:10" ht="14.25" customHeight="1" x14ac:dyDescent="0.3">
      <c r="A78" s="2" t="s">
        <v>6</v>
      </c>
      <c r="B78" s="2" t="s">
        <v>12</v>
      </c>
      <c r="C78" s="2" t="s">
        <v>8</v>
      </c>
      <c r="D78" s="2">
        <v>1976</v>
      </c>
      <c r="E78" s="2" t="s">
        <v>13</v>
      </c>
      <c r="F78" s="3">
        <v>219738</v>
      </c>
    </row>
    <row r="79" spans="1:10" ht="14.25" customHeight="1" x14ac:dyDescent="0.3">
      <c r="A79" s="2" t="s">
        <v>6</v>
      </c>
      <c r="B79" s="2" t="s">
        <v>12</v>
      </c>
      <c r="C79" s="2" t="s">
        <v>8</v>
      </c>
      <c r="D79" s="2">
        <v>1977</v>
      </c>
      <c r="E79" s="2" t="s">
        <v>13</v>
      </c>
      <c r="F79" s="3">
        <v>225227</v>
      </c>
    </row>
    <row r="80" spans="1:10" ht="14.25" customHeight="1" x14ac:dyDescent="0.3">
      <c r="A80" s="2" t="s">
        <v>6</v>
      </c>
      <c r="B80" s="2" t="s">
        <v>12</v>
      </c>
      <c r="C80" s="2" t="s">
        <v>8</v>
      </c>
      <c r="D80" s="2">
        <v>1978</v>
      </c>
      <c r="E80" s="2" t="s">
        <v>13</v>
      </c>
      <c r="F80" s="3">
        <v>226894</v>
      </c>
    </row>
    <row r="81" spans="1:6" ht="14.25" customHeight="1" x14ac:dyDescent="0.3">
      <c r="A81" s="2" t="s">
        <v>6</v>
      </c>
      <c r="B81" s="2" t="s">
        <v>12</v>
      </c>
      <c r="C81" s="2" t="s">
        <v>8</v>
      </c>
      <c r="D81" s="2">
        <v>1979</v>
      </c>
      <c r="E81" s="2" t="s">
        <v>13</v>
      </c>
      <c r="F81" s="3">
        <v>243300</v>
      </c>
    </row>
    <row r="82" spans="1:6" ht="14.25" customHeight="1" x14ac:dyDescent="0.3">
      <c r="A82" s="2" t="s">
        <v>6</v>
      </c>
      <c r="B82" s="2" t="s">
        <v>12</v>
      </c>
      <c r="C82" s="2" t="s">
        <v>8</v>
      </c>
      <c r="D82" s="2">
        <v>1980</v>
      </c>
      <c r="E82" s="2" t="s">
        <v>13</v>
      </c>
      <c r="F82" s="3">
        <v>231738</v>
      </c>
    </row>
    <row r="83" spans="1:6" ht="14.25" customHeight="1" x14ac:dyDescent="0.3">
      <c r="A83" s="2" t="s">
        <v>6</v>
      </c>
      <c r="B83" s="2" t="s">
        <v>12</v>
      </c>
      <c r="C83" s="2" t="s">
        <v>8</v>
      </c>
      <c r="D83" s="2">
        <v>1981</v>
      </c>
      <c r="E83" s="2" t="s">
        <v>13</v>
      </c>
      <c r="F83" s="3">
        <v>239490</v>
      </c>
    </row>
    <row r="84" spans="1:6" ht="14.25" customHeight="1" x14ac:dyDescent="0.3">
      <c r="A84" s="2" t="s">
        <v>6</v>
      </c>
      <c r="B84" s="2" t="s">
        <v>12</v>
      </c>
      <c r="C84" s="2" t="s">
        <v>8</v>
      </c>
      <c r="D84" s="2">
        <v>1982</v>
      </c>
      <c r="E84" s="2" t="s">
        <v>13</v>
      </c>
      <c r="F84" s="3">
        <v>245243</v>
      </c>
    </row>
    <row r="85" spans="1:6" ht="14.25" customHeight="1" x14ac:dyDescent="0.3">
      <c r="A85" s="2" t="s">
        <v>6</v>
      </c>
      <c r="B85" s="2" t="s">
        <v>12</v>
      </c>
      <c r="C85" s="2" t="s">
        <v>8</v>
      </c>
      <c r="D85" s="2">
        <v>1983</v>
      </c>
      <c r="E85" s="2" t="s">
        <v>13</v>
      </c>
      <c r="F85" s="3">
        <v>226148</v>
      </c>
    </row>
    <row r="86" spans="1:6" ht="14.25" customHeight="1" x14ac:dyDescent="0.3">
      <c r="A86" s="2" t="s">
        <v>6</v>
      </c>
      <c r="B86" s="2" t="s">
        <v>12</v>
      </c>
      <c r="C86" s="2" t="s">
        <v>8</v>
      </c>
      <c r="D86" s="2">
        <v>1984</v>
      </c>
      <c r="E86" s="2" t="s">
        <v>13</v>
      </c>
      <c r="F86" s="3">
        <v>237766</v>
      </c>
    </row>
    <row r="87" spans="1:6" ht="14.25" customHeight="1" x14ac:dyDescent="0.3">
      <c r="A87" s="2" t="s">
        <v>6</v>
      </c>
      <c r="B87" s="2" t="s">
        <v>12</v>
      </c>
      <c r="C87" s="2" t="s">
        <v>8</v>
      </c>
      <c r="D87" s="2">
        <v>1985</v>
      </c>
      <c r="E87" s="2" t="s">
        <v>13</v>
      </c>
      <c r="F87" s="3">
        <v>262708</v>
      </c>
    </row>
    <row r="88" spans="1:6" ht="14.25" customHeight="1" x14ac:dyDescent="0.3">
      <c r="A88" s="2" t="s">
        <v>6</v>
      </c>
      <c r="B88" s="2" t="s">
        <v>12</v>
      </c>
      <c r="C88" s="2" t="s">
        <v>8</v>
      </c>
      <c r="D88" s="2">
        <v>1986</v>
      </c>
      <c r="E88" s="2" t="s">
        <v>13</v>
      </c>
      <c r="F88" s="3">
        <v>252736</v>
      </c>
    </row>
    <row r="89" spans="1:6" ht="14.25" customHeight="1" x14ac:dyDescent="0.3">
      <c r="A89" s="2" t="s">
        <v>6</v>
      </c>
      <c r="B89" s="2" t="s">
        <v>12</v>
      </c>
      <c r="C89" s="2" t="s">
        <v>8</v>
      </c>
      <c r="D89" s="2">
        <v>1987</v>
      </c>
      <c r="E89" s="2" t="s">
        <v>13</v>
      </c>
      <c r="F89" s="3">
        <v>266270</v>
      </c>
    </row>
    <row r="90" spans="1:6" ht="14.25" customHeight="1" x14ac:dyDescent="0.3">
      <c r="A90" s="2" t="s">
        <v>6</v>
      </c>
      <c r="B90" s="2" t="s">
        <v>12</v>
      </c>
      <c r="C90" s="2" t="s">
        <v>8</v>
      </c>
      <c r="D90" s="2">
        <v>1988</v>
      </c>
      <c r="E90" s="2" t="s">
        <v>13</v>
      </c>
      <c r="F90" s="3">
        <v>245193</v>
      </c>
    </row>
    <row r="91" spans="1:6" ht="14.25" customHeight="1" x14ac:dyDescent="0.3">
      <c r="A91" s="2" t="s">
        <v>6</v>
      </c>
      <c r="B91" s="2" t="s">
        <v>12</v>
      </c>
      <c r="C91" s="2" t="s">
        <v>8</v>
      </c>
      <c r="D91" s="2">
        <v>1989</v>
      </c>
      <c r="E91" s="2" t="s">
        <v>13</v>
      </c>
      <c r="F91" s="3">
        <v>251214</v>
      </c>
    </row>
    <row r="92" spans="1:6" ht="14.25" customHeight="1" x14ac:dyDescent="0.3">
      <c r="A92" s="2" t="s">
        <v>6</v>
      </c>
      <c r="B92" s="2" t="s">
        <v>12</v>
      </c>
      <c r="C92" s="2" t="s">
        <v>8</v>
      </c>
      <c r="D92" s="2">
        <v>1990</v>
      </c>
      <c r="E92" s="2" t="s">
        <v>13</v>
      </c>
      <c r="F92" s="3">
        <v>250994</v>
      </c>
    </row>
    <row r="93" spans="1:6" ht="14.25" customHeight="1" x14ac:dyDescent="0.3">
      <c r="A93" s="2" t="s">
        <v>6</v>
      </c>
      <c r="B93" s="2" t="s">
        <v>12</v>
      </c>
      <c r="C93" s="2" t="s">
        <v>8</v>
      </c>
      <c r="D93" s="2">
        <v>1991</v>
      </c>
      <c r="E93" s="2" t="s">
        <v>13</v>
      </c>
      <c r="F93" s="3">
        <v>96637</v>
      </c>
    </row>
    <row r="94" spans="1:6" ht="14.25" customHeight="1" x14ac:dyDescent="0.3">
      <c r="A94" s="2" t="s">
        <v>6</v>
      </c>
      <c r="B94" s="2" t="s">
        <v>12</v>
      </c>
      <c r="C94" s="2" t="s">
        <v>8</v>
      </c>
      <c r="D94" s="2">
        <v>1992</v>
      </c>
      <c r="E94" s="2" t="s">
        <v>13</v>
      </c>
      <c r="F94" s="3">
        <v>118173</v>
      </c>
    </row>
    <row r="95" spans="1:6" ht="14.25" customHeight="1" x14ac:dyDescent="0.3">
      <c r="A95" s="2" t="s">
        <v>6</v>
      </c>
      <c r="B95" s="2" t="s">
        <v>12</v>
      </c>
      <c r="C95" s="2" t="s">
        <v>8</v>
      </c>
      <c r="D95" s="2">
        <v>1993</v>
      </c>
      <c r="E95" s="2" t="s">
        <v>13</v>
      </c>
      <c r="F95" s="3">
        <v>107674</v>
      </c>
    </row>
    <row r="96" spans="1:6" ht="14.25" customHeight="1" x14ac:dyDescent="0.3">
      <c r="A96" s="2" t="s">
        <v>6</v>
      </c>
      <c r="B96" s="2" t="s">
        <v>12</v>
      </c>
      <c r="C96" s="2" t="s">
        <v>8</v>
      </c>
      <c r="D96" s="2">
        <v>1994</v>
      </c>
      <c r="E96" s="2" t="s">
        <v>13</v>
      </c>
      <c r="F96" s="3">
        <v>112448</v>
      </c>
    </row>
    <row r="97" spans="1:6" ht="14.25" customHeight="1" x14ac:dyDescent="0.3">
      <c r="A97" s="2" t="s">
        <v>6</v>
      </c>
      <c r="B97" s="2" t="s">
        <v>12</v>
      </c>
      <c r="C97" s="2" t="s">
        <v>8</v>
      </c>
      <c r="D97" s="2">
        <v>1995</v>
      </c>
      <c r="E97" s="2" t="s">
        <v>13</v>
      </c>
      <c r="F97" s="3">
        <v>107859</v>
      </c>
    </row>
    <row r="98" spans="1:6" ht="14.25" customHeight="1" x14ac:dyDescent="0.3">
      <c r="A98" s="2" t="s">
        <v>6</v>
      </c>
      <c r="B98" s="2" t="s">
        <v>12</v>
      </c>
      <c r="C98" s="2" t="s">
        <v>8</v>
      </c>
      <c r="D98" s="2">
        <v>1996</v>
      </c>
      <c r="E98" s="2" t="s">
        <v>13</v>
      </c>
      <c r="F98" s="3">
        <v>112323</v>
      </c>
    </row>
    <row r="99" spans="1:6" ht="14.25" customHeight="1" x14ac:dyDescent="0.3">
      <c r="A99" s="2" t="s">
        <v>6</v>
      </c>
      <c r="B99" s="2" t="s">
        <v>12</v>
      </c>
      <c r="C99" s="2" t="s">
        <v>8</v>
      </c>
      <c r="D99" s="2">
        <v>1997</v>
      </c>
      <c r="E99" s="2" t="s">
        <v>13</v>
      </c>
      <c r="F99" s="3">
        <v>111195</v>
      </c>
    </row>
    <row r="100" spans="1:6" ht="14.25" customHeight="1" x14ac:dyDescent="0.3">
      <c r="A100" s="2" t="s">
        <v>6</v>
      </c>
      <c r="B100" s="2" t="s">
        <v>12</v>
      </c>
      <c r="C100" s="2" t="s">
        <v>8</v>
      </c>
      <c r="D100" s="2">
        <v>1998</v>
      </c>
      <c r="E100" s="2" t="s">
        <v>13</v>
      </c>
      <c r="F100" s="3">
        <v>112271</v>
      </c>
    </row>
    <row r="101" spans="1:6" ht="14.25" customHeight="1" x14ac:dyDescent="0.3">
      <c r="A101" s="2" t="s">
        <v>6</v>
      </c>
      <c r="B101" s="2" t="s">
        <v>12</v>
      </c>
      <c r="C101" s="2" t="s">
        <v>8</v>
      </c>
      <c r="D101" s="2">
        <v>1999</v>
      </c>
      <c r="E101" s="2" t="s">
        <v>13</v>
      </c>
      <c r="F101" s="3">
        <v>110517</v>
      </c>
    </row>
    <row r="102" spans="1:6" ht="14.25" customHeight="1" x14ac:dyDescent="0.3">
      <c r="A102" s="2" t="s">
        <v>6</v>
      </c>
      <c r="B102" s="2" t="s">
        <v>12</v>
      </c>
      <c r="C102" s="2" t="s">
        <v>8</v>
      </c>
      <c r="D102" s="2">
        <v>2000</v>
      </c>
      <c r="E102" s="2" t="s">
        <v>13</v>
      </c>
      <c r="F102" s="3">
        <v>116314</v>
      </c>
    </row>
    <row r="103" spans="1:6" ht="14.25" customHeight="1" x14ac:dyDescent="0.3">
      <c r="A103" s="2" t="s">
        <v>6</v>
      </c>
      <c r="B103" s="2" t="s">
        <v>12</v>
      </c>
      <c r="C103" s="2" t="s">
        <v>8</v>
      </c>
      <c r="D103" s="2">
        <v>2001</v>
      </c>
      <c r="E103" s="2" t="s">
        <v>13</v>
      </c>
      <c r="F103" s="3">
        <v>102703</v>
      </c>
    </row>
    <row r="104" spans="1:6" ht="14.25" customHeight="1" x14ac:dyDescent="0.3">
      <c r="A104" s="2" t="s">
        <v>6</v>
      </c>
      <c r="B104" s="2" t="s">
        <v>12</v>
      </c>
      <c r="C104" s="2" t="s">
        <v>8</v>
      </c>
      <c r="D104" s="2">
        <v>2002</v>
      </c>
      <c r="E104" s="2" t="s">
        <v>13</v>
      </c>
      <c r="F104" s="3">
        <v>111652</v>
      </c>
    </row>
    <row r="105" spans="1:6" ht="14.25" customHeight="1" x14ac:dyDescent="0.3">
      <c r="A105" s="2" t="s">
        <v>6</v>
      </c>
      <c r="B105" s="2" t="s">
        <v>12</v>
      </c>
      <c r="C105" s="2" t="s">
        <v>8</v>
      </c>
      <c r="D105" s="2">
        <v>2003</v>
      </c>
      <c r="E105" s="2" t="s">
        <v>13</v>
      </c>
      <c r="F105" s="3">
        <v>118424</v>
      </c>
    </row>
    <row r="106" spans="1:6" ht="14.25" customHeight="1" x14ac:dyDescent="0.3">
      <c r="A106" s="2" t="s">
        <v>6</v>
      </c>
      <c r="B106" s="2" t="s">
        <v>12</v>
      </c>
      <c r="C106" s="2" t="s">
        <v>8</v>
      </c>
      <c r="D106" s="2">
        <v>2004</v>
      </c>
      <c r="E106" s="2" t="s">
        <v>13</v>
      </c>
      <c r="F106" s="3">
        <v>123630</v>
      </c>
    </row>
    <row r="107" spans="1:6" ht="14.25" customHeight="1" x14ac:dyDescent="0.3">
      <c r="A107" s="2" t="s">
        <v>6</v>
      </c>
      <c r="B107" s="2" t="s">
        <v>12</v>
      </c>
      <c r="C107" s="2" t="s">
        <v>8</v>
      </c>
      <c r="D107" s="2">
        <v>2005</v>
      </c>
      <c r="E107" s="2" t="s">
        <v>13</v>
      </c>
      <c r="F107" s="3">
        <v>115053</v>
      </c>
    </row>
    <row r="108" spans="1:6" ht="14.25" customHeight="1" x14ac:dyDescent="0.3">
      <c r="A108" s="2" t="s">
        <v>6</v>
      </c>
      <c r="B108" s="2" t="s">
        <v>12</v>
      </c>
      <c r="C108" s="2" t="s">
        <v>8</v>
      </c>
      <c r="D108" s="2">
        <v>2006</v>
      </c>
      <c r="E108" s="2" t="s">
        <v>13</v>
      </c>
      <c r="F108" s="3">
        <v>130482</v>
      </c>
    </row>
    <row r="109" spans="1:6" ht="14.25" customHeight="1" x14ac:dyDescent="0.3">
      <c r="A109" s="2" t="s">
        <v>6</v>
      </c>
      <c r="B109" s="2" t="s">
        <v>12</v>
      </c>
      <c r="C109" s="2" t="s">
        <v>8</v>
      </c>
      <c r="D109" s="2">
        <v>2007</v>
      </c>
      <c r="E109" s="2" t="s">
        <v>13</v>
      </c>
      <c r="F109" s="3">
        <v>126498</v>
      </c>
    </row>
    <row r="110" spans="1:6" ht="14.25" customHeight="1" x14ac:dyDescent="0.3">
      <c r="A110" s="2" t="s">
        <v>6</v>
      </c>
      <c r="B110" s="2" t="s">
        <v>12</v>
      </c>
      <c r="C110" s="2" t="s">
        <v>8</v>
      </c>
      <c r="D110" s="2">
        <v>2008</v>
      </c>
      <c r="E110" s="2" t="s">
        <v>13</v>
      </c>
      <c r="F110" s="3">
        <v>126065</v>
      </c>
    </row>
    <row r="111" spans="1:6" ht="14.25" customHeight="1" x14ac:dyDescent="0.3">
      <c r="A111" s="2" t="s">
        <v>6</v>
      </c>
      <c r="B111" s="2" t="s">
        <v>12</v>
      </c>
      <c r="C111" s="2" t="s">
        <v>8</v>
      </c>
      <c r="D111" s="2">
        <v>2009</v>
      </c>
      <c r="E111" s="2" t="s">
        <v>13</v>
      </c>
      <c r="F111" s="3">
        <v>127453</v>
      </c>
    </row>
    <row r="112" spans="1:6" ht="14.25" customHeight="1" x14ac:dyDescent="0.3">
      <c r="A112" s="2" t="s">
        <v>6</v>
      </c>
      <c r="B112" s="2" t="s">
        <v>12</v>
      </c>
      <c r="C112" s="2" t="s">
        <v>8</v>
      </c>
      <c r="D112" s="2">
        <v>2010</v>
      </c>
      <c r="E112" s="2" t="s">
        <v>13</v>
      </c>
      <c r="F112" s="3">
        <v>390809</v>
      </c>
    </row>
    <row r="113" spans="1:6" ht="14.25" customHeight="1" x14ac:dyDescent="0.3">
      <c r="A113" s="2" t="s">
        <v>6</v>
      </c>
      <c r="B113" s="2" t="s">
        <v>12</v>
      </c>
      <c r="C113" s="2" t="s">
        <v>8</v>
      </c>
      <c r="D113" s="2">
        <v>2011</v>
      </c>
      <c r="E113" s="2" t="s">
        <v>13</v>
      </c>
      <c r="F113" s="3">
        <v>366462</v>
      </c>
    </row>
    <row r="114" spans="1:6" ht="14.25" customHeight="1" x14ac:dyDescent="0.3">
      <c r="A114" s="2" t="s">
        <v>6</v>
      </c>
      <c r="B114" s="2" t="s">
        <v>12</v>
      </c>
      <c r="C114" s="2" t="s">
        <v>8</v>
      </c>
      <c r="D114" s="2">
        <v>2012</v>
      </c>
      <c r="E114" s="2" t="s">
        <v>13</v>
      </c>
      <c r="F114" s="3">
        <v>386092</v>
      </c>
    </row>
    <row r="115" spans="1:6" ht="14.25" customHeight="1" x14ac:dyDescent="0.3">
      <c r="A115" s="2" t="s">
        <v>6</v>
      </c>
      <c r="B115" s="2" t="s">
        <v>12</v>
      </c>
      <c r="C115" s="2" t="s">
        <v>8</v>
      </c>
      <c r="D115" s="2">
        <v>2013</v>
      </c>
      <c r="E115" s="2" t="s">
        <v>13</v>
      </c>
      <c r="F115" s="3">
        <v>410606</v>
      </c>
    </row>
    <row r="116" spans="1:6" ht="14.25" customHeight="1" x14ac:dyDescent="0.3">
      <c r="A116" s="2" t="s">
        <v>6</v>
      </c>
      <c r="B116" s="2" t="s">
        <v>12</v>
      </c>
      <c r="C116" s="2" t="s">
        <v>8</v>
      </c>
      <c r="D116" s="2">
        <v>2014</v>
      </c>
      <c r="E116" s="2" t="s">
        <v>13</v>
      </c>
      <c r="F116" s="3">
        <v>413836</v>
      </c>
    </row>
    <row r="117" spans="1:6" ht="14.25" customHeight="1" x14ac:dyDescent="0.3">
      <c r="A117" s="2" t="s">
        <v>6</v>
      </c>
      <c r="B117" s="2" t="s">
        <v>12</v>
      </c>
      <c r="C117" s="2" t="s">
        <v>8</v>
      </c>
      <c r="D117" s="2">
        <v>2015</v>
      </c>
      <c r="E117" s="2" t="s">
        <v>13</v>
      </c>
      <c r="F117" s="3">
        <v>427087</v>
      </c>
    </row>
    <row r="118" spans="1:6" ht="14.25" customHeight="1" x14ac:dyDescent="0.3">
      <c r="A118" s="2" t="s">
        <v>6</v>
      </c>
      <c r="B118" s="2" t="s">
        <v>12</v>
      </c>
      <c r="C118" s="2" t="s">
        <v>8</v>
      </c>
      <c r="D118" s="2">
        <v>2016</v>
      </c>
      <c r="E118" s="2" t="s">
        <v>13</v>
      </c>
      <c r="F118" s="3">
        <v>387791</v>
      </c>
    </row>
    <row r="119" spans="1:6" ht="14.25" customHeight="1" x14ac:dyDescent="0.3">
      <c r="A119" s="2" t="s">
        <v>6</v>
      </c>
      <c r="B119" s="2" t="s">
        <v>12</v>
      </c>
      <c r="C119" s="2" t="s">
        <v>8</v>
      </c>
      <c r="D119" s="2">
        <v>2017</v>
      </c>
      <c r="E119" s="2" t="s">
        <v>13</v>
      </c>
      <c r="F119" s="3">
        <v>393780</v>
      </c>
    </row>
    <row r="120" spans="1:6" ht="14.25" customHeight="1" x14ac:dyDescent="0.3">
      <c r="A120" s="2" t="s">
        <v>6</v>
      </c>
      <c r="B120" s="2" t="s">
        <v>12</v>
      </c>
      <c r="C120" s="2" t="s">
        <v>8</v>
      </c>
      <c r="D120" s="2">
        <v>2018</v>
      </c>
      <c r="E120" s="2" t="s">
        <v>13</v>
      </c>
      <c r="F120" s="3">
        <v>389128</v>
      </c>
    </row>
    <row r="121" spans="1:6" ht="14.25" customHeight="1" x14ac:dyDescent="0.3">
      <c r="A121" s="2" t="s">
        <v>6</v>
      </c>
      <c r="B121" s="2" t="s">
        <v>12</v>
      </c>
      <c r="C121" s="2" t="s">
        <v>8</v>
      </c>
      <c r="D121" s="2">
        <v>2019</v>
      </c>
      <c r="E121" s="2" t="s">
        <v>13</v>
      </c>
      <c r="F121" s="3">
        <v>387755</v>
      </c>
    </row>
    <row r="122" spans="1:6" ht="14.25" customHeight="1" x14ac:dyDescent="0.3">
      <c r="A122" s="2" t="s">
        <v>6</v>
      </c>
      <c r="B122" s="2" t="s">
        <v>12</v>
      </c>
      <c r="C122" s="2" t="s">
        <v>8</v>
      </c>
      <c r="D122" s="2">
        <v>2020</v>
      </c>
      <c r="E122" s="2" t="s">
        <v>13</v>
      </c>
      <c r="F122" s="3">
        <v>367480</v>
      </c>
    </row>
    <row r="123" spans="1:6" ht="14.25" customHeight="1" x14ac:dyDescent="0.3">
      <c r="A123" s="2" t="s">
        <v>6</v>
      </c>
      <c r="B123" s="2" t="s">
        <v>12</v>
      </c>
      <c r="C123" s="2" t="s">
        <v>8</v>
      </c>
      <c r="D123" s="2">
        <v>2021</v>
      </c>
      <c r="E123" s="2" t="s">
        <v>13</v>
      </c>
      <c r="F123" s="3">
        <v>413325</v>
      </c>
    </row>
    <row r="124" spans="1:6" ht="14.25" customHeight="1" x14ac:dyDescent="0.3">
      <c r="A124" s="2" t="s">
        <v>6</v>
      </c>
      <c r="B124" s="2" t="s">
        <v>14</v>
      </c>
      <c r="C124" s="2" t="s">
        <v>8</v>
      </c>
      <c r="D124" s="2">
        <v>1961</v>
      </c>
      <c r="E124" s="2" t="s">
        <v>15</v>
      </c>
      <c r="F124" s="3">
        <v>2012000</v>
      </c>
    </row>
    <row r="125" spans="1:6" ht="14.25" customHeight="1" x14ac:dyDescent="0.3">
      <c r="A125" s="2" t="s">
        <v>6</v>
      </c>
      <c r="B125" s="2" t="s">
        <v>14</v>
      </c>
      <c r="C125" s="2" t="s">
        <v>8</v>
      </c>
      <c r="D125" s="2">
        <v>1962</v>
      </c>
      <c r="E125" s="2" t="s">
        <v>15</v>
      </c>
      <c r="F125" s="3">
        <v>2136000</v>
      </c>
    </row>
    <row r="126" spans="1:6" ht="14.25" customHeight="1" x14ac:dyDescent="0.3">
      <c r="A126" s="2" t="s">
        <v>6</v>
      </c>
      <c r="B126" s="2" t="s">
        <v>14</v>
      </c>
      <c r="C126" s="2" t="s">
        <v>8</v>
      </c>
      <c r="D126" s="2">
        <v>1963</v>
      </c>
      <c r="E126" s="2" t="s">
        <v>15</v>
      </c>
      <c r="F126" s="3">
        <v>2099000</v>
      </c>
    </row>
    <row r="127" spans="1:6" ht="14.25" customHeight="1" x14ac:dyDescent="0.3">
      <c r="A127" s="2" t="s">
        <v>6</v>
      </c>
      <c r="B127" s="2" t="s">
        <v>14</v>
      </c>
      <c r="C127" s="2" t="s">
        <v>8</v>
      </c>
      <c r="D127" s="2">
        <v>1964</v>
      </c>
      <c r="E127" s="2" t="s">
        <v>15</v>
      </c>
      <c r="F127" s="3">
        <v>2157000</v>
      </c>
    </row>
    <row r="128" spans="1:6" ht="14.25" customHeight="1" x14ac:dyDescent="0.3">
      <c r="A128" s="2" t="s">
        <v>6</v>
      </c>
      <c r="B128" s="2" t="s">
        <v>14</v>
      </c>
      <c r="C128" s="2" t="s">
        <v>8</v>
      </c>
      <c r="D128" s="2">
        <v>1965</v>
      </c>
      <c r="E128" s="2" t="s">
        <v>15</v>
      </c>
      <c r="F128" s="3">
        <v>2087000</v>
      </c>
    </row>
    <row r="129" spans="1:6" ht="14.25" customHeight="1" x14ac:dyDescent="0.3">
      <c r="A129" s="2" t="s">
        <v>6</v>
      </c>
      <c r="B129" s="2" t="s">
        <v>14</v>
      </c>
      <c r="C129" s="2" t="s">
        <v>8</v>
      </c>
      <c r="D129" s="2">
        <v>1966</v>
      </c>
      <c r="E129" s="2" t="s">
        <v>15</v>
      </c>
      <c r="F129" s="3">
        <v>2490000</v>
      </c>
    </row>
    <row r="130" spans="1:6" ht="14.25" customHeight="1" x14ac:dyDescent="0.3">
      <c r="A130" s="2" t="s">
        <v>6</v>
      </c>
      <c r="B130" s="2" t="s">
        <v>14</v>
      </c>
      <c r="C130" s="2" t="s">
        <v>8</v>
      </c>
      <c r="D130" s="2">
        <v>1967</v>
      </c>
      <c r="E130" s="2" t="s">
        <v>15</v>
      </c>
      <c r="F130" s="3">
        <v>2130000</v>
      </c>
    </row>
    <row r="131" spans="1:6" ht="14.25" customHeight="1" x14ac:dyDescent="0.3">
      <c r="A131" s="2" t="s">
        <v>6</v>
      </c>
      <c r="B131" s="2" t="s">
        <v>14</v>
      </c>
      <c r="C131" s="2" t="s">
        <v>8</v>
      </c>
      <c r="D131" s="2">
        <v>1968</v>
      </c>
      <c r="E131" s="2" t="s">
        <v>15</v>
      </c>
      <c r="F131" s="3">
        <v>2408176</v>
      </c>
    </row>
    <row r="132" spans="1:6" ht="14.25" customHeight="1" x14ac:dyDescent="0.3">
      <c r="A132" s="2" t="s">
        <v>6</v>
      </c>
      <c r="B132" s="2" t="s">
        <v>14</v>
      </c>
      <c r="C132" s="2" t="s">
        <v>8</v>
      </c>
      <c r="D132" s="2">
        <v>1969</v>
      </c>
      <c r="E132" s="2" t="s">
        <v>15</v>
      </c>
      <c r="F132" s="3">
        <v>2361501</v>
      </c>
    </row>
    <row r="133" spans="1:6" ht="14.25" customHeight="1" x14ac:dyDescent="0.3">
      <c r="A133" s="2" t="s">
        <v>6</v>
      </c>
      <c r="B133" s="2" t="s">
        <v>14</v>
      </c>
      <c r="C133" s="2" t="s">
        <v>8</v>
      </c>
      <c r="D133" s="2">
        <v>1970</v>
      </c>
      <c r="E133" s="2" t="s">
        <v>15</v>
      </c>
      <c r="F133" s="3">
        <v>2510324</v>
      </c>
    </row>
    <row r="134" spans="1:6" ht="14.25" customHeight="1" x14ac:dyDescent="0.3">
      <c r="A134" s="2" t="s">
        <v>6</v>
      </c>
      <c r="B134" s="2" t="s">
        <v>14</v>
      </c>
      <c r="C134" s="2" t="s">
        <v>8</v>
      </c>
      <c r="D134" s="2">
        <v>1971</v>
      </c>
      <c r="E134" s="2" t="s">
        <v>15</v>
      </c>
      <c r="F134" s="3">
        <v>2065534</v>
      </c>
    </row>
    <row r="135" spans="1:6" ht="14.25" customHeight="1" x14ac:dyDescent="0.3">
      <c r="A135" s="2" t="s">
        <v>6</v>
      </c>
      <c r="B135" s="2" t="s">
        <v>14</v>
      </c>
      <c r="C135" s="2" t="s">
        <v>8</v>
      </c>
      <c r="D135" s="2">
        <v>1972</v>
      </c>
      <c r="E135" s="2" t="s">
        <v>15</v>
      </c>
      <c r="F135" s="3">
        <v>1869401</v>
      </c>
    </row>
    <row r="136" spans="1:6" ht="14.25" customHeight="1" x14ac:dyDescent="0.3">
      <c r="A136" s="2" t="s">
        <v>6</v>
      </c>
      <c r="B136" s="2" t="s">
        <v>14</v>
      </c>
      <c r="C136" s="2" t="s">
        <v>8</v>
      </c>
      <c r="D136" s="2">
        <v>1973</v>
      </c>
      <c r="E136" s="2" t="s">
        <v>15</v>
      </c>
      <c r="F136" s="3">
        <v>2056326</v>
      </c>
    </row>
    <row r="137" spans="1:6" ht="14.25" customHeight="1" x14ac:dyDescent="0.3">
      <c r="A137" s="2" t="s">
        <v>6</v>
      </c>
      <c r="B137" s="2" t="s">
        <v>14</v>
      </c>
      <c r="C137" s="2" t="s">
        <v>8</v>
      </c>
      <c r="D137" s="2">
        <v>1974</v>
      </c>
      <c r="E137" s="2" t="s">
        <v>15</v>
      </c>
      <c r="F137" s="3">
        <v>2511367</v>
      </c>
    </row>
    <row r="138" spans="1:6" ht="14.25" customHeight="1" x14ac:dyDescent="0.3">
      <c r="A138" s="2" t="s">
        <v>6</v>
      </c>
      <c r="B138" s="2" t="s">
        <v>14</v>
      </c>
      <c r="C138" s="2" t="s">
        <v>8</v>
      </c>
      <c r="D138" s="2">
        <v>1975</v>
      </c>
      <c r="E138" s="2" t="s">
        <v>15</v>
      </c>
      <c r="F138" s="3">
        <v>2204922</v>
      </c>
    </row>
    <row r="139" spans="1:6" ht="14.25" customHeight="1" x14ac:dyDescent="0.3">
      <c r="A139" s="2" t="s">
        <v>6</v>
      </c>
      <c r="B139" s="2" t="s">
        <v>14</v>
      </c>
      <c r="C139" s="2" t="s">
        <v>8</v>
      </c>
      <c r="D139" s="2">
        <v>1976</v>
      </c>
      <c r="E139" s="2" t="s">
        <v>15</v>
      </c>
      <c r="F139" s="3">
        <v>2346800</v>
      </c>
    </row>
    <row r="140" spans="1:6" ht="14.25" customHeight="1" x14ac:dyDescent="0.3">
      <c r="A140" s="2" t="s">
        <v>6</v>
      </c>
      <c r="B140" s="2" t="s">
        <v>14</v>
      </c>
      <c r="C140" s="2" t="s">
        <v>8</v>
      </c>
      <c r="D140" s="2">
        <v>1977</v>
      </c>
      <c r="E140" s="2" t="s">
        <v>15</v>
      </c>
      <c r="F140" s="3">
        <v>2524800</v>
      </c>
    </row>
    <row r="141" spans="1:6" ht="14.25" customHeight="1" x14ac:dyDescent="0.3">
      <c r="A141" s="2" t="s">
        <v>6</v>
      </c>
      <c r="B141" s="2" t="s">
        <v>14</v>
      </c>
      <c r="C141" s="2" t="s">
        <v>8</v>
      </c>
      <c r="D141" s="2">
        <v>1978</v>
      </c>
      <c r="E141" s="2" t="s">
        <v>15</v>
      </c>
      <c r="F141" s="3">
        <v>2513300</v>
      </c>
    </row>
    <row r="142" spans="1:6" ht="14.25" customHeight="1" x14ac:dyDescent="0.3">
      <c r="A142" s="2" t="s">
        <v>6</v>
      </c>
      <c r="B142" s="2" t="s">
        <v>14</v>
      </c>
      <c r="C142" s="2" t="s">
        <v>8</v>
      </c>
      <c r="D142" s="2">
        <v>1979</v>
      </c>
      <c r="E142" s="2" t="s">
        <v>15</v>
      </c>
      <c r="F142" s="3">
        <v>2752400</v>
      </c>
    </row>
    <row r="143" spans="1:6" ht="14.25" customHeight="1" x14ac:dyDescent="0.3">
      <c r="A143" s="2" t="s">
        <v>6</v>
      </c>
      <c r="B143" s="2" t="s">
        <v>14</v>
      </c>
      <c r="C143" s="2" t="s">
        <v>8</v>
      </c>
      <c r="D143" s="2">
        <v>1980</v>
      </c>
      <c r="E143" s="2" t="s">
        <v>15</v>
      </c>
      <c r="F143" s="3">
        <v>2477507</v>
      </c>
    </row>
    <row r="144" spans="1:6" ht="14.25" customHeight="1" x14ac:dyDescent="0.3">
      <c r="A144" s="2" t="s">
        <v>6</v>
      </c>
      <c r="B144" s="2" t="s">
        <v>14</v>
      </c>
      <c r="C144" s="2" t="s">
        <v>8</v>
      </c>
      <c r="D144" s="2">
        <v>1981</v>
      </c>
      <c r="E144" s="2" t="s">
        <v>15</v>
      </c>
      <c r="F144" s="3">
        <v>2646848</v>
      </c>
    </row>
    <row r="145" spans="1:6" ht="14.25" customHeight="1" x14ac:dyDescent="0.3">
      <c r="A145" s="2" t="s">
        <v>6</v>
      </c>
      <c r="B145" s="2" t="s">
        <v>14</v>
      </c>
      <c r="C145" s="2" t="s">
        <v>8</v>
      </c>
      <c r="D145" s="2">
        <v>1982</v>
      </c>
      <c r="E145" s="2" t="s">
        <v>15</v>
      </c>
      <c r="F145" s="3">
        <v>2780880</v>
      </c>
    </row>
    <row r="146" spans="1:6" ht="14.25" customHeight="1" x14ac:dyDescent="0.3">
      <c r="A146" s="2" t="s">
        <v>6</v>
      </c>
      <c r="B146" s="2" t="s">
        <v>14</v>
      </c>
      <c r="C146" s="2" t="s">
        <v>8</v>
      </c>
      <c r="D146" s="2">
        <v>1983</v>
      </c>
      <c r="E146" s="2" t="s">
        <v>15</v>
      </c>
      <c r="F146" s="3">
        <v>2556084</v>
      </c>
    </row>
    <row r="147" spans="1:6" ht="14.25" customHeight="1" x14ac:dyDescent="0.3">
      <c r="A147" s="2" t="s">
        <v>6</v>
      </c>
      <c r="B147" s="2" t="s">
        <v>14</v>
      </c>
      <c r="C147" s="2" t="s">
        <v>8</v>
      </c>
      <c r="D147" s="2">
        <v>1984</v>
      </c>
      <c r="E147" s="2" t="s">
        <v>15</v>
      </c>
      <c r="F147" s="3">
        <v>2793270</v>
      </c>
    </row>
    <row r="148" spans="1:6" ht="14.25" customHeight="1" x14ac:dyDescent="0.3">
      <c r="A148" s="2" t="s">
        <v>6</v>
      </c>
      <c r="B148" s="2" t="s">
        <v>14</v>
      </c>
      <c r="C148" s="2" t="s">
        <v>8</v>
      </c>
      <c r="D148" s="2">
        <v>1985</v>
      </c>
      <c r="E148" s="2" t="s">
        <v>15</v>
      </c>
      <c r="F148" s="3">
        <v>2993790</v>
      </c>
    </row>
    <row r="149" spans="1:6" ht="14.25" customHeight="1" x14ac:dyDescent="0.3">
      <c r="A149" s="2" t="s">
        <v>6</v>
      </c>
      <c r="B149" s="2" t="s">
        <v>14</v>
      </c>
      <c r="C149" s="2" t="s">
        <v>8</v>
      </c>
      <c r="D149" s="2">
        <v>1986</v>
      </c>
      <c r="E149" s="2" t="s">
        <v>15</v>
      </c>
      <c r="F149" s="3">
        <v>2761291</v>
      </c>
    </row>
    <row r="150" spans="1:6" ht="14.25" customHeight="1" x14ac:dyDescent="0.3">
      <c r="A150" s="2" t="s">
        <v>6</v>
      </c>
      <c r="B150" s="2" t="s">
        <v>14</v>
      </c>
      <c r="C150" s="2" t="s">
        <v>8</v>
      </c>
      <c r="D150" s="2">
        <v>1987</v>
      </c>
      <c r="E150" s="2" t="s">
        <v>15</v>
      </c>
      <c r="F150" s="3">
        <v>3032810</v>
      </c>
    </row>
    <row r="151" spans="1:6" ht="14.25" customHeight="1" x14ac:dyDescent="0.3">
      <c r="A151" s="2" t="s">
        <v>6</v>
      </c>
      <c r="B151" s="2" t="s">
        <v>14</v>
      </c>
      <c r="C151" s="2" t="s">
        <v>8</v>
      </c>
      <c r="D151" s="2">
        <v>1988</v>
      </c>
      <c r="E151" s="2" t="s">
        <v>15</v>
      </c>
      <c r="F151" s="3">
        <v>2721640</v>
      </c>
    </row>
    <row r="152" spans="1:6" ht="14.25" customHeight="1" x14ac:dyDescent="0.3">
      <c r="A152" s="2" t="s">
        <v>6</v>
      </c>
      <c r="B152" s="2" t="s">
        <v>14</v>
      </c>
      <c r="C152" s="2" t="s">
        <v>8</v>
      </c>
      <c r="D152" s="2">
        <v>1989</v>
      </c>
      <c r="E152" s="2" t="s">
        <v>15</v>
      </c>
      <c r="F152" s="3">
        <v>2876400</v>
      </c>
    </row>
    <row r="153" spans="1:6" ht="14.25" customHeight="1" x14ac:dyDescent="0.3">
      <c r="A153" s="2" t="s">
        <v>6</v>
      </c>
      <c r="B153" s="2" t="s">
        <v>14</v>
      </c>
      <c r="C153" s="2" t="s">
        <v>8</v>
      </c>
      <c r="D153" s="2">
        <v>1990</v>
      </c>
      <c r="E153" s="2" t="s">
        <v>15</v>
      </c>
      <c r="F153" s="3">
        <v>3004400</v>
      </c>
    </row>
    <row r="154" spans="1:6" ht="14.25" customHeight="1" x14ac:dyDescent="0.3">
      <c r="A154" s="2" t="s">
        <v>6</v>
      </c>
      <c r="B154" s="2" t="s">
        <v>14</v>
      </c>
      <c r="C154" s="2" t="s">
        <v>8</v>
      </c>
      <c r="D154" s="2">
        <v>1991</v>
      </c>
      <c r="E154" s="2" t="s">
        <v>15</v>
      </c>
      <c r="F154" s="3">
        <v>2835318.18</v>
      </c>
    </row>
    <row r="155" spans="1:6" ht="14.25" customHeight="1" x14ac:dyDescent="0.3">
      <c r="A155" s="2" t="s">
        <v>6</v>
      </c>
      <c r="B155" s="2" t="s">
        <v>14</v>
      </c>
      <c r="C155" s="2" t="s">
        <v>8</v>
      </c>
      <c r="D155" s="2">
        <v>1992</v>
      </c>
      <c r="E155" s="2" t="s">
        <v>15</v>
      </c>
      <c r="F155" s="3">
        <v>3614909.09</v>
      </c>
    </row>
    <row r="156" spans="1:6" ht="14.25" customHeight="1" x14ac:dyDescent="0.3">
      <c r="A156" s="2" t="s">
        <v>6</v>
      </c>
      <c r="B156" s="2" t="s">
        <v>14</v>
      </c>
      <c r="C156" s="2" t="s">
        <v>8</v>
      </c>
      <c r="D156" s="2">
        <v>1993</v>
      </c>
      <c r="E156" s="2" t="s">
        <v>15</v>
      </c>
      <c r="F156" s="3">
        <v>3322818.18</v>
      </c>
    </row>
    <row r="157" spans="1:6" ht="14.25" customHeight="1" x14ac:dyDescent="0.3">
      <c r="A157" s="2" t="s">
        <v>6</v>
      </c>
      <c r="B157" s="2" t="s">
        <v>14</v>
      </c>
      <c r="C157" s="2" t="s">
        <v>8</v>
      </c>
      <c r="D157" s="2">
        <v>1994</v>
      </c>
      <c r="E157" s="2" t="s">
        <v>15</v>
      </c>
      <c r="F157" s="3">
        <v>3684909.09</v>
      </c>
    </row>
    <row r="158" spans="1:6" ht="14.25" customHeight="1" x14ac:dyDescent="0.3">
      <c r="A158" s="2" t="s">
        <v>6</v>
      </c>
      <c r="B158" s="2" t="s">
        <v>14</v>
      </c>
      <c r="C158" s="2" t="s">
        <v>8</v>
      </c>
      <c r="D158" s="2">
        <v>1995</v>
      </c>
      <c r="E158" s="2" t="s">
        <v>15</v>
      </c>
      <c r="F158" s="3">
        <v>3841954.55</v>
      </c>
    </row>
    <row r="159" spans="1:6" ht="14.25" customHeight="1" x14ac:dyDescent="0.3">
      <c r="A159" s="2" t="s">
        <v>6</v>
      </c>
      <c r="B159" s="2" t="s">
        <v>14</v>
      </c>
      <c r="C159" s="2" t="s">
        <v>8</v>
      </c>
      <c r="D159" s="2">
        <v>1996</v>
      </c>
      <c r="E159" s="2" t="s">
        <v>15</v>
      </c>
      <c r="F159" s="3">
        <v>4093045.45</v>
      </c>
    </row>
    <row r="160" spans="1:6" ht="14.25" customHeight="1" x14ac:dyDescent="0.3">
      <c r="A160" s="2" t="s">
        <v>6</v>
      </c>
      <c r="B160" s="2" t="s">
        <v>14</v>
      </c>
      <c r="C160" s="2" t="s">
        <v>8</v>
      </c>
      <c r="D160" s="2">
        <v>1997</v>
      </c>
      <c r="E160" s="2" t="s">
        <v>15</v>
      </c>
      <c r="F160" s="3">
        <v>4179818.18</v>
      </c>
    </row>
    <row r="161" spans="1:6" ht="14.25" customHeight="1" x14ac:dyDescent="0.3">
      <c r="A161" s="2" t="s">
        <v>6</v>
      </c>
      <c r="B161" s="2" t="s">
        <v>14</v>
      </c>
      <c r="C161" s="2" t="s">
        <v>8</v>
      </c>
      <c r="D161" s="2">
        <v>1998</v>
      </c>
      <c r="E161" s="2" t="s">
        <v>15</v>
      </c>
      <c r="F161" s="3">
        <v>4338136.3600000003</v>
      </c>
    </row>
    <row r="162" spans="1:6" ht="14.25" customHeight="1" x14ac:dyDescent="0.3">
      <c r="A162" s="2" t="s">
        <v>6</v>
      </c>
      <c r="B162" s="2" t="s">
        <v>14</v>
      </c>
      <c r="C162" s="2" t="s">
        <v>8</v>
      </c>
      <c r="D162" s="2">
        <v>1999</v>
      </c>
      <c r="E162" s="2" t="s">
        <v>15</v>
      </c>
      <c r="F162" s="3">
        <v>4277000</v>
      </c>
    </row>
    <row r="163" spans="1:6" ht="14.25" customHeight="1" x14ac:dyDescent="0.3">
      <c r="A163" s="2" t="s">
        <v>6</v>
      </c>
      <c r="B163" s="2" t="s">
        <v>14</v>
      </c>
      <c r="C163" s="2" t="s">
        <v>8</v>
      </c>
      <c r="D163" s="2">
        <v>2000</v>
      </c>
      <c r="E163" s="2" t="s">
        <v>15</v>
      </c>
      <c r="F163" s="3">
        <v>4576954.55</v>
      </c>
    </row>
    <row r="164" spans="1:6" ht="14.25" customHeight="1" x14ac:dyDescent="0.3">
      <c r="A164" s="2" t="s">
        <v>6</v>
      </c>
      <c r="B164" s="2" t="s">
        <v>14</v>
      </c>
      <c r="C164" s="2" t="s">
        <v>8</v>
      </c>
      <c r="D164" s="2">
        <v>2001</v>
      </c>
      <c r="E164" s="2" t="s">
        <v>15</v>
      </c>
      <c r="F164" s="3">
        <v>4229318.18</v>
      </c>
    </row>
    <row r="165" spans="1:6" ht="14.25" customHeight="1" x14ac:dyDescent="0.3">
      <c r="A165" s="2" t="s">
        <v>6</v>
      </c>
      <c r="B165" s="2" t="s">
        <v>14</v>
      </c>
      <c r="C165" s="2" t="s">
        <v>8</v>
      </c>
      <c r="D165" s="2">
        <v>2002</v>
      </c>
      <c r="E165" s="2" t="s">
        <v>15</v>
      </c>
      <c r="F165" s="3">
        <v>4715045.45</v>
      </c>
    </row>
    <row r="166" spans="1:6" ht="14.25" customHeight="1" x14ac:dyDescent="0.3">
      <c r="A166" s="2" t="s">
        <v>6</v>
      </c>
      <c r="B166" s="2" t="s">
        <v>14</v>
      </c>
      <c r="C166" s="2" t="s">
        <v>8</v>
      </c>
      <c r="D166" s="2">
        <v>2003</v>
      </c>
      <c r="E166" s="2" t="s">
        <v>15</v>
      </c>
      <c r="F166" s="3">
        <v>5293545.45</v>
      </c>
    </row>
    <row r="167" spans="1:6" ht="14.25" customHeight="1" x14ac:dyDescent="0.3">
      <c r="A167" s="2" t="s">
        <v>6</v>
      </c>
      <c r="B167" s="2" t="s">
        <v>14</v>
      </c>
      <c r="C167" s="2" t="s">
        <v>8</v>
      </c>
      <c r="D167" s="2">
        <v>2004</v>
      </c>
      <c r="E167" s="2" t="s">
        <v>15</v>
      </c>
      <c r="F167" s="3">
        <v>5246863.6399999997</v>
      </c>
    </row>
    <row r="168" spans="1:6" ht="14.25" customHeight="1" x14ac:dyDescent="0.3">
      <c r="A168" s="2" t="s">
        <v>6</v>
      </c>
      <c r="B168" s="2" t="s">
        <v>14</v>
      </c>
      <c r="C168" s="2" t="s">
        <v>8</v>
      </c>
      <c r="D168" s="2">
        <v>2005</v>
      </c>
      <c r="E168" s="2" t="s">
        <v>15</v>
      </c>
      <c r="F168" s="3">
        <v>4443363.6399999997</v>
      </c>
    </row>
    <row r="169" spans="1:6" ht="14.25" customHeight="1" x14ac:dyDescent="0.3">
      <c r="A169" s="2" t="s">
        <v>6</v>
      </c>
      <c r="B169" s="2" t="s">
        <v>14</v>
      </c>
      <c r="C169" s="2" t="s">
        <v>8</v>
      </c>
      <c r="D169" s="2">
        <v>2006</v>
      </c>
      <c r="E169" s="2" t="s">
        <v>15</v>
      </c>
      <c r="F169" s="3">
        <v>5101863.6399999997</v>
      </c>
    </row>
    <row r="170" spans="1:6" ht="14.25" customHeight="1" x14ac:dyDescent="0.3">
      <c r="A170" s="2" t="s">
        <v>6</v>
      </c>
      <c r="B170" s="2" t="s">
        <v>14</v>
      </c>
      <c r="C170" s="2" t="s">
        <v>8</v>
      </c>
      <c r="D170" s="2">
        <v>2007</v>
      </c>
      <c r="E170" s="2" t="s">
        <v>15</v>
      </c>
      <c r="F170" s="3">
        <v>4999181.82</v>
      </c>
    </row>
    <row r="171" spans="1:6" ht="14.25" customHeight="1" x14ac:dyDescent="0.3">
      <c r="A171" s="2" t="s">
        <v>6</v>
      </c>
      <c r="B171" s="2" t="s">
        <v>14</v>
      </c>
      <c r="C171" s="2" t="s">
        <v>8</v>
      </c>
      <c r="D171" s="2">
        <v>2008</v>
      </c>
      <c r="E171" s="2" t="s">
        <v>15</v>
      </c>
      <c r="F171" s="3">
        <v>4707272.7300000004</v>
      </c>
    </row>
    <row r="172" spans="1:6" ht="14.25" customHeight="1" x14ac:dyDescent="0.3">
      <c r="A172" s="2" t="s">
        <v>6</v>
      </c>
      <c r="B172" s="2" t="s">
        <v>14</v>
      </c>
      <c r="C172" s="2" t="s">
        <v>8</v>
      </c>
      <c r="D172" s="2">
        <v>2009</v>
      </c>
      <c r="E172" s="2" t="s">
        <v>15</v>
      </c>
      <c r="F172" s="3">
        <v>4584500</v>
      </c>
    </row>
    <row r="173" spans="1:6" ht="14.25" customHeight="1" x14ac:dyDescent="0.3">
      <c r="A173" s="2" t="s">
        <v>6</v>
      </c>
      <c r="B173" s="2" t="s">
        <v>14</v>
      </c>
      <c r="C173" s="2" t="s">
        <v>8</v>
      </c>
      <c r="D173" s="2">
        <v>2010</v>
      </c>
      <c r="E173" s="2" t="s">
        <v>15</v>
      </c>
      <c r="F173" s="3">
        <v>5440612</v>
      </c>
    </row>
    <row r="174" spans="1:6" ht="14.25" customHeight="1" x14ac:dyDescent="0.3">
      <c r="A174" s="2" t="s">
        <v>6</v>
      </c>
      <c r="B174" s="2" t="s">
        <v>14</v>
      </c>
      <c r="C174" s="2" t="s">
        <v>8</v>
      </c>
      <c r="D174" s="2">
        <v>2011</v>
      </c>
      <c r="E174" s="2" t="s">
        <v>15</v>
      </c>
      <c r="F174" s="3">
        <v>5172873</v>
      </c>
    </row>
    <row r="175" spans="1:6" ht="14.25" customHeight="1" x14ac:dyDescent="0.3">
      <c r="A175" s="2" t="s">
        <v>6</v>
      </c>
      <c r="B175" s="2" t="s">
        <v>14</v>
      </c>
      <c r="C175" s="2" t="s">
        <v>8</v>
      </c>
      <c r="D175" s="2">
        <v>2012</v>
      </c>
      <c r="E175" s="2" t="s">
        <v>15</v>
      </c>
      <c r="F175" s="3">
        <v>5641541</v>
      </c>
    </row>
    <row r="176" spans="1:6" ht="14.25" customHeight="1" x14ac:dyDescent="0.3">
      <c r="A176" s="2" t="s">
        <v>6</v>
      </c>
      <c r="B176" s="2" t="s">
        <v>14</v>
      </c>
      <c r="C176" s="2" t="s">
        <v>8</v>
      </c>
      <c r="D176" s="2">
        <v>2013</v>
      </c>
      <c r="E176" s="2" t="s">
        <v>15</v>
      </c>
      <c r="F176" s="3">
        <v>5733494</v>
      </c>
    </row>
    <row r="177" spans="1:6" ht="14.25" customHeight="1" x14ac:dyDescent="0.3">
      <c r="A177" s="2" t="s">
        <v>6</v>
      </c>
      <c r="B177" s="2" t="s">
        <v>14</v>
      </c>
      <c r="C177" s="2" t="s">
        <v>8</v>
      </c>
      <c r="D177" s="2">
        <v>2014</v>
      </c>
      <c r="E177" s="2" t="s">
        <v>15</v>
      </c>
      <c r="F177" s="3">
        <v>5643277</v>
      </c>
    </row>
    <row r="178" spans="1:6" ht="14.25" customHeight="1" x14ac:dyDescent="0.3">
      <c r="A178" s="2" t="s">
        <v>6</v>
      </c>
      <c r="B178" s="2" t="s">
        <v>14</v>
      </c>
      <c r="C178" s="2" t="s">
        <v>8</v>
      </c>
      <c r="D178" s="2">
        <v>2015</v>
      </c>
      <c r="E178" s="2" t="s">
        <v>15</v>
      </c>
      <c r="F178" s="3">
        <v>5874839</v>
      </c>
    </row>
    <row r="179" spans="1:6" ht="14.25" customHeight="1" x14ac:dyDescent="0.3">
      <c r="A179" s="2" t="s">
        <v>6</v>
      </c>
      <c r="B179" s="2" t="s">
        <v>14</v>
      </c>
      <c r="C179" s="2" t="s">
        <v>8</v>
      </c>
      <c r="D179" s="2">
        <v>2016</v>
      </c>
      <c r="E179" s="2" t="s">
        <v>15</v>
      </c>
      <c r="F179" s="3">
        <v>5345626</v>
      </c>
    </row>
    <row r="180" spans="1:6" ht="14.25" customHeight="1" x14ac:dyDescent="0.3">
      <c r="A180" s="2" t="s">
        <v>6</v>
      </c>
      <c r="B180" s="2" t="s">
        <v>14</v>
      </c>
      <c r="C180" s="2" t="s">
        <v>8</v>
      </c>
      <c r="D180" s="2">
        <v>2017</v>
      </c>
      <c r="E180" s="2" t="s">
        <v>15</v>
      </c>
      <c r="F180" s="3">
        <v>5419238</v>
      </c>
    </row>
    <row r="181" spans="1:6" ht="14.25" customHeight="1" x14ac:dyDescent="0.3">
      <c r="A181" s="2" t="s">
        <v>6</v>
      </c>
      <c r="B181" s="2" t="s">
        <v>14</v>
      </c>
      <c r="C181" s="2" t="s">
        <v>8</v>
      </c>
      <c r="D181" s="2">
        <v>2018</v>
      </c>
      <c r="E181" s="2" t="s">
        <v>15</v>
      </c>
      <c r="F181" s="3">
        <v>5204548</v>
      </c>
    </row>
    <row r="182" spans="1:6" ht="14.25" customHeight="1" x14ac:dyDescent="0.3">
      <c r="A182" s="2" t="s">
        <v>6</v>
      </c>
      <c r="B182" s="2" t="s">
        <v>14</v>
      </c>
      <c r="C182" s="2" t="s">
        <v>8</v>
      </c>
      <c r="D182" s="2">
        <v>2019</v>
      </c>
      <c r="E182" s="2" t="s">
        <v>15</v>
      </c>
      <c r="F182" s="3">
        <v>5364169</v>
      </c>
    </row>
    <row r="183" spans="1:6" ht="14.25" customHeight="1" x14ac:dyDescent="0.3">
      <c r="A183" s="2" t="s">
        <v>6</v>
      </c>
      <c r="B183" s="2" t="s">
        <v>14</v>
      </c>
      <c r="C183" s="2" t="s">
        <v>8</v>
      </c>
      <c r="D183" s="2">
        <v>2020</v>
      </c>
      <c r="E183" s="2" t="s">
        <v>15</v>
      </c>
      <c r="F183" s="3">
        <v>5286792</v>
      </c>
    </row>
    <row r="184" spans="1:6" ht="14.25" customHeight="1" x14ac:dyDescent="0.3">
      <c r="A184" s="2" t="s">
        <v>6</v>
      </c>
      <c r="B184" s="2" t="s">
        <v>14</v>
      </c>
      <c r="C184" s="2" t="s">
        <v>8</v>
      </c>
      <c r="D184" s="2">
        <v>2021</v>
      </c>
      <c r="E184" s="2" t="s">
        <v>15</v>
      </c>
      <c r="F184" s="3">
        <v>6372183</v>
      </c>
    </row>
    <row r="185" spans="1:6" ht="14.25" customHeight="1" x14ac:dyDescent="0.3">
      <c r="A185" s="2" t="s">
        <v>6</v>
      </c>
      <c r="B185" s="2" t="s">
        <v>7</v>
      </c>
      <c r="C185" s="2" t="s">
        <v>11</v>
      </c>
      <c r="D185" s="2">
        <v>1961</v>
      </c>
      <c r="E185" s="2" t="s">
        <v>9</v>
      </c>
      <c r="F185" s="3">
        <v>13192</v>
      </c>
    </row>
    <row r="186" spans="1:6" ht="14.25" customHeight="1" x14ac:dyDescent="0.3">
      <c r="A186" s="2" t="s">
        <v>6</v>
      </c>
      <c r="B186" s="2" t="s">
        <v>7</v>
      </c>
      <c r="C186" s="2" t="s">
        <v>11</v>
      </c>
      <c r="D186" s="2">
        <v>1962</v>
      </c>
      <c r="E186" s="2" t="s">
        <v>9</v>
      </c>
      <c r="F186" s="3">
        <v>13489</v>
      </c>
    </row>
    <row r="187" spans="1:6" ht="14.25" customHeight="1" x14ac:dyDescent="0.3">
      <c r="A187" s="2" t="s">
        <v>6</v>
      </c>
      <c r="B187" s="2" t="s">
        <v>7</v>
      </c>
      <c r="C187" s="2" t="s">
        <v>11</v>
      </c>
      <c r="D187" s="2">
        <v>1963</v>
      </c>
      <c r="E187" s="2" t="s">
        <v>9</v>
      </c>
      <c r="F187" s="3">
        <v>12625</v>
      </c>
    </row>
    <row r="188" spans="1:6" ht="14.25" customHeight="1" x14ac:dyDescent="0.3">
      <c r="A188" s="2" t="s">
        <v>6</v>
      </c>
      <c r="B188" s="2" t="s">
        <v>7</v>
      </c>
      <c r="C188" s="2" t="s">
        <v>11</v>
      </c>
      <c r="D188" s="2">
        <v>1964</v>
      </c>
      <c r="E188" s="2" t="s">
        <v>9</v>
      </c>
      <c r="F188" s="3">
        <v>13983</v>
      </c>
    </row>
    <row r="189" spans="1:6" ht="14.25" customHeight="1" x14ac:dyDescent="0.3">
      <c r="A189" s="2" t="s">
        <v>6</v>
      </c>
      <c r="B189" s="2" t="s">
        <v>7</v>
      </c>
      <c r="C189" s="2" t="s">
        <v>11</v>
      </c>
      <c r="D189" s="2">
        <v>1965</v>
      </c>
      <c r="E189" s="2" t="s">
        <v>9</v>
      </c>
      <c r="F189" s="3">
        <v>14335</v>
      </c>
    </row>
    <row r="190" spans="1:6" ht="14.25" customHeight="1" x14ac:dyDescent="0.3">
      <c r="A190" s="2" t="s">
        <v>6</v>
      </c>
      <c r="B190" s="2" t="s">
        <v>7</v>
      </c>
      <c r="C190" s="2" t="s">
        <v>11</v>
      </c>
      <c r="D190" s="2">
        <v>1966</v>
      </c>
      <c r="E190" s="2" t="s">
        <v>9</v>
      </c>
      <c r="F190" s="3">
        <v>12144</v>
      </c>
    </row>
    <row r="191" spans="1:6" ht="14.25" customHeight="1" x14ac:dyDescent="0.3">
      <c r="A191" s="2" t="s">
        <v>6</v>
      </c>
      <c r="B191" s="2" t="s">
        <v>7</v>
      </c>
      <c r="C191" s="2" t="s">
        <v>11</v>
      </c>
      <c r="D191" s="2">
        <v>1967</v>
      </c>
      <c r="E191" s="2" t="s">
        <v>9</v>
      </c>
      <c r="F191" s="3">
        <v>13454</v>
      </c>
    </row>
    <row r="192" spans="1:6" ht="14.25" customHeight="1" x14ac:dyDescent="0.3">
      <c r="A192" s="2" t="s">
        <v>6</v>
      </c>
      <c r="B192" s="2" t="s">
        <v>7</v>
      </c>
      <c r="C192" s="2" t="s">
        <v>11</v>
      </c>
      <c r="D192" s="2">
        <v>1968</v>
      </c>
      <c r="E192" s="2" t="s">
        <v>9</v>
      </c>
      <c r="F192" s="3">
        <v>12475</v>
      </c>
    </row>
    <row r="193" spans="1:6" ht="14.25" customHeight="1" x14ac:dyDescent="0.3">
      <c r="A193" s="2" t="s">
        <v>6</v>
      </c>
      <c r="B193" s="2" t="s">
        <v>7</v>
      </c>
      <c r="C193" s="2" t="s">
        <v>11</v>
      </c>
      <c r="D193" s="2">
        <v>1969</v>
      </c>
      <c r="E193" s="2" t="s">
        <v>9</v>
      </c>
      <c r="F193" s="3">
        <v>11553</v>
      </c>
    </row>
    <row r="194" spans="1:6" ht="14.25" customHeight="1" x14ac:dyDescent="0.3">
      <c r="A194" s="2" t="s">
        <v>6</v>
      </c>
      <c r="B194" s="2" t="s">
        <v>7</v>
      </c>
      <c r="C194" s="2" t="s">
        <v>11</v>
      </c>
      <c r="D194" s="2">
        <v>1970</v>
      </c>
      <c r="E194" s="2" t="s">
        <v>9</v>
      </c>
      <c r="F194" s="3">
        <v>11582</v>
      </c>
    </row>
    <row r="195" spans="1:6" ht="14.25" customHeight="1" x14ac:dyDescent="0.3">
      <c r="A195" s="2" t="s">
        <v>6</v>
      </c>
      <c r="B195" s="2" t="s">
        <v>7</v>
      </c>
      <c r="C195" s="2" t="s">
        <v>11</v>
      </c>
      <c r="D195" s="2">
        <v>1971</v>
      </c>
      <c r="E195" s="2" t="s">
        <v>9</v>
      </c>
      <c r="F195" s="3">
        <v>11242</v>
      </c>
    </row>
    <row r="196" spans="1:6" ht="14.25" customHeight="1" x14ac:dyDescent="0.3">
      <c r="A196" s="2" t="s">
        <v>6</v>
      </c>
      <c r="B196" s="2" t="s">
        <v>7</v>
      </c>
      <c r="C196" s="2" t="s">
        <v>11</v>
      </c>
      <c r="D196" s="2">
        <v>1972</v>
      </c>
      <c r="E196" s="2" t="s">
        <v>9</v>
      </c>
      <c r="F196" s="3">
        <v>10886</v>
      </c>
    </row>
    <row r="197" spans="1:6" ht="14.25" customHeight="1" x14ac:dyDescent="0.3">
      <c r="A197" s="2" t="s">
        <v>6</v>
      </c>
      <c r="B197" s="2" t="s">
        <v>7</v>
      </c>
      <c r="C197" s="2" t="s">
        <v>11</v>
      </c>
      <c r="D197" s="2">
        <v>1973</v>
      </c>
      <c r="E197" s="2" t="s">
        <v>9</v>
      </c>
      <c r="F197" s="3">
        <v>11262</v>
      </c>
    </row>
    <row r="198" spans="1:6" ht="14.25" customHeight="1" x14ac:dyDescent="0.3">
      <c r="A198" s="2" t="s">
        <v>6</v>
      </c>
      <c r="B198" s="2" t="s">
        <v>7</v>
      </c>
      <c r="C198" s="2" t="s">
        <v>11</v>
      </c>
      <c r="D198" s="2">
        <v>1974</v>
      </c>
      <c r="E198" s="2" t="s">
        <v>9</v>
      </c>
      <c r="F198" s="3">
        <v>11363</v>
      </c>
    </row>
    <row r="199" spans="1:6" ht="14.25" customHeight="1" x14ac:dyDescent="0.3">
      <c r="A199" s="2" t="s">
        <v>6</v>
      </c>
      <c r="B199" s="2" t="s">
        <v>7</v>
      </c>
      <c r="C199" s="2" t="s">
        <v>11</v>
      </c>
      <c r="D199" s="2">
        <v>1975</v>
      </c>
      <c r="E199" s="2" t="s">
        <v>9</v>
      </c>
      <c r="F199" s="3">
        <v>11728</v>
      </c>
    </row>
    <row r="200" spans="1:6" ht="14.25" customHeight="1" x14ac:dyDescent="0.3">
      <c r="A200" s="2" t="s">
        <v>6</v>
      </c>
      <c r="B200" s="2" t="s">
        <v>7</v>
      </c>
      <c r="C200" s="2" t="s">
        <v>11</v>
      </c>
      <c r="D200" s="2">
        <v>1976</v>
      </c>
      <c r="E200" s="2" t="s">
        <v>9</v>
      </c>
      <c r="F200" s="3">
        <v>11526</v>
      </c>
    </row>
    <row r="201" spans="1:6" ht="14.25" customHeight="1" x14ac:dyDescent="0.3">
      <c r="A201" s="2" t="s">
        <v>6</v>
      </c>
      <c r="B201" s="2" t="s">
        <v>7</v>
      </c>
      <c r="C201" s="2" t="s">
        <v>11</v>
      </c>
      <c r="D201" s="2">
        <v>1977</v>
      </c>
      <c r="E201" s="2" t="s">
        <v>9</v>
      </c>
      <c r="F201" s="3">
        <v>11621</v>
      </c>
    </row>
    <row r="202" spans="1:6" ht="14.25" customHeight="1" x14ac:dyDescent="0.3">
      <c r="A202" s="2" t="s">
        <v>6</v>
      </c>
      <c r="B202" s="2" t="s">
        <v>7</v>
      </c>
      <c r="C202" s="2" t="s">
        <v>11</v>
      </c>
      <c r="D202" s="2">
        <v>1978</v>
      </c>
      <c r="E202" s="2" t="s">
        <v>9</v>
      </c>
      <c r="F202" s="3">
        <v>12400</v>
      </c>
    </row>
    <row r="203" spans="1:6" ht="14.25" customHeight="1" x14ac:dyDescent="0.3">
      <c r="A203" s="2" t="s">
        <v>6</v>
      </c>
      <c r="B203" s="2" t="s">
        <v>7</v>
      </c>
      <c r="C203" s="2" t="s">
        <v>11</v>
      </c>
      <c r="D203" s="2">
        <v>1979</v>
      </c>
      <c r="E203" s="2" t="s">
        <v>9</v>
      </c>
      <c r="F203" s="3">
        <v>11789</v>
      </c>
    </row>
    <row r="204" spans="1:6" ht="14.25" customHeight="1" x14ac:dyDescent="0.3">
      <c r="A204" s="2" t="s">
        <v>6</v>
      </c>
      <c r="B204" s="2" t="s">
        <v>7</v>
      </c>
      <c r="C204" s="2" t="s">
        <v>11</v>
      </c>
      <c r="D204" s="2">
        <v>1980</v>
      </c>
      <c r="E204" s="2" t="s">
        <v>9</v>
      </c>
      <c r="F204" s="3">
        <v>12273</v>
      </c>
    </row>
    <row r="205" spans="1:6" ht="14.25" customHeight="1" x14ac:dyDescent="0.3">
      <c r="A205" s="2" t="s">
        <v>6</v>
      </c>
      <c r="B205" s="2" t="s">
        <v>7</v>
      </c>
      <c r="C205" s="2" t="s">
        <v>11</v>
      </c>
      <c r="D205" s="2">
        <v>1981</v>
      </c>
      <c r="E205" s="2" t="s">
        <v>9</v>
      </c>
      <c r="F205" s="3">
        <v>14457</v>
      </c>
    </row>
    <row r="206" spans="1:6" ht="14.25" customHeight="1" x14ac:dyDescent="0.3">
      <c r="A206" s="2" t="s">
        <v>6</v>
      </c>
      <c r="B206" s="2" t="s">
        <v>7</v>
      </c>
      <c r="C206" s="2" t="s">
        <v>11</v>
      </c>
      <c r="D206" s="2">
        <v>1982</v>
      </c>
      <c r="E206" s="2" t="s">
        <v>9</v>
      </c>
      <c r="F206" s="3">
        <v>14146</v>
      </c>
    </row>
    <row r="207" spans="1:6" ht="14.25" customHeight="1" x14ac:dyDescent="0.3">
      <c r="A207" s="2" t="s">
        <v>6</v>
      </c>
      <c r="B207" s="2" t="s">
        <v>7</v>
      </c>
      <c r="C207" s="2" t="s">
        <v>11</v>
      </c>
      <c r="D207" s="2">
        <v>1983</v>
      </c>
      <c r="E207" s="2" t="s">
        <v>9</v>
      </c>
      <c r="F207" s="3">
        <v>14897</v>
      </c>
    </row>
    <row r="208" spans="1:6" ht="14.25" customHeight="1" x14ac:dyDescent="0.3">
      <c r="A208" s="2" t="s">
        <v>6</v>
      </c>
      <c r="B208" s="2" t="s">
        <v>7</v>
      </c>
      <c r="C208" s="2" t="s">
        <v>11</v>
      </c>
      <c r="D208" s="2">
        <v>1984</v>
      </c>
      <c r="E208" s="2" t="s">
        <v>9</v>
      </c>
      <c r="F208" s="3">
        <v>16392</v>
      </c>
    </row>
    <row r="209" spans="1:6" ht="14.25" customHeight="1" x14ac:dyDescent="0.3">
      <c r="A209" s="2" t="s">
        <v>6</v>
      </c>
      <c r="B209" s="2" t="s">
        <v>7</v>
      </c>
      <c r="C209" s="2" t="s">
        <v>11</v>
      </c>
      <c r="D209" s="2">
        <v>1985</v>
      </c>
      <c r="E209" s="2" t="s">
        <v>9</v>
      </c>
      <c r="F209" s="3">
        <v>14263</v>
      </c>
    </row>
    <row r="210" spans="1:6" ht="14.25" customHeight="1" x14ac:dyDescent="0.3">
      <c r="A210" s="2" t="s">
        <v>6</v>
      </c>
      <c r="B210" s="2" t="s">
        <v>7</v>
      </c>
      <c r="C210" s="2" t="s">
        <v>11</v>
      </c>
      <c r="D210" s="2">
        <v>1986</v>
      </c>
      <c r="E210" s="2" t="s">
        <v>9</v>
      </c>
      <c r="F210" s="3">
        <v>14282</v>
      </c>
    </row>
    <row r="211" spans="1:6" ht="14.25" customHeight="1" x14ac:dyDescent="0.3">
      <c r="A211" s="2" t="s">
        <v>6</v>
      </c>
      <c r="B211" s="2" t="s">
        <v>7</v>
      </c>
      <c r="C211" s="2" t="s">
        <v>11</v>
      </c>
      <c r="D211" s="2">
        <v>1987</v>
      </c>
      <c r="E211" s="2" t="s">
        <v>9</v>
      </c>
      <c r="F211" s="3">
        <v>14312</v>
      </c>
    </row>
    <row r="212" spans="1:6" ht="14.25" customHeight="1" x14ac:dyDescent="0.3">
      <c r="A212" s="2" t="s">
        <v>6</v>
      </c>
      <c r="B212" s="2" t="s">
        <v>7</v>
      </c>
      <c r="C212" s="2" t="s">
        <v>11</v>
      </c>
      <c r="D212" s="2">
        <v>1988</v>
      </c>
      <c r="E212" s="2" t="s">
        <v>9</v>
      </c>
      <c r="F212" s="3">
        <v>16714</v>
      </c>
    </row>
    <row r="213" spans="1:6" ht="14.25" customHeight="1" x14ac:dyDescent="0.3">
      <c r="A213" s="2" t="s">
        <v>6</v>
      </c>
      <c r="B213" s="2" t="s">
        <v>7</v>
      </c>
      <c r="C213" s="2" t="s">
        <v>11</v>
      </c>
      <c r="D213" s="2">
        <v>1989</v>
      </c>
      <c r="E213" s="2" t="s">
        <v>9</v>
      </c>
      <c r="F213" s="3">
        <v>15540</v>
      </c>
    </row>
    <row r="214" spans="1:6" ht="14.25" customHeight="1" x14ac:dyDescent="0.3">
      <c r="A214" s="2" t="s">
        <v>6</v>
      </c>
      <c r="B214" s="2" t="s">
        <v>7</v>
      </c>
      <c r="C214" s="2" t="s">
        <v>11</v>
      </c>
      <c r="D214" s="2">
        <v>1990</v>
      </c>
      <c r="E214" s="2" t="s">
        <v>9</v>
      </c>
      <c r="F214" s="3">
        <v>14272</v>
      </c>
    </row>
    <row r="215" spans="1:6" ht="14.25" customHeight="1" x14ac:dyDescent="0.3">
      <c r="A215" s="2" t="s">
        <v>6</v>
      </c>
      <c r="B215" s="2" t="s">
        <v>7</v>
      </c>
      <c r="C215" s="2" t="s">
        <v>11</v>
      </c>
      <c r="D215" s="2">
        <v>1991</v>
      </c>
      <c r="E215" s="2" t="s">
        <v>9</v>
      </c>
      <c r="F215" s="3">
        <v>11849</v>
      </c>
    </row>
    <row r="216" spans="1:6" ht="14.25" customHeight="1" x14ac:dyDescent="0.3">
      <c r="A216" s="2" t="s">
        <v>6</v>
      </c>
      <c r="B216" s="2" t="s">
        <v>7</v>
      </c>
      <c r="C216" s="2" t="s">
        <v>11</v>
      </c>
      <c r="D216" s="2">
        <v>1992</v>
      </c>
      <c r="E216" s="2" t="s">
        <v>9</v>
      </c>
      <c r="F216" s="3">
        <v>11146</v>
      </c>
    </row>
    <row r="217" spans="1:6" ht="14.25" customHeight="1" x14ac:dyDescent="0.3">
      <c r="A217" s="2" t="s">
        <v>6</v>
      </c>
      <c r="B217" s="2" t="s">
        <v>7</v>
      </c>
      <c r="C217" s="2" t="s">
        <v>11</v>
      </c>
      <c r="D217" s="2">
        <v>1993</v>
      </c>
      <c r="E217" s="2" t="s">
        <v>9</v>
      </c>
      <c r="F217" s="3">
        <v>11132</v>
      </c>
    </row>
    <row r="218" spans="1:6" ht="14.25" customHeight="1" x14ac:dyDescent="0.3">
      <c r="A218" s="2" t="s">
        <v>6</v>
      </c>
      <c r="B218" s="2" t="s">
        <v>7</v>
      </c>
      <c r="C218" s="2" t="s">
        <v>11</v>
      </c>
      <c r="D218" s="2">
        <v>1994</v>
      </c>
      <c r="E218" s="2" t="s">
        <v>9</v>
      </c>
      <c r="F218" s="3">
        <v>11338</v>
      </c>
    </row>
    <row r="219" spans="1:6" ht="14.25" customHeight="1" x14ac:dyDescent="0.3">
      <c r="A219" s="2" t="s">
        <v>6</v>
      </c>
      <c r="B219" s="2" t="s">
        <v>7</v>
      </c>
      <c r="C219" s="2" t="s">
        <v>11</v>
      </c>
      <c r="D219" s="2">
        <v>1995</v>
      </c>
      <c r="E219" s="2" t="s">
        <v>9</v>
      </c>
      <c r="F219" s="3">
        <v>10896</v>
      </c>
    </row>
    <row r="220" spans="1:6" ht="14.25" customHeight="1" x14ac:dyDescent="0.3">
      <c r="A220" s="2" t="s">
        <v>6</v>
      </c>
      <c r="B220" s="2" t="s">
        <v>7</v>
      </c>
      <c r="C220" s="2" t="s">
        <v>11</v>
      </c>
      <c r="D220" s="2">
        <v>1996</v>
      </c>
      <c r="E220" s="2" t="s">
        <v>9</v>
      </c>
      <c r="F220" s="3">
        <v>10002</v>
      </c>
    </row>
    <row r="221" spans="1:6" ht="14.25" customHeight="1" x14ac:dyDescent="0.3">
      <c r="A221" s="2" t="s">
        <v>6</v>
      </c>
      <c r="B221" s="2" t="s">
        <v>7</v>
      </c>
      <c r="C221" s="2" t="s">
        <v>11</v>
      </c>
      <c r="D221" s="2">
        <v>1997</v>
      </c>
      <c r="E221" s="2" t="s">
        <v>9</v>
      </c>
      <c r="F221" s="3">
        <v>9347</v>
      </c>
    </row>
    <row r="222" spans="1:6" ht="14.25" customHeight="1" x14ac:dyDescent="0.3">
      <c r="A222" s="2" t="s">
        <v>6</v>
      </c>
      <c r="B222" s="2" t="s">
        <v>7</v>
      </c>
      <c r="C222" s="2" t="s">
        <v>11</v>
      </c>
      <c r="D222" s="2">
        <v>1998</v>
      </c>
      <c r="E222" s="2" t="s">
        <v>9</v>
      </c>
      <c r="F222" s="3">
        <v>8048</v>
      </c>
    </row>
    <row r="223" spans="1:6" ht="14.25" customHeight="1" x14ac:dyDescent="0.3">
      <c r="A223" s="2" t="s">
        <v>6</v>
      </c>
      <c r="B223" s="2" t="s">
        <v>7</v>
      </c>
      <c r="C223" s="2" t="s">
        <v>11</v>
      </c>
      <c r="D223" s="2">
        <v>1999</v>
      </c>
      <c r="E223" s="2" t="s">
        <v>9</v>
      </c>
      <c r="F223" s="3">
        <v>8418</v>
      </c>
    </row>
    <row r="224" spans="1:6" ht="14.25" customHeight="1" x14ac:dyDescent="0.3">
      <c r="A224" s="2" t="s">
        <v>6</v>
      </c>
      <c r="B224" s="2" t="s">
        <v>7</v>
      </c>
      <c r="C224" s="2" t="s">
        <v>11</v>
      </c>
      <c r="D224" s="2">
        <v>2000</v>
      </c>
      <c r="E224" s="2" t="s">
        <v>9</v>
      </c>
      <c r="F224" s="3">
        <v>8059</v>
      </c>
    </row>
    <row r="225" spans="1:6" ht="14.25" customHeight="1" x14ac:dyDescent="0.3">
      <c r="A225" s="2" t="s">
        <v>6</v>
      </c>
      <c r="B225" s="2" t="s">
        <v>7</v>
      </c>
      <c r="C225" s="2" t="s">
        <v>11</v>
      </c>
      <c r="D225" s="2">
        <v>2001</v>
      </c>
      <c r="E225" s="2" t="s">
        <v>9</v>
      </c>
      <c r="F225" s="3">
        <v>9478</v>
      </c>
    </row>
    <row r="226" spans="1:6" ht="14.25" customHeight="1" x14ac:dyDescent="0.3">
      <c r="A226" s="2" t="s">
        <v>6</v>
      </c>
      <c r="B226" s="2" t="s">
        <v>7</v>
      </c>
      <c r="C226" s="2" t="s">
        <v>11</v>
      </c>
      <c r="D226" s="2">
        <v>2002</v>
      </c>
      <c r="E226" s="2" t="s">
        <v>9</v>
      </c>
      <c r="F226" s="3">
        <v>8818</v>
      </c>
    </row>
    <row r="227" spans="1:6" ht="14.25" customHeight="1" x14ac:dyDescent="0.3">
      <c r="A227" s="2" t="s">
        <v>6</v>
      </c>
      <c r="B227" s="2" t="s">
        <v>7</v>
      </c>
      <c r="C227" s="2" t="s">
        <v>11</v>
      </c>
      <c r="D227" s="2">
        <v>2003</v>
      </c>
      <c r="E227" s="2" t="s">
        <v>9</v>
      </c>
      <c r="F227" s="3">
        <v>7505</v>
      </c>
    </row>
    <row r="228" spans="1:6" ht="14.25" customHeight="1" x14ac:dyDescent="0.3">
      <c r="A228" s="2" t="s">
        <v>6</v>
      </c>
      <c r="B228" s="2" t="s">
        <v>7</v>
      </c>
      <c r="C228" s="2" t="s">
        <v>11</v>
      </c>
      <c r="D228" s="2">
        <v>2004</v>
      </c>
      <c r="E228" s="2" t="s">
        <v>9</v>
      </c>
      <c r="F228" s="3">
        <v>7946</v>
      </c>
    </row>
    <row r="229" spans="1:6" ht="14.25" customHeight="1" x14ac:dyDescent="0.3">
      <c r="A229" s="2" t="s">
        <v>6</v>
      </c>
      <c r="B229" s="2" t="s">
        <v>7</v>
      </c>
      <c r="C229" s="2" t="s">
        <v>11</v>
      </c>
      <c r="D229" s="2">
        <v>2005</v>
      </c>
      <c r="E229" s="2" t="s">
        <v>9</v>
      </c>
      <c r="F229" s="3">
        <v>8288</v>
      </c>
    </row>
    <row r="230" spans="1:6" ht="14.25" customHeight="1" x14ac:dyDescent="0.3">
      <c r="A230" s="2" t="s">
        <v>6</v>
      </c>
      <c r="B230" s="2" t="s">
        <v>7</v>
      </c>
      <c r="C230" s="2" t="s">
        <v>11</v>
      </c>
      <c r="D230" s="2">
        <v>2006</v>
      </c>
      <c r="E230" s="2" t="s">
        <v>9</v>
      </c>
      <c r="F230" s="3">
        <v>8162</v>
      </c>
    </row>
    <row r="231" spans="1:6" ht="14.25" customHeight="1" x14ac:dyDescent="0.3">
      <c r="A231" s="2" t="s">
        <v>6</v>
      </c>
      <c r="B231" s="2" t="s">
        <v>7</v>
      </c>
      <c r="C231" s="2" t="s">
        <v>11</v>
      </c>
      <c r="D231" s="2">
        <v>2007</v>
      </c>
      <c r="E231" s="2" t="s">
        <v>9</v>
      </c>
      <c r="F231" s="3">
        <v>7934</v>
      </c>
    </row>
    <row r="232" spans="1:6" ht="14.25" customHeight="1" x14ac:dyDescent="0.3">
      <c r="A232" s="2" t="s">
        <v>6</v>
      </c>
      <c r="B232" s="2" t="s">
        <v>7</v>
      </c>
      <c r="C232" s="2" t="s">
        <v>11</v>
      </c>
      <c r="D232" s="2">
        <v>2008</v>
      </c>
      <c r="E232" s="2" t="s">
        <v>9</v>
      </c>
      <c r="F232" s="3">
        <v>7493</v>
      </c>
    </row>
    <row r="233" spans="1:6" ht="14.25" customHeight="1" x14ac:dyDescent="0.3">
      <c r="A233" s="2" t="s">
        <v>6</v>
      </c>
      <c r="B233" s="2" t="s">
        <v>7</v>
      </c>
      <c r="C233" s="2" t="s">
        <v>11</v>
      </c>
      <c r="D233" s="2">
        <v>2009</v>
      </c>
      <c r="E233" s="2" t="s">
        <v>9</v>
      </c>
      <c r="F233" s="3">
        <v>6569</v>
      </c>
    </row>
    <row r="234" spans="1:6" ht="14.25" customHeight="1" x14ac:dyDescent="0.3">
      <c r="A234" s="2" t="s">
        <v>6</v>
      </c>
      <c r="B234" s="2" t="s">
        <v>7</v>
      </c>
      <c r="C234" s="2" t="s">
        <v>11</v>
      </c>
      <c r="D234" s="2">
        <v>2010</v>
      </c>
      <c r="E234" s="2" t="s">
        <v>9</v>
      </c>
      <c r="F234" s="3">
        <v>6623</v>
      </c>
    </row>
    <row r="235" spans="1:6" ht="14.25" customHeight="1" x14ac:dyDescent="0.3">
      <c r="A235" s="2" t="s">
        <v>6</v>
      </c>
      <c r="B235" s="2" t="s">
        <v>7</v>
      </c>
      <c r="C235" s="2" t="s">
        <v>11</v>
      </c>
      <c r="D235" s="2">
        <v>2011</v>
      </c>
      <c r="E235" s="2" t="s">
        <v>9</v>
      </c>
      <c r="F235" s="3">
        <v>6946</v>
      </c>
    </row>
    <row r="236" spans="1:6" ht="14.25" customHeight="1" x14ac:dyDescent="0.3">
      <c r="A236" s="2" t="s">
        <v>6</v>
      </c>
      <c r="B236" s="2" t="s">
        <v>7</v>
      </c>
      <c r="C236" s="2" t="s">
        <v>11</v>
      </c>
      <c r="D236" s="2">
        <v>2012</v>
      </c>
      <c r="E236" s="2" t="s">
        <v>9</v>
      </c>
      <c r="F236" s="3">
        <v>6513</v>
      </c>
    </row>
    <row r="237" spans="1:6" ht="14.25" customHeight="1" x14ac:dyDescent="0.3">
      <c r="A237" s="2" t="s">
        <v>6</v>
      </c>
      <c r="B237" s="2" t="s">
        <v>7</v>
      </c>
      <c r="C237" s="2" t="s">
        <v>11</v>
      </c>
      <c r="D237" s="2">
        <v>2013</v>
      </c>
      <c r="E237" s="2" t="s">
        <v>9</v>
      </c>
      <c r="F237" s="3">
        <v>6038</v>
      </c>
    </row>
    <row r="238" spans="1:6" ht="14.25" customHeight="1" x14ac:dyDescent="0.3">
      <c r="A238" s="2" t="s">
        <v>6</v>
      </c>
      <c r="B238" s="2" t="s">
        <v>7</v>
      </c>
      <c r="C238" s="2" t="s">
        <v>11</v>
      </c>
      <c r="D238" s="2">
        <v>2014</v>
      </c>
      <c r="E238" s="2" t="s">
        <v>9</v>
      </c>
      <c r="F238" s="3">
        <v>5380</v>
      </c>
    </row>
    <row r="239" spans="1:6" ht="14.25" customHeight="1" x14ac:dyDescent="0.3">
      <c r="A239" s="2" t="s">
        <v>6</v>
      </c>
      <c r="B239" s="2" t="s">
        <v>7</v>
      </c>
      <c r="C239" s="2" t="s">
        <v>11</v>
      </c>
      <c r="D239" s="2">
        <v>2015</v>
      </c>
      <c r="E239" s="2" t="s">
        <v>9</v>
      </c>
      <c r="F239" s="3">
        <v>6437</v>
      </c>
    </row>
    <row r="240" spans="1:6" ht="14.25" customHeight="1" x14ac:dyDescent="0.3">
      <c r="A240" s="2" t="s">
        <v>6</v>
      </c>
      <c r="B240" s="2" t="s">
        <v>7</v>
      </c>
      <c r="C240" s="2" t="s">
        <v>11</v>
      </c>
      <c r="D240" s="2">
        <v>2016</v>
      </c>
      <c r="E240" s="2" t="s">
        <v>9</v>
      </c>
      <c r="F240" s="3">
        <v>6884</v>
      </c>
    </row>
    <row r="241" spans="1:6" ht="14.25" customHeight="1" x14ac:dyDescent="0.3">
      <c r="A241" s="2" t="s">
        <v>6</v>
      </c>
      <c r="B241" s="2" t="s">
        <v>7</v>
      </c>
      <c r="C241" s="2" t="s">
        <v>11</v>
      </c>
      <c r="D241" s="2">
        <v>2017</v>
      </c>
      <c r="E241" s="2" t="s">
        <v>9</v>
      </c>
      <c r="F241" s="3">
        <v>6293</v>
      </c>
    </row>
    <row r="242" spans="1:6" ht="14.25" customHeight="1" x14ac:dyDescent="0.3">
      <c r="A242" s="2" t="s">
        <v>6</v>
      </c>
      <c r="B242" s="2" t="s">
        <v>7</v>
      </c>
      <c r="C242" s="2" t="s">
        <v>11</v>
      </c>
      <c r="D242" s="2">
        <v>2018</v>
      </c>
      <c r="E242" s="2" t="s">
        <v>9</v>
      </c>
      <c r="F242" s="3">
        <v>6190</v>
      </c>
    </row>
    <row r="243" spans="1:6" ht="14.25" customHeight="1" x14ac:dyDescent="0.3">
      <c r="A243" s="2" t="s">
        <v>6</v>
      </c>
      <c r="B243" s="2" t="s">
        <v>7</v>
      </c>
      <c r="C243" s="2" t="s">
        <v>11</v>
      </c>
      <c r="D243" s="2">
        <v>2019</v>
      </c>
      <c r="E243" s="2" t="s">
        <v>9</v>
      </c>
      <c r="F243" s="3">
        <v>5942</v>
      </c>
    </row>
    <row r="244" spans="1:6" ht="14.25" customHeight="1" x14ac:dyDescent="0.3">
      <c r="A244" s="2" t="s">
        <v>6</v>
      </c>
      <c r="B244" s="2" t="s">
        <v>7</v>
      </c>
      <c r="C244" s="2" t="s">
        <v>11</v>
      </c>
      <c r="D244" s="2">
        <v>2020</v>
      </c>
      <c r="E244" s="2" t="s">
        <v>9</v>
      </c>
      <c r="F244" s="3">
        <v>5936</v>
      </c>
    </row>
    <row r="245" spans="1:6" ht="14.25" customHeight="1" x14ac:dyDescent="0.3">
      <c r="A245" s="2" t="s">
        <v>6</v>
      </c>
      <c r="B245" s="2" t="s">
        <v>7</v>
      </c>
      <c r="C245" s="2" t="s">
        <v>11</v>
      </c>
      <c r="D245" s="2">
        <v>2021</v>
      </c>
      <c r="E245" s="2" t="s">
        <v>9</v>
      </c>
      <c r="F245" s="3">
        <v>6242</v>
      </c>
    </row>
    <row r="246" spans="1:6" ht="14.25" customHeight="1" x14ac:dyDescent="0.3">
      <c r="A246" s="2" t="s">
        <v>6</v>
      </c>
      <c r="B246" s="2" t="s">
        <v>12</v>
      </c>
      <c r="C246" s="2" t="s">
        <v>11</v>
      </c>
      <c r="D246" s="2">
        <v>1961</v>
      </c>
      <c r="E246" s="2" t="s">
        <v>13</v>
      </c>
      <c r="F246" s="3">
        <v>274196</v>
      </c>
    </row>
    <row r="247" spans="1:6" ht="14.25" customHeight="1" x14ac:dyDescent="0.3">
      <c r="A247" s="2" t="s">
        <v>6</v>
      </c>
      <c r="B247" s="2" t="s">
        <v>12</v>
      </c>
      <c r="C247" s="2" t="s">
        <v>11</v>
      </c>
      <c r="D247" s="2">
        <v>1962</v>
      </c>
      <c r="E247" s="2" t="s">
        <v>13</v>
      </c>
      <c r="F247" s="3">
        <v>294670</v>
      </c>
    </row>
    <row r="248" spans="1:6" ht="14.25" customHeight="1" x14ac:dyDescent="0.3">
      <c r="A248" s="2" t="s">
        <v>6</v>
      </c>
      <c r="B248" s="2" t="s">
        <v>12</v>
      </c>
      <c r="C248" s="2" t="s">
        <v>11</v>
      </c>
      <c r="D248" s="2">
        <v>1963</v>
      </c>
      <c r="E248" s="2" t="s">
        <v>13</v>
      </c>
      <c r="F248" s="3">
        <v>255823</v>
      </c>
    </row>
    <row r="249" spans="1:6" ht="14.25" customHeight="1" x14ac:dyDescent="0.3">
      <c r="A249" s="2" t="s">
        <v>6</v>
      </c>
      <c r="B249" s="2" t="s">
        <v>12</v>
      </c>
      <c r="C249" s="2" t="s">
        <v>11</v>
      </c>
      <c r="D249" s="2">
        <v>1964</v>
      </c>
      <c r="E249" s="2" t="s">
        <v>13</v>
      </c>
      <c r="F249" s="3">
        <v>256274</v>
      </c>
    </row>
    <row r="250" spans="1:6" ht="14.25" customHeight="1" x14ac:dyDescent="0.3">
      <c r="A250" s="2" t="s">
        <v>6</v>
      </c>
      <c r="B250" s="2" t="s">
        <v>12</v>
      </c>
      <c r="C250" s="2" t="s">
        <v>11</v>
      </c>
      <c r="D250" s="2">
        <v>1965</v>
      </c>
      <c r="E250" s="2" t="s">
        <v>13</v>
      </c>
      <c r="F250" s="3">
        <v>290565</v>
      </c>
    </row>
    <row r="251" spans="1:6" ht="14.25" customHeight="1" x14ac:dyDescent="0.3">
      <c r="A251" s="2" t="s">
        <v>6</v>
      </c>
      <c r="B251" s="2" t="s">
        <v>12</v>
      </c>
      <c r="C251" s="2" t="s">
        <v>11</v>
      </c>
      <c r="D251" s="2">
        <v>1966</v>
      </c>
      <c r="E251" s="2" t="s">
        <v>13</v>
      </c>
      <c r="F251" s="3">
        <v>278384</v>
      </c>
    </row>
    <row r="252" spans="1:6" ht="14.25" customHeight="1" x14ac:dyDescent="0.3">
      <c r="A252" s="2" t="s">
        <v>6</v>
      </c>
      <c r="B252" s="2" t="s">
        <v>12</v>
      </c>
      <c r="C252" s="2" t="s">
        <v>11</v>
      </c>
      <c r="D252" s="2">
        <v>1967</v>
      </c>
      <c r="E252" s="2" t="s">
        <v>13</v>
      </c>
      <c r="F252" s="3">
        <v>284964</v>
      </c>
    </row>
    <row r="253" spans="1:6" ht="14.25" customHeight="1" x14ac:dyDescent="0.3">
      <c r="A253" s="2" t="s">
        <v>6</v>
      </c>
      <c r="B253" s="2" t="s">
        <v>12</v>
      </c>
      <c r="C253" s="2" t="s">
        <v>11</v>
      </c>
      <c r="D253" s="2">
        <v>1968</v>
      </c>
      <c r="E253" s="2" t="s">
        <v>13</v>
      </c>
      <c r="F253" s="3">
        <v>279567</v>
      </c>
    </row>
    <row r="254" spans="1:6" ht="14.25" customHeight="1" x14ac:dyDescent="0.3">
      <c r="A254" s="2" t="s">
        <v>6</v>
      </c>
      <c r="B254" s="2" t="s">
        <v>12</v>
      </c>
      <c r="C254" s="2" t="s">
        <v>11</v>
      </c>
      <c r="D254" s="2">
        <v>1969</v>
      </c>
      <c r="E254" s="2" t="s">
        <v>13</v>
      </c>
      <c r="F254" s="3">
        <v>253571</v>
      </c>
    </row>
    <row r="255" spans="1:6" ht="14.25" customHeight="1" x14ac:dyDescent="0.3">
      <c r="A255" s="2" t="s">
        <v>6</v>
      </c>
      <c r="B255" s="2" t="s">
        <v>12</v>
      </c>
      <c r="C255" s="2" t="s">
        <v>11</v>
      </c>
      <c r="D255" s="2">
        <v>1970</v>
      </c>
      <c r="E255" s="2" t="s">
        <v>13</v>
      </c>
      <c r="F255" s="3">
        <v>337308</v>
      </c>
    </row>
    <row r="256" spans="1:6" ht="14.25" customHeight="1" x14ac:dyDescent="0.3">
      <c r="A256" s="2" t="s">
        <v>6</v>
      </c>
      <c r="B256" s="2" t="s">
        <v>12</v>
      </c>
      <c r="C256" s="2" t="s">
        <v>11</v>
      </c>
      <c r="D256" s="2">
        <v>1971</v>
      </c>
      <c r="E256" s="2" t="s">
        <v>13</v>
      </c>
      <c r="F256" s="3">
        <v>345908</v>
      </c>
    </row>
    <row r="257" spans="1:6" ht="14.25" customHeight="1" x14ac:dyDescent="0.3">
      <c r="A257" s="2" t="s">
        <v>6</v>
      </c>
      <c r="B257" s="2" t="s">
        <v>12</v>
      </c>
      <c r="C257" s="2" t="s">
        <v>11</v>
      </c>
      <c r="D257" s="2">
        <v>1972</v>
      </c>
      <c r="E257" s="2" t="s">
        <v>13</v>
      </c>
      <c r="F257" s="3">
        <v>312254</v>
      </c>
    </row>
    <row r="258" spans="1:6" ht="14.25" customHeight="1" x14ac:dyDescent="0.3">
      <c r="A258" s="2" t="s">
        <v>6</v>
      </c>
      <c r="B258" s="2" t="s">
        <v>12</v>
      </c>
      <c r="C258" s="2" t="s">
        <v>11</v>
      </c>
      <c r="D258" s="2">
        <v>1973</v>
      </c>
      <c r="E258" s="2" t="s">
        <v>13</v>
      </c>
      <c r="F258" s="3">
        <v>362786</v>
      </c>
    </row>
    <row r="259" spans="1:6" ht="14.25" customHeight="1" x14ac:dyDescent="0.3">
      <c r="A259" s="2" t="s">
        <v>6</v>
      </c>
      <c r="B259" s="2" t="s">
        <v>12</v>
      </c>
      <c r="C259" s="2" t="s">
        <v>11</v>
      </c>
      <c r="D259" s="2">
        <v>1974</v>
      </c>
      <c r="E259" s="2" t="s">
        <v>13</v>
      </c>
      <c r="F259" s="3">
        <v>315198</v>
      </c>
    </row>
    <row r="260" spans="1:6" ht="14.25" customHeight="1" x14ac:dyDescent="0.3">
      <c r="A260" s="2" t="s">
        <v>6</v>
      </c>
      <c r="B260" s="2" t="s">
        <v>12</v>
      </c>
      <c r="C260" s="2" t="s">
        <v>11</v>
      </c>
      <c r="D260" s="2">
        <v>1975</v>
      </c>
      <c r="E260" s="2" t="s">
        <v>13</v>
      </c>
      <c r="F260" s="3">
        <v>339060</v>
      </c>
    </row>
    <row r="261" spans="1:6" ht="14.25" customHeight="1" x14ac:dyDescent="0.3">
      <c r="A261" s="2" t="s">
        <v>6</v>
      </c>
      <c r="B261" s="2" t="s">
        <v>12</v>
      </c>
      <c r="C261" s="2" t="s">
        <v>11</v>
      </c>
      <c r="D261" s="2">
        <v>1976</v>
      </c>
      <c r="E261" s="2" t="s">
        <v>13</v>
      </c>
      <c r="F261" s="3">
        <v>368653</v>
      </c>
    </row>
    <row r="262" spans="1:6" ht="14.25" customHeight="1" x14ac:dyDescent="0.3">
      <c r="A262" s="2" t="s">
        <v>6</v>
      </c>
      <c r="B262" s="2" t="s">
        <v>12</v>
      </c>
      <c r="C262" s="2" t="s">
        <v>11</v>
      </c>
      <c r="D262" s="2">
        <v>1977</v>
      </c>
      <c r="E262" s="2" t="s">
        <v>13</v>
      </c>
      <c r="F262" s="3">
        <v>404655</v>
      </c>
    </row>
    <row r="263" spans="1:6" ht="14.25" customHeight="1" x14ac:dyDescent="0.3">
      <c r="A263" s="2" t="s">
        <v>6</v>
      </c>
      <c r="B263" s="2" t="s">
        <v>12</v>
      </c>
      <c r="C263" s="2" t="s">
        <v>11</v>
      </c>
      <c r="D263" s="2">
        <v>1978</v>
      </c>
      <c r="E263" s="2" t="s">
        <v>13</v>
      </c>
      <c r="F263" s="3">
        <v>385927</v>
      </c>
    </row>
    <row r="264" spans="1:6" ht="14.25" customHeight="1" x14ac:dyDescent="0.3">
      <c r="A264" s="2" t="s">
        <v>6</v>
      </c>
      <c r="B264" s="2" t="s">
        <v>12</v>
      </c>
      <c r="C264" s="2" t="s">
        <v>11</v>
      </c>
      <c r="D264" s="2">
        <v>1979</v>
      </c>
      <c r="E264" s="2" t="s">
        <v>13</v>
      </c>
      <c r="F264" s="3">
        <v>395988</v>
      </c>
    </row>
    <row r="265" spans="1:6" ht="14.25" customHeight="1" x14ac:dyDescent="0.3">
      <c r="A265" s="2" t="s">
        <v>6</v>
      </c>
      <c r="B265" s="2" t="s">
        <v>12</v>
      </c>
      <c r="C265" s="2" t="s">
        <v>11</v>
      </c>
      <c r="D265" s="2">
        <v>1980</v>
      </c>
      <c r="E265" s="2" t="s">
        <v>13</v>
      </c>
      <c r="F265" s="3">
        <v>350485</v>
      </c>
    </row>
    <row r="266" spans="1:6" ht="14.25" customHeight="1" x14ac:dyDescent="0.3">
      <c r="A266" s="2" t="s">
        <v>6</v>
      </c>
      <c r="B266" s="2" t="s">
        <v>12</v>
      </c>
      <c r="C266" s="2" t="s">
        <v>11</v>
      </c>
      <c r="D266" s="2">
        <v>1981</v>
      </c>
      <c r="E266" s="2" t="s">
        <v>13</v>
      </c>
      <c r="F266" s="3">
        <v>367070</v>
      </c>
    </row>
    <row r="267" spans="1:6" ht="14.25" customHeight="1" x14ac:dyDescent="0.3">
      <c r="A267" s="2" t="s">
        <v>6</v>
      </c>
      <c r="B267" s="2" t="s">
        <v>12</v>
      </c>
      <c r="C267" s="2" t="s">
        <v>11</v>
      </c>
      <c r="D267" s="2">
        <v>1982</v>
      </c>
      <c r="E267" s="2" t="s">
        <v>13</v>
      </c>
      <c r="F267" s="3">
        <v>378460</v>
      </c>
    </row>
    <row r="268" spans="1:6" ht="14.25" customHeight="1" x14ac:dyDescent="0.3">
      <c r="A268" s="2" t="s">
        <v>6</v>
      </c>
      <c r="B268" s="2" t="s">
        <v>12</v>
      </c>
      <c r="C268" s="2" t="s">
        <v>11</v>
      </c>
      <c r="D268" s="2">
        <v>1983</v>
      </c>
      <c r="E268" s="2" t="s">
        <v>13</v>
      </c>
      <c r="F268" s="3">
        <v>393730</v>
      </c>
    </row>
    <row r="269" spans="1:6" ht="14.25" customHeight="1" x14ac:dyDescent="0.3">
      <c r="A269" s="2" t="s">
        <v>6</v>
      </c>
      <c r="B269" s="2" t="s">
        <v>12</v>
      </c>
      <c r="C269" s="2" t="s">
        <v>11</v>
      </c>
      <c r="D269" s="2">
        <v>1984</v>
      </c>
      <c r="E269" s="2" t="s">
        <v>13</v>
      </c>
      <c r="F269" s="3">
        <v>376360</v>
      </c>
    </row>
    <row r="270" spans="1:6" ht="14.25" customHeight="1" x14ac:dyDescent="0.3">
      <c r="A270" s="2" t="s">
        <v>6</v>
      </c>
      <c r="B270" s="2" t="s">
        <v>12</v>
      </c>
      <c r="C270" s="2" t="s">
        <v>11</v>
      </c>
      <c r="D270" s="2">
        <v>1985</v>
      </c>
      <c r="E270" s="2" t="s">
        <v>13</v>
      </c>
      <c r="F270" s="3">
        <v>391397</v>
      </c>
    </row>
    <row r="271" spans="1:6" ht="14.25" customHeight="1" x14ac:dyDescent="0.3">
      <c r="A271" s="2" t="s">
        <v>6</v>
      </c>
      <c r="B271" s="2" t="s">
        <v>12</v>
      </c>
      <c r="C271" s="2" t="s">
        <v>11</v>
      </c>
      <c r="D271" s="2">
        <v>1986</v>
      </c>
      <c r="E271" s="2" t="s">
        <v>13</v>
      </c>
      <c r="F271" s="3">
        <v>387866</v>
      </c>
    </row>
    <row r="272" spans="1:6" ht="14.25" customHeight="1" x14ac:dyDescent="0.3">
      <c r="A272" s="2" t="s">
        <v>6</v>
      </c>
      <c r="B272" s="2" t="s">
        <v>12</v>
      </c>
      <c r="C272" s="2" t="s">
        <v>11</v>
      </c>
      <c r="D272" s="2">
        <v>1987</v>
      </c>
      <c r="E272" s="2" t="s">
        <v>13</v>
      </c>
      <c r="F272" s="3">
        <v>387053</v>
      </c>
    </row>
    <row r="273" spans="1:6" ht="14.25" customHeight="1" x14ac:dyDescent="0.3">
      <c r="A273" s="2" t="s">
        <v>6</v>
      </c>
      <c r="B273" s="2" t="s">
        <v>12</v>
      </c>
      <c r="C273" s="2" t="s">
        <v>11</v>
      </c>
      <c r="D273" s="2">
        <v>1988</v>
      </c>
      <c r="E273" s="2" t="s">
        <v>13</v>
      </c>
      <c r="F273" s="3">
        <v>366884</v>
      </c>
    </row>
    <row r="274" spans="1:6" ht="14.25" customHeight="1" x14ac:dyDescent="0.3">
      <c r="A274" s="2" t="s">
        <v>6</v>
      </c>
      <c r="B274" s="2" t="s">
        <v>12</v>
      </c>
      <c r="C274" s="2" t="s">
        <v>11</v>
      </c>
      <c r="D274" s="2">
        <v>1989</v>
      </c>
      <c r="E274" s="2" t="s">
        <v>13</v>
      </c>
      <c r="F274" s="3">
        <v>404691</v>
      </c>
    </row>
    <row r="275" spans="1:6" ht="14.25" customHeight="1" x14ac:dyDescent="0.3">
      <c r="A275" s="2" t="s">
        <v>6</v>
      </c>
      <c r="B275" s="2" t="s">
        <v>12</v>
      </c>
      <c r="C275" s="2" t="s">
        <v>11</v>
      </c>
      <c r="D275" s="2">
        <v>1990</v>
      </c>
      <c r="E275" s="2" t="s">
        <v>13</v>
      </c>
      <c r="F275" s="3">
        <v>472075</v>
      </c>
    </row>
    <row r="276" spans="1:6" ht="14.25" customHeight="1" x14ac:dyDescent="0.3">
      <c r="A276" s="2" t="s">
        <v>6</v>
      </c>
      <c r="B276" s="2" t="s">
        <v>12</v>
      </c>
      <c r="C276" s="2" t="s">
        <v>11</v>
      </c>
      <c r="D276" s="2">
        <v>1991</v>
      </c>
      <c r="E276" s="2" t="s">
        <v>13</v>
      </c>
      <c r="F276" s="3">
        <v>397744</v>
      </c>
    </row>
    <row r="277" spans="1:6" ht="14.25" customHeight="1" x14ac:dyDescent="0.3">
      <c r="A277" s="2" t="s">
        <v>6</v>
      </c>
      <c r="B277" s="2" t="s">
        <v>12</v>
      </c>
      <c r="C277" s="2" t="s">
        <v>11</v>
      </c>
      <c r="D277" s="2">
        <v>1992</v>
      </c>
      <c r="E277" s="2" t="s">
        <v>13</v>
      </c>
      <c r="F277" s="3">
        <v>398403</v>
      </c>
    </row>
    <row r="278" spans="1:6" ht="14.25" customHeight="1" x14ac:dyDescent="0.3">
      <c r="A278" s="2" t="s">
        <v>6</v>
      </c>
      <c r="B278" s="2" t="s">
        <v>12</v>
      </c>
      <c r="C278" s="2" t="s">
        <v>11</v>
      </c>
      <c r="D278" s="2">
        <v>1993</v>
      </c>
      <c r="E278" s="2" t="s">
        <v>13</v>
      </c>
      <c r="F278" s="3">
        <v>489842</v>
      </c>
    </row>
    <row r="279" spans="1:6" ht="14.25" customHeight="1" x14ac:dyDescent="0.3">
      <c r="A279" s="2" t="s">
        <v>6</v>
      </c>
      <c r="B279" s="2" t="s">
        <v>12</v>
      </c>
      <c r="C279" s="2" t="s">
        <v>11</v>
      </c>
      <c r="D279" s="2">
        <v>1994</v>
      </c>
      <c r="E279" s="2" t="s">
        <v>13</v>
      </c>
      <c r="F279" s="3">
        <v>534835</v>
      </c>
    </row>
    <row r="280" spans="1:6" ht="14.25" customHeight="1" x14ac:dyDescent="0.3">
      <c r="A280" s="2" t="s">
        <v>6</v>
      </c>
      <c r="B280" s="2" t="s">
        <v>12</v>
      </c>
      <c r="C280" s="2" t="s">
        <v>11</v>
      </c>
      <c r="D280" s="2">
        <v>1995</v>
      </c>
      <c r="E280" s="2" t="s">
        <v>13</v>
      </c>
      <c r="F280" s="3">
        <v>555608</v>
      </c>
    </row>
    <row r="281" spans="1:6" ht="14.25" customHeight="1" x14ac:dyDescent="0.3">
      <c r="A281" s="2" t="s">
        <v>6</v>
      </c>
      <c r="B281" s="2" t="s">
        <v>12</v>
      </c>
      <c r="C281" s="2" t="s">
        <v>11</v>
      </c>
      <c r="D281" s="2">
        <v>1996</v>
      </c>
      <c r="E281" s="2" t="s">
        <v>13</v>
      </c>
      <c r="F281" s="3">
        <v>574206</v>
      </c>
    </row>
    <row r="282" spans="1:6" ht="14.25" customHeight="1" x14ac:dyDescent="0.3">
      <c r="A282" s="2" t="s">
        <v>6</v>
      </c>
      <c r="B282" s="2" t="s">
        <v>12</v>
      </c>
      <c r="C282" s="2" t="s">
        <v>11</v>
      </c>
      <c r="D282" s="2">
        <v>1997</v>
      </c>
      <c r="E282" s="2" t="s">
        <v>13</v>
      </c>
      <c r="F282" s="3">
        <v>546191</v>
      </c>
    </row>
    <row r="283" spans="1:6" ht="14.25" customHeight="1" x14ac:dyDescent="0.3">
      <c r="A283" s="2" t="s">
        <v>6</v>
      </c>
      <c r="B283" s="2" t="s">
        <v>12</v>
      </c>
      <c r="C283" s="2" t="s">
        <v>11</v>
      </c>
      <c r="D283" s="2">
        <v>1998</v>
      </c>
      <c r="E283" s="2" t="s">
        <v>13</v>
      </c>
      <c r="F283" s="3">
        <v>675226</v>
      </c>
    </row>
    <row r="284" spans="1:6" ht="14.25" customHeight="1" x14ac:dyDescent="0.3">
      <c r="A284" s="2" t="s">
        <v>6</v>
      </c>
      <c r="B284" s="2" t="s">
        <v>12</v>
      </c>
      <c r="C284" s="2" t="s">
        <v>11</v>
      </c>
      <c r="D284" s="2">
        <v>1999</v>
      </c>
      <c r="E284" s="2" t="s">
        <v>13</v>
      </c>
      <c r="F284" s="3">
        <v>623357</v>
      </c>
    </row>
    <row r="285" spans="1:6" ht="14.25" customHeight="1" x14ac:dyDescent="0.3">
      <c r="A285" s="2" t="s">
        <v>6</v>
      </c>
      <c r="B285" s="2" t="s">
        <v>12</v>
      </c>
      <c r="C285" s="2" t="s">
        <v>11</v>
      </c>
      <c r="D285" s="2">
        <v>2000</v>
      </c>
      <c r="E285" s="2" t="s">
        <v>13</v>
      </c>
      <c r="F285" s="3">
        <v>518907</v>
      </c>
    </row>
    <row r="286" spans="1:6" ht="14.25" customHeight="1" x14ac:dyDescent="0.3">
      <c r="A286" s="2" t="s">
        <v>6</v>
      </c>
      <c r="B286" s="2" t="s">
        <v>12</v>
      </c>
      <c r="C286" s="2" t="s">
        <v>11</v>
      </c>
      <c r="D286" s="2">
        <v>2001</v>
      </c>
      <c r="E286" s="2" t="s">
        <v>13</v>
      </c>
      <c r="F286" s="3">
        <v>526036</v>
      </c>
    </row>
    <row r="287" spans="1:6" ht="14.25" customHeight="1" x14ac:dyDescent="0.3">
      <c r="A287" s="2" t="s">
        <v>6</v>
      </c>
      <c r="B287" s="2" t="s">
        <v>12</v>
      </c>
      <c r="C287" s="2" t="s">
        <v>11</v>
      </c>
      <c r="D287" s="2">
        <v>2002</v>
      </c>
      <c r="E287" s="2" t="s">
        <v>13</v>
      </c>
      <c r="F287" s="3">
        <v>650225</v>
      </c>
    </row>
    <row r="288" spans="1:6" ht="14.25" customHeight="1" x14ac:dyDescent="0.3">
      <c r="A288" s="2" t="s">
        <v>6</v>
      </c>
      <c r="B288" s="2" t="s">
        <v>12</v>
      </c>
      <c r="C288" s="2" t="s">
        <v>11</v>
      </c>
      <c r="D288" s="2">
        <v>2003</v>
      </c>
      <c r="E288" s="2" t="s">
        <v>13</v>
      </c>
      <c r="F288" s="3">
        <v>669062</v>
      </c>
    </row>
    <row r="289" spans="1:6" ht="14.25" customHeight="1" x14ac:dyDescent="0.3">
      <c r="A289" s="2" t="s">
        <v>6</v>
      </c>
      <c r="B289" s="2" t="s">
        <v>12</v>
      </c>
      <c r="C289" s="2" t="s">
        <v>11</v>
      </c>
      <c r="D289" s="2">
        <v>2004</v>
      </c>
      <c r="E289" s="2" t="s">
        <v>13</v>
      </c>
      <c r="F289" s="3">
        <v>746889</v>
      </c>
    </row>
    <row r="290" spans="1:6" ht="14.25" customHeight="1" x14ac:dyDescent="0.3">
      <c r="A290" s="2" t="s">
        <v>6</v>
      </c>
      <c r="B290" s="2" t="s">
        <v>12</v>
      </c>
      <c r="C290" s="2" t="s">
        <v>11</v>
      </c>
      <c r="D290" s="2">
        <v>2005</v>
      </c>
      <c r="E290" s="2" t="s">
        <v>13</v>
      </c>
      <c r="F290" s="3">
        <v>759450</v>
      </c>
    </row>
    <row r="291" spans="1:6" ht="14.25" customHeight="1" x14ac:dyDescent="0.3">
      <c r="A291" s="2" t="s">
        <v>6</v>
      </c>
      <c r="B291" s="2" t="s">
        <v>12</v>
      </c>
      <c r="C291" s="2" t="s">
        <v>11</v>
      </c>
      <c r="D291" s="2">
        <v>2006</v>
      </c>
      <c r="E291" s="2" t="s">
        <v>13</v>
      </c>
      <c r="F291" s="3">
        <v>738611</v>
      </c>
    </row>
    <row r="292" spans="1:6" ht="14.25" customHeight="1" x14ac:dyDescent="0.3">
      <c r="A292" s="2" t="s">
        <v>6</v>
      </c>
      <c r="B292" s="2" t="s">
        <v>12</v>
      </c>
      <c r="C292" s="2" t="s">
        <v>11</v>
      </c>
      <c r="D292" s="2">
        <v>2007</v>
      </c>
      <c r="E292" s="2" t="s">
        <v>13</v>
      </c>
      <c r="F292" s="3">
        <v>750129</v>
      </c>
    </row>
    <row r="293" spans="1:6" ht="14.25" customHeight="1" x14ac:dyDescent="0.3">
      <c r="A293" s="2" t="s">
        <v>6</v>
      </c>
      <c r="B293" s="2" t="s">
        <v>12</v>
      </c>
      <c r="C293" s="2" t="s">
        <v>11</v>
      </c>
      <c r="D293" s="2">
        <v>2008</v>
      </c>
      <c r="E293" s="2" t="s">
        <v>13</v>
      </c>
      <c r="F293" s="3">
        <v>751541</v>
      </c>
    </row>
    <row r="294" spans="1:6" ht="14.25" customHeight="1" x14ac:dyDescent="0.3">
      <c r="A294" s="2" t="s">
        <v>6</v>
      </c>
      <c r="B294" s="2" t="s">
        <v>12</v>
      </c>
      <c r="C294" s="2" t="s">
        <v>11</v>
      </c>
      <c r="D294" s="2">
        <v>2009</v>
      </c>
      <c r="E294" s="2" t="s">
        <v>13</v>
      </c>
      <c r="F294" s="3">
        <v>764611</v>
      </c>
    </row>
    <row r="295" spans="1:6" ht="14.25" customHeight="1" x14ac:dyDescent="0.3">
      <c r="A295" s="2" t="s">
        <v>6</v>
      </c>
      <c r="B295" s="2" t="s">
        <v>12</v>
      </c>
      <c r="C295" s="2" t="s">
        <v>11</v>
      </c>
      <c r="D295" s="2">
        <v>2010</v>
      </c>
      <c r="E295" s="2" t="s">
        <v>13</v>
      </c>
      <c r="F295" s="3">
        <v>743847</v>
      </c>
    </row>
    <row r="296" spans="1:6" ht="14.25" customHeight="1" x14ac:dyDescent="0.3">
      <c r="A296" s="2" t="s">
        <v>6</v>
      </c>
      <c r="B296" s="2" t="s">
        <v>12</v>
      </c>
      <c r="C296" s="2" t="s">
        <v>11</v>
      </c>
      <c r="D296" s="2">
        <v>2011</v>
      </c>
      <c r="E296" s="2" t="s">
        <v>13</v>
      </c>
      <c r="F296" s="3">
        <v>680415</v>
      </c>
    </row>
    <row r="297" spans="1:6" ht="14.25" customHeight="1" x14ac:dyDescent="0.3">
      <c r="A297" s="2" t="s">
        <v>6</v>
      </c>
      <c r="B297" s="2" t="s">
        <v>12</v>
      </c>
      <c r="C297" s="2" t="s">
        <v>11</v>
      </c>
      <c r="D297" s="2">
        <v>2012</v>
      </c>
      <c r="E297" s="2" t="s">
        <v>13</v>
      </c>
      <c r="F297" s="3">
        <v>846532</v>
      </c>
    </row>
    <row r="298" spans="1:6" ht="14.25" customHeight="1" x14ac:dyDescent="0.3">
      <c r="A298" s="2" t="s">
        <v>6</v>
      </c>
      <c r="B298" s="2" t="s">
        <v>12</v>
      </c>
      <c r="C298" s="2" t="s">
        <v>11</v>
      </c>
      <c r="D298" s="2">
        <v>2013</v>
      </c>
      <c r="E298" s="2" t="s">
        <v>13</v>
      </c>
      <c r="F298" s="3">
        <v>832355</v>
      </c>
    </row>
    <row r="299" spans="1:6" ht="14.25" customHeight="1" x14ac:dyDescent="0.3">
      <c r="A299" s="2" t="s">
        <v>6</v>
      </c>
      <c r="B299" s="2" t="s">
        <v>12</v>
      </c>
      <c r="C299" s="2" t="s">
        <v>11</v>
      </c>
      <c r="D299" s="2">
        <v>2014</v>
      </c>
      <c r="E299" s="2" t="s">
        <v>13</v>
      </c>
      <c r="F299" s="3">
        <v>669768</v>
      </c>
    </row>
    <row r="300" spans="1:6" ht="14.25" customHeight="1" x14ac:dyDescent="0.3">
      <c r="A300" s="2" t="s">
        <v>6</v>
      </c>
      <c r="B300" s="2" t="s">
        <v>12</v>
      </c>
      <c r="C300" s="2" t="s">
        <v>11</v>
      </c>
      <c r="D300" s="2">
        <v>2015</v>
      </c>
      <c r="E300" s="2" t="s">
        <v>13</v>
      </c>
      <c r="F300" s="3">
        <v>666983</v>
      </c>
    </row>
    <row r="301" spans="1:6" ht="14.25" customHeight="1" x14ac:dyDescent="0.3">
      <c r="A301" s="2" t="s">
        <v>6</v>
      </c>
      <c r="B301" s="2" t="s">
        <v>12</v>
      </c>
      <c r="C301" s="2" t="s">
        <v>11</v>
      </c>
      <c r="D301" s="2">
        <v>2016</v>
      </c>
      <c r="E301" s="2" t="s">
        <v>13</v>
      </c>
      <c r="F301" s="3">
        <v>728319</v>
      </c>
    </row>
    <row r="302" spans="1:6" ht="14.25" customHeight="1" x14ac:dyDescent="0.3">
      <c r="A302" s="2" t="s">
        <v>6</v>
      </c>
      <c r="B302" s="2" t="s">
        <v>12</v>
      </c>
      <c r="C302" s="2" t="s">
        <v>11</v>
      </c>
      <c r="D302" s="2">
        <v>2017</v>
      </c>
      <c r="E302" s="2" t="s">
        <v>13</v>
      </c>
      <c r="F302" s="3">
        <v>782447</v>
      </c>
    </row>
    <row r="303" spans="1:6" ht="14.25" customHeight="1" x14ac:dyDescent="0.3">
      <c r="A303" s="2" t="s">
        <v>6</v>
      </c>
      <c r="B303" s="2" t="s">
        <v>12</v>
      </c>
      <c r="C303" s="2" t="s">
        <v>11</v>
      </c>
      <c r="D303" s="2">
        <v>2018</v>
      </c>
      <c r="E303" s="2" t="s">
        <v>13</v>
      </c>
      <c r="F303" s="3">
        <v>803616</v>
      </c>
    </row>
    <row r="304" spans="1:6" ht="14.25" customHeight="1" x14ac:dyDescent="0.3">
      <c r="A304" s="2" t="s">
        <v>6</v>
      </c>
      <c r="B304" s="2" t="s">
        <v>12</v>
      </c>
      <c r="C304" s="2" t="s">
        <v>11</v>
      </c>
      <c r="D304" s="2">
        <v>2019</v>
      </c>
      <c r="E304" s="2" t="s">
        <v>13</v>
      </c>
      <c r="F304" s="3">
        <v>825119</v>
      </c>
    </row>
    <row r="305" spans="1:6" ht="14.25" customHeight="1" x14ac:dyDescent="0.3">
      <c r="A305" s="2" t="s">
        <v>6</v>
      </c>
      <c r="B305" s="2" t="s">
        <v>12</v>
      </c>
      <c r="C305" s="2" t="s">
        <v>11</v>
      </c>
      <c r="D305" s="2">
        <v>2020</v>
      </c>
      <c r="E305" s="2" t="s">
        <v>13</v>
      </c>
      <c r="F305" s="3">
        <v>828962</v>
      </c>
    </row>
    <row r="306" spans="1:6" ht="14.25" customHeight="1" x14ac:dyDescent="0.3">
      <c r="A306" s="2" t="s">
        <v>6</v>
      </c>
      <c r="B306" s="2" t="s">
        <v>12</v>
      </c>
      <c r="C306" s="2" t="s">
        <v>11</v>
      </c>
      <c r="D306" s="2">
        <v>2021</v>
      </c>
      <c r="E306" s="2" t="s">
        <v>13</v>
      </c>
      <c r="F306" s="3">
        <v>825077</v>
      </c>
    </row>
    <row r="307" spans="1:6" ht="14.25" customHeight="1" x14ac:dyDescent="0.3">
      <c r="A307" s="2" t="s">
        <v>6</v>
      </c>
      <c r="B307" s="2" t="s">
        <v>14</v>
      </c>
      <c r="C307" s="2" t="s">
        <v>11</v>
      </c>
      <c r="D307" s="2">
        <v>1961</v>
      </c>
      <c r="E307" s="2" t="s">
        <v>15</v>
      </c>
      <c r="F307" s="3">
        <v>361720</v>
      </c>
    </row>
    <row r="308" spans="1:6" ht="14.25" customHeight="1" x14ac:dyDescent="0.3">
      <c r="A308" s="2" t="s">
        <v>6</v>
      </c>
      <c r="B308" s="2" t="s">
        <v>14</v>
      </c>
      <c r="C308" s="2" t="s">
        <v>11</v>
      </c>
      <c r="D308" s="2">
        <v>1962</v>
      </c>
      <c r="E308" s="2" t="s">
        <v>15</v>
      </c>
      <c r="F308" s="3">
        <v>397480</v>
      </c>
    </row>
    <row r="309" spans="1:6" ht="14.25" customHeight="1" x14ac:dyDescent="0.3">
      <c r="A309" s="2" t="s">
        <v>6</v>
      </c>
      <c r="B309" s="2" t="s">
        <v>14</v>
      </c>
      <c r="C309" s="2" t="s">
        <v>11</v>
      </c>
      <c r="D309" s="2">
        <v>1963</v>
      </c>
      <c r="E309" s="2" t="s">
        <v>15</v>
      </c>
      <c r="F309" s="3">
        <v>322976</v>
      </c>
    </row>
    <row r="310" spans="1:6" ht="14.25" customHeight="1" x14ac:dyDescent="0.3">
      <c r="A310" s="2" t="s">
        <v>6</v>
      </c>
      <c r="B310" s="2" t="s">
        <v>14</v>
      </c>
      <c r="C310" s="2" t="s">
        <v>11</v>
      </c>
      <c r="D310" s="2">
        <v>1964</v>
      </c>
      <c r="E310" s="2" t="s">
        <v>15</v>
      </c>
      <c r="F310" s="3">
        <v>358348</v>
      </c>
    </row>
    <row r="311" spans="1:6" ht="14.25" customHeight="1" x14ac:dyDescent="0.3">
      <c r="A311" s="2" t="s">
        <v>6</v>
      </c>
      <c r="B311" s="2" t="s">
        <v>14</v>
      </c>
      <c r="C311" s="2" t="s">
        <v>11</v>
      </c>
      <c r="D311" s="2">
        <v>1965</v>
      </c>
      <c r="E311" s="2" t="s">
        <v>15</v>
      </c>
      <c r="F311" s="3">
        <v>416525</v>
      </c>
    </row>
    <row r="312" spans="1:6" ht="14.25" customHeight="1" x14ac:dyDescent="0.3">
      <c r="A312" s="2" t="s">
        <v>6</v>
      </c>
      <c r="B312" s="2" t="s">
        <v>14</v>
      </c>
      <c r="C312" s="2" t="s">
        <v>11</v>
      </c>
      <c r="D312" s="2">
        <v>1966</v>
      </c>
      <c r="E312" s="2" t="s">
        <v>15</v>
      </c>
      <c r="F312" s="3">
        <v>338070</v>
      </c>
    </row>
    <row r="313" spans="1:6" ht="14.25" customHeight="1" x14ac:dyDescent="0.3">
      <c r="A313" s="2" t="s">
        <v>6</v>
      </c>
      <c r="B313" s="2" t="s">
        <v>14</v>
      </c>
      <c r="C313" s="2" t="s">
        <v>11</v>
      </c>
      <c r="D313" s="2">
        <v>1967</v>
      </c>
      <c r="E313" s="2" t="s">
        <v>15</v>
      </c>
      <c r="F313" s="3">
        <v>383390</v>
      </c>
    </row>
    <row r="314" spans="1:6" ht="14.25" customHeight="1" x14ac:dyDescent="0.3">
      <c r="A314" s="2" t="s">
        <v>6</v>
      </c>
      <c r="B314" s="2" t="s">
        <v>14</v>
      </c>
      <c r="C314" s="2" t="s">
        <v>11</v>
      </c>
      <c r="D314" s="2">
        <v>1968</v>
      </c>
      <c r="E314" s="2" t="s">
        <v>15</v>
      </c>
      <c r="F314" s="3">
        <v>348760</v>
      </c>
    </row>
    <row r="315" spans="1:6" ht="14.25" customHeight="1" x14ac:dyDescent="0.3">
      <c r="A315" s="2" t="s">
        <v>6</v>
      </c>
      <c r="B315" s="2" t="s">
        <v>14</v>
      </c>
      <c r="C315" s="2" t="s">
        <v>11</v>
      </c>
      <c r="D315" s="2">
        <v>1969</v>
      </c>
      <c r="E315" s="2" t="s">
        <v>15</v>
      </c>
      <c r="F315" s="3">
        <v>292950</v>
      </c>
    </row>
    <row r="316" spans="1:6" ht="14.25" customHeight="1" x14ac:dyDescent="0.3">
      <c r="A316" s="2" t="s">
        <v>6</v>
      </c>
      <c r="B316" s="2" t="s">
        <v>14</v>
      </c>
      <c r="C316" s="2" t="s">
        <v>11</v>
      </c>
      <c r="D316" s="2">
        <v>1970</v>
      </c>
      <c r="E316" s="2" t="s">
        <v>15</v>
      </c>
      <c r="F316" s="3">
        <v>390670</v>
      </c>
    </row>
    <row r="317" spans="1:6" ht="14.25" customHeight="1" x14ac:dyDescent="0.3">
      <c r="A317" s="2" t="s">
        <v>6</v>
      </c>
      <c r="B317" s="2" t="s">
        <v>14</v>
      </c>
      <c r="C317" s="2" t="s">
        <v>11</v>
      </c>
      <c r="D317" s="2">
        <v>1971</v>
      </c>
      <c r="E317" s="2" t="s">
        <v>15</v>
      </c>
      <c r="F317" s="3">
        <v>388870</v>
      </c>
    </row>
    <row r="318" spans="1:6" ht="14.25" customHeight="1" x14ac:dyDescent="0.3">
      <c r="A318" s="2" t="s">
        <v>6</v>
      </c>
      <c r="B318" s="2" t="s">
        <v>14</v>
      </c>
      <c r="C318" s="2" t="s">
        <v>11</v>
      </c>
      <c r="D318" s="2">
        <v>1972</v>
      </c>
      <c r="E318" s="2" t="s">
        <v>15</v>
      </c>
      <c r="F318" s="3">
        <v>339920</v>
      </c>
    </row>
    <row r="319" spans="1:6" ht="14.25" customHeight="1" x14ac:dyDescent="0.3">
      <c r="A319" s="2" t="s">
        <v>6</v>
      </c>
      <c r="B319" s="2" t="s">
        <v>14</v>
      </c>
      <c r="C319" s="2" t="s">
        <v>11</v>
      </c>
      <c r="D319" s="2">
        <v>1973</v>
      </c>
      <c r="E319" s="2" t="s">
        <v>15</v>
      </c>
      <c r="F319" s="3">
        <v>408570</v>
      </c>
    </row>
    <row r="320" spans="1:6" ht="14.25" customHeight="1" x14ac:dyDescent="0.3">
      <c r="A320" s="2" t="s">
        <v>6</v>
      </c>
      <c r="B320" s="2" t="s">
        <v>14</v>
      </c>
      <c r="C320" s="2" t="s">
        <v>11</v>
      </c>
      <c r="D320" s="2">
        <v>1974</v>
      </c>
      <c r="E320" s="2" t="s">
        <v>15</v>
      </c>
      <c r="F320" s="3">
        <v>358160</v>
      </c>
    </row>
    <row r="321" spans="1:6" ht="14.25" customHeight="1" x14ac:dyDescent="0.3">
      <c r="A321" s="2" t="s">
        <v>6</v>
      </c>
      <c r="B321" s="2" t="s">
        <v>14</v>
      </c>
      <c r="C321" s="2" t="s">
        <v>11</v>
      </c>
      <c r="D321" s="2">
        <v>1975</v>
      </c>
      <c r="E321" s="2" t="s">
        <v>15</v>
      </c>
      <c r="F321" s="3">
        <v>397650</v>
      </c>
    </row>
    <row r="322" spans="1:6" ht="14.25" customHeight="1" x14ac:dyDescent="0.3">
      <c r="A322" s="2" t="s">
        <v>6</v>
      </c>
      <c r="B322" s="2" t="s">
        <v>14</v>
      </c>
      <c r="C322" s="2" t="s">
        <v>11</v>
      </c>
      <c r="D322" s="2">
        <v>1976</v>
      </c>
      <c r="E322" s="2" t="s">
        <v>15</v>
      </c>
      <c r="F322" s="3">
        <v>424910</v>
      </c>
    </row>
    <row r="323" spans="1:6" ht="14.25" customHeight="1" x14ac:dyDescent="0.3">
      <c r="A323" s="2" t="s">
        <v>6</v>
      </c>
      <c r="B323" s="2" t="s">
        <v>14</v>
      </c>
      <c r="C323" s="2" t="s">
        <v>11</v>
      </c>
      <c r="D323" s="2">
        <v>1977</v>
      </c>
      <c r="E323" s="2" t="s">
        <v>15</v>
      </c>
      <c r="F323" s="3">
        <v>470250</v>
      </c>
    </row>
    <row r="324" spans="1:6" ht="14.25" customHeight="1" x14ac:dyDescent="0.3">
      <c r="A324" s="2" t="s">
        <v>6</v>
      </c>
      <c r="B324" s="2" t="s">
        <v>14</v>
      </c>
      <c r="C324" s="2" t="s">
        <v>11</v>
      </c>
      <c r="D324" s="2">
        <v>1978</v>
      </c>
      <c r="E324" s="2" t="s">
        <v>15</v>
      </c>
      <c r="F324" s="3">
        <v>478550</v>
      </c>
    </row>
    <row r="325" spans="1:6" ht="14.25" customHeight="1" x14ac:dyDescent="0.3">
      <c r="A325" s="2" t="s">
        <v>6</v>
      </c>
      <c r="B325" s="2" t="s">
        <v>14</v>
      </c>
      <c r="C325" s="2" t="s">
        <v>11</v>
      </c>
      <c r="D325" s="2">
        <v>1979</v>
      </c>
      <c r="E325" s="2" t="s">
        <v>15</v>
      </c>
      <c r="F325" s="3">
        <v>466830</v>
      </c>
    </row>
    <row r="326" spans="1:6" ht="14.25" customHeight="1" x14ac:dyDescent="0.3">
      <c r="A326" s="2" t="s">
        <v>6</v>
      </c>
      <c r="B326" s="2" t="s">
        <v>14</v>
      </c>
      <c r="C326" s="2" t="s">
        <v>11</v>
      </c>
      <c r="D326" s="2">
        <v>1980</v>
      </c>
      <c r="E326" s="2" t="s">
        <v>15</v>
      </c>
      <c r="F326" s="3">
        <v>430150</v>
      </c>
    </row>
    <row r="327" spans="1:6" ht="14.25" customHeight="1" x14ac:dyDescent="0.3">
      <c r="A327" s="2" t="s">
        <v>6</v>
      </c>
      <c r="B327" s="2" t="s">
        <v>14</v>
      </c>
      <c r="C327" s="2" t="s">
        <v>11</v>
      </c>
      <c r="D327" s="2">
        <v>1981</v>
      </c>
      <c r="E327" s="2" t="s">
        <v>15</v>
      </c>
      <c r="F327" s="3">
        <v>530673</v>
      </c>
    </row>
    <row r="328" spans="1:6" ht="14.25" customHeight="1" x14ac:dyDescent="0.3">
      <c r="A328" s="2" t="s">
        <v>6</v>
      </c>
      <c r="B328" s="2" t="s">
        <v>14</v>
      </c>
      <c r="C328" s="2" t="s">
        <v>11</v>
      </c>
      <c r="D328" s="2">
        <v>1982</v>
      </c>
      <c r="E328" s="2" t="s">
        <v>15</v>
      </c>
      <c r="F328" s="3">
        <v>535370</v>
      </c>
    </row>
    <row r="329" spans="1:6" ht="14.25" customHeight="1" x14ac:dyDescent="0.3">
      <c r="A329" s="2" t="s">
        <v>6</v>
      </c>
      <c r="B329" s="2" t="s">
        <v>14</v>
      </c>
      <c r="C329" s="2" t="s">
        <v>11</v>
      </c>
      <c r="D329" s="2">
        <v>1983</v>
      </c>
      <c r="E329" s="2" t="s">
        <v>15</v>
      </c>
      <c r="F329" s="3">
        <v>586540</v>
      </c>
    </row>
    <row r="330" spans="1:6" ht="14.25" customHeight="1" x14ac:dyDescent="0.3">
      <c r="A330" s="2" t="s">
        <v>6</v>
      </c>
      <c r="B330" s="2" t="s">
        <v>14</v>
      </c>
      <c r="C330" s="2" t="s">
        <v>11</v>
      </c>
      <c r="D330" s="2">
        <v>1984</v>
      </c>
      <c r="E330" s="2" t="s">
        <v>15</v>
      </c>
      <c r="F330" s="3">
        <v>616930</v>
      </c>
    </row>
    <row r="331" spans="1:6" ht="14.25" customHeight="1" x14ac:dyDescent="0.3">
      <c r="A331" s="2" t="s">
        <v>6</v>
      </c>
      <c r="B331" s="2" t="s">
        <v>14</v>
      </c>
      <c r="C331" s="2" t="s">
        <v>11</v>
      </c>
      <c r="D331" s="2">
        <v>1985</v>
      </c>
      <c r="E331" s="2" t="s">
        <v>15</v>
      </c>
      <c r="F331" s="3">
        <v>558250</v>
      </c>
    </row>
    <row r="332" spans="1:6" ht="14.25" customHeight="1" x14ac:dyDescent="0.3">
      <c r="A332" s="2" t="s">
        <v>6</v>
      </c>
      <c r="B332" s="2" t="s">
        <v>14</v>
      </c>
      <c r="C332" s="2" t="s">
        <v>11</v>
      </c>
      <c r="D332" s="2">
        <v>1986</v>
      </c>
      <c r="E332" s="2" t="s">
        <v>15</v>
      </c>
      <c r="F332" s="3">
        <v>553950</v>
      </c>
    </row>
    <row r="333" spans="1:6" ht="14.25" customHeight="1" x14ac:dyDescent="0.3">
      <c r="A333" s="2" t="s">
        <v>6</v>
      </c>
      <c r="B333" s="2" t="s">
        <v>14</v>
      </c>
      <c r="C333" s="2" t="s">
        <v>11</v>
      </c>
      <c r="D333" s="2">
        <v>1987</v>
      </c>
      <c r="E333" s="2" t="s">
        <v>15</v>
      </c>
      <c r="F333" s="3">
        <v>553950</v>
      </c>
    </row>
    <row r="334" spans="1:6" ht="14.25" customHeight="1" x14ac:dyDescent="0.3">
      <c r="A334" s="2" t="s">
        <v>6</v>
      </c>
      <c r="B334" s="2" t="s">
        <v>14</v>
      </c>
      <c r="C334" s="2" t="s">
        <v>11</v>
      </c>
      <c r="D334" s="2">
        <v>1988</v>
      </c>
      <c r="E334" s="2" t="s">
        <v>15</v>
      </c>
      <c r="F334" s="3">
        <v>613210</v>
      </c>
    </row>
    <row r="335" spans="1:6" ht="14.25" customHeight="1" x14ac:dyDescent="0.3">
      <c r="A335" s="2" t="s">
        <v>6</v>
      </c>
      <c r="B335" s="2" t="s">
        <v>14</v>
      </c>
      <c r="C335" s="2" t="s">
        <v>11</v>
      </c>
      <c r="D335" s="2">
        <v>1989</v>
      </c>
      <c r="E335" s="2" t="s">
        <v>15</v>
      </c>
      <c r="F335" s="3">
        <v>628890</v>
      </c>
    </row>
    <row r="336" spans="1:6" ht="14.25" customHeight="1" x14ac:dyDescent="0.3">
      <c r="A336" s="2" t="s">
        <v>6</v>
      </c>
      <c r="B336" s="2" t="s">
        <v>14</v>
      </c>
      <c r="C336" s="2" t="s">
        <v>11</v>
      </c>
      <c r="D336" s="2">
        <v>1990</v>
      </c>
      <c r="E336" s="2" t="s">
        <v>15</v>
      </c>
      <c r="F336" s="3">
        <v>673745</v>
      </c>
    </row>
    <row r="337" spans="1:6" ht="14.25" customHeight="1" x14ac:dyDescent="0.3">
      <c r="A337" s="2" t="s">
        <v>6</v>
      </c>
      <c r="B337" s="2" t="s">
        <v>14</v>
      </c>
      <c r="C337" s="2" t="s">
        <v>11</v>
      </c>
      <c r="D337" s="2">
        <v>1991</v>
      </c>
      <c r="E337" s="2" t="s">
        <v>15</v>
      </c>
      <c r="F337" s="3">
        <v>471287</v>
      </c>
    </row>
    <row r="338" spans="1:6" ht="14.25" customHeight="1" x14ac:dyDescent="0.3">
      <c r="A338" s="2" t="s">
        <v>6</v>
      </c>
      <c r="B338" s="2" t="s">
        <v>14</v>
      </c>
      <c r="C338" s="2" t="s">
        <v>11</v>
      </c>
      <c r="D338" s="2">
        <v>1992</v>
      </c>
      <c r="E338" s="2" t="s">
        <v>15</v>
      </c>
      <c r="F338" s="3">
        <v>444060</v>
      </c>
    </row>
    <row r="339" spans="1:6" ht="14.25" customHeight="1" x14ac:dyDescent="0.3">
      <c r="A339" s="2" t="s">
        <v>6</v>
      </c>
      <c r="B339" s="2" t="s">
        <v>14</v>
      </c>
      <c r="C339" s="2" t="s">
        <v>11</v>
      </c>
      <c r="D339" s="2">
        <v>1993</v>
      </c>
      <c r="E339" s="2" t="s">
        <v>15</v>
      </c>
      <c r="F339" s="3">
        <v>545292</v>
      </c>
    </row>
    <row r="340" spans="1:6" ht="14.25" customHeight="1" x14ac:dyDescent="0.3">
      <c r="A340" s="2" t="s">
        <v>6</v>
      </c>
      <c r="B340" s="2" t="s">
        <v>14</v>
      </c>
      <c r="C340" s="2" t="s">
        <v>11</v>
      </c>
      <c r="D340" s="2">
        <v>1994</v>
      </c>
      <c r="E340" s="2" t="s">
        <v>15</v>
      </c>
      <c r="F340" s="3">
        <v>606396</v>
      </c>
    </row>
    <row r="341" spans="1:6" ht="14.25" customHeight="1" x14ac:dyDescent="0.3">
      <c r="A341" s="2" t="s">
        <v>6</v>
      </c>
      <c r="B341" s="2" t="s">
        <v>14</v>
      </c>
      <c r="C341" s="2" t="s">
        <v>11</v>
      </c>
      <c r="D341" s="2">
        <v>1995</v>
      </c>
      <c r="E341" s="2" t="s">
        <v>15</v>
      </c>
      <c r="F341" s="3">
        <v>605390</v>
      </c>
    </row>
    <row r="342" spans="1:6" ht="14.25" customHeight="1" x14ac:dyDescent="0.3">
      <c r="A342" s="2" t="s">
        <v>6</v>
      </c>
      <c r="B342" s="2" t="s">
        <v>14</v>
      </c>
      <c r="C342" s="2" t="s">
        <v>11</v>
      </c>
      <c r="D342" s="2">
        <v>1996</v>
      </c>
      <c r="E342" s="2" t="s">
        <v>15</v>
      </c>
      <c r="F342" s="3">
        <v>574321</v>
      </c>
    </row>
    <row r="343" spans="1:6" ht="14.25" customHeight="1" x14ac:dyDescent="0.3">
      <c r="A343" s="2" t="s">
        <v>6</v>
      </c>
      <c r="B343" s="2" t="s">
        <v>14</v>
      </c>
      <c r="C343" s="2" t="s">
        <v>11</v>
      </c>
      <c r="D343" s="2">
        <v>1997</v>
      </c>
      <c r="E343" s="2" t="s">
        <v>15</v>
      </c>
      <c r="F343" s="3">
        <v>510525</v>
      </c>
    </row>
    <row r="344" spans="1:6" ht="14.25" customHeight="1" x14ac:dyDescent="0.3">
      <c r="A344" s="2" t="s">
        <v>6</v>
      </c>
      <c r="B344" s="2" t="s">
        <v>14</v>
      </c>
      <c r="C344" s="2" t="s">
        <v>11</v>
      </c>
      <c r="D344" s="2">
        <v>1998</v>
      </c>
      <c r="E344" s="2" t="s">
        <v>15</v>
      </c>
      <c r="F344" s="3">
        <v>543422</v>
      </c>
    </row>
    <row r="345" spans="1:6" ht="14.25" customHeight="1" x14ac:dyDescent="0.3">
      <c r="A345" s="2" t="s">
        <v>6</v>
      </c>
      <c r="B345" s="2" t="s">
        <v>14</v>
      </c>
      <c r="C345" s="2" t="s">
        <v>11</v>
      </c>
      <c r="D345" s="2">
        <v>1999</v>
      </c>
      <c r="E345" s="2" t="s">
        <v>15</v>
      </c>
      <c r="F345" s="3">
        <v>524742</v>
      </c>
    </row>
    <row r="346" spans="1:6" ht="14.25" customHeight="1" x14ac:dyDescent="0.3">
      <c r="A346" s="2" t="s">
        <v>6</v>
      </c>
      <c r="B346" s="2" t="s">
        <v>14</v>
      </c>
      <c r="C346" s="2" t="s">
        <v>11</v>
      </c>
      <c r="D346" s="2">
        <v>2000</v>
      </c>
      <c r="E346" s="2" t="s">
        <v>15</v>
      </c>
      <c r="F346" s="3">
        <v>418187</v>
      </c>
    </row>
    <row r="347" spans="1:6" ht="14.25" customHeight="1" x14ac:dyDescent="0.3">
      <c r="A347" s="2" t="s">
        <v>6</v>
      </c>
      <c r="B347" s="2" t="s">
        <v>14</v>
      </c>
      <c r="C347" s="2" t="s">
        <v>11</v>
      </c>
      <c r="D347" s="2">
        <v>2001</v>
      </c>
      <c r="E347" s="2" t="s">
        <v>15</v>
      </c>
      <c r="F347" s="3">
        <v>498577</v>
      </c>
    </row>
    <row r="348" spans="1:6" ht="14.25" customHeight="1" x14ac:dyDescent="0.3">
      <c r="A348" s="2" t="s">
        <v>6</v>
      </c>
      <c r="B348" s="2" t="s">
        <v>14</v>
      </c>
      <c r="C348" s="2" t="s">
        <v>11</v>
      </c>
      <c r="D348" s="2">
        <v>2002</v>
      </c>
      <c r="E348" s="2" t="s">
        <v>15</v>
      </c>
      <c r="F348" s="3">
        <v>573368</v>
      </c>
    </row>
    <row r="349" spans="1:6" ht="14.25" customHeight="1" x14ac:dyDescent="0.3">
      <c r="A349" s="2" t="s">
        <v>6</v>
      </c>
      <c r="B349" s="2" t="s">
        <v>14</v>
      </c>
      <c r="C349" s="2" t="s">
        <v>11</v>
      </c>
      <c r="D349" s="2">
        <v>2003</v>
      </c>
      <c r="E349" s="2" t="s">
        <v>15</v>
      </c>
      <c r="F349" s="3">
        <v>502131</v>
      </c>
    </row>
    <row r="350" spans="1:6" ht="14.25" customHeight="1" x14ac:dyDescent="0.3">
      <c r="A350" s="2" t="s">
        <v>6</v>
      </c>
      <c r="B350" s="2" t="s">
        <v>14</v>
      </c>
      <c r="C350" s="2" t="s">
        <v>11</v>
      </c>
      <c r="D350" s="2">
        <v>2004</v>
      </c>
      <c r="E350" s="2" t="s">
        <v>15</v>
      </c>
      <c r="F350" s="3">
        <v>593478</v>
      </c>
    </row>
    <row r="351" spans="1:6" ht="14.25" customHeight="1" x14ac:dyDescent="0.3">
      <c r="A351" s="2" t="s">
        <v>6</v>
      </c>
      <c r="B351" s="2" t="s">
        <v>14</v>
      </c>
      <c r="C351" s="2" t="s">
        <v>11</v>
      </c>
      <c r="D351" s="2">
        <v>2005</v>
      </c>
      <c r="E351" s="2" t="s">
        <v>15</v>
      </c>
      <c r="F351" s="3">
        <v>629432</v>
      </c>
    </row>
    <row r="352" spans="1:6" ht="14.25" customHeight="1" x14ac:dyDescent="0.3">
      <c r="A352" s="2" t="s">
        <v>6</v>
      </c>
      <c r="B352" s="2" t="s">
        <v>14</v>
      </c>
      <c r="C352" s="2" t="s">
        <v>11</v>
      </c>
      <c r="D352" s="2">
        <v>2006</v>
      </c>
      <c r="E352" s="2" t="s">
        <v>15</v>
      </c>
      <c r="F352" s="3">
        <v>602854</v>
      </c>
    </row>
    <row r="353" spans="1:6" ht="14.25" customHeight="1" x14ac:dyDescent="0.3">
      <c r="A353" s="2" t="s">
        <v>6</v>
      </c>
      <c r="B353" s="2" t="s">
        <v>14</v>
      </c>
      <c r="C353" s="2" t="s">
        <v>11</v>
      </c>
      <c r="D353" s="2">
        <v>2007</v>
      </c>
      <c r="E353" s="2" t="s">
        <v>15</v>
      </c>
      <c r="F353" s="3">
        <v>595152</v>
      </c>
    </row>
    <row r="354" spans="1:6" ht="14.25" customHeight="1" x14ac:dyDescent="0.3">
      <c r="A354" s="2" t="s">
        <v>6</v>
      </c>
      <c r="B354" s="2" t="s">
        <v>14</v>
      </c>
      <c r="C354" s="2" t="s">
        <v>11</v>
      </c>
      <c r="D354" s="2">
        <v>2008</v>
      </c>
      <c r="E354" s="2" t="s">
        <v>15</v>
      </c>
      <c r="F354" s="3">
        <v>563130</v>
      </c>
    </row>
    <row r="355" spans="1:6" ht="14.25" customHeight="1" x14ac:dyDescent="0.3">
      <c r="A355" s="2" t="s">
        <v>6</v>
      </c>
      <c r="B355" s="2" t="s">
        <v>14</v>
      </c>
      <c r="C355" s="2" t="s">
        <v>11</v>
      </c>
      <c r="D355" s="2">
        <v>2009</v>
      </c>
      <c r="E355" s="2" t="s">
        <v>15</v>
      </c>
      <c r="F355" s="3">
        <v>502273</v>
      </c>
    </row>
    <row r="356" spans="1:6" ht="14.25" customHeight="1" x14ac:dyDescent="0.3">
      <c r="A356" s="2" t="s">
        <v>6</v>
      </c>
      <c r="B356" s="2" t="s">
        <v>14</v>
      </c>
      <c r="C356" s="2" t="s">
        <v>11</v>
      </c>
      <c r="D356" s="2">
        <v>2010</v>
      </c>
      <c r="E356" s="2" t="s">
        <v>15</v>
      </c>
      <c r="F356" s="3">
        <v>492650</v>
      </c>
    </row>
    <row r="357" spans="1:6" ht="14.25" customHeight="1" x14ac:dyDescent="0.3">
      <c r="A357" s="2" t="s">
        <v>6</v>
      </c>
      <c r="B357" s="2" t="s">
        <v>14</v>
      </c>
      <c r="C357" s="2" t="s">
        <v>11</v>
      </c>
      <c r="D357" s="2">
        <v>2011</v>
      </c>
      <c r="E357" s="2" t="s">
        <v>15</v>
      </c>
      <c r="F357" s="3">
        <v>472616</v>
      </c>
    </row>
    <row r="358" spans="1:6" ht="14.25" customHeight="1" x14ac:dyDescent="0.3">
      <c r="A358" s="2" t="s">
        <v>6</v>
      </c>
      <c r="B358" s="2" t="s">
        <v>14</v>
      </c>
      <c r="C358" s="2" t="s">
        <v>11</v>
      </c>
      <c r="D358" s="2">
        <v>2012</v>
      </c>
      <c r="E358" s="2" t="s">
        <v>15</v>
      </c>
      <c r="F358" s="3">
        <v>551346</v>
      </c>
    </row>
    <row r="359" spans="1:6" ht="14.25" customHeight="1" x14ac:dyDescent="0.3">
      <c r="A359" s="2" t="s">
        <v>6</v>
      </c>
      <c r="B359" s="2" t="s">
        <v>14</v>
      </c>
      <c r="C359" s="2" t="s">
        <v>11</v>
      </c>
      <c r="D359" s="2">
        <v>2013</v>
      </c>
      <c r="E359" s="2" t="s">
        <v>15</v>
      </c>
      <c r="F359" s="3">
        <v>502576</v>
      </c>
    </row>
    <row r="360" spans="1:6" ht="14.25" customHeight="1" x14ac:dyDescent="0.3">
      <c r="A360" s="2" t="s">
        <v>6</v>
      </c>
      <c r="B360" s="2" t="s">
        <v>14</v>
      </c>
      <c r="C360" s="2" t="s">
        <v>11</v>
      </c>
      <c r="D360" s="2">
        <v>2014</v>
      </c>
      <c r="E360" s="2" t="s">
        <v>15</v>
      </c>
      <c r="F360" s="3">
        <v>360335</v>
      </c>
    </row>
    <row r="361" spans="1:6" ht="14.25" customHeight="1" x14ac:dyDescent="0.3">
      <c r="A361" s="2" t="s">
        <v>6</v>
      </c>
      <c r="B361" s="2" t="s">
        <v>14</v>
      </c>
      <c r="C361" s="2" t="s">
        <v>11</v>
      </c>
      <c r="D361" s="2">
        <v>2015</v>
      </c>
      <c r="E361" s="2" t="s">
        <v>15</v>
      </c>
      <c r="F361" s="3">
        <v>429337</v>
      </c>
    </row>
    <row r="362" spans="1:6" ht="14.25" customHeight="1" x14ac:dyDescent="0.3">
      <c r="A362" s="2" t="s">
        <v>6</v>
      </c>
      <c r="B362" s="2" t="s">
        <v>14</v>
      </c>
      <c r="C362" s="2" t="s">
        <v>11</v>
      </c>
      <c r="D362" s="2">
        <v>2016</v>
      </c>
      <c r="E362" s="2" t="s">
        <v>15</v>
      </c>
      <c r="F362" s="3">
        <v>501375</v>
      </c>
    </row>
    <row r="363" spans="1:6" ht="14.25" customHeight="1" x14ac:dyDescent="0.3">
      <c r="A363" s="2" t="s">
        <v>6</v>
      </c>
      <c r="B363" s="2" t="s">
        <v>14</v>
      </c>
      <c r="C363" s="2" t="s">
        <v>11</v>
      </c>
      <c r="D363" s="2">
        <v>2017</v>
      </c>
      <c r="E363" s="2" t="s">
        <v>15</v>
      </c>
      <c r="F363" s="3">
        <v>492394</v>
      </c>
    </row>
    <row r="364" spans="1:6" ht="14.25" customHeight="1" x14ac:dyDescent="0.3">
      <c r="A364" s="2" t="s">
        <v>6</v>
      </c>
      <c r="B364" s="2" t="s">
        <v>14</v>
      </c>
      <c r="C364" s="2" t="s">
        <v>11</v>
      </c>
      <c r="D364" s="2">
        <v>2018</v>
      </c>
      <c r="E364" s="2" t="s">
        <v>15</v>
      </c>
      <c r="F364" s="3">
        <v>497438</v>
      </c>
    </row>
    <row r="365" spans="1:6" ht="14.25" customHeight="1" x14ac:dyDescent="0.3">
      <c r="A365" s="2" t="s">
        <v>6</v>
      </c>
      <c r="B365" s="2" t="s">
        <v>14</v>
      </c>
      <c r="C365" s="2" t="s">
        <v>11</v>
      </c>
      <c r="D365" s="2">
        <v>2019</v>
      </c>
      <c r="E365" s="2" t="s">
        <v>15</v>
      </c>
      <c r="F365" s="3">
        <v>490286</v>
      </c>
    </row>
    <row r="366" spans="1:6" ht="14.25" customHeight="1" x14ac:dyDescent="0.3">
      <c r="A366" s="2" t="s">
        <v>6</v>
      </c>
      <c r="B366" s="2" t="s">
        <v>14</v>
      </c>
      <c r="C366" s="2" t="s">
        <v>11</v>
      </c>
      <c r="D366" s="2">
        <v>2020</v>
      </c>
      <c r="E366" s="2" t="s">
        <v>15</v>
      </c>
      <c r="F366" s="3">
        <v>492072</v>
      </c>
    </row>
    <row r="367" spans="1:6" ht="14.25" customHeight="1" x14ac:dyDescent="0.3">
      <c r="A367" s="2" t="s">
        <v>6</v>
      </c>
      <c r="B367" s="2" t="s">
        <v>14</v>
      </c>
      <c r="C367" s="2" t="s">
        <v>11</v>
      </c>
      <c r="D367" s="2">
        <v>2021</v>
      </c>
      <c r="E367" s="2" t="s">
        <v>15</v>
      </c>
      <c r="F367" s="3">
        <v>515013</v>
      </c>
    </row>
    <row r="368" spans="1:6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1">
    <mergeCell ref="I2:J2"/>
  </mergeCells>
  <dataValidations count="1">
    <dataValidation type="list" allowBlank="1" showErrorMessage="1" sqref="I2" xr:uid="{00000000-0002-0000-0000-000000000000}">
      <formula1>"Area harvested,Production,Yield"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Tomato &amp; potato production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Ruiz</dc:creator>
  <cp:lastModifiedBy>Enrique Ruiz</cp:lastModifiedBy>
  <dcterms:created xsi:type="dcterms:W3CDTF">2023-10-17T18:40:41Z</dcterms:created>
  <dcterms:modified xsi:type="dcterms:W3CDTF">2023-11-02T18:06:32Z</dcterms:modified>
</cp:coreProperties>
</file>