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seth-\Documents\GitHub\sefus-home-tools\language-learning\"/>
    </mc:Choice>
  </mc:AlternateContent>
  <xr:revisionPtr revIDLastSave="0" documentId="13_ncr:1_{5FB1C398-83E4-432B-A6E3-5C3AF165B5D1}" xr6:coauthVersionLast="47" xr6:coauthVersionMax="47" xr10:uidLastSave="{00000000-0000-0000-0000-000000000000}"/>
  <bookViews>
    <workbookView xWindow="-120" yWindow="-120" windowWidth="29040" windowHeight="15840" activeTab="1" xr2:uid="{00000000-000D-0000-FFFF-FFFF00000000}"/>
  </bookViews>
  <sheets>
    <sheet name="Sheet" sheetId="1" r:id="rId1"/>
    <sheet name="Kanji"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1" i="1" l="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<sst xmlns="http://schemas.openxmlformats.org/spreadsheetml/2006/main" count="1455" uniqueCount="1151">
  <si>
    <t>Word</t>
  </si>
  <si>
    <t>Meaning</t>
  </si>
  <si>
    <t>Tags</t>
  </si>
  <si>
    <t>Kanji</t>
  </si>
  <si>
    <t>学校[がっこう]</t>
  </si>
  <si>
    <t>jlpt-n5 common Noun</t>
  </si>
  <si>
    <t>学, 校</t>
  </si>
  <si>
    <t>川[かわ]</t>
  </si>
  <si>
    <t>川</t>
  </si>
  <si>
    <t>手[て]</t>
  </si>
  <si>
    <t>手</t>
  </si>
  <si>
    <t>戸[と]</t>
  </si>
  <si>
    <t>戸</t>
  </si>
  <si>
    <t>眼鏡[めがね]</t>
  </si>
  <si>
    <t>眼, 鏡</t>
  </si>
  <si>
    <t>煙草[たばこ]</t>
  </si>
  <si>
    <t>煙, 草</t>
  </si>
  <si>
    <t>赤[あか]</t>
  </si>
  <si>
    <t>赤</t>
  </si>
  <si>
    <t>仕事[しごと]</t>
  </si>
  <si>
    <t>jlpt-n5 common Noun Suru_verb</t>
  </si>
  <si>
    <t>仕, 事</t>
  </si>
  <si>
    <t>英語[えいご]</t>
  </si>
  <si>
    <t>jlpt-n5 common Noun Noun_which_may_take_the_genitive_case_particle_'no'</t>
  </si>
  <si>
    <t>英, 語</t>
  </si>
  <si>
    <t>問題[もんだい]</t>
  </si>
  <si>
    <t>問, 題</t>
  </si>
  <si>
    <t>部屋[へや]</t>
  </si>
  <si>
    <t>部, 屋</t>
  </si>
  <si>
    <t>子供[こども]</t>
  </si>
  <si>
    <t>子, 供</t>
  </si>
  <si>
    <t>時間[じかん]</t>
  </si>
  <si>
    <t>時, 間</t>
  </si>
  <si>
    <t>雨[あめ]</t>
  </si>
  <si>
    <t>雨</t>
  </si>
  <si>
    <t>先生[せんせい]</t>
  </si>
  <si>
    <t>先, 生</t>
  </si>
  <si>
    <t>年[とし]</t>
  </si>
  <si>
    <t>jlpt-n5 common Noun Adverb_(fukushi)</t>
  </si>
  <si>
    <t>年</t>
  </si>
  <si>
    <t>手紙[てがみ]</t>
  </si>
  <si>
    <t>手, 紙</t>
  </si>
  <si>
    <t>電話[でんわ]</t>
  </si>
  <si>
    <t>jlpt-n5 common Noun Suru_verb Noun_which_may_take_the_genitive_case_particle_'no'</t>
  </si>
  <si>
    <t>電, 話</t>
  </si>
  <si>
    <t>水[みず]</t>
  </si>
  <si>
    <t>水</t>
  </si>
  <si>
    <t>病気[びょうき]</t>
  </si>
  <si>
    <t>jlpt-n5 common Noun Noun_which_may_take_the_genitive_case_particle_'no' Suru_verb</t>
  </si>
  <si>
    <t>病, 気</t>
  </si>
  <si>
    <t>会社[かいしゃ]</t>
  </si>
  <si>
    <t>会, 社</t>
  </si>
  <si>
    <t>上[あ]げる</t>
  </si>
  <si>
    <t>jlpt-n5 common Ichidan_verb Transitive_verb</t>
  </si>
  <si>
    <t>上</t>
  </si>
  <si>
    <t>結婚[けっこん]</t>
  </si>
  <si>
    <t>結, 婚</t>
  </si>
  <si>
    <t>言葉[ことば]</t>
  </si>
  <si>
    <t>言, 葉</t>
  </si>
  <si>
    <t>目[め]</t>
  </si>
  <si>
    <t>目</t>
  </si>
  <si>
    <t>走[はし]る</t>
  </si>
  <si>
    <t>jlpt-n5 common Godan_verb_with_'ru'_ending Intransitive_verb</t>
  </si>
  <si>
    <t>走</t>
  </si>
  <si>
    <t>名前[なまえ]</t>
  </si>
  <si>
    <t>名, 前</t>
  </si>
  <si>
    <t>旅行[りょこう]</t>
  </si>
  <si>
    <t>旅, 行</t>
  </si>
  <si>
    <t>道[みち]</t>
  </si>
  <si>
    <t>道</t>
  </si>
  <si>
    <t>飛行機[ひこうき]</t>
  </si>
  <si>
    <t>飛, 行, 機</t>
  </si>
  <si>
    <t>映画[えいが]</t>
  </si>
  <si>
    <t>映, 画</t>
  </si>
  <si>
    <t>音楽[おんがく]</t>
  </si>
  <si>
    <t>音, 楽</t>
  </si>
  <si>
    <t>木[き]</t>
  </si>
  <si>
    <t>木</t>
  </si>
  <si>
    <t>大学[だいがく]</t>
  </si>
  <si>
    <t>大, 学</t>
  </si>
  <si>
    <t>時計[とけい]</t>
  </si>
  <si>
    <t>時, 計</t>
  </si>
  <si>
    <t>家族[かぞく]</t>
  </si>
  <si>
    <t>家, 族</t>
  </si>
  <si>
    <t>花[はな]</t>
  </si>
  <si>
    <t>花</t>
  </si>
  <si>
    <t>猫[ねこ]</t>
  </si>
  <si>
    <t>猫</t>
  </si>
  <si>
    <t>毎日[まいにち]</t>
  </si>
  <si>
    <t>毎, 日</t>
  </si>
  <si>
    <t>宿題[しゅくだい]</t>
  </si>
  <si>
    <t>宿, 題</t>
  </si>
  <si>
    <t>雪[ゆき]</t>
  </si>
  <si>
    <t>雪</t>
  </si>
  <si>
    <t>山[やま]</t>
  </si>
  <si>
    <t>jlpt-n5 common Noun Counter</t>
  </si>
  <si>
    <t>山</t>
  </si>
  <si>
    <t>窓[まど]</t>
  </si>
  <si>
    <t>窓</t>
  </si>
  <si>
    <t>動物[どうぶつ]</t>
  </si>
  <si>
    <t>動, 物</t>
  </si>
  <si>
    <t>夜[よる]</t>
  </si>
  <si>
    <t>夜</t>
  </si>
  <si>
    <t>料理[りょうり]</t>
  </si>
  <si>
    <t>料, 理</t>
  </si>
  <si>
    <t>夏[なつ]</t>
  </si>
  <si>
    <t>夏</t>
  </si>
  <si>
    <t>新聞[しんぶん]</t>
  </si>
  <si>
    <t>新, 聞</t>
  </si>
  <si>
    <t>公園[こうえん]</t>
  </si>
  <si>
    <t>公, 園</t>
  </si>
  <si>
    <t>意味[いみ]</t>
  </si>
  <si>
    <t>意, 味</t>
  </si>
  <si>
    <t>自転車[じてんしゃ]</t>
  </si>
  <si>
    <t>自, 転, 車</t>
  </si>
  <si>
    <t>足[あし]</t>
  </si>
  <si>
    <t>足</t>
  </si>
  <si>
    <t>電車[でんしゃ]</t>
  </si>
  <si>
    <t>電, 車</t>
  </si>
  <si>
    <t>散歩[さんぽ]</t>
  </si>
  <si>
    <t>散, 歩</t>
  </si>
  <si>
    <t>声[こえ]</t>
  </si>
  <si>
    <t>声</t>
  </si>
  <si>
    <t>朝[あさ]</t>
  </si>
  <si>
    <t>朝</t>
  </si>
  <si>
    <t>歌[うた]</t>
  </si>
  <si>
    <t>歌</t>
  </si>
  <si>
    <t>靴[くつ]</t>
  </si>
  <si>
    <t>靴</t>
  </si>
  <si>
    <t>箱[はこ]</t>
  </si>
  <si>
    <t>箱</t>
  </si>
  <si>
    <t>机[つくえ]</t>
  </si>
  <si>
    <t>机</t>
  </si>
  <si>
    <t>帽子[ぼうし]</t>
  </si>
  <si>
    <t>帽, 子</t>
  </si>
  <si>
    <t>海[うみ]</t>
  </si>
  <si>
    <t>海</t>
  </si>
  <si>
    <t>授業[じゅぎょう]</t>
  </si>
  <si>
    <t>授, 業</t>
  </si>
  <si>
    <t>銀行[ぎんこう]</t>
  </si>
  <si>
    <t>銀, 行</t>
  </si>
  <si>
    <t>写真[しゃしん]</t>
  </si>
  <si>
    <t>写, 真</t>
  </si>
  <si>
    <t>冬[ふゆ]</t>
  </si>
  <si>
    <t>冬</t>
  </si>
  <si>
    <t>村[むら]</t>
  </si>
  <si>
    <t>村</t>
  </si>
  <si>
    <t>傘[かさ]</t>
  </si>
  <si>
    <t>傘</t>
  </si>
  <si>
    <t>口[くち]</t>
  </si>
  <si>
    <t>口</t>
  </si>
  <si>
    <t>橋[はし]</t>
  </si>
  <si>
    <t>橋</t>
  </si>
  <si>
    <t>病院[びょういん]</t>
  </si>
  <si>
    <t>病, 院</t>
  </si>
  <si>
    <t>図書館[としょかん]</t>
  </si>
  <si>
    <t>図, 書, 館</t>
  </si>
  <si>
    <t>春[はる]</t>
  </si>
  <si>
    <t>春</t>
  </si>
  <si>
    <t>買い物[かもの]</t>
  </si>
  <si>
    <t>買, 物</t>
  </si>
  <si>
    <t>椅子[いす]</t>
  </si>
  <si>
    <t>椅, 子</t>
  </si>
  <si>
    <t>自動車[じどうしゃ]</t>
  </si>
  <si>
    <t>自, 動, 車</t>
  </si>
  <si>
    <t>色[いろ]</t>
  </si>
  <si>
    <t>色</t>
  </si>
  <si>
    <t>卵[たまご]</t>
  </si>
  <si>
    <t>卵</t>
  </si>
  <si>
    <t>肉[にく]</t>
  </si>
  <si>
    <t>肉</t>
  </si>
  <si>
    <t>風邪[かぜ]</t>
  </si>
  <si>
    <t>風, 邪</t>
  </si>
  <si>
    <t>掃除[そうじ]</t>
  </si>
  <si>
    <t>掃, 除</t>
  </si>
  <si>
    <t>紙[かみ]</t>
  </si>
  <si>
    <t>紙</t>
  </si>
  <si>
    <t>鍵[かぎ]</t>
  </si>
  <si>
    <t>鍵</t>
  </si>
  <si>
    <t>雑誌[ざっし]</t>
  </si>
  <si>
    <t>雑, 誌</t>
  </si>
  <si>
    <t>切符[きっぷ]</t>
  </si>
  <si>
    <t>切, 符</t>
  </si>
  <si>
    <t>外国人[がいこくじん]</t>
  </si>
  <si>
    <t>外, 国, 人</t>
  </si>
  <si>
    <t>財布[さいふ]</t>
  </si>
  <si>
    <t>財, 布</t>
  </si>
  <si>
    <t>鉛筆[えんぴつ]</t>
  </si>
  <si>
    <t>鉛, 筆</t>
  </si>
  <si>
    <t>大人[おとな]</t>
  </si>
  <si>
    <t>jlpt-n5 common Noun Noun_which_may_take_the_genitive_case_particle_'no' Na-adjective_(keiyodoshi)</t>
  </si>
  <si>
    <t>大, 人</t>
  </si>
  <si>
    <t>塩[しお]</t>
  </si>
  <si>
    <t>塩</t>
  </si>
  <si>
    <t>砂糖[さとう]</t>
  </si>
  <si>
    <t>砂, 糖</t>
  </si>
  <si>
    <t>夏休[なつやす]み</t>
  </si>
  <si>
    <t>夏, 休</t>
  </si>
  <si>
    <t>郵便局[ゆうびんきょく]</t>
  </si>
  <si>
    <t>郵, 便, 局</t>
  </si>
  <si>
    <t>池[いけ]</t>
  </si>
  <si>
    <t>池</t>
  </si>
  <si>
    <t>教室[きょうしつ]</t>
  </si>
  <si>
    <t>教, 室</t>
  </si>
  <si>
    <t>耳[みみ]</t>
  </si>
  <si>
    <t>耳</t>
  </si>
  <si>
    <t>切手[きって]</t>
  </si>
  <si>
    <t>切, 手</t>
  </si>
  <si>
    <t>台所[だいどころ]</t>
  </si>
  <si>
    <t>台, 所</t>
  </si>
  <si>
    <t>電気[でんき]</t>
  </si>
  <si>
    <t>電, 気</t>
  </si>
  <si>
    <t>歯[は]</t>
  </si>
  <si>
    <t>歯</t>
  </si>
  <si>
    <t>紅茶[こうちゃ]</t>
  </si>
  <si>
    <t>紅, 茶</t>
  </si>
  <si>
    <t>家庭[かてい]</t>
  </si>
  <si>
    <t>家, 庭</t>
  </si>
  <si>
    <t>野菜[やさい]</t>
  </si>
  <si>
    <t>野, 菜</t>
  </si>
  <si>
    <t>風呂[ふろ]</t>
  </si>
  <si>
    <t>風, 呂</t>
  </si>
  <si>
    <t>玄関[げんかん]</t>
  </si>
  <si>
    <t>玄, 関</t>
  </si>
  <si>
    <t>地下鉄[ちかてつ]</t>
  </si>
  <si>
    <t>地, 下, 鉄</t>
  </si>
  <si>
    <t>鼻[はな]</t>
  </si>
  <si>
    <t>鼻</t>
  </si>
  <si>
    <t>緑[みどり]</t>
  </si>
  <si>
    <t>jlpt-n5 common Noun_which_may_take_the_genitive_case_particle_'no' Noun</t>
  </si>
  <si>
    <t>緑</t>
  </si>
  <si>
    <t>昼[ひる]</t>
  </si>
  <si>
    <t>昼</t>
  </si>
  <si>
    <t>西[にし]</t>
  </si>
  <si>
    <t>西</t>
  </si>
  <si>
    <t>白[しろ]</t>
  </si>
  <si>
    <t>白</t>
  </si>
  <si>
    <t>洗濯[せんたく]</t>
  </si>
  <si>
    <t>洗, 濯</t>
  </si>
  <si>
    <t>冷蔵庫[れいぞうこ]</t>
  </si>
  <si>
    <t>冷, 蔵, 庫</t>
  </si>
  <si>
    <t>南[みなみ]</t>
  </si>
  <si>
    <t>南</t>
  </si>
  <si>
    <t>火曜日[かようび]</t>
  </si>
  <si>
    <t>火, 曜, 日</t>
  </si>
  <si>
    <t>北[きた]</t>
  </si>
  <si>
    <t>北</t>
  </si>
  <si>
    <t>茶色[ちゃいろ]</t>
  </si>
  <si>
    <t>茶, 色</t>
  </si>
  <si>
    <t>黒[くろ]</t>
  </si>
  <si>
    <t>黒</t>
  </si>
  <si>
    <t>喫茶店[きっさてん]</t>
  </si>
  <si>
    <t>喫, 茶, 店</t>
  </si>
  <si>
    <t>青[あお]</t>
  </si>
  <si>
    <t>青</t>
  </si>
  <si>
    <t>靴下[くつした]</t>
  </si>
  <si>
    <t>靴, 下</t>
  </si>
  <si>
    <t>封筒[ふうとう]</t>
  </si>
  <si>
    <t>封, 筒</t>
  </si>
  <si>
    <t>辺[へん]</t>
  </si>
  <si>
    <t>辺</t>
  </si>
  <si>
    <t>黄色[きいろ]</t>
  </si>
  <si>
    <t>jlpt-n5 common Na-adjective_(keiyodoshi) Noun</t>
  </si>
  <si>
    <t>黄, 色</t>
  </si>
  <si>
    <t>映画館[えいがかん]</t>
  </si>
  <si>
    <t>映, 画, 館</t>
  </si>
  <si>
    <t>箸[はし]</t>
  </si>
  <si>
    <t>箸</t>
  </si>
  <si>
    <t>食堂[しょくどう]</t>
  </si>
  <si>
    <t>食, 堂</t>
  </si>
  <si>
    <t>牛肉[ぎゅうにく]</t>
  </si>
  <si>
    <t>牛, 肉</t>
  </si>
  <si>
    <t>交差点[こうさてん]</t>
  </si>
  <si>
    <t>交, 差, 点</t>
  </si>
  <si>
    <t>漢字[かんじ]</t>
  </si>
  <si>
    <t>漢, 字</t>
  </si>
  <si>
    <t>曇[くも]り</t>
  </si>
  <si>
    <t>曇</t>
  </si>
  <si>
    <t>茶碗[ちゃわん]</t>
  </si>
  <si>
    <t>茶, 碗</t>
  </si>
  <si>
    <t>背広[せびろ]</t>
  </si>
  <si>
    <t>背, 広</t>
  </si>
  <si>
    <t>灰皿[はいざら]</t>
  </si>
  <si>
    <t>灰, 皿</t>
  </si>
  <si>
    <t>万年筆[まんねんひつ]</t>
  </si>
  <si>
    <t>万, 年, 筆</t>
  </si>
  <si>
    <t>大使館[たいしかん]</t>
  </si>
  <si>
    <t>大, 使, 館</t>
  </si>
  <si>
    <t>交番[こうばん]</t>
  </si>
  <si>
    <t>交, 番</t>
  </si>
  <si>
    <t>豚肉[ぶたにく]</t>
  </si>
  <si>
    <t>豚, 肉</t>
  </si>
  <si>
    <t>飲[の]む</t>
  </si>
  <si>
    <t>jlpt-n5 common Godan_verb_with_'mu'_ending Transitive_verb</t>
  </si>
  <si>
    <t>飲</t>
  </si>
  <si>
    <t>頭[あたま]</t>
  </si>
  <si>
    <t>頭</t>
  </si>
  <si>
    <t>日曜日[にちようび]</t>
  </si>
  <si>
    <t>日, 曜, 日</t>
  </si>
  <si>
    <t>誕生日[たんじょうび]</t>
  </si>
  <si>
    <t>誕, 生, 日</t>
  </si>
  <si>
    <t>可愛[かわ]い</t>
  </si>
  <si>
    <t>jlpt-n5 common I-adjective_(keiyoushi)</t>
  </si>
  <si>
    <t>可, 愛</t>
  </si>
  <si>
    <t>鞄[かばん]</t>
  </si>
  <si>
    <t>鞄</t>
  </si>
  <si>
    <t>土曜日[どようび]</t>
  </si>
  <si>
    <t>土, 曜, 日</t>
  </si>
  <si>
    <t>月曜日[げつようび]</t>
  </si>
  <si>
    <t>月, 曜, 日</t>
  </si>
  <si>
    <t>金曜日[きんようび]</t>
  </si>
  <si>
    <t>金, 曜, 日</t>
  </si>
  <si>
    <t>花瓶[かびん]</t>
  </si>
  <si>
    <t>花, 瓶</t>
  </si>
  <si>
    <t>木曜日[もくようび]</t>
  </si>
  <si>
    <t>木, 曜, 日</t>
  </si>
  <si>
    <t>本棚[ほんだな]</t>
  </si>
  <si>
    <t>本, 棚</t>
  </si>
  <si>
    <t>石鹸[せっけん]</t>
  </si>
  <si>
    <t>石, 鹸</t>
  </si>
  <si>
    <t>水曜日[すいようび]</t>
  </si>
  <si>
    <t>水, 曜, 日</t>
  </si>
  <si>
    <t>飴[あめ]</t>
  </si>
  <si>
    <t>飴</t>
  </si>
  <si>
    <t>八百屋[やおや]</t>
  </si>
  <si>
    <t>八, 百, 屋</t>
  </si>
  <si>
    <t>成[な]る</t>
  </si>
  <si>
    <t>成</t>
  </si>
  <si>
    <t>より</t>
  </si>
  <si>
    <t>jlpt-n5 common Particle</t>
  </si>
  <si>
    <t>一番[いちばん]</t>
  </si>
  <si>
    <t>一, 番</t>
  </si>
  <si>
    <t>私[わたし]</t>
  </si>
  <si>
    <t>jlpt-n5 common Pronoun</t>
  </si>
  <si>
    <t>私</t>
  </si>
  <si>
    <t>外[そと]</t>
  </si>
  <si>
    <t>外</t>
  </si>
  <si>
    <t>姉[あね]</t>
  </si>
  <si>
    <t>姉</t>
  </si>
  <si>
    <t>ひゃく</t>
  </si>
  <si>
    <t>jlpt-n5 common Numeric</t>
  </si>
  <si>
    <t>有[あ]る</t>
  </si>
  <si>
    <t>jlpt-n5 common Godan_verb_with_'ru'_ending_(irregular_verb) Intransitive_verb</t>
  </si>
  <si>
    <t>有</t>
  </si>
  <si>
    <t>其[そ]の</t>
  </si>
  <si>
    <t>jlpt-n5 common Pre-noun_adjectival_(rentaishi)</t>
  </si>
  <si>
    <t>其</t>
  </si>
  <si>
    <t>言[い]う</t>
  </si>
  <si>
    <t>jlpt-n5 common Godan_verb_with_'u'_ending</t>
  </si>
  <si>
    <t>言</t>
  </si>
  <si>
    <t>出来[でき]る</t>
  </si>
  <si>
    <t>jlpt-n5 common Ichidan_verb Intransitive_verb</t>
  </si>
  <si>
    <t>出, 来</t>
  </si>
  <si>
    <t>良[よ]い</t>
  </si>
  <si>
    <t>良</t>
  </si>
  <si>
    <t>下[くだ]さい</t>
  </si>
  <si>
    <t>jlpt-n5 common Expressions_(phrases,_clauses,_etc.)</t>
  </si>
  <si>
    <t>下</t>
  </si>
  <si>
    <t>見[み]る</t>
  </si>
  <si>
    <t>見</t>
  </si>
  <si>
    <t>此[こ]の</t>
  </si>
  <si>
    <t>此</t>
  </si>
  <si>
    <t>自分[じぶん]</t>
  </si>
  <si>
    <t>自, 分</t>
  </si>
  <si>
    <t>知[し]る</t>
  </si>
  <si>
    <t>jlpt-n5 common Godan_verb_with_'ru'_ending Transitive_verb</t>
  </si>
  <si>
    <t>知</t>
  </si>
  <si>
    <t>持[も]つ</t>
  </si>
  <si>
    <t>jlpt-n5 common Godan_verb_with_'tsu'_ending Transitive_verb</t>
  </si>
  <si>
    <t>持</t>
  </si>
  <si>
    <t>何[なに]</t>
  </si>
  <si>
    <t>何</t>
  </si>
  <si>
    <t>車[くるま]</t>
  </si>
  <si>
    <t>車</t>
  </si>
  <si>
    <t>話[はな]す</t>
  </si>
  <si>
    <t>jlpt-n5 common Godan_verb_with_'su'_ending Transitive_verb</t>
  </si>
  <si>
    <t>話</t>
  </si>
  <si>
    <t>今[いま]</t>
  </si>
  <si>
    <t>jlpt-n5 common Noun Noun_which_may_take_the_genitive_case_particle_'no' Adverb_(fukushi)</t>
  </si>
  <si>
    <t>今</t>
  </si>
  <si>
    <t>今日[きょう]</t>
  </si>
  <si>
    <t>今, 日</t>
  </si>
  <si>
    <t>買[か]う</t>
  </si>
  <si>
    <t>jlpt-n5 common Godan_verb_with_'u'_ending Transitive_verb</t>
  </si>
  <si>
    <t>買</t>
  </si>
  <si>
    <t>読[よ]む</t>
  </si>
  <si>
    <t>読</t>
  </si>
  <si>
    <t>Frequency</t>
  </si>
  <si>
    <t>Onyomi</t>
  </si>
  <si>
    <t>Kunyomi</t>
  </si>
  <si>
    <t>学</t>
  </si>
  <si>
    <t>study, learning, science</t>
  </si>
  <si>
    <t>まな.ぶ</t>
  </si>
  <si>
    <t>ガク</t>
  </si>
  <si>
    <t>校</t>
  </si>
  <si>
    <t>exam, school, printing, proof, correction</t>
  </si>
  <si>
    <t>コウ、 キョウ</t>
  </si>
  <si>
    <t>stream, river, river or three-stroke river radical (no. 47)</t>
  </si>
  <si>
    <t>かわ</t>
  </si>
  <si>
    <t>セン</t>
  </si>
  <si>
    <t>hand</t>
  </si>
  <si>
    <t>て、 て-、 -て、 た-</t>
  </si>
  <si>
    <t>シュ、 ズ</t>
  </si>
  <si>
    <t>door, counter for houses, door radical (no. 63)</t>
  </si>
  <si>
    <t>と</t>
  </si>
  <si>
    <t>コ</t>
  </si>
  <si>
    <t>眼</t>
  </si>
  <si>
    <t>eyeball</t>
  </si>
  <si>
    <t>まなこ、 め</t>
  </si>
  <si>
    <t>ガン、 ゲン</t>
  </si>
  <si>
    <t>鏡</t>
  </si>
  <si>
    <t>mirror, speculum, barrel-head, round rice-cake offering</t>
  </si>
  <si>
    <t>かがみ</t>
  </si>
  <si>
    <t>キョウ、 ケイ</t>
  </si>
  <si>
    <t>煙</t>
  </si>
  <si>
    <t>smoke</t>
  </si>
  <si>
    <t>けむ.る、 けむり、 けむ.い</t>
  </si>
  <si>
    <t>エン</t>
  </si>
  <si>
    <t>草</t>
  </si>
  <si>
    <t>grass, weeds, herbs, pasture, write, draft</t>
  </si>
  <si>
    <t>くさ、 くさ-、 -ぐさ</t>
  </si>
  <si>
    <t>ソウ</t>
  </si>
  <si>
    <t>red</t>
  </si>
  <si>
    <t>あか、 あか-、 あか.い、 あか.らむ、 あか.らめる</t>
  </si>
  <si>
    <t>セキ、 シャク</t>
  </si>
  <si>
    <t>仕</t>
  </si>
  <si>
    <t>attend, doing, official, serve</t>
  </si>
  <si>
    <t>つか.える</t>
  </si>
  <si>
    <t>シ、 ジ</t>
  </si>
  <si>
    <t>事</t>
  </si>
  <si>
    <t>matter, thing, fact, business, reason, possibly</t>
  </si>
  <si>
    <t>こと、 つか.う、 つか.える</t>
  </si>
  <si>
    <t>ジ、 ズ</t>
  </si>
  <si>
    <t>英</t>
  </si>
  <si>
    <t>England, English, hero, outstanding, calyx</t>
  </si>
  <si>
    <t>はなぶさ</t>
  </si>
  <si>
    <t>エイ</t>
  </si>
  <si>
    <t>語</t>
  </si>
  <si>
    <t>word, speech, language</t>
  </si>
  <si>
    <t>かた.る、 かた.らう</t>
  </si>
  <si>
    <t>ゴ</t>
  </si>
  <si>
    <t>問</t>
  </si>
  <si>
    <t>question, ask, problem</t>
  </si>
  <si>
    <t>と.う、 と.い、 とん</t>
  </si>
  <si>
    <t>モン</t>
  </si>
  <si>
    <t>題</t>
  </si>
  <si>
    <t>topic, subject</t>
  </si>
  <si>
    <t>ダイ</t>
  </si>
  <si>
    <t>部</t>
  </si>
  <si>
    <t>section, bureau, dept, class, copy, part, portion, counter for copies of a newspaper or magazine</t>
  </si>
  <si>
    <t>-べ</t>
  </si>
  <si>
    <t>ブ</t>
  </si>
  <si>
    <t>屋</t>
  </si>
  <si>
    <t>roof, house, shop, dealer, seller</t>
  </si>
  <si>
    <t>や</t>
  </si>
  <si>
    <t>オク</t>
  </si>
  <si>
    <t>子</t>
  </si>
  <si>
    <t>child, sign of the rat, 11PM-1AM, first sign of Chinese zodiac</t>
  </si>
  <si>
    <t>こ、 -こ、 ね</t>
  </si>
  <si>
    <t>シ、 ス、 ツ</t>
  </si>
  <si>
    <t>供</t>
  </si>
  <si>
    <t>submit, offer, present, serve (meal), accompany</t>
  </si>
  <si>
    <t>そな.える、 とも、 -ども</t>
  </si>
  <si>
    <t>キョウ、 ク、 クウ、 グ</t>
  </si>
  <si>
    <t>時</t>
  </si>
  <si>
    <t>time, hour</t>
  </si>
  <si>
    <t>とき、 -どき</t>
  </si>
  <si>
    <t>ジ</t>
  </si>
  <si>
    <t>間</t>
  </si>
  <si>
    <t>interval, space</t>
  </si>
  <si>
    <t>あいだ、 ま、 あい</t>
  </si>
  <si>
    <t>カン、 ケン</t>
  </si>
  <si>
    <t>rain</t>
  </si>
  <si>
    <t>あめ、 あま-、 -さめ</t>
  </si>
  <si>
    <t>ウ</t>
  </si>
  <si>
    <t>先</t>
  </si>
  <si>
    <t>before, ahead, previous, future, precedence</t>
  </si>
  <si>
    <t>さき、 ま.ず</t>
  </si>
  <si>
    <t>生</t>
  </si>
  <si>
    <t>life, genuine, birth</t>
  </si>
  <si>
    <t>い.きる、 い.かす、 い.ける、 う.まれる、 うま.れる、 う.まれ、 うまれ、 う.む、 お.う、 は.える、 は.やす、 き、 なま、 なま-、 な.る、 な.す、 む.す、 -う</t>
  </si>
  <si>
    <t>セイ、 ショウ</t>
  </si>
  <si>
    <t>year, counter for years</t>
  </si>
  <si>
    <t>とし</t>
  </si>
  <si>
    <t>ネン</t>
  </si>
  <si>
    <t>paper</t>
  </si>
  <si>
    <t>かみ</t>
  </si>
  <si>
    <t>シ</t>
  </si>
  <si>
    <t>電</t>
  </si>
  <si>
    <t>electricity</t>
  </si>
  <si>
    <t>デン</t>
  </si>
  <si>
    <t>tale, talk</t>
  </si>
  <si>
    <t>はな.す、 はなし</t>
  </si>
  <si>
    <t>ワ</t>
  </si>
  <si>
    <t>water</t>
  </si>
  <si>
    <t>みず、 みず-</t>
  </si>
  <si>
    <t>スイ</t>
  </si>
  <si>
    <t>病</t>
  </si>
  <si>
    <t>ill, sick</t>
  </si>
  <si>
    <t>や.む、 -や.み、 やまい</t>
  </si>
  <si>
    <t>ビョウ、 ヘイ</t>
  </si>
  <si>
    <t>気</t>
  </si>
  <si>
    <t>spirit, mind, air, atmosphere, mood</t>
  </si>
  <si>
    <t>き</t>
  </si>
  <si>
    <t>キ、 ケ</t>
  </si>
  <si>
    <t>会</t>
  </si>
  <si>
    <t>meeting, meet, party, association, interview, join</t>
  </si>
  <si>
    <t>あ.う、 あ.わせる、 あつ.まる</t>
  </si>
  <si>
    <t>カイ、 エ</t>
  </si>
  <si>
    <t>社</t>
  </si>
  <si>
    <t>company, firm, office, association, shrine</t>
  </si>
  <si>
    <t>やしろ</t>
  </si>
  <si>
    <t>シャ</t>
  </si>
  <si>
    <t>above, up</t>
  </si>
  <si>
    <t>うえ、 -うえ、 うわ-、 かみ、 あ.げる、 -あ.げる、 あ.がる、 -あ.がる、 あ.がり、 -あ.がり、 のぼ.る、 のぼ.り、 のぼ.せる、 のぼ.す、 たてまつ.る</t>
  </si>
  <si>
    <t>ジョウ、 ショウ、 シャン</t>
  </si>
  <si>
    <t>結</t>
  </si>
  <si>
    <t>tie, bind, contract, join, organize, do up hair, fasten</t>
  </si>
  <si>
    <t>むす.ぶ、 ゆ.う、 ゆ.わえる</t>
  </si>
  <si>
    <t>ケツ、 ケチ</t>
  </si>
  <si>
    <t>婚</t>
  </si>
  <si>
    <t>marriage</t>
  </si>
  <si>
    <t>コン</t>
  </si>
  <si>
    <t>say, word</t>
  </si>
  <si>
    <t>い.う、 こと</t>
  </si>
  <si>
    <t>ゲン、 ゴン</t>
  </si>
  <si>
    <t>葉</t>
  </si>
  <si>
    <t>leaf, plane, lobe, needle, blade, spear, counter for flat things, fragment, piece</t>
  </si>
  <si>
    <t>は</t>
  </si>
  <si>
    <t>ヨウ</t>
  </si>
  <si>
    <t>eye, class, look, insight, experience, care, favor</t>
  </si>
  <si>
    <t>め、 -め、 ま-</t>
  </si>
  <si>
    <t>モク、 ボク</t>
  </si>
  <si>
    <t>run</t>
  </si>
  <si>
    <t>はし.る</t>
  </si>
  <si>
    <t>名</t>
  </si>
  <si>
    <t>name, noted, distinguished, reputation</t>
  </si>
  <si>
    <t>な、 -な</t>
  </si>
  <si>
    <t>メイ、 ミョウ</t>
  </si>
  <si>
    <t>前</t>
  </si>
  <si>
    <t>in front, before</t>
  </si>
  <si>
    <t>まえ、 -まえ</t>
  </si>
  <si>
    <t>ゼン</t>
  </si>
  <si>
    <t>旅</t>
  </si>
  <si>
    <t>trip, travel</t>
  </si>
  <si>
    <t>たび</t>
  </si>
  <si>
    <t>リョ</t>
  </si>
  <si>
    <t>行</t>
  </si>
  <si>
    <t>going, journey, carry out, conduct, act, line, row, bank</t>
  </si>
  <si>
    <t>い.く、 ゆ.く、 -ゆ.き、 -ゆき、 -い.き、 -いき、 おこな.う、 おこ.なう</t>
  </si>
  <si>
    <t>コウ、 ギョウ、 アン</t>
  </si>
  <si>
    <t>road-way, street, district, journey, course, moral, teachings</t>
  </si>
  <si>
    <t>みち、 いう</t>
  </si>
  <si>
    <t>ドウ、 トウ</t>
  </si>
  <si>
    <t>飛</t>
  </si>
  <si>
    <t>fly, skip (pages), scatter</t>
  </si>
  <si>
    <t>と.ぶ、 と.ばす、 -と.ばす</t>
  </si>
  <si>
    <t>ヒ</t>
  </si>
  <si>
    <t>機</t>
  </si>
  <si>
    <t>loom, mechanism, machine, airplane, opportunity, potency, efficacy, occasion</t>
  </si>
  <si>
    <t>はた</t>
  </si>
  <si>
    <t>キ</t>
  </si>
  <si>
    <t>映</t>
  </si>
  <si>
    <t>reflect, reflection, projection</t>
  </si>
  <si>
    <t>うつ.る、 うつ.す、 は.える、 -ば.え</t>
  </si>
  <si>
    <t>画</t>
  </si>
  <si>
    <t>brush-stroke, picture</t>
  </si>
  <si>
    <t>えが.く、 かく.する、 かぎ.る、 はかりごと、 はか.る</t>
  </si>
  <si>
    <t>ガ、 カク、 エ、 カイ</t>
  </si>
  <si>
    <t>音</t>
  </si>
  <si>
    <t>sound, noise</t>
  </si>
  <si>
    <t>おと、 ね</t>
  </si>
  <si>
    <t>オン、 イン、 -ノン</t>
  </si>
  <si>
    <t>楽</t>
  </si>
  <si>
    <t>music, comfort, ease</t>
  </si>
  <si>
    <t>たの.しい、 たの.しむ、 この.む</t>
  </si>
  <si>
    <t>ガク、 ラク、 ゴウ</t>
  </si>
  <si>
    <t>tree, wood</t>
  </si>
  <si>
    <t>き、 こ-</t>
  </si>
  <si>
    <t>ボク、 モク</t>
  </si>
  <si>
    <t>大</t>
  </si>
  <si>
    <t>large, big</t>
  </si>
  <si>
    <t>おお-、 おお.きい、 -おお.いに</t>
  </si>
  <si>
    <t>ダイ、 タイ</t>
  </si>
  <si>
    <t>計</t>
  </si>
  <si>
    <t>plot, plan, scheme, measure</t>
  </si>
  <si>
    <t>はか.る、 はか.らう</t>
  </si>
  <si>
    <t>ケイ</t>
  </si>
  <si>
    <t>家</t>
  </si>
  <si>
    <t>house, home, family, professional, expert, performer</t>
  </si>
  <si>
    <t>いえ、 や、 うち</t>
  </si>
  <si>
    <t>カ、 ケ</t>
  </si>
  <si>
    <t>族</t>
  </si>
  <si>
    <t>tribe, family</t>
  </si>
  <si>
    <t>ゾク</t>
  </si>
  <si>
    <t>flower</t>
  </si>
  <si>
    <t>はな</t>
  </si>
  <si>
    <t>cat</t>
  </si>
  <si>
    <t>ねこ</t>
  </si>
  <si>
    <t>ビョウ</t>
  </si>
  <si>
    <t>毎</t>
  </si>
  <si>
    <t>every</t>
  </si>
  <si>
    <t>ごと、 -ごと.に</t>
  </si>
  <si>
    <t>マイ</t>
  </si>
  <si>
    <t>日</t>
  </si>
  <si>
    <t>day, sun, Japan, counter for days</t>
  </si>
  <si>
    <t>ひ、 -び、 -か</t>
  </si>
  <si>
    <t>ニチ、 ジツ</t>
  </si>
  <si>
    <t>宿</t>
  </si>
  <si>
    <t>inn, lodging, relay station, dwell, lodge, be pregnant, home, dwelling</t>
  </si>
  <si>
    <t>やど、 やど.る、 やど.す</t>
  </si>
  <si>
    <t>シュク</t>
  </si>
  <si>
    <t>snow</t>
  </si>
  <si>
    <t>ゆき</t>
  </si>
  <si>
    <t>セツ</t>
  </si>
  <si>
    <t>mountain</t>
  </si>
  <si>
    <t>やま</t>
  </si>
  <si>
    <t>サン、 セン</t>
  </si>
  <si>
    <t>window, pane</t>
  </si>
  <si>
    <t>まど、 てんまど、 けむだし</t>
  </si>
  <si>
    <t>ソウ、 ス</t>
  </si>
  <si>
    <t>動</t>
  </si>
  <si>
    <t>move, motion, change, confusion, shift, shake</t>
  </si>
  <si>
    <t>うご.く、 うご.かす</t>
  </si>
  <si>
    <t>ドウ</t>
  </si>
  <si>
    <t>物</t>
  </si>
  <si>
    <t>thing, object, matter</t>
  </si>
  <si>
    <t>もの、 もの-</t>
  </si>
  <si>
    <t>ブツ、 モツ</t>
  </si>
  <si>
    <t>night, evening</t>
  </si>
  <si>
    <t>よ、 よる</t>
  </si>
  <si>
    <t>ヤ</t>
  </si>
  <si>
    <t>料</t>
  </si>
  <si>
    <t>fee, materials</t>
  </si>
  <si>
    <t>リョウ</t>
  </si>
  <si>
    <t>理</t>
  </si>
  <si>
    <t>logic, arrangement, reason, justice, truth</t>
  </si>
  <si>
    <t>ことわり</t>
  </si>
  <si>
    <t>リ</t>
  </si>
  <si>
    <t>summer</t>
  </si>
  <si>
    <t>なつ</t>
  </si>
  <si>
    <t>カ、 ガ、 ゲ</t>
  </si>
  <si>
    <t>新</t>
  </si>
  <si>
    <t>new</t>
  </si>
  <si>
    <t>あたら.しい、 あら.た、 あら-、 にい-</t>
  </si>
  <si>
    <t>シン</t>
  </si>
  <si>
    <t>聞</t>
  </si>
  <si>
    <t>hear, ask, listen</t>
  </si>
  <si>
    <t>き.く、 き.こえる</t>
  </si>
  <si>
    <t>ブン、 モン</t>
  </si>
  <si>
    <t>公</t>
  </si>
  <si>
    <t>public, prince, official, governmental</t>
  </si>
  <si>
    <t>おおやけ</t>
  </si>
  <si>
    <t>コウ、 ク</t>
  </si>
  <si>
    <t>園</t>
  </si>
  <si>
    <t>park, garden, yard, farm</t>
  </si>
  <si>
    <t>その</t>
  </si>
  <si>
    <t>意</t>
  </si>
  <si>
    <t>idea, mind, heart, taste, thought, desire, care, liking</t>
  </si>
  <si>
    <t>イ</t>
  </si>
  <si>
    <t>味</t>
  </si>
  <si>
    <t>flavor, taste</t>
  </si>
  <si>
    <t>あじ、 あじ.わう</t>
  </si>
  <si>
    <t>ミ</t>
  </si>
  <si>
    <t>自</t>
  </si>
  <si>
    <t>oneself</t>
  </si>
  <si>
    <t>みずか.ら、 おの.ずから、 おの.ずと</t>
  </si>
  <si>
    <t>ジ、 シ</t>
  </si>
  <si>
    <t>転</t>
  </si>
  <si>
    <t>revolve, turn around, change</t>
  </si>
  <si>
    <t>ころ.がる、 ころ.げる、 ころ.がす、 ころ.ぶ、 まろ.ぶ、 うたた、 うつ.る、 くる.めく</t>
  </si>
  <si>
    <t>テン</t>
  </si>
  <si>
    <t>car</t>
  </si>
  <si>
    <t>くるま</t>
  </si>
  <si>
    <t>leg, foot, be sufficient, counter for pairs of footwear</t>
  </si>
  <si>
    <t>あし、 た.りる、 た.る、 た.す</t>
  </si>
  <si>
    <t>ソク</t>
  </si>
  <si>
    <t>散</t>
  </si>
  <si>
    <t>scatter, disperse, spend, squander</t>
  </si>
  <si>
    <t>ち.る、 ち.らす、 -ち.らす、 ち.らかす、 ち.らかる、 ち.らばる、 ばら、 ばら.ける</t>
  </si>
  <si>
    <t>サン</t>
  </si>
  <si>
    <t>歩</t>
  </si>
  <si>
    <t>walk, counter for steps</t>
  </si>
  <si>
    <t>ある.く、 あゆ.む</t>
  </si>
  <si>
    <t>ホ、 ブ、 フ</t>
  </si>
  <si>
    <t>voice</t>
  </si>
  <si>
    <t>こえ、 こわ-</t>
  </si>
  <si>
    <t>morning, dynasty, regime, epoch, period, (North) Korea</t>
  </si>
  <si>
    <t>あさ</t>
  </si>
  <si>
    <t>チョウ</t>
  </si>
  <si>
    <t>song, sing</t>
  </si>
  <si>
    <t>うた、 うた.う</t>
  </si>
  <si>
    <t>カ</t>
  </si>
  <si>
    <t>shoes</t>
  </si>
  <si>
    <t>くつ</t>
  </si>
  <si>
    <t>box, chest, case, bin, railway car</t>
  </si>
  <si>
    <t>はこ</t>
  </si>
  <si>
    <t>desk, table</t>
  </si>
  <si>
    <t>つくえ</t>
  </si>
  <si>
    <t>帽</t>
  </si>
  <si>
    <t>cap, headgear</t>
  </si>
  <si>
    <t>ずきん、 おお.う</t>
  </si>
  <si>
    <t>ボウ、 モウ</t>
  </si>
  <si>
    <t>sea, ocean</t>
  </si>
  <si>
    <t>うみ</t>
  </si>
  <si>
    <t>カイ</t>
  </si>
  <si>
    <t>授</t>
  </si>
  <si>
    <t>impart, instruct, grant, confer</t>
  </si>
  <si>
    <t>さず.ける、 さず.かる</t>
  </si>
  <si>
    <t>ジュ</t>
  </si>
  <si>
    <t>業</t>
  </si>
  <si>
    <t>business, vocation, arts, performance</t>
  </si>
  <si>
    <t>わざ</t>
  </si>
  <si>
    <t>ギョウ、 ゴウ</t>
  </si>
  <si>
    <t>銀</t>
  </si>
  <si>
    <t>silver</t>
  </si>
  <si>
    <t>しろがね</t>
  </si>
  <si>
    <t>ギン</t>
  </si>
  <si>
    <t>写</t>
  </si>
  <si>
    <t>copy, be photographed, describe</t>
  </si>
  <si>
    <t>うつ.す、 うつ.る、 うつ-、 うつ.し</t>
  </si>
  <si>
    <t>シャ、 ジャ</t>
  </si>
  <si>
    <t>真</t>
  </si>
  <si>
    <t>true, reality, Buddhist sect</t>
  </si>
  <si>
    <t>ま、 ま-、 まこと</t>
  </si>
  <si>
    <t>winter</t>
  </si>
  <si>
    <t>ふゆ</t>
  </si>
  <si>
    <t>トウ</t>
  </si>
  <si>
    <t>village, town</t>
  </si>
  <si>
    <t>むら</t>
  </si>
  <si>
    <t>ソン</t>
  </si>
  <si>
    <t>umbrella</t>
  </si>
  <si>
    <t>かさ</t>
  </si>
  <si>
    <t>mouth</t>
  </si>
  <si>
    <t>くち</t>
  </si>
  <si>
    <t>bridge</t>
  </si>
  <si>
    <t>はし</t>
  </si>
  <si>
    <t>キョウ</t>
  </si>
  <si>
    <t>院</t>
  </si>
  <si>
    <t>Inst., institution, temple, mansion, school</t>
  </si>
  <si>
    <t>イン</t>
  </si>
  <si>
    <t>図</t>
  </si>
  <si>
    <t>map, drawing, plan, extraordinary, audacious</t>
  </si>
  <si>
    <t>え、 はか.る</t>
  </si>
  <si>
    <t>ズ、 ト</t>
  </si>
  <si>
    <t>書</t>
  </si>
  <si>
    <t>write</t>
  </si>
  <si>
    <t>か.く、 -が.き、 -がき</t>
  </si>
  <si>
    <t>ショ</t>
  </si>
  <si>
    <t>館</t>
  </si>
  <si>
    <t>building, mansion, large building, palace</t>
  </si>
  <si>
    <t>やかた、 たて</t>
  </si>
  <si>
    <t>カン</t>
  </si>
  <si>
    <t>springtime, spring (season)</t>
  </si>
  <si>
    <t>はる</t>
  </si>
  <si>
    <t>シュン</t>
  </si>
  <si>
    <t>buy</t>
  </si>
  <si>
    <t>か.う</t>
  </si>
  <si>
    <t>バイ</t>
  </si>
  <si>
    <t>椅</t>
  </si>
  <si>
    <t>chair</t>
  </si>
  <si>
    <t>color</t>
  </si>
  <si>
    <t>いろ</t>
  </si>
  <si>
    <t>ショク、 シキ</t>
  </si>
  <si>
    <t>egg, ovum, spawn, roe</t>
  </si>
  <si>
    <t>たまご</t>
  </si>
  <si>
    <t>ラン</t>
  </si>
  <si>
    <t>meat</t>
  </si>
  <si>
    <t>しし</t>
  </si>
  <si>
    <t>ニク</t>
  </si>
  <si>
    <t>風</t>
  </si>
  <si>
    <t>wind, air, style, manner</t>
  </si>
  <si>
    <t>かぜ、 かざ-</t>
  </si>
  <si>
    <t>フウ、 フ</t>
  </si>
  <si>
    <t>邪</t>
  </si>
  <si>
    <t>wicked, injustice, wrong</t>
  </si>
  <si>
    <t>よこし.ま</t>
  </si>
  <si>
    <t>ジャ</t>
  </si>
  <si>
    <t>掃</t>
  </si>
  <si>
    <t>sweep, brush</t>
  </si>
  <si>
    <t>は.く</t>
  </si>
  <si>
    <t>ソウ、 シュ</t>
  </si>
  <si>
    <t>除</t>
  </si>
  <si>
    <t>exclude, division (x/3), remove, abolish, cancel, except</t>
  </si>
  <si>
    <t>のぞ.く、 -よ.け</t>
  </si>
  <si>
    <t>ジョ、 ジ</t>
  </si>
  <si>
    <t>key</t>
  </si>
  <si>
    <t>かぎ</t>
  </si>
  <si>
    <t>ケン</t>
  </si>
  <si>
    <t>雑</t>
  </si>
  <si>
    <t>miscellaneous</t>
  </si>
  <si>
    <t>まじ.える、 まじ.る</t>
  </si>
  <si>
    <t>ザツ、 ゾウ</t>
  </si>
  <si>
    <t>誌</t>
  </si>
  <si>
    <t>document, records</t>
  </si>
  <si>
    <t>切</t>
  </si>
  <si>
    <t>cut, cutoff, be sharp</t>
  </si>
  <si>
    <t>き.る、 -き.る、 き.り、 -き.り、 -ぎ.り、 き.れる、 -き.れる、 き.れ、 -き.れ、 -ぎ.れ</t>
  </si>
  <si>
    <t>セツ、 サイ</t>
  </si>
  <si>
    <t>符</t>
  </si>
  <si>
    <t>token, sign, mark, tally, charm</t>
  </si>
  <si>
    <t>フ</t>
  </si>
  <si>
    <t>outside</t>
  </si>
  <si>
    <t>そと、 ほか、 はず.す、 はず.れる、 と-</t>
  </si>
  <si>
    <t>ガイ、 ゲ</t>
  </si>
  <si>
    <t>国</t>
  </si>
  <si>
    <t>country</t>
  </si>
  <si>
    <t>くに</t>
  </si>
  <si>
    <t>コク</t>
  </si>
  <si>
    <t>人</t>
  </si>
  <si>
    <t>person</t>
  </si>
  <si>
    <t>ひと、 -り、 -と</t>
  </si>
  <si>
    <t>ジン、 ニン</t>
  </si>
  <si>
    <t>財</t>
  </si>
  <si>
    <t>property, money, wealth, assets</t>
  </si>
  <si>
    <t>たから</t>
  </si>
  <si>
    <t>ザイ、 サイ、 ゾク</t>
  </si>
  <si>
    <t>布</t>
  </si>
  <si>
    <t>linen, cloth, spread, distribute</t>
  </si>
  <si>
    <t>ぬの、 し.く、 きれ</t>
  </si>
  <si>
    <t>フ、 ホ</t>
  </si>
  <si>
    <t>鉛</t>
  </si>
  <si>
    <t>lead</t>
  </si>
  <si>
    <t>なまり</t>
  </si>
  <si>
    <t>筆</t>
  </si>
  <si>
    <t>writing brush, writing, painting brush, handwriting</t>
  </si>
  <si>
    <t>ふで</t>
  </si>
  <si>
    <t>ヒツ</t>
  </si>
  <si>
    <t>salt</t>
  </si>
  <si>
    <t>しお</t>
  </si>
  <si>
    <t>砂</t>
  </si>
  <si>
    <t>sand</t>
  </si>
  <si>
    <t>すな</t>
  </si>
  <si>
    <t>サ、 シャ</t>
  </si>
  <si>
    <t>糖</t>
  </si>
  <si>
    <t>sugar</t>
  </si>
  <si>
    <t>休</t>
  </si>
  <si>
    <t>rest, day off, retire, sleep</t>
  </si>
  <si>
    <t>やす.む、 やす.まる、 やす.める</t>
  </si>
  <si>
    <t>キュウ</t>
  </si>
  <si>
    <t>郵</t>
  </si>
  <si>
    <t>mail, stagecoach stop</t>
  </si>
  <si>
    <t>ユウ</t>
  </si>
  <si>
    <t>便</t>
  </si>
  <si>
    <t>convenience, facility, excrement, feces, letter, chance</t>
  </si>
  <si>
    <t>たよ.り</t>
  </si>
  <si>
    <t>ベン、 ビン</t>
  </si>
  <si>
    <t>局</t>
  </si>
  <si>
    <t>bureau, board, office, affair, conclusion, court lady, lady-in-waiting, her apartment</t>
  </si>
  <si>
    <t>つぼね</t>
  </si>
  <si>
    <t>キョク</t>
  </si>
  <si>
    <t>pond, cistern, pool, reservoir</t>
  </si>
  <si>
    <t>いけ</t>
  </si>
  <si>
    <t>チ</t>
  </si>
  <si>
    <t>教</t>
  </si>
  <si>
    <t>teach, faith, doctrine</t>
  </si>
  <si>
    <t>おし.える、 おそ.わる</t>
  </si>
  <si>
    <t>室</t>
  </si>
  <si>
    <t>room, apartment, chamber, greenhouse, cellar</t>
  </si>
  <si>
    <t>むろ</t>
  </si>
  <si>
    <t>シツ</t>
  </si>
  <si>
    <t>ear</t>
  </si>
  <si>
    <t>みみ</t>
  </si>
  <si>
    <t>台</t>
  </si>
  <si>
    <t>pedestal, a stand, counter for machines and vehicles</t>
  </si>
  <si>
    <t>うてな、 われ、 つかさ</t>
  </si>
  <si>
    <t>所</t>
  </si>
  <si>
    <t>place, extent</t>
  </si>
  <si>
    <t>ところ、 -ところ、 どころ、 とこ</t>
  </si>
  <si>
    <t>tooth, cog</t>
  </si>
  <si>
    <t>よわい、 は、 よわ.い、 よわい.する</t>
  </si>
  <si>
    <t>紅</t>
  </si>
  <si>
    <t>crimson, deep red</t>
  </si>
  <si>
    <t>べに、 くれない、 あか.い</t>
  </si>
  <si>
    <t>茶</t>
  </si>
  <si>
    <t>tea</t>
  </si>
  <si>
    <t>チャ、 サ</t>
  </si>
  <si>
    <t>庭</t>
  </si>
  <si>
    <t>courtyard, garden, yard</t>
  </si>
  <si>
    <t>にわ</t>
  </si>
  <si>
    <t>テイ</t>
  </si>
  <si>
    <t>野</t>
  </si>
  <si>
    <t>plains, field, rustic, civilian life</t>
  </si>
  <si>
    <t>の、 の-</t>
  </si>
  <si>
    <t>ヤ、 ショ</t>
  </si>
  <si>
    <t>菜</t>
  </si>
  <si>
    <t>vegetable, side dish, greens</t>
  </si>
  <si>
    <t>な</t>
  </si>
  <si>
    <t>サイ</t>
  </si>
  <si>
    <t>呂</t>
  </si>
  <si>
    <t>spine, backbone</t>
  </si>
  <si>
    <t>せぼね</t>
  </si>
  <si>
    <t>ロ、 リョ</t>
  </si>
  <si>
    <t>玄</t>
  </si>
  <si>
    <t>mysterious, occultness, black, deep, profound</t>
  </si>
  <si>
    <t>くろ、 くろ.い</t>
  </si>
  <si>
    <t>ゲン</t>
  </si>
  <si>
    <t>関</t>
  </si>
  <si>
    <t>connection, barrier, gateway, involve, concerning</t>
  </si>
  <si>
    <t>せき、 -ぜき、 かか.わる、 からくり、 かんぬき</t>
  </si>
  <si>
    <t>地</t>
  </si>
  <si>
    <t>ground, earth</t>
  </si>
  <si>
    <t>チ、 ジ</t>
  </si>
  <si>
    <t>below, down, descend, give, low, inferior</t>
  </si>
  <si>
    <t>した、 しも、 もと、 さ.げる、 さ.がる、 くだ.る、 くだ.り、 くだ.す、 -くだ.す、 くだ.さる、 お.ろす、 お.りる</t>
  </si>
  <si>
    <t>カ、 ゲ</t>
  </si>
  <si>
    <t>鉄</t>
  </si>
  <si>
    <t>iron</t>
  </si>
  <si>
    <t>くろがね</t>
  </si>
  <si>
    <t>テツ</t>
  </si>
  <si>
    <t>nose, snout</t>
  </si>
  <si>
    <t>ビ</t>
  </si>
  <si>
    <t>green</t>
  </si>
  <si>
    <t>みどり</t>
  </si>
  <si>
    <t>リョク、 ロク</t>
  </si>
  <si>
    <t>daytime, noon</t>
  </si>
  <si>
    <t>ひる</t>
  </si>
  <si>
    <t>チュウ</t>
  </si>
  <si>
    <t>west, Spain</t>
  </si>
  <si>
    <t>にし</t>
  </si>
  <si>
    <t>セイ、 サイ、 ス</t>
  </si>
  <si>
    <t>white</t>
  </si>
  <si>
    <t>しろ、 しら-、 しろ.い</t>
  </si>
  <si>
    <t>ハク、 ビャク</t>
  </si>
  <si>
    <t>洗</t>
  </si>
  <si>
    <t>wash, inquire into, probe</t>
  </si>
  <si>
    <t>あら.う</t>
  </si>
  <si>
    <t>濯</t>
  </si>
  <si>
    <t>laundry, wash, pour on, rinse</t>
  </si>
  <si>
    <t>すす.ぐ、 ゆす.ぐ</t>
  </si>
  <si>
    <t>タク</t>
  </si>
  <si>
    <t>冷</t>
  </si>
  <si>
    <t>cool, cold (beer, person), chill</t>
  </si>
  <si>
    <t>つめ.たい、 ひ.える、 ひ.や、 ひ.ややか、 ひ.やす、 ひ.やかす、 さ.める、 さ.ます</t>
  </si>
  <si>
    <t>レイ</t>
  </si>
  <si>
    <t>蔵</t>
  </si>
  <si>
    <t>storehouse, hide, own, have, possess</t>
  </si>
  <si>
    <t>くら、 おさ.める、 かく.れる</t>
  </si>
  <si>
    <t>ゾウ、 ソウ</t>
  </si>
  <si>
    <t>庫</t>
  </si>
  <si>
    <t>warehouse, storehouse</t>
  </si>
  <si>
    <t>くら</t>
  </si>
  <si>
    <t>コ、 ク</t>
  </si>
  <si>
    <t>south</t>
  </si>
  <si>
    <t>みなみ</t>
  </si>
  <si>
    <t>ナン、 ナ</t>
  </si>
  <si>
    <t>火</t>
  </si>
  <si>
    <t>fire</t>
  </si>
  <si>
    <t>ひ、 -び、 ほ-</t>
  </si>
  <si>
    <t>曜</t>
  </si>
  <si>
    <t>weekday</t>
  </si>
  <si>
    <t>north</t>
  </si>
  <si>
    <t>きた</t>
  </si>
  <si>
    <t>ホク</t>
  </si>
  <si>
    <t>black</t>
  </si>
  <si>
    <t>くろ、 くろ.ずむ、 くろ.い</t>
  </si>
  <si>
    <t>喫</t>
  </si>
  <si>
    <t>consume, eat, drink, smoke, receive (a blow)</t>
  </si>
  <si>
    <t>の.む</t>
  </si>
  <si>
    <t>キツ</t>
  </si>
  <si>
    <t>店</t>
  </si>
  <si>
    <t>store, shop</t>
  </si>
  <si>
    <t>みせ、 たな</t>
  </si>
  <si>
    <t>blue, green</t>
  </si>
  <si>
    <t>あお、 あお-、 あお.い</t>
  </si>
  <si>
    <t>封</t>
  </si>
  <si>
    <t>seal, closing</t>
  </si>
  <si>
    <t>フウ、 ホウ</t>
  </si>
  <si>
    <t>筒</t>
  </si>
  <si>
    <t>cylinder, pipe, tube, gun barrel, sleeve</t>
  </si>
  <si>
    <t>つつ</t>
  </si>
  <si>
    <t>environs, boundary, border, vicinity</t>
  </si>
  <si>
    <t>あた.り、 ほと.り、 -べ</t>
  </si>
  <si>
    <t>ヘン</t>
  </si>
  <si>
    <t>黄</t>
  </si>
  <si>
    <t>yellow</t>
  </si>
  <si>
    <t>コウ、 オウ</t>
  </si>
  <si>
    <t>chopsticks</t>
  </si>
  <si>
    <t>チョ、 チャク</t>
  </si>
  <si>
    <t>食</t>
  </si>
  <si>
    <t>eat, food</t>
  </si>
  <si>
    <t>く.う、 く.らう、 た.べる、 は.む</t>
  </si>
  <si>
    <t>ショク、 ジキ</t>
  </si>
  <si>
    <t>堂</t>
  </si>
  <si>
    <t>public chamber, hall</t>
  </si>
  <si>
    <t>牛</t>
  </si>
  <si>
    <t>cow</t>
  </si>
  <si>
    <t>うし</t>
  </si>
  <si>
    <t>ギュウ</t>
  </si>
  <si>
    <t>交</t>
  </si>
  <si>
    <t>mingle, mixing, association, coming &amp; going</t>
  </si>
  <si>
    <t>まじ.わる、 まじ.える、 ま.じる、 まじ.る、 ま.ざる、 ま.ぜる、 -か.う、 か.わす、 かわ.す、 こもごも</t>
  </si>
  <si>
    <t>コウ</t>
  </si>
  <si>
    <t>差</t>
  </si>
  <si>
    <t>distinction, difference, variation, discrepancy, margin, balance</t>
  </si>
  <si>
    <t>さ.す、 さ.し</t>
  </si>
  <si>
    <t>サ</t>
  </si>
  <si>
    <t>点</t>
  </si>
  <si>
    <t>spot, point, mark, speck, decimal point</t>
  </si>
  <si>
    <t>つ.ける、 つ.く、 た.てる、 さ.す、 とぼ.す、 とも.す、 ぼち</t>
  </si>
  <si>
    <t>漢</t>
  </si>
  <si>
    <t>Sino-, China</t>
  </si>
  <si>
    <t>字</t>
  </si>
  <si>
    <t>character, letter, word, section of village</t>
  </si>
  <si>
    <t>あざ、 あざな、 -な</t>
  </si>
  <si>
    <t>cloudy weather, cloud up</t>
  </si>
  <si>
    <t>くも.る</t>
  </si>
  <si>
    <t>ドン</t>
  </si>
  <si>
    <t>碗</t>
  </si>
  <si>
    <t>porcelain bowl, tea cup</t>
  </si>
  <si>
    <t>こばち</t>
  </si>
  <si>
    <t>ワン</t>
  </si>
  <si>
    <t>背</t>
  </si>
  <si>
    <t>stature, height, back, behind, disobey, defy, go back on, rebel</t>
  </si>
  <si>
    <t>せ、 せい、 そむ.く、 そむ.ける</t>
  </si>
  <si>
    <t>ハイ</t>
  </si>
  <si>
    <t>広</t>
  </si>
  <si>
    <t>wide, broad, spacious</t>
  </si>
  <si>
    <t>ひろ.い、 ひろ.まる、 ひろ.める、 ひろ.がる、 ひろ.げる</t>
  </si>
  <si>
    <t>灰</t>
  </si>
  <si>
    <t>ashes, puckery juice, cremate</t>
  </si>
  <si>
    <t>はい</t>
  </si>
  <si>
    <t>皿</t>
  </si>
  <si>
    <t>dish, a helping, plate</t>
  </si>
  <si>
    <t>さら</t>
  </si>
  <si>
    <t>ベイ</t>
  </si>
  <si>
    <t>万</t>
  </si>
  <si>
    <t>ten thousand, 10,000</t>
  </si>
  <si>
    <t>よろず</t>
  </si>
  <si>
    <t>マン、 バン</t>
  </si>
  <si>
    <t>使</t>
  </si>
  <si>
    <t>use, send on a mission, order, messenger, envoy, ambassador, cause</t>
  </si>
  <si>
    <t>つか.う、 つか.い、 -つか.い、 -づか.い</t>
  </si>
  <si>
    <t>番</t>
  </si>
  <si>
    <t>turn, number in a series</t>
  </si>
  <si>
    <t>つが.い</t>
  </si>
  <si>
    <t>バン</t>
  </si>
  <si>
    <t>豚</t>
  </si>
  <si>
    <t>pork, pig</t>
  </si>
  <si>
    <t>ぶた</t>
  </si>
  <si>
    <t>トン</t>
  </si>
  <si>
    <t>drink, smoke, take</t>
  </si>
  <si>
    <t>の.む、 -の.み</t>
  </si>
  <si>
    <t>イン、 オン</t>
  </si>
  <si>
    <t>head, counter for large animals</t>
  </si>
  <si>
    <t>あたま、 かしら、 -がしら、 かぶり</t>
  </si>
  <si>
    <t>トウ、 ズ、 ト</t>
  </si>
  <si>
    <t>誕</t>
  </si>
  <si>
    <t>nativity, be born, declension, lie, be arbitrary</t>
  </si>
  <si>
    <t>タン</t>
  </si>
  <si>
    <t>可</t>
  </si>
  <si>
    <t>can, passable, mustn't, should not, do not</t>
  </si>
  <si>
    <t>-べ.き、 -べ.し</t>
  </si>
  <si>
    <t>カ、 コク</t>
  </si>
  <si>
    <t>愛</t>
  </si>
  <si>
    <t>love, affection, favourite</t>
  </si>
  <si>
    <t>いと.しい、 かな.しい、 め.でる、 お.しむ、 まな</t>
  </si>
  <si>
    <t>アイ</t>
  </si>
  <si>
    <t>suitcase, bag, briefcase</t>
  </si>
  <si>
    <t>かばん</t>
  </si>
  <si>
    <t>ハク、 ホウ、 ビョウ</t>
  </si>
  <si>
    <t>土</t>
  </si>
  <si>
    <t>soil, earth, ground, Turkey</t>
  </si>
  <si>
    <t>つち</t>
  </si>
  <si>
    <t>ド、 ト</t>
  </si>
  <si>
    <t>月</t>
  </si>
  <si>
    <t>month, moon</t>
  </si>
  <si>
    <t>つき</t>
  </si>
  <si>
    <t>ゲツ、 ガツ</t>
  </si>
  <si>
    <t>金</t>
  </si>
  <si>
    <t>gold</t>
  </si>
  <si>
    <t>かね、 かな-、 -がね</t>
  </si>
  <si>
    <t>キン、 コン、 ゴン</t>
  </si>
  <si>
    <t>瓶</t>
  </si>
  <si>
    <t>bottle, vial, jar, jug, vat, urn</t>
  </si>
  <si>
    <t>かめ、 へい</t>
  </si>
  <si>
    <t>ビン</t>
  </si>
  <si>
    <t>本</t>
  </si>
  <si>
    <t>book, present, main, origin, true, real, counter for long cylindrical things</t>
  </si>
  <si>
    <t>もと</t>
  </si>
  <si>
    <t>ホン</t>
  </si>
  <si>
    <t>棚</t>
  </si>
  <si>
    <t>shelf, ledge, rack, mount, mantle, trellis</t>
  </si>
  <si>
    <t>たな、 -だな</t>
  </si>
  <si>
    <t>ホウ</t>
  </si>
  <si>
    <t>石</t>
  </si>
  <si>
    <t>stone</t>
  </si>
  <si>
    <t>いし</t>
  </si>
  <si>
    <t>セキ、 シャク、 コク</t>
  </si>
  <si>
    <t>鹸</t>
  </si>
  <si>
    <t>saltiness</t>
  </si>
  <si>
    <t>あ.く</t>
  </si>
  <si>
    <t>ケン、 カン、 セン</t>
  </si>
  <si>
    <t>rice jelly, candy</t>
  </si>
  <si>
    <t>あめ、 やしな.う</t>
  </si>
  <si>
    <t>イ、 シ</t>
  </si>
  <si>
    <t>八</t>
  </si>
  <si>
    <t>eight, eight radical (no. 12)</t>
  </si>
  <si>
    <t>や、 や.つ、 やっ.つ、 よう</t>
  </si>
  <si>
    <t>ハチ</t>
  </si>
  <si>
    <t>百</t>
  </si>
  <si>
    <t>hundred</t>
  </si>
  <si>
    <t>もも</t>
  </si>
  <si>
    <t>ヒャク、 ビャク</t>
  </si>
  <si>
    <t>turn into, become, get, grow, elapse, reach</t>
  </si>
  <si>
    <t>な.る、 な.す、 -な.す</t>
  </si>
  <si>
    <t>セイ、 ジョウ</t>
  </si>
  <si>
    <t>一</t>
  </si>
  <si>
    <t>one, one radical (no.1)</t>
  </si>
  <si>
    <t>ひと-、 ひと.つ</t>
  </si>
  <si>
    <t>イチ、 イツ</t>
  </si>
  <si>
    <t>private, I, me</t>
  </si>
  <si>
    <t>わたくし、 わたし</t>
  </si>
  <si>
    <t>elder sister</t>
  </si>
  <si>
    <t>あね、 はは</t>
  </si>
  <si>
    <t>possess, have, exist, happen, occur, approx</t>
  </si>
  <si>
    <t>あ.る</t>
  </si>
  <si>
    <t>ユウ、 ウ</t>
  </si>
  <si>
    <t>that</t>
  </si>
  <si>
    <t>それ、 その</t>
  </si>
  <si>
    <t>キ、 ギ、 ゴ</t>
  </si>
  <si>
    <t>出</t>
  </si>
  <si>
    <t>exit, leave, go out, come out, put out, protrude</t>
  </si>
  <si>
    <t>で.る、 -で、 だ.す、 -だ.す、 い.でる、 い.だす</t>
  </si>
  <si>
    <t>シュツ、 スイ</t>
  </si>
  <si>
    <t>来</t>
  </si>
  <si>
    <t>come, due, next, cause, become</t>
  </si>
  <si>
    <t>く.る、 きた.る、 きた.す、 き.たす、 き.たる、 き、 こ</t>
  </si>
  <si>
    <t>ライ、 タイ</t>
  </si>
  <si>
    <t>good, pleasing, skilled</t>
  </si>
  <si>
    <t>よ.い、 -よ.い、 い.い、 -い.い</t>
  </si>
  <si>
    <t>see, hopes, chances, idea, opinion, look at, visible</t>
  </si>
  <si>
    <t>み.る、 み.える、 み.せる</t>
  </si>
  <si>
    <t>this, current, next, coming, last, past</t>
  </si>
  <si>
    <t>これ、 この、 ここ</t>
  </si>
  <si>
    <t>分</t>
  </si>
  <si>
    <t>part, minute of time, segment, share, degree, one's lot, duty, understand, know, rate, 1%, chances, shaku/100</t>
  </si>
  <si>
    <t>わ.ける、 わ.け、 わ.かれる、 わ.かる、 わ.かつ</t>
  </si>
  <si>
    <t>ブン、 フン、 ブ</t>
  </si>
  <si>
    <t>know, wisdom</t>
  </si>
  <si>
    <t>し.る、 し.らせる</t>
  </si>
  <si>
    <t>hold, have</t>
  </si>
  <si>
    <t>も.つ、 -も.ち、 も.てる</t>
  </si>
  <si>
    <t>what</t>
  </si>
  <si>
    <t>なに、 なん、 なに-、 なん-</t>
  </si>
  <si>
    <t>now</t>
  </si>
  <si>
    <t>いま</t>
  </si>
  <si>
    <t>コン、 キン</t>
  </si>
  <si>
    <t>read</t>
  </si>
  <si>
    <t>よ.む、 -よ.み</t>
  </si>
  <si>
    <t>ドク、 トク、 トウ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</si>
</sst>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6530CF-F235-4B5C-8244-2A41B258BEF5}" name="Table2" displayName="Table2" ref="A1:E228" totalsRowShown="0">
  <autoFilter ref="A1:E228" xr:uid="{E26530CF-F235-4B5C-8244-2A41B258BEF5}"/>
  <sortState xmlns:xlrd2="http://schemas.microsoft.com/office/spreadsheetml/2017/richdata2" ref="A2:E228">
    <sortCondition ref="B1:B228"/>
  </sortState>
  <tableColumns count="5">
    <tableColumn id="1" xr3:uid="{ED560521-F815-4351-B4D4-E584CB1437DD}" name="Kanji"/>
    <tableColumn id="2" xr3:uid="{35FF9D98-AB6B-437E-B2BD-C95A6BEC0DBA}" name="Meaning"/>
    <tableColumn id="3" xr3:uid="{25657A29-151D-4D31-A568-711D05A455E4}" name="Frequency"/>
    <tableColumn id="4" xr3:uid="{E634E387-1562-48E4-ABE9-3E64E23FBBB6}" name="Onyomi"/>
    <tableColumn id="5" xr3:uid="{1E51BA19-5D28-481C-ACC0-B3FED2EE6F2F}" name="Kunyomi"/>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1"/>
  <sheetViews>
    <sheetView workbookViewId="0"/>
  </sheetViews>
  <sheetFormatPr defaultRowHeight="15" x14ac:dyDescent="0.25"/>
  <cols>
    <col min="1" max="1" width="35" customWidth="1"/>
    <col min="2" max="2" width="34" customWidth="1"/>
    <col min="3" max="3" width="34.140625" customWidth="1"/>
    <col min="4" max="4" width="35.42578125" customWidth="1"/>
  </cols>
  <sheetData>
    <row r="1" spans="1:4" x14ac:dyDescent="0.25">
      <c r="A1" t="s">
        <v>0</v>
      </c>
      <c r="B1" t="s">
        <v>1</v>
      </c>
      <c r="C1" t="s">
        <v>2</v>
      </c>
      <c r="D1" t="s">
        <v>3</v>
      </c>
    </row>
    <row r="2" spans="1:4" x14ac:dyDescent="0.25">
      <c r="A2" t="s">
        <v>4</v>
      </c>
      <c r="B2" t="str">
        <f>"1. school" &amp;CHAR(10)&amp; "2. Gakkou"</f>
        <v>1. school
2. Gakkou</v>
      </c>
      <c r="C2" t="s">
        <v>5</v>
      </c>
      <c r="D2" t="s">
        <v>6</v>
      </c>
    </row>
    <row r="3" spans="1:4" x14ac:dyDescent="0.25">
      <c r="A3" t="s">
        <v>7</v>
      </c>
      <c r="B3" t="str">
        <f>"1. river, stream" &amp;CHAR(10)&amp; "2. River, the ... river" &amp;CHAR(10)&amp; "3. Gawa"</f>
        <v>1. river, stream
2. River, the ... river
3. Gawa</v>
      </c>
      <c r="C3" t="s">
        <v>5</v>
      </c>
      <c r="D3" t="s">
        <v>8</v>
      </c>
    </row>
    <row r="4" spans="1:4" x14ac:dyDescent="0.25">
      <c r="A4" t="s">
        <v>9</v>
      </c>
      <c r="B4" t="str">
        <f>"1. hand, arm" &amp;CHAR(10)&amp; "2. forepaw, foreleg" &amp;CHAR(10)&amp; "3. handle" &amp;CHAR(10)&amp; "4. hand, worker, help" &amp;CHAR(10)&amp; "5. trouble, care, effort" &amp;CHAR(10)&amp; "6. means, way, trick, move, technique, workmanship" &amp;CHAR(10)&amp; "7. hand, handwriting" &amp;CHAR(10)&amp; "8. kind, type, sort" &amp;CHAR(10)&amp; "9. one's hands, one's possession" &amp;CHAR(10)&amp; "10. ability to cope" &amp;CHAR(10)&amp; "11. hand (of cards)" &amp;CHAR(10)&amp; "12. direction" &amp;CHAR(10)&amp; "13. move (in go, shogi, etc.)" &amp;CHAR(10)&amp; "14. Te"</f>
        <v>1. hand, arm
2. forepaw, foreleg
3. handle
4. hand, worker, help
5. trouble, care, effort
6. means, way, trick, move, technique, workmanship
7. hand, handwriting
8. kind, type, sort
9. one's hands, one's possession
10. ability to cope
11. hand (of cards)
12. direction
13. move (in go, shogi, etc.)
14. Te</v>
      </c>
      <c r="C4" t="s">
        <v>5</v>
      </c>
      <c r="D4" t="s">
        <v>10</v>
      </c>
    </row>
    <row r="5" spans="1:4" x14ac:dyDescent="0.25">
      <c r="A5" t="s">
        <v>11</v>
      </c>
      <c r="B5" t="str">
        <f>"1. door (esp. Japanese-style)" &amp;CHAR(10)&amp; "2. shutter, window shutter" &amp;CHAR(10)&amp; "3. entrance (to a home)" &amp;CHAR(10)&amp; "4. narrows" &amp;CHAR(10)&amp; "5. To"</f>
        <v>1. door (esp. Japanese-style)
2. shutter, window shutter
3. entrance (to a home)
4. narrows
5. To</v>
      </c>
      <c r="C5" t="s">
        <v>5</v>
      </c>
      <c r="D5" t="s">
        <v>12</v>
      </c>
    </row>
    <row r="6" spans="1:4" x14ac:dyDescent="0.25">
      <c r="A6" t="s">
        <v>13</v>
      </c>
      <c r="B6" t="str">
        <f>"1. glasses, eyeglasses, spectacles" &amp;CHAR(10)&amp; "2. judgment, judgement, discrimination, discernment, insight" &amp;CHAR(10)&amp; "3. Megane"</f>
        <v>1. glasses, eyeglasses, spectacles
2. judgment, judgement, discrimination, discernment, insight
3. Megane</v>
      </c>
      <c r="C6" t="s">
        <v>5</v>
      </c>
      <c r="D6" t="s">
        <v>14</v>
      </c>
    </row>
    <row r="7" spans="1:4" x14ac:dyDescent="0.25">
      <c r="A7" t="s">
        <v>15</v>
      </c>
      <c r="B7" t="str">
        <f>"1. tobacco, cigarette, cigaret, cigar" &amp;CHAR(10)&amp; "2. tobacco plant (Nicotiana tabacum)" &amp;CHAR(10)&amp; "3. Tabaco"</f>
        <v>1. tobacco, cigarette, cigaret, cigar
2. tobacco plant (Nicotiana tabacum)
3. Tabaco</v>
      </c>
      <c r="C7" t="s">
        <v>5</v>
      </c>
      <c r="D7" t="s">
        <v>16</v>
      </c>
    </row>
    <row r="8" spans="1:4" x14ac:dyDescent="0.25">
      <c r="A8" t="s">
        <v>17</v>
      </c>
      <c r="B8" t="str">
        <f>"1. red, crimson, scarlet" &amp;CHAR(10)&amp; "2. red-containing colour (e.g. brown, pink, orange)" &amp;CHAR(10)&amp; "3. Red (i.e. communist)" &amp;CHAR(10)&amp; "4. red light (traffic)" &amp;CHAR(10)&amp; "5. red ink (i.e. in finance or proof-reading), (in) the red" &amp;CHAR(10)&amp; "6. complete, total, perfect, obvious" &amp;CHAR(10)&amp; "7. copper" &amp;CHAR(10)&amp; "8. red 5-point card" &amp;CHAR(10)&amp; "9. Aka"</f>
        <v>1. red, crimson, scarlet
2. red-containing colour (e.g. brown, pink, orange)
3. Red (i.e. communist)
4. red light (traffic)
5. red ink (i.e. in finance or proof-reading), (in) the red
6. complete, total, perfect, obvious
7. copper
8. red 5-point card
9. Aka</v>
      </c>
      <c r="C8" t="s">
        <v>5</v>
      </c>
      <c r="D8" t="s">
        <v>18</v>
      </c>
    </row>
    <row r="9" spans="1:4" x14ac:dyDescent="0.25">
      <c r="A9" t="s">
        <v>19</v>
      </c>
      <c r="B9" t="str">
        <f>"1. work, job, labor, labour, business, task, assignment, occupation, employment" &amp;CHAR(10)&amp; "2. work"</f>
        <v>1. work, job, labor, labour, business, task, assignment, occupation, employment
2. work</v>
      </c>
      <c r="C9" t="s">
        <v>20</v>
      </c>
      <c r="D9" t="s">
        <v>21</v>
      </c>
    </row>
    <row r="10" spans="1:4" x14ac:dyDescent="0.25">
      <c r="A10" t="s">
        <v>22</v>
      </c>
      <c r="B10" t="str">
        <f>"1. English (language)"</f>
        <v>1. English (language)</v>
      </c>
      <c r="C10" t="s">
        <v>23</v>
      </c>
      <c r="D10" t="s">
        <v>24</v>
      </c>
    </row>
    <row r="11" spans="1:4" x14ac:dyDescent="0.25">
      <c r="A11" t="s">
        <v>25</v>
      </c>
      <c r="B11" t="str">
        <f>"1. question (e.g. on a test), problem" &amp;CHAR(10)&amp; "2. problem (e.g. societal, political), question, issue, subject (e.g. of research), case, matter" &amp;CHAR(10)&amp; "3. question (i.e. doubt)" &amp;CHAR(10)&amp; "4. public discussion, controversy" &amp;CHAR(10)&amp; "5. trouble, problem, inconvenience, difficulty"</f>
        <v>1. question (e.g. on a test), problem
2. problem (e.g. societal, political), question, issue, subject (e.g. of research), case, matter
3. question (i.e. doubt)
4. public discussion, controversy
5. trouble, problem, inconvenience, difficulty</v>
      </c>
      <c r="C11" t="s">
        <v>5</v>
      </c>
      <c r="D11" t="s">
        <v>26</v>
      </c>
    </row>
    <row r="12" spans="1:4" x14ac:dyDescent="0.25">
      <c r="A12" t="s">
        <v>27</v>
      </c>
      <c r="B12" t="str">
        <f>"1. room, chamber" &amp;CHAR(10)&amp; "2. apartment, flat, pad" &amp;CHAR(10)&amp; "3. stable"</f>
        <v>1. room, chamber
2. apartment, flat, pad
3. stable</v>
      </c>
      <c r="C12" t="s">
        <v>5</v>
      </c>
      <c r="D12" t="s">
        <v>28</v>
      </c>
    </row>
    <row r="13" spans="1:4" x14ac:dyDescent="0.25">
      <c r="A13" t="s">
        <v>29</v>
      </c>
      <c r="B13" t="str">
        <f>"1. child"</f>
        <v>1. child</v>
      </c>
      <c r="C13" t="s">
        <v>5</v>
      </c>
      <c r="D13" t="s">
        <v>30</v>
      </c>
    </row>
    <row r="14" spans="1:4" x14ac:dyDescent="0.25">
      <c r="A14" t="s">
        <v>31</v>
      </c>
      <c r="B14" t="str">
        <f>"1. time" &amp;CHAR(10)&amp; "2. hour" &amp;CHAR(10)&amp; "3. period, class, lesson"</f>
        <v>1. time
2. hour
3. period, class, lesson</v>
      </c>
      <c r="C14" t="s">
        <v>5</v>
      </c>
      <c r="D14" t="s">
        <v>32</v>
      </c>
    </row>
    <row r="15" spans="1:4" x14ac:dyDescent="0.25">
      <c r="A15" t="s">
        <v>33</v>
      </c>
      <c r="B15" t="str">
        <f>"1. rain" &amp;CHAR(10)&amp; "2. rainy day, rainy weather" &amp;CHAR(10)&amp; "3. the November suit (in hanafuda)"</f>
        <v>1. rain
2. rainy day, rainy weather
3. the November suit (in hanafuda)</v>
      </c>
      <c r="C15" t="s">
        <v>5</v>
      </c>
      <c r="D15" t="s">
        <v>34</v>
      </c>
    </row>
    <row r="16" spans="1:4" x14ac:dyDescent="0.25">
      <c r="A16" t="s">
        <v>35</v>
      </c>
      <c r="B16" t="str">
        <f>"1. teacher, instructor, master" &amp;CHAR(10)&amp; "2. sensei, title or form of address for a teacher, master, doctor, lawyer, etc." &amp;CHAR(10)&amp; "3. intimate or teasing form of address" &amp;CHAR(10)&amp; "4. one's elder"</f>
        <v>1. teacher, instructor, master
2. sensei, title or form of address for a teacher, master, doctor, lawyer, etc.
3. intimate or teasing form of address
4. one's elder</v>
      </c>
      <c r="C16" t="s">
        <v>5</v>
      </c>
      <c r="D16" t="s">
        <v>36</v>
      </c>
    </row>
    <row r="17" spans="1:4" x14ac:dyDescent="0.25">
      <c r="A17" t="s">
        <v>37</v>
      </c>
      <c r="B17" t="str">
        <f>"1. year" &amp;CHAR(10)&amp; "2. age, years" &amp;CHAR(10)&amp; "3. past one's prime, old age"</f>
        <v>1. year
2. age, years
3. past one's prime, old age</v>
      </c>
      <c r="C17" t="s">
        <v>38</v>
      </c>
      <c r="D17" t="s">
        <v>39</v>
      </c>
    </row>
    <row r="18" spans="1:4" x14ac:dyDescent="0.25">
      <c r="A18" t="s">
        <v>40</v>
      </c>
      <c r="B18" t="str">
        <f>"1. letter, missive, note, mail"</f>
        <v>1. letter, missive, note, mail</v>
      </c>
      <c r="C18" t="s">
        <v>5</v>
      </c>
      <c r="D18" t="s">
        <v>41</v>
      </c>
    </row>
    <row r="19" spans="1:4" x14ac:dyDescent="0.25">
      <c r="A19" t="s">
        <v>42</v>
      </c>
      <c r="B19" t="str">
        <f>"1. telephone call, phone call" &amp;CHAR(10)&amp; "2. telephone (device), phone"</f>
        <v>1. telephone call, phone call
2. telephone (device), phone</v>
      </c>
      <c r="C19" t="s">
        <v>43</v>
      </c>
      <c r="D19" t="s">
        <v>44</v>
      </c>
    </row>
    <row r="20" spans="1:4" x14ac:dyDescent="0.25">
      <c r="A20" t="s">
        <v>45</v>
      </c>
      <c r="B20" t="str">
        <f>"1. water (esp. cool, fresh water, e.g. drinking water)" &amp;CHAR(10)&amp; "2. fluid (esp. in an animal tissue), liquid" &amp;CHAR(10)&amp; "3. flood, floodwaters" &amp;CHAR(10)&amp; "4. water offered to wrestlers just prior to a bout" &amp;CHAR(10)&amp; "5. break granted to wrestlers engaged in a prolonged bout"</f>
        <v>1. water (esp. cool, fresh water, e.g. drinking water)
2. fluid (esp. in an animal tissue), liquid
3. flood, floodwaters
4. water offered to wrestlers just prior to a bout
5. break granted to wrestlers engaged in a prolonged bout</v>
      </c>
      <c r="C20" t="s">
        <v>5</v>
      </c>
      <c r="D20" t="s">
        <v>46</v>
      </c>
    </row>
    <row r="21" spans="1:4" x14ac:dyDescent="0.25">
      <c r="A21" t="s">
        <v>47</v>
      </c>
      <c r="B21" t="str">
        <f>"1. illness (usu. excluding minor ailments, e.g. colds), disease, sickness" &amp;CHAR(10)&amp; "2. weirdness, bad habit, bad behaviour, craziness, perversion"</f>
        <v>1. illness (usu. excluding minor ailments, e.g. colds), disease, sickness
2. weirdness, bad habit, bad behaviour, craziness, perversion</v>
      </c>
      <c r="C21" t="s">
        <v>48</v>
      </c>
      <c r="D21" t="s">
        <v>49</v>
      </c>
    </row>
    <row r="22" spans="1:4" x14ac:dyDescent="0.25">
      <c r="A22" t="s">
        <v>50</v>
      </c>
      <c r="B22" t="str">
        <f>"1. company, corporation" &amp;CHAR(10)&amp; "2. workplace"</f>
        <v>1. company, corporation
2. workplace</v>
      </c>
      <c r="C22" t="s">
        <v>5</v>
      </c>
      <c r="D22" t="s">
        <v>51</v>
      </c>
    </row>
    <row r="23" spans="1:4" x14ac:dyDescent="0.25">
      <c r="A23" t="s">
        <v>52</v>
      </c>
      <c r="B23" t="str">
        <f>"1. to raise, to elevate" &amp;CHAR(10)&amp; "2. to do up (one's hair)" &amp;CHAR(10)&amp; "3. to fly (a kite, etc.), to launch (fireworks, etc.), to surface (a submarine, etc.)" &amp;CHAR(10)&amp; "4. to land (a boat)" &amp;CHAR(10)&amp; "5. to deep-fry" &amp;CHAR(10)&amp; "6. to show someone (into a room)" &amp;CHAR(10)&amp; "7. to give" &amp;CHAR(10)&amp; "8. to send someone (away)" &amp;CHAR(10)&amp; "9. to enrol (one's child in school), to enroll" &amp;CHAR(10)&amp; "10. to increase (price, quality, status, etc.), to develop (talent, skill), to improve" &amp;CHAR(10)&amp; "11. to make (a loud sound), to raise (one's voice)" &amp;CHAR(10)&amp; "12. to earn (something desirable)" &amp;CHAR(10)&amp; "13. to praise" &amp;CHAR(10)&amp; "14. to give (an example, etc.), to cite" &amp;CHAR(10)&amp; "15. to summon up (all of one's energy, etc.)" &amp;CHAR(10)&amp; "16. to arrest" &amp;CHAR(10)&amp; "17. to nominate" &amp;CHAR(10)&amp; "18. to summon (for geishas, etc.)" &amp;CHAR(10)&amp; "19. to offer up (incense, a prayer, etc.) to the gods (or Buddha, etc.)" &amp;CHAR(10)&amp; "20. to bear (a child)" &amp;CHAR(10)&amp; "21. to conduct (a ceremony, esp. a wedding)" &amp;CHAR(10)&amp; "22. (of the tide) to come in" &amp;CHAR(10)&amp; "23. to vomit" &amp;CHAR(10)&amp; "24. to do for (the sake of someone else)" &amp;CHAR(10)&amp; "25. to complete ..." &amp;CHAR(10)&amp; "26. to humbly do ..."</f>
        <v>1. to raise, to elevate
2. to do up (one's hair)
3. to fly (a kite, etc.), to launch (fireworks, etc.), to surface (a submarine, etc.)
4. to land (a boat)
5. to deep-fry
6. to show someone (into a room)
7. to give
8. to send someone (away)
9. to enrol (one's child in school), to enroll
10. to increase (price, quality, status, etc.), to develop (talent, skill), to improve
11. to make (a loud sound), to raise (one's voice)
12. to earn (something desirable)
13. to praise
14. to give (an example, etc.), to cite
15. to summon up (all of one's energy, etc.)
16. to arrest
17. to nominate
18. to summon (for geishas, etc.)
19. to offer up (incense, a prayer, etc.) to the gods (or Buddha, etc.)
20. to bear (a child)
21. to conduct (a ceremony, esp. a wedding)
22. (of the tide) to come in
23. to vomit
24. to do for (the sake of someone else)
25. to complete ...
26. to humbly do ...</v>
      </c>
      <c r="C23" t="s">
        <v>53</v>
      </c>
      <c r="D23" t="s">
        <v>54</v>
      </c>
    </row>
    <row r="24" spans="1:4" x14ac:dyDescent="0.25">
      <c r="A24" t="s">
        <v>55</v>
      </c>
      <c r="B24" t="str">
        <f>"1. marriage"</f>
        <v>1. marriage</v>
      </c>
      <c r="C24" t="s">
        <v>48</v>
      </c>
      <c r="D24" t="s">
        <v>56</v>
      </c>
    </row>
    <row r="25" spans="1:4" x14ac:dyDescent="0.25">
      <c r="A25" t="s">
        <v>57</v>
      </c>
      <c r="B25" t="str">
        <f>"1. language, dialect" &amp;CHAR(10)&amp; "2. word, words, phrase, term, expression, remark" &amp;CHAR(10)&amp; "3. speech, (manner of) speaking" &amp;CHAR(10)&amp; "4. learning to speak, language acquisition"</f>
        <v>1. language, dialect
2. word, words, phrase, term, expression, remark
3. speech, (manner of) speaking
4. learning to speak, language acquisition</v>
      </c>
      <c r="C25" t="s">
        <v>5</v>
      </c>
      <c r="D25" t="s">
        <v>58</v>
      </c>
    </row>
    <row r="26" spans="1:4" x14ac:dyDescent="0.25">
      <c r="A26" t="s">
        <v>59</v>
      </c>
      <c r="B26" t="str">
        <f>"1. eye, eyeball" &amp;CHAR(10)&amp; "2. eyesight, sight, vision" &amp;CHAR(10)&amp; "3. look, stare, gaze, glance" &amp;CHAR(10)&amp; "4. notice, attention, observation, eyes (of the world, public, etc.)" &amp;CHAR(10)&amp; "5. an experience" &amp;CHAR(10)&amp; "6. viewpoint" &amp;CHAR(10)&amp; "7. discrimination, discernment, judgement, eye (e.g. for quality)" &amp;CHAR(10)&amp; "8. appearance" &amp;CHAR(10)&amp; "9. chance to succeed, possibility" &amp;CHAR(10)&amp; "10. spacing (between crossed strands of a net, mesh, etc.), opening, stitch, texture, weave" &amp;CHAR(10)&amp; "11. grain (of wood)" &amp;CHAR(10)&amp; "12. eye (of a storm, needle, etc.)" &amp;CHAR(10)&amp; "13. intersection (on a go board), square (on a chess board)" &amp;CHAR(10)&amp; "14. dot (on a dice), pip, rolled number" &amp;CHAR(10)&amp; "15. graduation, division (of a scale)" &amp;CHAR(10)&amp; "16. tooth (of a saw, comb, etc.)" &amp;CHAR(10)&amp; "17. ordinal number suffix" &amp;CHAR(10)&amp; "18. somewhat, -ish" &amp;CHAR(10)&amp; "19. point (e.g. of change)"</f>
        <v>1. eye, eyeball
2. eyesight, sight, vision
3. look, stare, gaze, glance
4. notice, attention, observation, eyes (of the world, public, etc.)
5. an experience
6. viewpoint
7. discrimination, discernment, judgement, eye (e.g. for quality)
8. appearance
9. chance to succeed, possibility
10. spacing (between crossed strands of a net, mesh, etc.), opening, stitch, texture, weave
11. grain (of wood)
12. eye (of a storm, needle, etc.)
13. intersection (on a go board), square (on a chess board)
14. dot (on a dice), pip, rolled number
15. graduation, division (of a scale)
16. tooth (of a saw, comb, etc.)
17. ordinal number suffix
18. somewhat, -ish
19. point (e.g. of change)</v>
      </c>
      <c r="C26" t="s">
        <v>5</v>
      </c>
      <c r="D26" t="s">
        <v>60</v>
      </c>
    </row>
    <row r="27" spans="1:4" x14ac:dyDescent="0.25">
      <c r="A27" t="s">
        <v>61</v>
      </c>
      <c r="B27" t="str">
        <f>"1. to run" &amp;CHAR(10)&amp; "2. to run (of a vehicle), to drive, to travel, to move, to sail" &amp;CHAR(10)&amp; "3. to rush (to), to dash, to race" &amp;CHAR(10)&amp; "4. to retreat, to flee, to defect (to)" &amp;CHAR(10)&amp; "5. to run away, to abscond, to elope" &amp;CHAR(10)&amp; "6. to flash (of lightning), to streak, to shoot (through; e.g. of pain), to run (through), to flare, to flit (e.g. across one's face), to spread quickly (of news, shock, etc.)" &amp;CHAR(10)&amp; "7. to go (e.g. bad, to extremes), to become, to turn, to take to (e.g. crime), to get carried away by (e.g. one's emotions), to get involved in, to get wrapped up in" &amp;CHAR(10)&amp; "8. to run (through; of a road, street, etc.), to extend (e.g. of a mountain range), to stretch, to lie"</f>
        <v>1. to run
2. to run (of a vehicle), to drive, to travel, to move, to sail
3. to rush (to), to dash, to race
4. to retreat, to flee, to defect (to)
5. to run away, to abscond, to elope
6. to flash (of lightning), to streak, to shoot (through; e.g. of pain), to run (through), to flare, to flit (e.g. across one's face), to spread quickly (of news, shock, etc.)
7. to go (e.g. bad, to extremes), to become, to turn, to take to (e.g. crime), to get carried away by (e.g. one's emotions), to get involved in, to get wrapped up in
8. to run (through; of a road, street, etc.), to extend (e.g. of a mountain range), to stretch, to lie</v>
      </c>
      <c r="C27" t="s">
        <v>62</v>
      </c>
      <c r="D27" t="s">
        <v>63</v>
      </c>
    </row>
    <row r="28" spans="1:4" x14ac:dyDescent="0.25">
      <c r="A28" t="s">
        <v>64</v>
      </c>
      <c r="B28" t="str">
        <f>"1. name" &amp;CHAR(10)&amp; "2. given name, first name"</f>
        <v>1. name
2. given name, first name</v>
      </c>
      <c r="C28" t="s">
        <v>5</v>
      </c>
      <c r="D28" t="s">
        <v>65</v>
      </c>
    </row>
    <row r="29" spans="1:4" x14ac:dyDescent="0.25">
      <c r="A29" t="s">
        <v>66</v>
      </c>
      <c r="B29" t="str">
        <f>"1. travel, trip, journey, excursion, tour"</f>
        <v>1. travel, trip, journey, excursion, tour</v>
      </c>
      <c r="C29" t="s">
        <v>20</v>
      </c>
      <c r="D29" t="s">
        <v>67</v>
      </c>
    </row>
    <row r="30" spans="1:4" x14ac:dyDescent="0.25">
      <c r="A30" t="s">
        <v>68</v>
      </c>
      <c r="B30" t="str">
        <f>"1. road, path, street, lane, passage" &amp;CHAR(10)&amp; "2. route, way" &amp;CHAR(10)&amp; "3. distance, journey" &amp;CHAR(10)&amp; "4. road (e.g. to victory), course" &amp;CHAR(10)&amp; "5. way (of living, proper conduct, etc.), moral principles" &amp;CHAR(10)&amp; "6. teachings (esp. Confucian or Buddhist), dogma" &amp;CHAR(10)&amp; "7. field (e.g. of medicine), subject, speciality" &amp;CHAR(10)&amp; "8. means, way, method"</f>
        <v>1. road, path, street, lane, passage
2. route, way
3. distance, journey
4. road (e.g. to victory), course
5. way (of living, proper conduct, etc.), moral principles
6. teachings (esp. Confucian or Buddhist), dogma
7. field (e.g. of medicine), subject, speciality
8. means, way, method</v>
      </c>
      <c r="C30" t="s">
        <v>5</v>
      </c>
      <c r="D30" t="s">
        <v>69</v>
      </c>
    </row>
    <row r="31" spans="1:4" x14ac:dyDescent="0.25">
      <c r="A31" t="s">
        <v>70</v>
      </c>
      <c r="B31" t="str">
        <f>"1. aeroplane, airplane, aircraft"</f>
        <v>1. aeroplane, airplane, aircraft</v>
      </c>
      <c r="C31" t="s">
        <v>5</v>
      </c>
      <c r="D31" t="s">
        <v>71</v>
      </c>
    </row>
    <row r="32" spans="1:4" x14ac:dyDescent="0.25">
      <c r="A32" t="s">
        <v>72</v>
      </c>
      <c r="B32" t="str">
        <f>"1. movie, film"</f>
        <v>1. movie, film</v>
      </c>
      <c r="C32" t="s">
        <v>23</v>
      </c>
      <c r="D32" t="s">
        <v>73</v>
      </c>
    </row>
    <row r="33" spans="1:4" x14ac:dyDescent="0.25">
      <c r="A33" t="s">
        <v>74</v>
      </c>
      <c r="B33" t="str">
        <f>"1. music"</f>
        <v>1. music</v>
      </c>
      <c r="C33" t="s">
        <v>5</v>
      </c>
      <c r="D33" t="s">
        <v>75</v>
      </c>
    </row>
    <row r="34" spans="1:4" x14ac:dyDescent="0.25">
      <c r="A34" t="s">
        <v>76</v>
      </c>
      <c r="B34" t="str">
        <f>"1. tree, shrub, bush" &amp;CHAR(10)&amp; "2. wood, timber"</f>
        <v>1. tree, shrub, bush
2. wood, timber</v>
      </c>
      <c r="C34" t="s">
        <v>5</v>
      </c>
      <c r="D34" t="s">
        <v>77</v>
      </c>
    </row>
    <row r="35" spans="1:4" x14ac:dyDescent="0.25">
      <c r="A35" t="s">
        <v>78</v>
      </c>
      <c r="B35" t="str">
        <f>"1. university, college" &amp;CHAR(10)&amp; "2. former central university of Kyoto (established under the ritsuryo system for the training of government administrators)" &amp;CHAR(10)&amp; "3. the Great Learning (one of the Four Books)"</f>
        <v>1. university, college
2. former central university of Kyoto (established under the ritsuryo system for the training of government administrators)
3. the Great Learning (one of the Four Books)</v>
      </c>
      <c r="C35" t="s">
        <v>5</v>
      </c>
      <c r="D35" t="s">
        <v>79</v>
      </c>
    </row>
    <row r="36" spans="1:4" x14ac:dyDescent="0.25">
      <c r="A36" t="s">
        <v>80</v>
      </c>
      <c r="B36" t="str">
        <f>"1. clock, watch, timepiece"</f>
        <v>1. clock, watch, timepiece</v>
      </c>
      <c r="C36" t="s">
        <v>5</v>
      </c>
      <c r="D36" t="s">
        <v>81</v>
      </c>
    </row>
    <row r="37" spans="1:4" x14ac:dyDescent="0.25">
      <c r="A37" t="s">
        <v>82</v>
      </c>
      <c r="B37" t="str">
        <f>"1. family, members of a family"</f>
        <v>1. family, members of a family</v>
      </c>
      <c r="C37" t="s">
        <v>23</v>
      </c>
      <c r="D37" t="s">
        <v>83</v>
      </c>
    </row>
    <row r="38" spans="1:4" x14ac:dyDescent="0.25">
      <c r="A38" t="s">
        <v>84</v>
      </c>
      <c r="B38" t="str">
        <f>"1. flower, blossom, bloom, petal" &amp;CHAR(10)&amp; "2. cherry blossom" &amp;CHAR(10)&amp; "3. beauty" &amp;CHAR(10)&amp; "4. blooming (esp. of cherry blossoms)" &amp;CHAR(10)&amp; "5. ikebana" &amp;CHAR(10)&amp; "6. hanafuda" &amp;CHAR(10)&amp; "7. (the) best" &amp;CHAR(10)&amp; "8. glorious, lovely"</f>
        <v>1. flower, blossom, bloom, petal
2. cherry blossom
3. beauty
4. blooming (esp. of cherry blossoms)
5. ikebana
6. hanafuda
7. (the) best
8. glorious, lovely</v>
      </c>
      <c r="C38" t="s">
        <v>5</v>
      </c>
      <c r="D38" t="s">
        <v>85</v>
      </c>
    </row>
    <row r="39" spans="1:4" x14ac:dyDescent="0.25">
      <c r="A39" t="s">
        <v>86</v>
      </c>
      <c r="B39" t="str">
        <f>"1. cat (esp. the domestic cat, Felis catus)" &amp;CHAR(10)&amp; "2. shamisen" &amp;CHAR(10)&amp; "3. geisha" &amp;CHAR(10)&amp; "4. wheelbarrow" &amp;CHAR(10)&amp; "5. clay bed-warmer" &amp;CHAR(10)&amp; "6. bottom, submissive partner of a homosexual relationship"</f>
        <v>1. cat (esp. the domestic cat, Felis catus)
2. shamisen
3. geisha
4. wheelbarrow
5. clay bed-warmer
6. bottom, submissive partner of a homosexual relationship</v>
      </c>
      <c r="C39" t="s">
        <v>5</v>
      </c>
      <c r="D39" t="s">
        <v>87</v>
      </c>
    </row>
    <row r="40" spans="1:4" x14ac:dyDescent="0.25">
      <c r="A40" t="s">
        <v>88</v>
      </c>
      <c r="B40" t="str">
        <f>"1. every day"</f>
        <v>1. every day</v>
      </c>
      <c r="C40" t="s">
        <v>38</v>
      </c>
      <c r="D40" t="s">
        <v>89</v>
      </c>
    </row>
    <row r="41" spans="1:4" x14ac:dyDescent="0.25">
      <c r="A41" t="s">
        <v>90</v>
      </c>
      <c r="B41" t="str">
        <f>"1. homework, assignment" &amp;CHAR(10)&amp; "2. pending issue, unresolved problem, open question"</f>
        <v>1. homework, assignment
2. pending issue, unresolved problem, open question</v>
      </c>
      <c r="C41" t="s">
        <v>5</v>
      </c>
      <c r="D41" t="s">
        <v>91</v>
      </c>
    </row>
    <row r="42" spans="1:4" x14ac:dyDescent="0.25">
      <c r="A42" t="s">
        <v>92</v>
      </c>
      <c r="B42" t="str">
        <f>"1. snow, snowfall"</f>
        <v>1. snow, snowfall</v>
      </c>
      <c r="C42" t="s">
        <v>5</v>
      </c>
      <c r="D42" t="s">
        <v>93</v>
      </c>
    </row>
    <row r="43" spans="1:4" x14ac:dyDescent="0.25">
      <c r="A43" t="s">
        <v>94</v>
      </c>
      <c r="B43" t="str">
        <f>"1. mountain, hill" &amp;CHAR(10)&amp; "2. mine (e.g. coal mine)" &amp;CHAR(10)&amp; "3. heap, pile" &amp;CHAR(10)&amp; "4. crown (of a hat), thread (of a screw), tread (of a tire), protruding part of an object, high part" &amp;CHAR(10)&amp; "5. climax, peak, critical point" &amp;CHAR(10)&amp; "6. guess, speculation, gamble" &amp;CHAR(10)&amp; "7. criminal case, crime" &amp;CHAR(10)&amp; "8. mountain climbing, mountaineering" &amp;CHAR(10)&amp; "9. festival float (esp. one mounted with a decorative halberd)" &amp;CHAR(10)&amp; "10. deck (of playing cards on table, face down, from which cards are drawn), stack" &amp;CHAR(10)&amp; "11. wall, wall tile" &amp;CHAR(10)&amp; "12. temple, temple grounds" &amp;CHAR(10)&amp; "13. wild"</f>
        <v>1. mountain, hill
2. mine (e.g. coal mine)
3. heap, pile
4. crown (of a hat), thread (of a screw), tread (of a tire), protruding part of an object, high part
5. climax, peak, critical point
6. guess, speculation, gamble
7. criminal case, crime
8. mountain climbing, mountaineering
9. festival float (esp. one mounted with a decorative halberd)
10. deck (of playing cards on table, face down, from which cards are drawn), stack
11. wall, wall tile
12. temple, temple grounds
13. wild</v>
      </c>
      <c r="C43" t="s">
        <v>95</v>
      </c>
      <c r="D43" t="s">
        <v>96</v>
      </c>
    </row>
    <row r="44" spans="1:4" x14ac:dyDescent="0.25">
      <c r="A44" t="s">
        <v>97</v>
      </c>
      <c r="B44" t="str">
        <f>"1. window"</f>
        <v>1. window</v>
      </c>
      <c r="C44" t="s">
        <v>5</v>
      </c>
      <c r="D44" t="s">
        <v>98</v>
      </c>
    </row>
    <row r="45" spans="1:4" x14ac:dyDescent="0.25">
      <c r="A45" t="s">
        <v>99</v>
      </c>
      <c r="B45" t="str">
        <f>"1. animal"</f>
        <v>1. animal</v>
      </c>
      <c r="C45" t="s">
        <v>5</v>
      </c>
      <c r="D45" t="s">
        <v>100</v>
      </c>
    </row>
    <row r="46" spans="1:4" x14ac:dyDescent="0.25">
      <c r="A46" t="s">
        <v>101</v>
      </c>
      <c r="B46" t="str">
        <f>"1. evening, night" &amp;CHAR(10)&amp; "2. dinner"</f>
        <v>1. evening, night
2. dinner</v>
      </c>
      <c r="C46" t="s">
        <v>38</v>
      </c>
      <c r="D46" t="s">
        <v>102</v>
      </c>
    </row>
    <row r="47" spans="1:4" x14ac:dyDescent="0.25">
      <c r="A47" t="s">
        <v>103</v>
      </c>
      <c r="B47" t="str">
        <f>"1. cooking, cookery, cuisine, meal, food, dish, item on a menu" &amp;CHAR(10)&amp; "2. dealing with something, handling, administration, management"</f>
        <v>1. cooking, cookery, cuisine, meal, food, dish, item on a menu
2. dealing with something, handling, administration, management</v>
      </c>
      <c r="C47" t="s">
        <v>20</v>
      </c>
      <c r="D47" t="s">
        <v>104</v>
      </c>
    </row>
    <row r="48" spans="1:4" x14ac:dyDescent="0.25">
      <c r="A48" t="s">
        <v>105</v>
      </c>
      <c r="B48" t="str">
        <f>"1. summer"</f>
        <v>1. summer</v>
      </c>
      <c r="C48" t="s">
        <v>38</v>
      </c>
      <c r="D48" t="s">
        <v>106</v>
      </c>
    </row>
    <row r="49" spans="1:4" x14ac:dyDescent="0.25">
      <c r="A49" t="s">
        <v>107</v>
      </c>
      <c r="B49" t="str">
        <f>"1. newspaper"</f>
        <v>1. newspaper</v>
      </c>
      <c r="C49" t="s">
        <v>5</v>
      </c>
      <c r="D49" t="s">
        <v>108</v>
      </c>
    </row>
    <row r="50" spans="1:4" x14ac:dyDescent="0.25">
      <c r="A50" t="s">
        <v>109</v>
      </c>
      <c r="B50" t="str">
        <f>"1. (public) park"</f>
        <v>1. (public) park</v>
      </c>
      <c r="C50" t="s">
        <v>5</v>
      </c>
      <c r="D50" t="s">
        <v>110</v>
      </c>
    </row>
    <row r="51" spans="1:4" x14ac:dyDescent="0.25">
      <c r="A51" t="s">
        <v>111</v>
      </c>
      <c r="B51" t="str">
        <f>"1. meaning, significance, sense"</f>
        <v>1. meaning, significance, sense</v>
      </c>
      <c r="C51" t="s">
        <v>20</v>
      </c>
      <c r="D51" t="s">
        <v>112</v>
      </c>
    </row>
    <row r="52" spans="1:4" x14ac:dyDescent="0.25">
      <c r="A52" t="s">
        <v>113</v>
      </c>
      <c r="B52" t="str">
        <f>"1. bicycle, bike"</f>
        <v>1. bicycle, bike</v>
      </c>
      <c r="C52" t="s">
        <v>5</v>
      </c>
      <c r="D52" t="s">
        <v>114</v>
      </c>
    </row>
    <row r="53" spans="1:4" x14ac:dyDescent="0.25">
      <c r="A53" t="s">
        <v>115</v>
      </c>
      <c r="B53" t="str">
        <f>"1. foot, paw, arm (of an octopus, squid, etc.)" &amp;CHAR(10)&amp; "2. leg" &amp;CHAR(10)&amp; "3. gait" &amp;CHAR(10)&amp; "4. pace" &amp;CHAR(10)&amp; "5. bottom structural component (i.e. radical) of a kanji" &amp;CHAR(10)&amp; "6. means of transportation" &amp;CHAR(10)&amp; "7. money, coin"</f>
        <v>1. foot, paw, arm (of an octopus, squid, etc.)
2. leg
3. gait
4. pace
5. bottom structural component (i.e. radical) of a kanji
6. means of transportation
7. money, coin</v>
      </c>
      <c r="C53" t="s">
        <v>5</v>
      </c>
      <c r="D53" t="s">
        <v>116</v>
      </c>
    </row>
    <row r="54" spans="1:4" x14ac:dyDescent="0.25">
      <c r="A54" t="s">
        <v>117</v>
      </c>
      <c r="B54" t="str">
        <f>"1. train, electric train"</f>
        <v>1. train, electric train</v>
      </c>
      <c r="C54" t="s">
        <v>5</v>
      </c>
      <c r="D54" t="s">
        <v>118</v>
      </c>
    </row>
    <row r="55" spans="1:4" x14ac:dyDescent="0.25">
      <c r="A55" t="s">
        <v>119</v>
      </c>
      <c r="B55" t="str">
        <f>"1. walk, stroll"</f>
        <v>1. walk, stroll</v>
      </c>
      <c r="C55" t="s">
        <v>20</v>
      </c>
      <c r="D55" t="s">
        <v>120</v>
      </c>
    </row>
    <row r="56" spans="1:4" x14ac:dyDescent="0.25">
      <c r="A56" t="s">
        <v>121</v>
      </c>
      <c r="B56" t="str">
        <f>"1. voice" &amp;CHAR(10)&amp; "2. singing (of a bird), chirping (of an insect), hoot" &amp;CHAR(10)&amp; "3. voice, opinion (as expressed in words), view, wish, attitude, will" &amp;CHAR(10)&amp; "4. sound" &amp;CHAR(10)&amp; "5. sense (of something's arrival), feeling" &amp;CHAR(10)&amp; "6. voice, voiced sound"</f>
        <v>1. voice
2. singing (of a bird), chirping (of an insect), hoot
3. voice, opinion (as expressed in words), view, wish, attitude, will
4. sound
5. sense (of something's arrival), feeling
6. voice, voiced sound</v>
      </c>
      <c r="C56" t="s">
        <v>5</v>
      </c>
      <c r="D56" t="s">
        <v>122</v>
      </c>
    </row>
    <row r="57" spans="1:4" x14ac:dyDescent="0.25">
      <c r="A57" t="s">
        <v>123</v>
      </c>
      <c r="B57" t="str">
        <f>"1. morning" &amp;CHAR(10)&amp; "2. breakfast" &amp;CHAR(10)&amp; "3. next morning"</f>
        <v>1. morning
2. breakfast
3. next morning</v>
      </c>
      <c r="C57" t="s">
        <v>38</v>
      </c>
      <c r="D57" t="s">
        <v>124</v>
      </c>
    </row>
    <row r="58" spans="1:4" x14ac:dyDescent="0.25">
      <c r="A58" t="s">
        <v>125</v>
      </c>
      <c r="B58" t="str">
        <f>"1. song" &amp;CHAR(10)&amp; "2. classical Japanese poetry (esp. tanka)" &amp;CHAR(10)&amp; "3. modern poetry"</f>
        <v>1. song
2. classical Japanese poetry (esp. tanka)
3. modern poetry</v>
      </c>
      <c r="C58" t="s">
        <v>5</v>
      </c>
      <c r="D58" t="s">
        <v>126</v>
      </c>
    </row>
    <row r="59" spans="1:4" x14ac:dyDescent="0.25">
      <c r="A59" t="s">
        <v>127</v>
      </c>
      <c r="B59" t="str">
        <f>"1. shoe, shoes, boots, footwear, footgear"</f>
        <v>1. shoe, shoes, boots, footwear, footgear</v>
      </c>
      <c r="C59" t="s">
        <v>5</v>
      </c>
      <c r="D59" t="s">
        <v>128</v>
      </c>
    </row>
    <row r="60" spans="1:4" x14ac:dyDescent="0.25">
      <c r="A60" t="s">
        <v>129</v>
      </c>
      <c r="B60" t="str">
        <f>"1. box, case, chest, package, pack, crate" &amp;CHAR(10)&amp; "2. car (of a train, etc.)" &amp;CHAR(10)&amp; "3. shamisen case, shamisen" &amp;CHAR(10)&amp; "4. public building, community building" &amp;CHAR(10)&amp; "5. man who carries a geisha's shamisen" &amp;CHAR(10)&amp; "6. receptacle for human waste, feces (faeces)" &amp;CHAR(10)&amp; "7. counter for boxes (or boxed objects)"</f>
        <v>1. box, case, chest, package, pack, crate
2. car (of a train, etc.)
3. shamisen case, shamisen
4. public building, community building
5. man who carries a geisha's shamisen
6. receptacle for human waste, feces (faeces)
7. counter for boxes (or boxed objects)</v>
      </c>
      <c r="C60" t="s">
        <v>5</v>
      </c>
      <c r="D60" t="s">
        <v>130</v>
      </c>
    </row>
    <row r="61" spans="1:4" x14ac:dyDescent="0.25">
      <c r="A61" t="s">
        <v>131</v>
      </c>
      <c r="B61" t="str">
        <f>"1. desk"</f>
        <v>1. desk</v>
      </c>
      <c r="C61" t="s">
        <v>5</v>
      </c>
      <c r="D61" t="s">
        <v>132</v>
      </c>
    </row>
    <row r="62" spans="1:4" x14ac:dyDescent="0.25">
      <c r="A62" t="s">
        <v>133</v>
      </c>
      <c r="B62" t="str">
        <f>"1. hat, cap"</f>
        <v>1. hat, cap</v>
      </c>
      <c r="C62" t="s">
        <v>5</v>
      </c>
      <c r="D62" t="s">
        <v>134</v>
      </c>
    </row>
    <row r="63" spans="1:4" x14ac:dyDescent="0.25">
      <c r="A63" t="s">
        <v>135</v>
      </c>
      <c r="B63" t="str">
        <f>"1. sea, ocean, waters"</f>
        <v>1. sea, ocean, waters</v>
      </c>
      <c r="C63" t="s">
        <v>5</v>
      </c>
      <c r="D63" t="s">
        <v>136</v>
      </c>
    </row>
    <row r="64" spans="1:4" x14ac:dyDescent="0.25">
      <c r="A64" t="s">
        <v>137</v>
      </c>
      <c r="B64" t="str">
        <f>"1. lesson, class work, teaching, instruction"</f>
        <v>1. lesson, class work, teaching, instruction</v>
      </c>
      <c r="C64" t="s">
        <v>20</v>
      </c>
      <c r="D64" t="s">
        <v>138</v>
      </c>
    </row>
    <row r="65" spans="1:4" x14ac:dyDescent="0.25">
      <c r="A65" t="s">
        <v>139</v>
      </c>
      <c r="B65" t="str">
        <f>"1. bank, banking institution"</f>
        <v>1. bank, banking institution</v>
      </c>
      <c r="C65" t="s">
        <v>5</v>
      </c>
      <c r="D65" t="s">
        <v>140</v>
      </c>
    </row>
    <row r="66" spans="1:4" x14ac:dyDescent="0.25">
      <c r="A66" t="s">
        <v>141</v>
      </c>
      <c r="B66" t="str">
        <f>"1. photograph, photo, picture, snapshot, snap" &amp;CHAR(10)&amp; "2. moving picture, movie"</f>
        <v>1. photograph, photo, picture, snapshot, snap
2. moving picture, movie</v>
      </c>
      <c r="C66" t="s">
        <v>5</v>
      </c>
      <c r="D66" t="s">
        <v>142</v>
      </c>
    </row>
    <row r="67" spans="1:4" x14ac:dyDescent="0.25">
      <c r="A67" t="s">
        <v>143</v>
      </c>
      <c r="B67" t="str">
        <f>"1. winter"</f>
        <v>1. winter</v>
      </c>
      <c r="C67" t="s">
        <v>38</v>
      </c>
      <c r="D67" t="s">
        <v>144</v>
      </c>
    </row>
    <row r="68" spans="1:4" x14ac:dyDescent="0.25">
      <c r="A68" t="s">
        <v>145</v>
      </c>
      <c r="B68" t="str">
        <f>"1. village"</f>
        <v>1. village</v>
      </c>
      <c r="C68" t="s">
        <v>5</v>
      </c>
      <c r="D68" t="s">
        <v>146</v>
      </c>
    </row>
    <row r="69" spans="1:4" x14ac:dyDescent="0.25">
      <c r="A69" t="s">
        <v>147</v>
      </c>
      <c r="B69" t="str">
        <f>"1. umbrella, parasol" &amp;CHAR(10)&amp; "2. something shaped like an umbrella or a conical hat, shade (of a lamp), mushroom cap, pileus"</f>
        <v>1. umbrella, parasol
2. something shaped like an umbrella or a conical hat, shade (of a lamp), mushroom cap, pileus</v>
      </c>
      <c r="C69" t="s">
        <v>5</v>
      </c>
      <c r="D69" t="s">
        <v>148</v>
      </c>
    </row>
    <row r="70" spans="1:4" x14ac:dyDescent="0.25">
      <c r="A70" t="s">
        <v>149</v>
      </c>
      <c r="B70" t="str">
        <f>"1. mouth" &amp;CHAR(10)&amp; "2. opening, hole, gap, orifice" &amp;CHAR(10)&amp; "3. mouth (of a bottle), spout, nozzle, mouthpiece" &amp;CHAR(10)&amp; "4. gate, door, entrance, exit" &amp;CHAR(10)&amp; "5. speaking, speech, talk (i.e. gossip)" &amp;CHAR(10)&amp; "6. taste, palate" &amp;CHAR(10)&amp; "7. mouth (to feed)" &amp;CHAR(10)&amp; "8. opening (i.e. vacancy), available position" &amp;CHAR(10)&amp; "9. invitation, summons" &amp;CHAR(10)&amp; "10. kind, sort, type" &amp;CHAR(10)&amp; "11. opening (i.e. beginning)" &amp;CHAR(10)&amp; "12. counter for mouthfuls, shares (of money), and swords"</f>
        <v>1. mouth
2. opening, hole, gap, orifice
3. mouth (of a bottle), spout, nozzle, mouthpiece
4. gate, door, entrance, exit
5. speaking, speech, talk (i.e. gossip)
6. taste, palate
7. mouth (to feed)
8. opening (i.e. vacancy), available position
9. invitation, summons
10. kind, sort, type
11. opening (i.e. beginning)
12. counter for mouthfuls, shares (of money), and swords</v>
      </c>
      <c r="C70" t="s">
        <v>5</v>
      </c>
      <c r="D70" t="s">
        <v>150</v>
      </c>
    </row>
    <row r="71" spans="1:4" x14ac:dyDescent="0.25">
      <c r="A71" t="s">
        <v>151</v>
      </c>
      <c r="B71" t="str">
        <f>"1. bridge"</f>
        <v>1. bridge</v>
      </c>
      <c r="C71" t="s">
        <v>5</v>
      </c>
      <c r="D71" t="s">
        <v>152</v>
      </c>
    </row>
    <row r="72" spans="1:4" x14ac:dyDescent="0.25">
      <c r="A72" t="s">
        <v>153</v>
      </c>
      <c r="B72" t="str">
        <f>"1. hospital, clinic, doctor's office, doctor's surgery, infirmary"</f>
        <v>1. hospital, clinic, doctor's office, doctor's surgery, infirmary</v>
      </c>
      <c r="C72" t="s">
        <v>5</v>
      </c>
      <c r="D72" t="s">
        <v>154</v>
      </c>
    </row>
    <row r="73" spans="1:4" x14ac:dyDescent="0.25">
      <c r="A73" t="s">
        <v>155</v>
      </c>
      <c r="B73" t="str">
        <f>"1. library"</f>
        <v>1. library</v>
      </c>
      <c r="C73" t="s">
        <v>5</v>
      </c>
      <c r="D73" t="s">
        <v>156</v>
      </c>
    </row>
    <row r="74" spans="1:4" x14ac:dyDescent="0.25">
      <c r="A74" t="s">
        <v>157</v>
      </c>
      <c r="B74" t="str">
        <f>"1. spring, springtime" &amp;CHAR(10)&amp; "2. New Year" &amp;CHAR(10)&amp; "3. prime (of life), height (of one's prosperity), heyday" &amp;CHAR(10)&amp; "4. adolescence, puberty" &amp;CHAR(10)&amp; "5. sexuality, sexual desire"</f>
        <v>1. spring, springtime
2. New Year
3. prime (of life), height (of one's prosperity), heyday
4. adolescence, puberty
5. sexuality, sexual desire</v>
      </c>
      <c r="C74" t="s">
        <v>38</v>
      </c>
      <c r="D74" t="s">
        <v>158</v>
      </c>
    </row>
    <row r="75" spans="1:4" x14ac:dyDescent="0.25">
      <c r="A75" t="s">
        <v>159</v>
      </c>
      <c r="B75" t="str">
        <f>"1. shopping, purchased goods"</f>
        <v>1. shopping, purchased goods</v>
      </c>
      <c r="C75" t="s">
        <v>20</v>
      </c>
      <c r="D75" t="s">
        <v>160</v>
      </c>
    </row>
    <row r="76" spans="1:4" x14ac:dyDescent="0.25">
      <c r="A76" t="s">
        <v>161</v>
      </c>
      <c r="B76" t="str">
        <f>"1. chair, stool" &amp;CHAR(10)&amp; "2. post, office, position"</f>
        <v>1. chair, stool
2. post, office, position</v>
      </c>
      <c r="C76" t="s">
        <v>5</v>
      </c>
      <c r="D76" t="s">
        <v>162</v>
      </c>
    </row>
    <row r="77" spans="1:4" x14ac:dyDescent="0.25">
      <c r="A77" t="s">
        <v>163</v>
      </c>
      <c r="B77" t="str">
        <f>"1. car, automobile, motorcar, motor vehicle, auto"</f>
        <v>1. car, automobile, motorcar, motor vehicle, auto</v>
      </c>
      <c r="C77" t="s">
        <v>5</v>
      </c>
      <c r="D77" t="s">
        <v>164</v>
      </c>
    </row>
    <row r="78" spans="1:4" x14ac:dyDescent="0.25">
      <c r="A78" t="s">
        <v>165</v>
      </c>
      <c r="B78" t="str">
        <f>"1. colour, color, hue, tint, tinge, shade" &amp;CHAR(10)&amp; "2. complexion, skin colour, skin color" &amp;CHAR(10)&amp; "3. look (on one's face), expression" &amp;CHAR(10)&amp; "4. appearance, air, feeling" &amp;CHAR(10)&amp; "5. personality, character" &amp;CHAR(10)&amp; "6. tone (of one's voice, etc.), tune, sound, ring" &amp;CHAR(10)&amp; "7. love, lust, sensuality, love affair" &amp;CHAR(10)&amp; "8. lover, paramour" &amp;CHAR(10)&amp; "9. beauty, sexiness, physical appeal" &amp;CHAR(10)&amp; "10. kind, type, variety"</f>
        <v>1. colour, color, hue, tint, tinge, shade
2. complexion, skin colour, skin color
3. look (on one's face), expression
4. appearance, air, feeling
5. personality, character
6. tone (of one's voice, etc.), tune, sound, ring
7. love, lust, sensuality, love affair
8. lover, paramour
9. beauty, sexiness, physical appeal
10. kind, type, variety</v>
      </c>
      <c r="C78" t="s">
        <v>5</v>
      </c>
      <c r="D78" t="s">
        <v>166</v>
      </c>
    </row>
    <row r="79" spans="1:4" x14ac:dyDescent="0.25">
      <c r="A79" t="s">
        <v>167</v>
      </c>
      <c r="B79" t="str">
        <f>"1. eggs, egg, spawn, roe" &amp;CHAR(10)&amp; "2. (hen's) egg" &amp;CHAR(10)&amp; "3. (an expert) in the making" &amp;CHAR(10)&amp; "4. beginning, origin, infancy"</f>
        <v>1. eggs, egg, spawn, roe
2. (hen's) egg
3. (an expert) in the making
4. beginning, origin, infancy</v>
      </c>
      <c r="C79" t="s">
        <v>5</v>
      </c>
      <c r="D79" t="s">
        <v>168</v>
      </c>
    </row>
    <row r="80" spans="1:4" x14ac:dyDescent="0.25">
      <c r="A80" t="s">
        <v>169</v>
      </c>
      <c r="B80" t="str">
        <f>"1. flesh" &amp;CHAR(10)&amp; "2. meat" &amp;CHAR(10)&amp; "3. flesh (of a fruit), pulp" &amp;CHAR(10)&amp; "4. the physical body (as opposed to the spirit), flesh" &amp;CHAR(10)&amp; "5. thickness" &amp;CHAR(10)&amp; "6. content, substance, flesh" &amp;CHAR(10)&amp; "7. ink pad"</f>
        <v>1. flesh
2. meat
3. flesh (of a fruit), pulp
4. the physical body (as opposed to the spirit), flesh
5. thickness
6. content, substance, flesh
7. ink pad</v>
      </c>
      <c r="C80" t="s">
        <v>5</v>
      </c>
      <c r="D80" t="s">
        <v>170</v>
      </c>
    </row>
    <row r="81" spans="1:4" x14ac:dyDescent="0.25">
      <c r="A81" t="s">
        <v>171</v>
      </c>
      <c r="B81" t="str">
        <f>"1. (common) cold, influenza, flu, ague, inflammatory respiratory system illness (in general)"</f>
        <v>1. (common) cold, influenza, flu, ague, inflammatory respiratory system illness (in general)</v>
      </c>
      <c r="C81" t="s">
        <v>5</v>
      </c>
      <c r="D81" t="s">
        <v>172</v>
      </c>
    </row>
    <row r="82" spans="1:4" x14ac:dyDescent="0.25">
      <c r="A82" t="s">
        <v>173</v>
      </c>
      <c r="B82" t="str">
        <f>"1. cleaning, sweeping, dusting, scrubbing"</f>
        <v>1. cleaning, sweeping, dusting, scrubbing</v>
      </c>
      <c r="C82" t="s">
        <v>20</v>
      </c>
      <c r="D82" t="s">
        <v>174</v>
      </c>
    </row>
    <row r="83" spans="1:4" x14ac:dyDescent="0.25">
      <c r="A83" t="s">
        <v>175</v>
      </c>
      <c r="B83" t="str">
        <f>"1. paper"</f>
        <v>1. paper</v>
      </c>
      <c r="C83" t="s">
        <v>5</v>
      </c>
      <c r="D83" t="s">
        <v>176</v>
      </c>
    </row>
    <row r="84" spans="1:4" x14ac:dyDescent="0.25">
      <c r="A84" t="s">
        <v>177</v>
      </c>
      <c r="B84" t="str">
        <f>"1. key" &amp;CHAR(10)&amp; "2. lock" &amp;CHAR(10)&amp; "3. key (to a problem), clue"</f>
        <v>1. key
2. lock
3. key (to a problem), clue</v>
      </c>
      <c r="C84" t="s">
        <v>5</v>
      </c>
      <c r="D84" t="s">
        <v>178</v>
      </c>
    </row>
    <row r="85" spans="1:4" x14ac:dyDescent="0.25">
      <c r="A85" t="s">
        <v>179</v>
      </c>
      <c r="B85" t="str">
        <f>"1. journal, magazine, periodical"</f>
        <v>1. journal, magazine, periodical</v>
      </c>
      <c r="C85" t="s">
        <v>5</v>
      </c>
      <c r="D85" t="s">
        <v>180</v>
      </c>
    </row>
    <row r="86" spans="1:4" x14ac:dyDescent="0.25">
      <c r="A86" t="s">
        <v>181</v>
      </c>
      <c r="B86" t="str">
        <f>"1. ticket"</f>
        <v>1. ticket</v>
      </c>
      <c r="C86" t="s">
        <v>5</v>
      </c>
      <c r="D86" t="s">
        <v>182</v>
      </c>
    </row>
    <row r="87" spans="1:4" x14ac:dyDescent="0.25">
      <c r="A87" t="s">
        <v>183</v>
      </c>
      <c r="B87" t="str">
        <f>"1. foreigner, foreign citizen, foreign national, alien, non-Japanese"</f>
        <v>1. foreigner, foreign citizen, foreign national, alien, non-Japanese</v>
      </c>
      <c r="C87" t="s">
        <v>5</v>
      </c>
      <c r="D87" t="s">
        <v>184</v>
      </c>
    </row>
    <row r="88" spans="1:4" x14ac:dyDescent="0.25">
      <c r="A88" t="s">
        <v>185</v>
      </c>
      <c r="B88" t="str">
        <f>"1. purse, handbag, wallet"</f>
        <v>1. purse, handbag, wallet</v>
      </c>
      <c r="C88" t="s">
        <v>5</v>
      </c>
      <c r="D88" t="s">
        <v>186</v>
      </c>
    </row>
    <row r="89" spans="1:4" x14ac:dyDescent="0.25">
      <c r="A89" t="s">
        <v>187</v>
      </c>
      <c r="B89" t="str">
        <f>"1. pencil"</f>
        <v>1. pencil</v>
      </c>
      <c r="C89" t="s">
        <v>5</v>
      </c>
      <c r="D89" t="s">
        <v>188</v>
      </c>
    </row>
    <row r="90" spans="1:4" x14ac:dyDescent="0.25">
      <c r="A90" t="s">
        <v>189</v>
      </c>
      <c r="B90" t="str">
        <f>"1. adult, grown-up"</f>
        <v>1. adult, grown-up</v>
      </c>
      <c r="C90" t="s">
        <v>190</v>
      </c>
      <c r="D90" t="s">
        <v>191</v>
      </c>
    </row>
    <row r="91" spans="1:4" x14ac:dyDescent="0.25">
      <c r="A91" t="s">
        <v>192</v>
      </c>
      <c r="B91" t="str">
        <f>"1. salt, common salt, table salt, sodium chloride" &amp;CHAR(10)&amp; "2. hardship, toil, trouble" &amp;CHAR(10)&amp; "3. saltiness" &amp;CHAR(10)&amp; "4. cold, unwelcoming, indifferent"</f>
        <v>1. salt, common salt, table salt, sodium chloride
2. hardship, toil, trouble
3. saltiness
4. cold, unwelcoming, indifferent</v>
      </c>
      <c r="C91" t="s">
        <v>5</v>
      </c>
      <c r="D91" t="s">
        <v>193</v>
      </c>
    </row>
    <row r="92" spans="1:4" x14ac:dyDescent="0.25">
      <c r="A92" t="s">
        <v>194</v>
      </c>
      <c r="B92" t="str">
        <f>"1. sugar"</f>
        <v>1. sugar</v>
      </c>
      <c r="C92" t="s">
        <v>5</v>
      </c>
      <c r="D92" t="s">
        <v>195</v>
      </c>
    </row>
    <row r="93" spans="1:4" x14ac:dyDescent="0.25">
      <c r="A93" t="s">
        <v>196</v>
      </c>
      <c r="B93" t="str">
        <f>"1. summer vacation, summer holiday"</f>
        <v>1. summer vacation, summer holiday</v>
      </c>
      <c r="C93" t="s">
        <v>5</v>
      </c>
      <c r="D93" t="s">
        <v>197</v>
      </c>
    </row>
    <row r="94" spans="1:4" x14ac:dyDescent="0.25">
      <c r="A94" t="s">
        <v>198</v>
      </c>
      <c r="B94" t="str">
        <f>"1. post office"</f>
        <v>1. post office</v>
      </c>
      <c r="C94" t="s">
        <v>5</v>
      </c>
      <c r="D94" t="s">
        <v>199</v>
      </c>
    </row>
    <row r="95" spans="1:4" x14ac:dyDescent="0.25">
      <c r="A95" t="s">
        <v>200</v>
      </c>
      <c r="B95" t="str">
        <f>"1. pond"</f>
        <v>1. pond</v>
      </c>
      <c r="C95" t="s">
        <v>5</v>
      </c>
      <c r="D95" t="s">
        <v>201</v>
      </c>
    </row>
    <row r="96" spans="1:4" x14ac:dyDescent="0.25">
      <c r="A96" t="s">
        <v>202</v>
      </c>
      <c r="B96" t="str">
        <f>"1. classroom, lecture room" &amp;CHAR(10)&amp; "2. department (in a university)" &amp;CHAR(10)&amp; "3. class, lessons, course" &amp;CHAR(10)&amp; "4. school (for a particular discipline), teaching establishment"</f>
        <v>1. classroom, lecture room
2. department (in a university)
3. class, lessons, course
4. school (for a particular discipline), teaching establishment</v>
      </c>
      <c r="C96" t="s">
        <v>5</v>
      </c>
      <c r="D96" t="s">
        <v>203</v>
      </c>
    </row>
    <row r="97" spans="1:4" x14ac:dyDescent="0.25">
      <c r="A97" t="s">
        <v>204</v>
      </c>
      <c r="B97" t="str">
        <f>"1. ear" &amp;CHAR(10)&amp; "2. hearing" &amp;CHAR(10)&amp; "3. edge, crust" &amp;CHAR(10)&amp; "4. selvedge (non-fray machined edge of fabrics), selvage"</f>
        <v>1. ear
2. hearing
3. edge, crust
4. selvedge (non-fray machined edge of fabrics), selvage</v>
      </c>
      <c r="C97" t="s">
        <v>5</v>
      </c>
      <c r="D97" t="s">
        <v>205</v>
      </c>
    </row>
    <row r="98" spans="1:4" x14ac:dyDescent="0.25">
      <c r="A98" t="s">
        <v>206</v>
      </c>
      <c r="B98" t="str">
        <f>"1. stamp (postage), merchandise certificate"</f>
        <v>1. stamp (postage), merchandise certificate</v>
      </c>
      <c r="C98" t="s">
        <v>5</v>
      </c>
      <c r="D98" t="s">
        <v>207</v>
      </c>
    </row>
    <row r="99" spans="1:4" x14ac:dyDescent="0.25">
      <c r="A99" t="s">
        <v>208</v>
      </c>
      <c r="B99" t="str">
        <f>"1. kitchen" &amp;CHAR(10)&amp; "2. financial situation"</f>
        <v>1. kitchen
2. financial situation</v>
      </c>
      <c r="C99" t="s">
        <v>23</v>
      </c>
      <c r="D99" t="s">
        <v>209</v>
      </c>
    </row>
    <row r="100" spans="1:4" x14ac:dyDescent="0.25">
      <c r="A100" t="s">
        <v>210</v>
      </c>
      <c r="B100" t="str">
        <f>"1. electricity" &amp;CHAR(10)&amp; "2. (electric) light"</f>
        <v>1. electricity
2. (electric) light</v>
      </c>
      <c r="C100" t="s">
        <v>5</v>
      </c>
      <c r="D100" t="s">
        <v>211</v>
      </c>
    </row>
    <row r="101" spans="1:4" x14ac:dyDescent="0.25">
      <c r="A101" t="s">
        <v>212</v>
      </c>
      <c r="B101" t="str">
        <f>"1. tooth"</f>
        <v>1. tooth</v>
      </c>
      <c r="C101" t="s">
        <v>5</v>
      </c>
      <c r="D101" t="s">
        <v>213</v>
      </c>
    </row>
    <row r="102" spans="1:4" x14ac:dyDescent="0.25">
      <c r="A102" t="s">
        <v>212</v>
      </c>
      <c r="B102" t="str">
        <f>"1. tooth"</f>
        <v>1. tooth</v>
      </c>
      <c r="C102" t="s">
        <v>5</v>
      </c>
      <c r="D102" t="s">
        <v>213</v>
      </c>
    </row>
    <row r="103" spans="1:4" x14ac:dyDescent="0.25">
      <c r="A103" t="s">
        <v>214</v>
      </c>
      <c r="B103" t="str">
        <f>"1. black tea"</f>
        <v>1. black tea</v>
      </c>
      <c r="C103" t="s">
        <v>5</v>
      </c>
      <c r="D103" t="s">
        <v>215</v>
      </c>
    </row>
    <row r="104" spans="1:4" x14ac:dyDescent="0.25">
      <c r="A104" t="s">
        <v>216</v>
      </c>
      <c r="B104" t="str">
        <f>"1. home, family, household"</f>
        <v>1. home, family, household</v>
      </c>
      <c r="C104" t="s">
        <v>23</v>
      </c>
      <c r="D104" t="s">
        <v>217</v>
      </c>
    </row>
    <row r="105" spans="1:4" x14ac:dyDescent="0.25">
      <c r="A105" t="s">
        <v>218</v>
      </c>
      <c r="B105" t="str">
        <f>"1. vegetable"</f>
        <v>1. vegetable</v>
      </c>
      <c r="C105" t="s">
        <v>23</v>
      </c>
      <c r="D105" t="s">
        <v>219</v>
      </c>
    </row>
    <row r="106" spans="1:4" x14ac:dyDescent="0.25">
      <c r="A106" t="s">
        <v>220</v>
      </c>
      <c r="B106" t="str">
        <f>"1. bath, bathing, bathtub, bathroom" &amp;CHAR(10)&amp; "2. bathhouse, public bath" &amp;CHAR(10)&amp; "3. room for drying lacquerware" &amp;CHAR(10)&amp; "4. base (wooden joint connecting the blade of a hoe, spade, etc., to the handle)"</f>
        <v>1. bath, bathing, bathtub, bathroom
2. bathhouse, public bath
3. room for drying lacquerware
4. base (wooden joint connecting the blade of a hoe, spade, etc., to the handle)</v>
      </c>
      <c r="C106" t="s">
        <v>5</v>
      </c>
      <c r="D106" t="s">
        <v>221</v>
      </c>
    </row>
    <row r="107" spans="1:4" x14ac:dyDescent="0.25">
      <c r="A107" t="s">
        <v>222</v>
      </c>
      <c r="B107" t="str">
        <f>"1. entrance, front door, entryway, entranceway, entry hall, vestibule, porch, foyer, mud room"</f>
        <v>1. entrance, front door, entryway, entranceway, entry hall, vestibule, porch, foyer, mud room</v>
      </c>
      <c r="C107" t="s">
        <v>5</v>
      </c>
      <c r="D107" t="s">
        <v>223</v>
      </c>
    </row>
    <row r="108" spans="1:4" x14ac:dyDescent="0.25">
      <c r="A108" t="s">
        <v>224</v>
      </c>
      <c r="B108" t="str">
        <f>"1. underground train, subway"</f>
        <v>1. underground train, subway</v>
      </c>
      <c r="C108" t="s">
        <v>5</v>
      </c>
      <c r="D108" t="s">
        <v>225</v>
      </c>
    </row>
    <row r="109" spans="1:4" x14ac:dyDescent="0.25">
      <c r="A109" t="s">
        <v>226</v>
      </c>
      <c r="B109" t="str">
        <f>"1. nose"</f>
        <v>1. nose</v>
      </c>
      <c r="C109" t="s">
        <v>5</v>
      </c>
      <c r="D109" t="s">
        <v>227</v>
      </c>
    </row>
    <row r="110" spans="1:4" x14ac:dyDescent="0.25">
      <c r="A110" t="s">
        <v>228</v>
      </c>
      <c r="B110" t="str">
        <f>"1. green" &amp;CHAR(10)&amp; "2. greenery (esp. fresh verdure)"</f>
        <v>1. green
2. greenery (esp. fresh verdure)</v>
      </c>
      <c r="C110" t="s">
        <v>229</v>
      </c>
      <c r="D110" t="s">
        <v>230</v>
      </c>
    </row>
    <row r="111" spans="1:4" x14ac:dyDescent="0.25">
      <c r="A111" t="s">
        <v>231</v>
      </c>
      <c r="B111" t="str">
        <f>"1. noon, midday" &amp;CHAR(10)&amp; "2. daytime" &amp;CHAR(10)&amp; "3. lunch"</f>
        <v>1. noon, midday
2. daytime
3. lunch</v>
      </c>
      <c r="C111" t="s">
        <v>5</v>
      </c>
      <c r="D111" t="s">
        <v>232</v>
      </c>
    </row>
    <row r="112" spans="1:4" x14ac:dyDescent="0.25">
      <c r="A112" t="s">
        <v>233</v>
      </c>
      <c r="B112" t="str">
        <f>"1. west"</f>
        <v>1. west</v>
      </c>
      <c r="C112" t="s">
        <v>5</v>
      </c>
      <c r="D112" t="s">
        <v>234</v>
      </c>
    </row>
    <row r="113" spans="1:4" x14ac:dyDescent="0.25">
      <c r="A113" t="s">
        <v>235</v>
      </c>
      <c r="B113" t="str">
        <f>"1. white" &amp;CHAR(10)&amp; "2. innocence, innocent person" &amp;CHAR(10)&amp; "3. blank space" &amp;CHAR(10)&amp; "4. white go stone" &amp;CHAR(10)&amp; "5. white dragon tile" &amp;CHAR(10)&amp; "6. skewered grilled pig intestine"</f>
        <v>1. white
2. innocence, innocent person
3. blank space
4. white go stone
5. white dragon tile
6. skewered grilled pig intestine</v>
      </c>
      <c r="C113" t="s">
        <v>5</v>
      </c>
      <c r="D113" t="s">
        <v>236</v>
      </c>
    </row>
    <row r="114" spans="1:4" x14ac:dyDescent="0.25">
      <c r="A114" t="s">
        <v>237</v>
      </c>
      <c r="B114" t="str">
        <f>"1. washing, laundry" &amp;CHAR(10)&amp; "2. relaxing, taking a break"</f>
        <v>1. washing, laundry
2. relaxing, taking a break</v>
      </c>
      <c r="C114" t="s">
        <v>20</v>
      </c>
      <c r="D114" t="s">
        <v>238</v>
      </c>
    </row>
    <row r="115" spans="1:4" x14ac:dyDescent="0.25">
      <c r="A115" t="s">
        <v>239</v>
      </c>
      <c r="B115" t="str">
        <f>"1. refrigerator, fridge"</f>
        <v>1. refrigerator, fridge</v>
      </c>
      <c r="C115" t="s">
        <v>5</v>
      </c>
      <c r="D115" t="s">
        <v>240</v>
      </c>
    </row>
    <row r="116" spans="1:4" x14ac:dyDescent="0.25">
      <c r="A116" t="s">
        <v>241</v>
      </c>
      <c r="B116" t="str">
        <f>"1. south"</f>
        <v>1. south</v>
      </c>
      <c r="C116" t="s">
        <v>5</v>
      </c>
      <c r="D116" t="s">
        <v>242</v>
      </c>
    </row>
    <row r="117" spans="1:4" x14ac:dyDescent="0.25">
      <c r="A117" t="s">
        <v>243</v>
      </c>
      <c r="B117" t="str">
        <f>"1. Tuesday"</f>
        <v>1. Tuesday</v>
      </c>
      <c r="C117" t="s">
        <v>38</v>
      </c>
      <c r="D117" t="s">
        <v>244</v>
      </c>
    </row>
    <row r="118" spans="1:4" x14ac:dyDescent="0.25">
      <c r="A118" t="s">
        <v>245</v>
      </c>
      <c r="B118" t="str">
        <f>"1. north" &amp;CHAR(10)&amp; "2. the North, northern territories" &amp;CHAR(10)&amp; "3. North Korea" &amp;CHAR(10)&amp; "4. north wind"</f>
        <v>1. north
2. the North, northern territories
3. North Korea
4. north wind</v>
      </c>
      <c r="C118" t="s">
        <v>5</v>
      </c>
      <c r="D118" t="s">
        <v>246</v>
      </c>
    </row>
    <row r="119" spans="1:4" x14ac:dyDescent="0.25">
      <c r="A119" t="s">
        <v>247</v>
      </c>
      <c r="B119" t="str">
        <f>"1. light brown, tawny"</f>
        <v>1. light brown, tawny</v>
      </c>
      <c r="C119" t="s">
        <v>23</v>
      </c>
      <c r="D119" t="s">
        <v>248</v>
      </c>
    </row>
    <row r="120" spans="1:4" x14ac:dyDescent="0.25">
      <c r="A120" t="s">
        <v>249</v>
      </c>
      <c r="B120" t="str">
        <f>"1. black" &amp;CHAR(10)&amp; "2. black go stone" &amp;CHAR(10)&amp; "3. guilt, guilty person"</f>
        <v>1. black
2. black go stone
3. guilt, guilty person</v>
      </c>
      <c r="C120" t="s">
        <v>5</v>
      </c>
      <c r="D120" t="s">
        <v>250</v>
      </c>
    </row>
    <row r="121" spans="1:4" x14ac:dyDescent="0.25">
      <c r="A121" t="s">
        <v>251</v>
      </c>
      <c r="B121" t="str">
        <f>"1. coffee shop, tearoom, coffee lounge, coffeehouse, cafe"</f>
        <v>1. coffee shop, tearoom, coffee lounge, coffeehouse, cafe</v>
      </c>
      <c r="C121" t="s">
        <v>5</v>
      </c>
      <c r="D121" t="s">
        <v>252</v>
      </c>
    </row>
    <row r="122" spans="1:4" x14ac:dyDescent="0.25">
      <c r="A122" t="s">
        <v>253</v>
      </c>
      <c r="B122" t="str">
        <f>"1. blue, azure" &amp;CHAR(10)&amp; "2. green" &amp;CHAR(10)&amp; "3. green light (traffic)" &amp;CHAR(10)&amp; "4. black (horse coat color)" &amp;CHAR(10)&amp; "5. blue 5-point card" &amp;CHAR(10)&amp; "6. immature, unripe, young"</f>
        <v>1. blue, azure
2. green
3. green light (traffic)
4. black (horse coat color)
5. blue 5-point card
6. immature, unripe, young</v>
      </c>
      <c r="C122" t="s">
        <v>23</v>
      </c>
      <c r="D122" t="s">
        <v>254</v>
      </c>
    </row>
    <row r="123" spans="1:4" x14ac:dyDescent="0.25">
      <c r="A123" t="s">
        <v>255</v>
      </c>
      <c r="B123" t="str">
        <f>"1. socks, sock, stockings, stocking"</f>
        <v>1. socks, sock, stockings, stocking</v>
      </c>
      <c r="C123" t="s">
        <v>5</v>
      </c>
      <c r="D123" t="s">
        <v>256</v>
      </c>
    </row>
    <row r="124" spans="1:4" x14ac:dyDescent="0.25">
      <c r="A124" t="s">
        <v>257</v>
      </c>
      <c r="B124" t="str">
        <f>"1. envelope"</f>
        <v>1. envelope</v>
      </c>
      <c r="C124" t="s">
        <v>5</v>
      </c>
      <c r="D124" t="s">
        <v>258</v>
      </c>
    </row>
    <row r="125" spans="1:4" x14ac:dyDescent="0.25">
      <c r="A125" t="s">
        <v>259</v>
      </c>
      <c r="B125" t="str">
        <f>"1. area, vicinity, region" &amp;CHAR(10)&amp; "2. side, edge" &amp;CHAR(10)&amp; "3. circumstances"</f>
        <v>1. area, vicinity, region
2. side, edge
3. circumstances</v>
      </c>
      <c r="C125" t="s">
        <v>5</v>
      </c>
      <c r="D125" t="s">
        <v>260</v>
      </c>
    </row>
    <row r="126" spans="1:4" x14ac:dyDescent="0.25">
      <c r="A126" t="s">
        <v>261</v>
      </c>
      <c r="B126" t="str">
        <f>"1. yellow, amber"</f>
        <v>1. yellow, amber</v>
      </c>
      <c r="C126" t="s">
        <v>262</v>
      </c>
      <c r="D126" t="s">
        <v>263</v>
      </c>
    </row>
    <row r="127" spans="1:4" x14ac:dyDescent="0.25">
      <c r="A127" t="s">
        <v>264</v>
      </c>
      <c r="B127" t="str">
        <f>"1. movie theatre, movie theater, cinema"</f>
        <v>1. movie theatre, movie theater, cinema</v>
      </c>
      <c r="C127" t="s">
        <v>5</v>
      </c>
      <c r="D127" t="s">
        <v>265</v>
      </c>
    </row>
    <row r="128" spans="1:4" x14ac:dyDescent="0.25">
      <c r="A128" t="s">
        <v>266</v>
      </c>
      <c r="B128" t="str">
        <f>"1. chopsticks"</f>
        <v>1. chopsticks</v>
      </c>
      <c r="C128" t="s">
        <v>5</v>
      </c>
      <c r="D128" t="s">
        <v>267</v>
      </c>
    </row>
    <row r="129" spans="1:4" x14ac:dyDescent="0.25">
      <c r="A129" t="s">
        <v>268</v>
      </c>
      <c r="B129" t="str">
        <f>"1. dining room, dining hall, cafeteria, canteen, messroom" &amp;CHAR(10)&amp; "2. restaurant, eatery, snack bar, diner"</f>
        <v>1. dining room, dining hall, cafeteria, canteen, messroom
2. restaurant, eatery, snack bar, diner</v>
      </c>
      <c r="C129" t="s">
        <v>5</v>
      </c>
      <c r="D129" t="s">
        <v>269</v>
      </c>
    </row>
    <row r="130" spans="1:4" x14ac:dyDescent="0.25">
      <c r="A130" t="s">
        <v>270</v>
      </c>
      <c r="B130" t="str">
        <f>"1. beef"</f>
        <v>1. beef</v>
      </c>
      <c r="C130" t="s">
        <v>5</v>
      </c>
      <c r="D130" t="s">
        <v>271</v>
      </c>
    </row>
    <row r="131" spans="1:4" x14ac:dyDescent="0.25">
      <c r="A131" t="s">
        <v>272</v>
      </c>
      <c r="B131" t="str">
        <f>"1. crossing, intersection"</f>
        <v>1. crossing, intersection</v>
      </c>
      <c r="C131" t="s">
        <v>5</v>
      </c>
      <c r="D131" t="s">
        <v>273</v>
      </c>
    </row>
    <row r="132" spans="1:4" x14ac:dyDescent="0.25">
      <c r="A132" t="s">
        <v>274</v>
      </c>
      <c r="B132" t="str">
        <f>"1. kanji, Chinese character"</f>
        <v>1. kanji, Chinese character</v>
      </c>
      <c r="C132" t="s">
        <v>5</v>
      </c>
      <c r="D132" t="s">
        <v>275</v>
      </c>
    </row>
    <row r="133" spans="1:4" x14ac:dyDescent="0.25">
      <c r="A133" t="s">
        <v>276</v>
      </c>
      <c r="B133" t="str">
        <f>"1. cloudiness, cloudy weather" &amp;CHAR(10)&amp; "2. fog (on a mirror, glasses, etc.), cloud (e.g. in marble), blur, mist, shadow, dimness" &amp;CHAR(10)&amp; "3. gloom, dejection"</f>
        <v>1. cloudiness, cloudy weather
2. fog (on a mirror, glasses, etc.), cloud (e.g. in marble), blur, mist, shadow, dimness
3. gloom, dejection</v>
      </c>
      <c r="C133" t="s">
        <v>5</v>
      </c>
      <c r="D133" t="s">
        <v>277</v>
      </c>
    </row>
    <row r="134" spans="1:4" x14ac:dyDescent="0.25">
      <c r="A134" t="s">
        <v>278</v>
      </c>
      <c r="B134" t="str">
        <f>"1. rice bowl, tea cup, teacup"</f>
        <v>1. rice bowl, tea cup, teacup</v>
      </c>
      <c r="C134" t="s">
        <v>5</v>
      </c>
      <c r="D134" t="s">
        <v>279</v>
      </c>
    </row>
    <row r="135" spans="1:4" x14ac:dyDescent="0.25">
      <c r="A135" t="s">
        <v>280</v>
      </c>
      <c r="B135" t="str">
        <f>"1. business suit"</f>
        <v>1. business suit</v>
      </c>
      <c r="C135" t="s">
        <v>5</v>
      </c>
      <c r="D135" t="s">
        <v>281</v>
      </c>
    </row>
    <row r="136" spans="1:4" x14ac:dyDescent="0.25">
      <c r="A136" t="s">
        <v>282</v>
      </c>
      <c r="B136" t="str">
        <f>"1. ashtray"</f>
        <v>1. ashtray</v>
      </c>
      <c r="C136" t="s">
        <v>5</v>
      </c>
      <c r="D136" t="s">
        <v>283</v>
      </c>
    </row>
    <row r="137" spans="1:4" x14ac:dyDescent="0.25">
      <c r="A137" t="s">
        <v>284</v>
      </c>
      <c r="B137" t="str">
        <f>"1. fountain pen"</f>
        <v>1. fountain pen</v>
      </c>
      <c r="C137" t="s">
        <v>5</v>
      </c>
      <c r="D137" t="s">
        <v>285</v>
      </c>
    </row>
    <row r="138" spans="1:4" x14ac:dyDescent="0.25">
      <c r="A138" t="s">
        <v>286</v>
      </c>
      <c r="B138" t="str">
        <f>"1. embassy"</f>
        <v>1. embassy</v>
      </c>
      <c r="C138" t="s">
        <v>5</v>
      </c>
      <c r="D138" t="s">
        <v>287</v>
      </c>
    </row>
    <row r="139" spans="1:4" x14ac:dyDescent="0.25">
      <c r="A139" t="s">
        <v>288</v>
      </c>
      <c r="B139" t="str">
        <f>"1. police box, koban, small neighborhood police station" &amp;CHAR(10)&amp; "2. alternation" &amp;CHAR(10)&amp; "3. alternating (current, stress, etc.)"</f>
        <v>1. police box, koban, small neighborhood police station
2. alternation
3. alternating (current, stress, etc.)</v>
      </c>
      <c r="C139" t="s">
        <v>5</v>
      </c>
      <c r="D139" t="s">
        <v>289</v>
      </c>
    </row>
    <row r="140" spans="1:4" x14ac:dyDescent="0.25">
      <c r="A140" t="s">
        <v>290</v>
      </c>
      <c r="B140" t="str">
        <f>"1. pork"</f>
        <v>1. pork</v>
      </c>
      <c r="C140" t="s">
        <v>5</v>
      </c>
      <c r="D140" t="s">
        <v>291</v>
      </c>
    </row>
    <row r="141" spans="1:4" x14ac:dyDescent="0.25">
      <c r="A141" t="s">
        <v>292</v>
      </c>
      <c r="B141" t="str">
        <f>"1. to drink, to gulp, to swallow, to take (medicine)" &amp;CHAR(10)&amp; "2. to smoke (tobacco)" &amp;CHAR(10)&amp; "3. to engulf, to overwhelm" &amp;CHAR(10)&amp; "4. to keep down, to suppress" &amp;CHAR(10)&amp; "5. to accept (e.g. demand, condition)" &amp;CHAR(10)&amp; "6. to make light of, to conceal"</f>
        <v>1. to drink, to gulp, to swallow, to take (medicine)
2. to smoke (tobacco)
3. to engulf, to overwhelm
4. to keep down, to suppress
5. to accept (e.g. demand, condition)
6. to make light of, to conceal</v>
      </c>
      <c r="C141" t="s">
        <v>293</v>
      </c>
      <c r="D141" t="s">
        <v>294</v>
      </c>
    </row>
    <row r="142" spans="1:4" x14ac:dyDescent="0.25">
      <c r="A142" t="s">
        <v>295</v>
      </c>
      <c r="B142" t="str">
        <f>"1. head" &amp;CHAR(10)&amp; "2. hair (on one's head)" &amp;CHAR(10)&amp; "3. mind, brains, intellect" &amp;CHAR(10)&amp; "4. leader, chief, boss, captain" &amp;CHAR(10)&amp; "5. top, tip" &amp;CHAR(10)&amp; "6. beginning, start" &amp;CHAR(10)&amp; "7. head, person" &amp;CHAR(10)&amp; "8. down payment, deposit" &amp;CHAR(10)&amp; "9. top structural component of a kanji" &amp;CHAR(10)&amp; "10. pair"</f>
        <v>1. head
2. hair (on one's head)
3. mind, brains, intellect
4. leader, chief, boss, captain
5. top, tip
6. beginning, start
7. head, person
8. down payment, deposit
9. top structural component of a kanji
10. pair</v>
      </c>
      <c r="C142" t="s">
        <v>5</v>
      </c>
      <c r="D142" t="s">
        <v>296</v>
      </c>
    </row>
    <row r="143" spans="1:4" x14ac:dyDescent="0.25">
      <c r="A143" t="s">
        <v>297</v>
      </c>
      <c r="B143" t="str">
        <f>"1. Sunday"</f>
        <v>1. Sunday</v>
      </c>
      <c r="C143" t="s">
        <v>38</v>
      </c>
      <c r="D143" t="s">
        <v>298</v>
      </c>
    </row>
    <row r="144" spans="1:4" x14ac:dyDescent="0.25">
      <c r="A144" t="s">
        <v>299</v>
      </c>
      <c r="B144" t="str">
        <f>"1. birthday"</f>
        <v>1. birthday</v>
      </c>
      <c r="C144" t="s">
        <v>5</v>
      </c>
      <c r="D144" t="s">
        <v>300</v>
      </c>
    </row>
    <row r="145" spans="1:4" x14ac:dyDescent="0.25">
      <c r="A145" t="s">
        <v>301</v>
      </c>
      <c r="B145" t="str">
        <f>"1. cute, adorable, charming, lovely, pretty" &amp;CHAR(10)&amp; "2. dear, precious, darling, pet" &amp;CHAR(10)&amp; "3. innocent, childlike, childish, lovable" &amp;CHAR(10)&amp; "4. dainty, little, tiny"</f>
        <v>1. cute, adorable, charming, lovely, pretty
2. dear, precious, darling, pet
3. innocent, childlike, childish, lovable
4. dainty, little, tiny</v>
      </c>
      <c r="C145" t="s">
        <v>302</v>
      </c>
      <c r="D145" t="s">
        <v>303</v>
      </c>
    </row>
    <row r="146" spans="1:4" x14ac:dyDescent="0.25">
      <c r="A146" t="s">
        <v>304</v>
      </c>
      <c r="B146" t="str">
        <f>"1. bag, satchel, briefcase, basket"</f>
        <v>1. bag, satchel, briefcase, basket</v>
      </c>
      <c r="C146" t="s">
        <v>5</v>
      </c>
      <c r="D146" t="s">
        <v>305</v>
      </c>
    </row>
    <row r="147" spans="1:4" x14ac:dyDescent="0.25">
      <c r="A147" t="s">
        <v>306</v>
      </c>
      <c r="B147" t="str">
        <f>"1. Saturday"</f>
        <v>1. Saturday</v>
      </c>
      <c r="C147" t="s">
        <v>38</v>
      </c>
      <c r="D147" t="s">
        <v>307</v>
      </c>
    </row>
    <row r="148" spans="1:4" x14ac:dyDescent="0.25">
      <c r="A148" t="s">
        <v>308</v>
      </c>
      <c r="B148" t="str">
        <f>"1. Monday"</f>
        <v>1. Monday</v>
      </c>
      <c r="C148" t="s">
        <v>38</v>
      </c>
      <c r="D148" t="s">
        <v>309</v>
      </c>
    </row>
    <row r="149" spans="1:4" x14ac:dyDescent="0.25">
      <c r="A149" t="s">
        <v>310</v>
      </c>
      <c r="B149" t="str">
        <f>"1. Friday"</f>
        <v>1. Friday</v>
      </c>
      <c r="C149" t="s">
        <v>38</v>
      </c>
      <c r="D149" t="s">
        <v>311</v>
      </c>
    </row>
    <row r="150" spans="1:4" x14ac:dyDescent="0.25">
      <c r="A150" t="s">
        <v>312</v>
      </c>
      <c r="B150" t="str">
        <f>"1. (flower) vase"</f>
        <v>1. (flower) vase</v>
      </c>
      <c r="C150" t="s">
        <v>5</v>
      </c>
      <c r="D150" t="s">
        <v>313</v>
      </c>
    </row>
    <row r="151" spans="1:4" x14ac:dyDescent="0.25">
      <c r="A151" t="s">
        <v>314</v>
      </c>
      <c r="B151" t="str">
        <f>"1. Thursday"</f>
        <v>1. Thursday</v>
      </c>
      <c r="C151" t="s">
        <v>38</v>
      </c>
      <c r="D151" t="s">
        <v>315</v>
      </c>
    </row>
    <row r="152" spans="1:4" x14ac:dyDescent="0.25">
      <c r="A152" t="s">
        <v>316</v>
      </c>
      <c r="B152" t="str">
        <f>"1. bookshelves, bookshelf, bookcase"</f>
        <v>1. bookshelves, bookshelf, bookcase</v>
      </c>
      <c r="C152" t="s">
        <v>5</v>
      </c>
      <c r="D152" t="s">
        <v>317</v>
      </c>
    </row>
    <row r="153" spans="1:4" x14ac:dyDescent="0.25">
      <c r="A153" t="s">
        <v>318</v>
      </c>
      <c r="B153" t="str">
        <f>"1. soap"</f>
        <v>1. soap</v>
      </c>
      <c r="C153" t="s">
        <v>5</v>
      </c>
      <c r="D153" t="s">
        <v>319</v>
      </c>
    </row>
    <row r="154" spans="1:4" x14ac:dyDescent="0.25">
      <c r="A154" t="s">
        <v>320</v>
      </c>
      <c r="B154" t="str">
        <f>"1. Wednesday"</f>
        <v>1. Wednesday</v>
      </c>
      <c r="C154" t="s">
        <v>38</v>
      </c>
      <c r="D154" t="s">
        <v>321</v>
      </c>
    </row>
    <row r="155" spans="1:4" x14ac:dyDescent="0.25">
      <c r="A155" t="s">
        <v>322</v>
      </c>
      <c r="B155" t="str">
        <f>"1. (hard) candy, toffee" &amp;CHAR(10)&amp; "2. rice-sugar, sugar made from the starch of rice, potatoes, etc." &amp;CHAR(10)&amp; "3. amber, yellowish-brown"</f>
        <v>1. (hard) candy, toffee
2. rice-sugar, sugar made from the starch of rice, potatoes, etc.
3. amber, yellowish-brown</v>
      </c>
      <c r="C155" t="s">
        <v>5</v>
      </c>
      <c r="D155" t="s">
        <v>323</v>
      </c>
    </row>
    <row r="156" spans="1:4" x14ac:dyDescent="0.25">
      <c r="A156" t="s">
        <v>324</v>
      </c>
      <c r="B156" t="str">
        <f>"1. greengrocer, fruit and vegetable shop"</f>
        <v>1. greengrocer, fruit and vegetable shop</v>
      </c>
      <c r="C156" t="s">
        <v>5</v>
      </c>
      <c r="D156" t="s">
        <v>325</v>
      </c>
    </row>
    <row r="157" spans="1:4" x14ac:dyDescent="0.25">
      <c r="A157" t="s">
        <v>326</v>
      </c>
      <c r="B157" t="str">
        <f>"1. to become, to get, to grow, to turn, to reach, to attain" &amp;CHAR(10)&amp; "2. to result in, to turn out, to end up, to prove (to be)" &amp;CHAR(10)&amp; "3. to consist of, to be composed of, to be made up of" &amp;CHAR(10)&amp; "4. to be completed, to be realized, to succeed, to be attained, to be accomplished" &amp;CHAR(10)&amp; "5. to change (into), to turn (into), to transform" &amp;CHAR(10)&amp; "6. to come (to do), to begin (to do), to grow (to do)" &amp;CHAR(10)&amp; "7. to come to, to amount to, to add up to, to make" &amp;CHAR(10)&amp; "8. to play (the part of), to act as" &amp;CHAR(10)&amp; "9. to be used for, to be useful for, to serve as" &amp;CHAR(10)&amp; "10. to be promoted" &amp;CHAR(10)&amp; "11. to do ..." &amp;CHAR(10)&amp; "12. Naru"</f>
        <v>1. to become, to get, to grow, to turn, to reach, to attain
2. to result in, to turn out, to end up, to prove (to be)
3. to consist of, to be composed of, to be made up of
4. to be completed, to be realized, to succeed, to be attained, to be accomplished
5. to change (into), to turn (into), to transform
6. to come (to do), to begin (to do), to grow (to do)
7. to come to, to amount to, to add up to, to make
8. to play (the part of), to act as
9. to be used for, to be useful for, to serve as
10. to be promoted
11. to do ...
12. Naru</v>
      </c>
      <c r="C157" t="s">
        <v>62</v>
      </c>
      <c r="D157" t="s">
        <v>327</v>
      </c>
    </row>
    <row r="158" spans="1:4" x14ac:dyDescent="0.25">
      <c r="A158" t="s">
        <v>328</v>
      </c>
      <c r="B158" t="str">
        <f>"1. than" &amp;CHAR(10)&amp; "2. from, out of, since, at, on" &amp;CHAR(10)&amp; "3. except, but, other than" &amp;CHAR(10)&amp; "4. more"</f>
        <v>1. than
2. from, out of, since, at, on
3. except, but, other than
4. more</v>
      </c>
      <c r="C158" t="s">
        <v>329</v>
      </c>
    </row>
    <row r="159" spans="1:4" x14ac:dyDescent="0.25">
      <c r="A159" t="s">
        <v>330</v>
      </c>
      <c r="B159" t="str">
        <f>"1. number one, first, first place" &amp;CHAR(10)&amp; "2. best, most" &amp;CHAR(10)&amp; "3. game, round, bout" &amp;CHAR(10)&amp; "4. as a test, as an experiment, by way of experiment, by way of trial, tentatively" &amp;CHAR(10)&amp; "5. song (e.g. in noh), piece" &amp;CHAR(10)&amp; "6. Ichiban"</f>
        <v>1. number one, first, first place
2. best, most
3. game, round, bout
4. as a test, as an experiment, by way of experiment, by way of trial, tentatively
5. song (e.g. in noh), piece
6. Ichiban</v>
      </c>
      <c r="C159" t="s">
        <v>23</v>
      </c>
      <c r="D159" t="s">
        <v>331</v>
      </c>
    </row>
    <row r="160" spans="1:4" x14ac:dyDescent="0.25">
      <c r="A160" t="s">
        <v>332</v>
      </c>
      <c r="B160" t="str">
        <f>"1. I, me"</f>
        <v>1. I, me</v>
      </c>
      <c r="C160" t="s">
        <v>333</v>
      </c>
      <c r="D160" t="s">
        <v>334</v>
      </c>
    </row>
    <row r="161" spans="1:4" x14ac:dyDescent="0.25">
      <c r="A161" t="s">
        <v>335</v>
      </c>
      <c r="B161" t="str">
        <f>"1. outside, exterior" &amp;CHAR(10)&amp; "2. the open (air)" &amp;CHAR(10)&amp; "3. other place, somewhere else, outside one's group (family, company, etc.)" &amp;CHAR(10)&amp; "4. To"</f>
        <v>1. outside, exterior
2. the open (air)
3. other place, somewhere else, outside one's group (family, company, etc.)
4. To</v>
      </c>
      <c r="C161" t="s">
        <v>5</v>
      </c>
      <c r="D161" t="s">
        <v>336</v>
      </c>
    </row>
    <row r="162" spans="1:4" x14ac:dyDescent="0.25">
      <c r="A162" t="s">
        <v>337</v>
      </c>
      <c r="B162" t="str">
        <f>"1. older sister, elder sister" &amp;CHAR(10)&amp; "2. Ane"</f>
        <v>1. older sister, elder sister
2. Ane</v>
      </c>
      <c r="C162" t="s">
        <v>5</v>
      </c>
      <c r="D162" t="s">
        <v>338</v>
      </c>
    </row>
    <row r="163" spans="1:4" x14ac:dyDescent="0.25">
      <c r="A163" t="s">
        <v>339</v>
      </c>
      <c r="B163" t="str">
        <f>"1. 100, hundred" &amp;CHAR(10)&amp; "2. Hyaku"</f>
        <v>1. 100, hundred
2. Hyaku</v>
      </c>
      <c r="C163" t="s">
        <v>340</v>
      </c>
    </row>
    <row r="164" spans="1:4" x14ac:dyDescent="0.25">
      <c r="A164" t="s">
        <v>341</v>
      </c>
      <c r="B164" t="str">
        <f>"1. to be, to exist, to live" &amp;CHAR(10)&amp; "2. to have" &amp;CHAR(10)&amp; "3. to be located" &amp;CHAR(10)&amp; "4. to be equipped with" &amp;CHAR(10)&amp; "5. to happen, to come about"</f>
        <v>1. to be, to exist, to live
2. to have
3. to be located
4. to be equipped with
5. to happen, to come about</v>
      </c>
      <c r="C164" t="s">
        <v>342</v>
      </c>
      <c r="D164" t="s">
        <v>343</v>
      </c>
    </row>
    <row r="165" spans="1:4" x14ac:dyDescent="0.25">
      <c r="A165" t="s">
        <v>344</v>
      </c>
      <c r="B165" t="str">
        <f>"1. that, the" &amp;CHAR(10)&amp; "2. part (as in part two)" &amp;CHAR(10)&amp; "3. um ..., er ..., uh ..."</f>
        <v>1. that, the
2. part (as in part two)
3. um ..., er ..., uh ...</v>
      </c>
      <c r="C165" t="s">
        <v>345</v>
      </c>
      <c r="D165" t="s">
        <v>346</v>
      </c>
    </row>
    <row r="166" spans="1:4" x14ac:dyDescent="0.25">
      <c r="A166" t="s">
        <v>347</v>
      </c>
      <c r="B166" t="str">
        <f>"1. to say, to utter, to declare" &amp;CHAR(10)&amp; "2. to name, to call" &amp;CHAR(10)&amp; "3. to go (e.g. the alarm went ping), to make a noise"</f>
        <v>1. to say, to utter, to declare
2. to name, to call
3. to go (e.g. the alarm went ping), to make a noise</v>
      </c>
      <c r="C166" t="s">
        <v>348</v>
      </c>
      <c r="D166" t="s">
        <v>349</v>
      </c>
    </row>
    <row r="167" spans="1:4" x14ac:dyDescent="0.25">
      <c r="A167" t="s">
        <v>350</v>
      </c>
      <c r="B167" t="str">
        <f>"1. to be able (in a position) to do, to be up to the task" &amp;CHAR(10)&amp; "2. to be ready, to be completed" &amp;CHAR(10)&amp; "3. to be made, to be built" &amp;CHAR(10)&amp; "4. to be good at, to be permitted (to do)" &amp;CHAR(10)&amp; "5. to become intimate, to take up (with somebody)" &amp;CHAR(10)&amp; "6. to grow, to be raised" &amp;CHAR(10)&amp; "7. to become pregnant"</f>
        <v>1. to be able (in a position) to do, to be up to the task
2. to be ready, to be completed
3. to be made, to be built
4. to be good at, to be permitted (to do)
5. to become intimate, to take up (with somebody)
6. to grow, to be raised
7. to become pregnant</v>
      </c>
      <c r="C167" t="s">
        <v>351</v>
      </c>
      <c r="D167" t="s">
        <v>352</v>
      </c>
    </row>
    <row r="168" spans="1:4" x14ac:dyDescent="0.25">
      <c r="A168" t="s">
        <v>353</v>
      </c>
      <c r="B168" t="str">
        <f>"1. good, excellent, fine, nice, pleasant, agreeable" &amp;CHAR(10)&amp; "2. sufficient, enough, ready, prepared" &amp;CHAR(10)&amp; "3. profitable (deal, business offer, etc.), beneficial" &amp;CHAR(10)&amp; "4. OK, all right, fine, no problem"</f>
        <v>1. good, excellent, fine, nice, pleasant, agreeable
2. sufficient, enough, ready, prepared
3. profitable (deal, business offer, etc.), beneficial
4. OK, all right, fine, no problem</v>
      </c>
      <c r="C168" t="s">
        <v>302</v>
      </c>
      <c r="D168" t="s">
        <v>354</v>
      </c>
    </row>
    <row r="169" spans="1:4" x14ac:dyDescent="0.25">
      <c r="A169" t="s">
        <v>355</v>
      </c>
      <c r="B169" t="str">
        <f>"1. please (give me)" &amp;CHAR(10)&amp; "2. please (do for me)"</f>
        <v>1. please (give me)
2. please (do for me)</v>
      </c>
      <c r="C169" t="s">
        <v>356</v>
      </c>
      <c r="D169" t="s">
        <v>357</v>
      </c>
    </row>
    <row r="170" spans="1:4" x14ac:dyDescent="0.25">
      <c r="A170" t="s">
        <v>358</v>
      </c>
      <c r="B170" t="str">
        <f>"1. to see, to look, to watch, to view, to observe" &amp;CHAR(10)&amp; "2. to examine, to look over, to assess, to check, to judge" &amp;CHAR(10)&amp; "3. to look after, to attend to, to take care of, to keep an eye on" &amp;CHAR(10)&amp; "4. to experience, to meet with (misfortune, success, etc.)" &amp;CHAR(10)&amp; "5. to try ..., to have a go at ..., to give ... a try" &amp;CHAR(10)&amp; "6. to see (that) ..., to find (that) ..."</f>
        <v>1. to see, to look, to watch, to view, to observe
2. to examine, to look over, to assess, to check, to judge
3. to look after, to attend to, to take care of, to keep an eye on
4. to experience, to meet with (misfortune, success, etc.)
5. to try ..., to have a go at ..., to give ... a try
6. to see (that) ..., to find (that) ...</v>
      </c>
      <c r="C170" t="s">
        <v>53</v>
      </c>
      <c r="D170" t="s">
        <v>359</v>
      </c>
    </row>
    <row r="171" spans="1:4" x14ac:dyDescent="0.25">
      <c r="A171" t="s">
        <v>360</v>
      </c>
      <c r="B171" t="str">
        <f>"1. this" &amp;CHAR(10)&amp; "2. last (couple of years, etc.), these, past, this" &amp;CHAR(10)&amp; "3. you (as in you liar)"</f>
        <v>1. this
2. last (couple of years, etc.), these, past, this
3. you (as in you liar)</v>
      </c>
      <c r="C171" t="s">
        <v>345</v>
      </c>
      <c r="D171" t="s">
        <v>361</v>
      </c>
    </row>
    <row r="172" spans="1:4" x14ac:dyDescent="0.25">
      <c r="A172" t="s">
        <v>362</v>
      </c>
      <c r="B172" t="str">
        <f>"1. myself, yourself, oneself, himself, herself" &amp;CHAR(10)&amp; "2. I, me" &amp;CHAR(10)&amp; "3. you"</f>
        <v>1. myself, yourself, oneself, himself, herself
2. I, me
3. you</v>
      </c>
      <c r="C172" t="s">
        <v>333</v>
      </c>
      <c r="D172" t="s">
        <v>363</v>
      </c>
    </row>
    <row r="173" spans="1:4" x14ac:dyDescent="0.25">
      <c r="A173" t="s">
        <v>364</v>
      </c>
      <c r="B173" t="str">
        <f>"1. to be aware of, to know, to be conscious of, to cognize, to cognise" &amp;CHAR(10)&amp; "2. to notice, to feel" &amp;CHAR(10)&amp; "3. to understand, to comprehend, to grasp" &amp;CHAR(10)&amp; "4. to remember, to be acquainted with (a procedure)" &amp;CHAR(10)&amp; "5. to experience, to go through, to learn" &amp;CHAR(10)&amp; "6. to be acquainted with (a person), to get to know" &amp;CHAR(10)&amp; "7. to concern"</f>
        <v>1. to be aware of, to know, to be conscious of, to cognize, to cognise
2. to notice, to feel
3. to understand, to comprehend, to grasp
4. to remember, to be acquainted with (a procedure)
5. to experience, to go through, to learn
6. to be acquainted with (a person), to get to know
7. to concern</v>
      </c>
      <c r="C173" t="s">
        <v>365</v>
      </c>
      <c r="D173" t="s">
        <v>366</v>
      </c>
    </row>
    <row r="174" spans="1:4" x14ac:dyDescent="0.25">
      <c r="A174" t="s">
        <v>367</v>
      </c>
      <c r="B174" t="str">
        <f>"1. to hold (in one's hand), to take, to carry" &amp;CHAR(10)&amp; "2. to possess, to have, to own" &amp;CHAR(10)&amp; "3. to maintain, to keep" &amp;CHAR(10)&amp; "4. to last, to be durable, to keep, to survive" &amp;CHAR(10)&amp; "5. to take charge of, to be in charge of" &amp;CHAR(10)&amp; "6. to hold (meeting, etc.), to have (opportunity, etc.)"</f>
        <v>1. to hold (in one's hand), to take, to carry
2. to possess, to have, to own
3. to maintain, to keep
4. to last, to be durable, to keep, to survive
5. to take charge of, to be in charge of
6. to hold (meeting, etc.), to have (opportunity, etc.)</v>
      </c>
      <c r="C174" t="s">
        <v>368</v>
      </c>
      <c r="D174" t="s">
        <v>369</v>
      </c>
    </row>
    <row r="175" spans="1:4" x14ac:dyDescent="0.25">
      <c r="A175" t="s">
        <v>370</v>
      </c>
      <c r="B175" t="str">
        <f>"1. what" &amp;CHAR(10)&amp; "2. you-know-what, that thing" &amp;CHAR(10)&amp; "3. whatsit, whachamacallit, what's-his-name, what's-her-name" &amp;CHAR(10)&amp; "4. (not) at all, (not) in the slightest" &amp;CHAR(10)&amp; "5. what?, huh?" &amp;CHAR(10)&amp; "6. hey!" &amp;CHAR(10)&amp; "7. oh, no (it's fine), why (it's nothing), oh (certainly not)"</f>
        <v>1. what
2. you-know-what, that thing
3. whatsit, whachamacallit, what's-his-name, what's-her-name
4. (not) at all, (not) in the slightest
5. what?, huh?
6. hey!
7. oh, no (it's fine), why (it's nothing), oh (certainly not)</v>
      </c>
      <c r="C175" t="s">
        <v>333</v>
      </c>
      <c r="D175" t="s">
        <v>371</v>
      </c>
    </row>
    <row r="176" spans="1:4" x14ac:dyDescent="0.25">
      <c r="A176" t="s">
        <v>372</v>
      </c>
      <c r="B176" t="str">
        <f>"1. car, automobile, vehicle" &amp;CHAR(10)&amp; "2. wheel"</f>
        <v>1. car, automobile, vehicle
2. wheel</v>
      </c>
      <c r="C176" t="s">
        <v>5</v>
      </c>
      <c r="D176" t="s">
        <v>373</v>
      </c>
    </row>
    <row r="177" spans="1:4" x14ac:dyDescent="0.25">
      <c r="A177" t="s">
        <v>374</v>
      </c>
      <c r="B177" t="str">
        <f>"1. to talk, to speak, to converse, to chat" &amp;CHAR(10)&amp; "2. to tell, to explain, to narrate, to mention, to describe, to discuss" &amp;CHAR(10)&amp; "3. to speak (a language)"</f>
        <v>1. to talk, to speak, to converse, to chat
2. to tell, to explain, to narrate, to mention, to describe, to discuss
3. to speak (a language)</v>
      </c>
      <c r="C177" t="s">
        <v>375</v>
      </c>
      <c r="D177" t="s">
        <v>376</v>
      </c>
    </row>
    <row r="178" spans="1:4" x14ac:dyDescent="0.25">
      <c r="A178" t="s">
        <v>377</v>
      </c>
      <c r="B178" t="str">
        <f>"1. now, the present time, just now, soon, immediately" &amp;CHAR(10)&amp; "2. another, more"</f>
        <v>1. now, the present time, just now, soon, immediately
2. another, more</v>
      </c>
      <c r="C178" t="s">
        <v>378</v>
      </c>
      <c r="D178" t="s">
        <v>379</v>
      </c>
    </row>
    <row r="179" spans="1:4" x14ac:dyDescent="0.25">
      <c r="A179" t="s">
        <v>380</v>
      </c>
      <c r="B179" t="str">
        <f>"1. today, this day" &amp;CHAR(10)&amp; "2. these days, recently, nowadays"</f>
        <v>1. today, this day
2. these days, recently, nowadays</v>
      </c>
      <c r="C179" t="s">
        <v>38</v>
      </c>
      <c r="D179" t="s">
        <v>381</v>
      </c>
    </row>
    <row r="180" spans="1:4" x14ac:dyDescent="0.25">
      <c r="A180" t="s">
        <v>382</v>
      </c>
      <c r="B180" t="str">
        <f>"1. to buy, to purchase" &amp;CHAR(10)&amp; "2. to value, to have a high opinion" &amp;CHAR(10)&amp; "3. to stir, to provoke, to draw upon oneself"</f>
        <v>1. to buy, to purchase
2. to value, to have a high opinion
3. to stir, to provoke, to draw upon oneself</v>
      </c>
      <c r="C180" t="s">
        <v>383</v>
      </c>
      <c r="D180" t="s">
        <v>384</v>
      </c>
    </row>
    <row r="181" spans="1:4" x14ac:dyDescent="0.25">
      <c r="A181" t="s">
        <v>385</v>
      </c>
      <c r="B181" t="str">
        <f>"1. to read" &amp;CHAR(10)&amp; "2. to count" &amp;CHAR(10)&amp; "3. to guess, to predict, to read (someone's thoughts), to see (e.g. into someone's heart), to divine"</f>
        <v>1. to read
2. to count
3. to guess, to predict, to read (someone's thoughts), to see (e.g. into someone's heart), to divine</v>
      </c>
      <c r="C181" t="s">
        <v>293</v>
      </c>
      <c r="D181" t="s">
        <v>386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8"/>
  <sheetViews>
    <sheetView tabSelected="1" workbookViewId="0">
      <selection activeCell="A11" sqref="A11"/>
    </sheetView>
  </sheetViews>
  <sheetFormatPr defaultRowHeight="15" x14ac:dyDescent="0.25"/>
  <cols>
    <col min="2" max="2" width="45.5703125" customWidth="1"/>
    <col min="3" max="3" width="36.85546875" customWidth="1"/>
    <col min="4" max="4" width="10.140625" customWidth="1"/>
    <col min="5" max="5" width="11" customWidth="1"/>
  </cols>
  <sheetData>
    <row r="1" spans="1:5" x14ac:dyDescent="0.25">
      <c r="A1" t="s">
        <v>3</v>
      </c>
      <c r="B1" t="s">
        <v>1</v>
      </c>
      <c r="C1" t="s">
        <v>387</v>
      </c>
      <c r="D1" t="s">
        <v>388</v>
      </c>
      <c r="E1" t="s">
        <v>389</v>
      </c>
    </row>
    <row r="2" spans="1:5" x14ac:dyDescent="0.25">
      <c r="A2" t="s">
        <v>604</v>
      </c>
      <c r="B2">
        <v>1</v>
      </c>
      <c r="C2" t="s">
        <v>605</v>
      </c>
      <c r="D2" t="s">
        <v>606</v>
      </c>
      <c r="E2" t="s">
        <v>607</v>
      </c>
    </row>
    <row r="3" spans="1:5" x14ac:dyDescent="0.25">
      <c r="A3" t="s">
        <v>1107</v>
      </c>
      <c r="B3">
        <v>2</v>
      </c>
      <c r="C3" t="s">
        <v>1108</v>
      </c>
      <c r="D3" t="s">
        <v>1109</v>
      </c>
      <c r="E3" t="s">
        <v>1110</v>
      </c>
    </row>
    <row r="4" spans="1:5" x14ac:dyDescent="0.25">
      <c r="A4" t="s">
        <v>805</v>
      </c>
      <c r="B4">
        <v>3</v>
      </c>
      <c r="C4" t="s">
        <v>806</v>
      </c>
      <c r="D4" t="s">
        <v>807</v>
      </c>
      <c r="E4" t="s">
        <v>808</v>
      </c>
    </row>
    <row r="5" spans="1:5" x14ac:dyDescent="0.25">
      <c r="A5" t="s">
        <v>505</v>
      </c>
      <c r="B5">
        <v>4</v>
      </c>
      <c r="C5" t="s">
        <v>506</v>
      </c>
      <c r="D5" t="s">
        <v>507</v>
      </c>
      <c r="E5" t="s">
        <v>508</v>
      </c>
    </row>
    <row r="6" spans="1:5" x14ac:dyDescent="0.25">
      <c r="A6" t="s">
        <v>809</v>
      </c>
      <c r="B6">
        <v>5</v>
      </c>
      <c r="C6" t="s">
        <v>810</v>
      </c>
      <c r="D6" t="s">
        <v>811</v>
      </c>
      <c r="E6" t="s">
        <v>812</v>
      </c>
    </row>
    <row r="7" spans="1:5" x14ac:dyDescent="0.25">
      <c r="A7" t="s">
        <v>39</v>
      </c>
      <c r="B7">
        <v>6</v>
      </c>
      <c r="C7" t="s">
        <v>482</v>
      </c>
      <c r="D7" t="s">
        <v>483</v>
      </c>
      <c r="E7" t="s">
        <v>484</v>
      </c>
    </row>
    <row r="8" spans="1:5" x14ac:dyDescent="0.25">
      <c r="A8" t="s">
        <v>580</v>
      </c>
      <c r="B8">
        <v>7</v>
      </c>
      <c r="C8" t="s">
        <v>581</v>
      </c>
      <c r="D8" t="s">
        <v>582</v>
      </c>
      <c r="E8" t="s">
        <v>583</v>
      </c>
    </row>
    <row r="9" spans="1:5" x14ac:dyDescent="0.25">
      <c r="A9" t="s">
        <v>1077</v>
      </c>
      <c r="B9">
        <v>10</v>
      </c>
      <c r="C9" t="s">
        <v>1078</v>
      </c>
      <c r="D9" t="s">
        <v>1079</v>
      </c>
      <c r="E9" t="s">
        <v>1080</v>
      </c>
    </row>
    <row r="10" spans="1:5" x14ac:dyDescent="0.25">
      <c r="A10" t="s">
        <v>1121</v>
      </c>
      <c r="B10">
        <v>13</v>
      </c>
      <c r="C10" t="s">
        <v>1122</v>
      </c>
      <c r="D10" t="s">
        <v>1123</v>
      </c>
      <c r="E10" t="s">
        <v>1124</v>
      </c>
    </row>
    <row r="11" spans="1:5" x14ac:dyDescent="0.25">
      <c r="A11" t="s">
        <v>464</v>
      </c>
      <c r="B11">
        <v>16</v>
      </c>
      <c r="C11" t="s">
        <v>465</v>
      </c>
      <c r="D11" t="s">
        <v>466</v>
      </c>
      <c r="E11" t="s">
        <v>467</v>
      </c>
    </row>
    <row r="12" spans="1:5" x14ac:dyDescent="0.25">
      <c r="A12" t="s">
        <v>429</v>
      </c>
      <c r="B12">
        <v>18</v>
      </c>
      <c r="C12" t="s">
        <v>430</v>
      </c>
      <c r="D12" t="s">
        <v>431</v>
      </c>
      <c r="E12" t="s">
        <v>432</v>
      </c>
    </row>
    <row r="13" spans="1:5" x14ac:dyDescent="0.25">
      <c r="A13" t="s">
        <v>664</v>
      </c>
      <c r="B13">
        <v>19</v>
      </c>
      <c r="C13" t="s">
        <v>665</v>
      </c>
      <c r="D13" t="s">
        <v>666</v>
      </c>
      <c r="E13" t="s">
        <v>667</v>
      </c>
    </row>
    <row r="14" spans="1:5" x14ac:dyDescent="0.25">
      <c r="A14" t="s">
        <v>547</v>
      </c>
      <c r="B14">
        <v>20</v>
      </c>
      <c r="C14" t="s">
        <v>548</v>
      </c>
      <c r="D14" t="s">
        <v>549</v>
      </c>
      <c r="E14" t="s">
        <v>550</v>
      </c>
    </row>
    <row r="15" spans="1:5" x14ac:dyDescent="0.25">
      <c r="A15" t="s">
        <v>509</v>
      </c>
      <c r="B15">
        <v>21</v>
      </c>
      <c r="C15" t="s">
        <v>510</v>
      </c>
      <c r="D15" t="s">
        <v>511</v>
      </c>
      <c r="E15" t="s">
        <v>512</v>
      </c>
    </row>
    <row r="16" spans="1:5" x14ac:dyDescent="0.25">
      <c r="A16" t="s">
        <v>359</v>
      </c>
      <c r="B16">
        <v>22</v>
      </c>
      <c r="C16" t="s">
        <v>1131</v>
      </c>
      <c r="D16" t="s">
        <v>1132</v>
      </c>
      <c r="E16" t="s">
        <v>788</v>
      </c>
    </row>
    <row r="17" spans="1:5" x14ac:dyDescent="0.25">
      <c r="A17" t="s">
        <v>1065</v>
      </c>
      <c r="B17">
        <v>23</v>
      </c>
      <c r="C17" t="s">
        <v>1066</v>
      </c>
      <c r="D17" t="s">
        <v>1067</v>
      </c>
      <c r="E17" t="s">
        <v>1068</v>
      </c>
    </row>
    <row r="18" spans="1:5" x14ac:dyDescent="0.25">
      <c r="A18" t="s">
        <v>1135</v>
      </c>
      <c r="B18">
        <v>24</v>
      </c>
      <c r="C18" t="s">
        <v>1136</v>
      </c>
      <c r="D18" t="s">
        <v>1137</v>
      </c>
      <c r="E18" t="s">
        <v>1138</v>
      </c>
    </row>
    <row r="19" spans="1:5" x14ac:dyDescent="0.25">
      <c r="A19" t="s">
        <v>539</v>
      </c>
      <c r="B19">
        <v>27</v>
      </c>
      <c r="C19" t="s">
        <v>540</v>
      </c>
      <c r="D19" t="s">
        <v>541</v>
      </c>
      <c r="E19" t="s">
        <v>542</v>
      </c>
    </row>
    <row r="20" spans="1:5" x14ac:dyDescent="0.25">
      <c r="A20" t="s">
        <v>478</v>
      </c>
      <c r="B20">
        <v>29</v>
      </c>
      <c r="C20" t="s">
        <v>479</v>
      </c>
      <c r="D20" t="s">
        <v>480</v>
      </c>
      <c r="E20" t="s">
        <v>481</v>
      </c>
    </row>
    <row r="21" spans="1:5" x14ac:dyDescent="0.25">
      <c r="A21" t="s">
        <v>468</v>
      </c>
      <c r="B21">
        <v>33</v>
      </c>
      <c r="C21" t="s">
        <v>469</v>
      </c>
      <c r="D21" t="s">
        <v>470</v>
      </c>
      <c r="E21" t="s">
        <v>471</v>
      </c>
    </row>
    <row r="22" spans="1:5" x14ac:dyDescent="0.25">
      <c r="A22" t="s">
        <v>54</v>
      </c>
      <c r="B22">
        <v>35</v>
      </c>
      <c r="C22" t="s">
        <v>513</v>
      </c>
      <c r="D22" t="s">
        <v>514</v>
      </c>
      <c r="E22" t="s">
        <v>515</v>
      </c>
    </row>
    <row r="23" spans="1:5" x14ac:dyDescent="0.25">
      <c r="A23" t="s">
        <v>448</v>
      </c>
      <c r="B23">
        <v>36</v>
      </c>
      <c r="C23" t="s">
        <v>449</v>
      </c>
      <c r="D23" t="s">
        <v>450</v>
      </c>
      <c r="E23" t="s">
        <v>451</v>
      </c>
    </row>
    <row r="24" spans="1:5" x14ac:dyDescent="0.25">
      <c r="A24" t="s">
        <v>900</v>
      </c>
      <c r="B24">
        <v>40</v>
      </c>
      <c r="C24" t="s">
        <v>901</v>
      </c>
      <c r="D24" t="s">
        <v>902</v>
      </c>
      <c r="E24" t="s">
        <v>752</v>
      </c>
    </row>
    <row r="25" spans="1:5" x14ac:dyDescent="0.25">
      <c r="A25" t="s">
        <v>710</v>
      </c>
      <c r="B25">
        <v>43</v>
      </c>
      <c r="C25" t="s">
        <v>711</v>
      </c>
      <c r="D25" t="s">
        <v>712</v>
      </c>
      <c r="E25" t="s">
        <v>713</v>
      </c>
    </row>
    <row r="26" spans="1:5" x14ac:dyDescent="0.25">
      <c r="A26" t="s">
        <v>379</v>
      </c>
      <c r="B26">
        <v>49</v>
      </c>
      <c r="C26" t="s">
        <v>1145</v>
      </c>
      <c r="D26" t="s">
        <v>1146</v>
      </c>
      <c r="E26" t="s">
        <v>1147</v>
      </c>
    </row>
    <row r="27" spans="1:5" x14ac:dyDescent="0.25">
      <c r="A27" t="s">
        <v>642</v>
      </c>
      <c r="B27">
        <v>51</v>
      </c>
      <c r="C27" t="s">
        <v>643</v>
      </c>
      <c r="D27" t="s">
        <v>644</v>
      </c>
      <c r="E27" t="s">
        <v>645</v>
      </c>
    </row>
    <row r="28" spans="1:5" x14ac:dyDescent="0.25">
      <c r="A28" t="s">
        <v>1069</v>
      </c>
      <c r="B28">
        <v>53</v>
      </c>
      <c r="C28" t="s">
        <v>1070</v>
      </c>
      <c r="D28" t="s">
        <v>1071</v>
      </c>
      <c r="E28" t="s">
        <v>1072</v>
      </c>
    </row>
    <row r="29" spans="1:5" x14ac:dyDescent="0.25">
      <c r="A29" t="s">
        <v>10</v>
      </c>
      <c r="B29">
        <v>60</v>
      </c>
      <c r="C29" t="s">
        <v>400</v>
      </c>
      <c r="D29" t="s">
        <v>401</v>
      </c>
      <c r="E29" t="s">
        <v>402</v>
      </c>
    </row>
    <row r="30" spans="1:5" x14ac:dyDescent="0.25">
      <c r="A30" t="s">
        <v>390</v>
      </c>
      <c r="B30">
        <v>63</v>
      </c>
      <c r="C30" t="s">
        <v>391</v>
      </c>
      <c r="D30" t="s">
        <v>392</v>
      </c>
      <c r="E30" t="s">
        <v>393</v>
      </c>
    </row>
    <row r="31" spans="1:5" x14ac:dyDescent="0.25">
      <c r="A31" t="s">
        <v>441</v>
      </c>
      <c r="B31">
        <v>64</v>
      </c>
      <c r="C31" t="s">
        <v>442</v>
      </c>
      <c r="D31" t="s">
        <v>443</v>
      </c>
      <c r="E31" t="s">
        <v>444</v>
      </c>
    </row>
    <row r="32" spans="1:5" x14ac:dyDescent="0.25">
      <c r="A32" t="s">
        <v>897</v>
      </c>
      <c r="B32">
        <v>70</v>
      </c>
      <c r="C32" t="s">
        <v>898</v>
      </c>
      <c r="D32" t="s">
        <v>899</v>
      </c>
      <c r="E32" t="s">
        <v>752</v>
      </c>
    </row>
    <row r="33" spans="1:5" x14ac:dyDescent="0.25">
      <c r="A33" t="s">
        <v>456</v>
      </c>
      <c r="B33">
        <v>72</v>
      </c>
      <c r="C33" t="s">
        <v>457</v>
      </c>
      <c r="D33" t="s">
        <v>458</v>
      </c>
      <c r="E33" t="s">
        <v>459</v>
      </c>
    </row>
    <row r="34" spans="1:5" x14ac:dyDescent="0.25">
      <c r="A34" t="s">
        <v>621</v>
      </c>
      <c r="B34">
        <v>73</v>
      </c>
      <c r="C34" t="s">
        <v>622</v>
      </c>
      <c r="D34" t="s">
        <v>623</v>
      </c>
      <c r="E34" t="s">
        <v>624</v>
      </c>
    </row>
    <row r="35" spans="1:5" x14ac:dyDescent="0.25">
      <c r="A35" t="s">
        <v>60</v>
      </c>
      <c r="B35">
        <v>76</v>
      </c>
      <c r="C35" t="s">
        <v>530</v>
      </c>
      <c r="D35" t="s">
        <v>531</v>
      </c>
      <c r="E35" t="s">
        <v>532</v>
      </c>
    </row>
    <row r="36" spans="1:5" x14ac:dyDescent="0.25">
      <c r="A36" t="s">
        <v>336</v>
      </c>
      <c r="B36">
        <v>81</v>
      </c>
      <c r="C36" t="s">
        <v>802</v>
      </c>
      <c r="D36" t="s">
        <v>803</v>
      </c>
      <c r="E36" t="s">
        <v>804</v>
      </c>
    </row>
    <row r="37" spans="1:5" x14ac:dyDescent="0.25">
      <c r="A37" t="s">
        <v>349</v>
      </c>
      <c r="B37">
        <v>83</v>
      </c>
      <c r="C37" t="s">
        <v>523</v>
      </c>
      <c r="D37" t="s">
        <v>524</v>
      </c>
      <c r="E37" t="s">
        <v>525</v>
      </c>
    </row>
    <row r="38" spans="1:5" x14ac:dyDescent="0.25">
      <c r="A38" t="s">
        <v>635</v>
      </c>
      <c r="B38">
        <v>86</v>
      </c>
      <c r="C38" t="s">
        <v>636</v>
      </c>
      <c r="D38" t="s">
        <v>637</v>
      </c>
      <c r="E38" t="s">
        <v>638</v>
      </c>
    </row>
    <row r="39" spans="1:5" x14ac:dyDescent="0.25">
      <c r="A39" t="s">
        <v>1096</v>
      </c>
      <c r="B39">
        <v>92</v>
      </c>
      <c r="C39" t="s">
        <v>1097</v>
      </c>
      <c r="D39" t="s">
        <v>1098</v>
      </c>
      <c r="E39" t="s">
        <v>1099</v>
      </c>
    </row>
    <row r="40" spans="1:5" x14ac:dyDescent="0.25">
      <c r="A40" t="s">
        <v>445</v>
      </c>
      <c r="B40">
        <v>96</v>
      </c>
      <c r="C40" t="s">
        <v>446</v>
      </c>
      <c r="D40" t="s">
        <v>447</v>
      </c>
      <c r="E40" t="s">
        <v>444</v>
      </c>
    </row>
    <row r="41" spans="1:5" x14ac:dyDescent="0.25">
      <c r="A41" t="s">
        <v>357</v>
      </c>
      <c r="B41">
        <v>97</v>
      </c>
      <c r="C41" t="s">
        <v>903</v>
      </c>
      <c r="D41" t="s">
        <v>904</v>
      </c>
      <c r="E41" t="s">
        <v>905</v>
      </c>
    </row>
    <row r="42" spans="1:5" x14ac:dyDescent="0.25">
      <c r="A42" t="s">
        <v>657</v>
      </c>
      <c r="B42">
        <v>99</v>
      </c>
      <c r="C42" t="s">
        <v>658</v>
      </c>
      <c r="D42" t="s">
        <v>659</v>
      </c>
      <c r="E42" t="s">
        <v>417</v>
      </c>
    </row>
    <row r="43" spans="1:5" x14ac:dyDescent="0.25">
      <c r="A43" t="s">
        <v>1125</v>
      </c>
      <c r="B43">
        <v>102</v>
      </c>
      <c r="C43" t="s">
        <v>1126</v>
      </c>
      <c r="D43" t="s">
        <v>1127</v>
      </c>
      <c r="E43" t="s">
        <v>1128</v>
      </c>
    </row>
    <row r="44" spans="1:5" x14ac:dyDescent="0.25">
      <c r="A44" t="s">
        <v>501</v>
      </c>
      <c r="B44">
        <v>113</v>
      </c>
      <c r="C44" t="s">
        <v>502</v>
      </c>
      <c r="D44" t="s">
        <v>503</v>
      </c>
      <c r="E44" t="s">
        <v>504</v>
      </c>
    </row>
    <row r="45" spans="1:5" x14ac:dyDescent="0.25">
      <c r="A45" t="s">
        <v>327</v>
      </c>
      <c r="B45">
        <v>116</v>
      </c>
      <c r="C45" t="s">
        <v>1104</v>
      </c>
      <c r="D45" t="s">
        <v>1105</v>
      </c>
      <c r="E45" t="s">
        <v>1106</v>
      </c>
    </row>
    <row r="46" spans="1:5" x14ac:dyDescent="0.25">
      <c r="A46" t="s">
        <v>650</v>
      </c>
      <c r="B46">
        <v>118</v>
      </c>
      <c r="C46" t="s">
        <v>651</v>
      </c>
      <c r="D46" t="s">
        <v>652</v>
      </c>
      <c r="E46" t="s">
        <v>653</v>
      </c>
    </row>
    <row r="47" spans="1:5" x14ac:dyDescent="0.25">
      <c r="A47" t="s">
        <v>369</v>
      </c>
      <c r="B47">
        <v>119</v>
      </c>
      <c r="C47" t="s">
        <v>1141</v>
      </c>
      <c r="D47" t="s">
        <v>1142</v>
      </c>
      <c r="E47" t="s">
        <v>467</v>
      </c>
    </row>
    <row r="48" spans="1:5" x14ac:dyDescent="0.25">
      <c r="A48" t="s">
        <v>881</v>
      </c>
      <c r="B48">
        <v>120</v>
      </c>
      <c r="C48" t="s">
        <v>882</v>
      </c>
      <c r="D48" t="s">
        <v>883</v>
      </c>
      <c r="E48" t="s">
        <v>884</v>
      </c>
    </row>
    <row r="49" spans="1:5" x14ac:dyDescent="0.25">
      <c r="A49" t="s">
        <v>558</v>
      </c>
      <c r="B49">
        <v>127</v>
      </c>
      <c r="C49" t="s">
        <v>559</v>
      </c>
      <c r="D49" t="s">
        <v>560</v>
      </c>
      <c r="E49" t="s">
        <v>561</v>
      </c>
    </row>
    <row r="50" spans="1:5" x14ac:dyDescent="0.25">
      <c r="A50" t="s">
        <v>96</v>
      </c>
      <c r="B50">
        <v>131</v>
      </c>
      <c r="C50" t="s">
        <v>615</v>
      </c>
      <c r="D50" t="s">
        <v>616</v>
      </c>
      <c r="E50" t="s">
        <v>617</v>
      </c>
    </row>
    <row r="51" spans="1:5" x14ac:dyDescent="0.25">
      <c r="A51" t="s">
        <v>588</v>
      </c>
      <c r="B51">
        <v>133</v>
      </c>
      <c r="C51" t="s">
        <v>589</v>
      </c>
      <c r="D51" t="s">
        <v>590</v>
      </c>
      <c r="E51" t="s">
        <v>591</v>
      </c>
    </row>
    <row r="52" spans="1:5" x14ac:dyDescent="0.25">
      <c r="A52" t="s">
        <v>376</v>
      </c>
      <c r="B52">
        <v>134</v>
      </c>
      <c r="C52" t="s">
        <v>491</v>
      </c>
      <c r="D52" t="s">
        <v>492</v>
      </c>
      <c r="E52" t="s">
        <v>493</v>
      </c>
    </row>
    <row r="53" spans="1:5" x14ac:dyDescent="0.25">
      <c r="A53" t="s">
        <v>738</v>
      </c>
      <c r="B53">
        <v>150</v>
      </c>
      <c r="C53" t="s">
        <v>739</v>
      </c>
      <c r="D53" t="s">
        <v>740</v>
      </c>
      <c r="E53" t="s">
        <v>737</v>
      </c>
    </row>
    <row r="54" spans="1:5" x14ac:dyDescent="0.25">
      <c r="A54" t="s">
        <v>246</v>
      </c>
      <c r="B54">
        <v>153</v>
      </c>
      <c r="C54" t="s">
        <v>951</v>
      </c>
      <c r="D54" t="s">
        <v>952</v>
      </c>
      <c r="E54" t="s">
        <v>953</v>
      </c>
    </row>
    <row r="55" spans="1:5" x14ac:dyDescent="0.25">
      <c r="A55" t="s">
        <v>516</v>
      </c>
      <c r="B55">
        <v>162</v>
      </c>
      <c r="C55" t="s">
        <v>517</v>
      </c>
      <c r="D55" t="s">
        <v>518</v>
      </c>
      <c r="E55" t="s">
        <v>519</v>
      </c>
    </row>
    <row r="56" spans="1:5" x14ac:dyDescent="0.25">
      <c r="A56" t="s">
        <v>1100</v>
      </c>
      <c r="B56">
        <v>163</v>
      </c>
      <c r="C56" t="s">
        <v>1101</v>
      </c>
      <c r="D56" t="s">
        <v>1102</v>
      </c>
      <c r="E56" t="s">
        <v>1103</v>
      </c>
    </row>
    <row r="57" spans="1:5" x14ac:dyDescent="0.25">
      <c r="A57" t="s">
        <v>997</v>
      </c>
      <c r="B57">
        <v>165</v>
      </c>
      <c r="C57" t="s">
        <v>998</v>
      </c>
      <c r="D57" t="s">
        <v>999</v>
      </c>
      <c r="E57" t="s">
        <v>671</v>
      </c>
    </row>
    <row r="58" spans="1:5" x14ac:dyDescent="0.25">
      <c r="A58" t="s">
        <v>854</v>
      </c>
      <c r="B58">
        <v>166</v>
      </c>
      <c r="C58" t="s">
        <v>855</v>
      </c>
      <c r="D58" t="s">
        <v>856</v>
      </c>
      <c r="E58" t="s">
        <v>737</v>
      </c>
    </row>
    <row r="59" spans="1:5" x14ac:dyDescent="0.25">
      <c r="A59" t="s">
        <v>745</v>
      </c>
      <c r="B59">
        <v>169</v>
      </c>
      <c r="C59" t="s">
        <v>746</v>
      </c>
      <c r="D59" t="s">
        <v>747</v>
      </c>
      <c r="E59" t="s">
        <v>748</v>
      </c>
    </row>
    <row r="60" spans="1:5" x14ac:dyDescent="0.25">
      <c r="A60" t="s">
        <v>475</v>
      </c>
      <c r="B60">
        <v>173</v>
      </c>
      <c r="C60" t="s">
        <v>476</v>
      </c>
      <c r="D60" t="s">
        <v>477</v>
      </c>
      <c r="E60" t="s">
        <v>399</v>
      </c>
    </row>
    <row r="61" spans="1:5" x14ac:dyDescent="0.25">
      <c r="A61" t="s">
        <v>535</v>
      </c>
      <c r="B61">
        <v>177</v>
      </c>
      <c r="C61" t="s">
        <v>536</v>
      </c>
      <c r="D61" t="s">
        <v>537</v>
      </c>
      <c r="E61" t="s">
        <v>538</v>
      </c>
    </row>
    <row r="62" spans="1:5" x14ac:dyDescent="0.25">
      <c r="A62" t="s">
        <v>989</v>
      </c>
      <c r="B62">
        <v>178</v>
      </c>
      <c r="C62" t="s">
        <v>990</v>
      </c>
      <c r="D62" t="s">
        <v>991</v>
      </c>
      <c r="E62" t="s">
        <v>992</v>
      </c>
    </row>
    <row r="63" spans="1:5" x14ac:dyDescent="0.25">
      <c r="A63" t="s">
        <v>8</v>
      </c>
      <c r="B63">
        <v>181</v>
      </c>
      <c r="C63" t="s">
        <v>397</v>
      </c>
      <c r="D63" t="s">
        <v>398</v>
      </c>
      <c r="E63" t="s">
        <v>399</v>
      </c>
    </row>
    <row r="64" spans="1:5" x14ac:dyDescent="0.25">
      <c r="A64" t="s">
        <v>565</v>
      </c>
      <c r="B64">
        <v>199</v>
      </c>
      <c r="C64" t="s">
        <v>566</v>
      </c>
      <c r="D64" t="s">
        <v>567</v>
      </c>
      <c r="E64" t="s">
        <v>568</v>
      </c>
    </row>
    <row r="65" spans="1:5" x14ac:dyDescent="0.25">
      <c r="A65" t="s">
        <v>136</v>
      </c>
      <c r="B65">
        <v>200</v>
      </c>
      <c r="C65" t="s">
        <v>703</v>
      </c>
      <c r="D65" t="s">
        <v>704</v>
      </c>
      <c r="E65" t="s">
        <v>705</v>
      </c>
    </row>
    <row r="66" spans="1:5" x14ac:dyDescent="0.25">
      <c r="A66" t="s">
        <v>366</v>
      </c>
      <c r="B66">
        <v>205</v>
      </c>
      <c r="C66" t="s">
        <v>1139</v>
      </c>
      <c r="D66" t="s">
        <v>1140</v>
      </c>
      <c r="E66" t="s">
        <v>853</v>
      </c>
    </row>
    <row r="67" spans="1:5" x14ac:dyDescent="0.25">
      <c r="A67" t="s">
        <v>69</v>
      </c>
      <c r="B67">
        <v>207</v>
      </c>
      <c r="C67" t="s">
        <v>551</v>
      </c>
      <c r="D67" t="s">
        <v>552</v>
      </c>
      <c r="E67" t="s">
        <v>553</v>
      </c>
    </row>
    <row r="68" spans="1:5" x14ac:dyDescent="0.25">
      <c r="A68" t="s">
        <v>625</v>
      </c>
      <c r="B68">
        <v>215</v>
      </c>
      <c r="C68" t="s">
        <v>626</v>
      </c>
      <c r="D68" t="s">
        <v>627</v>
      </c>
      <c r="E68" t="s">
        <v>628</v>
      </c>
    </row>
    <row r="69" spans="1:5" x14ac:dyDescent="0.25">
      <c r="A69" t="s">
        <v>1030</v>
      </c>
      <c r="B69">
        <v>219</v>
      </c>
      <c r="C69" t="s">
        <v>1031</v>
      </c>
      <c r="D69" t="s">
        <v>1032</v>
      </c>
      <c r="E69" t="s">
        <v>487</v>
      </c>
    </row>
    <row r="70" spans="1:5" x14ac:dyDescent="0.25">
      <c r="A70" t="s">
        <v>866</v>
      </c>
      <c r="B70">
        <v>221</v>
      </c>
      <c r="C70" t="s">
        <v>867</v>
      </c>
      <c r="D70" t="s">
        <v>868</v>
      </c>
      <c r="E70" t="s">
        <v>748</v>
      </c>
    </row>
    <row r="71" spans="1:5" x14ac:dyDescent="0.25">
      <c r="A71" t="s">
        <v>46</v>
      </c>
      <c r="B71">
        <v>223</v>
      </c>
      <c r="C71" t="s">
        <v>494</v>
      </c>
      <c r="D71" t="s">
        <v>495</v>
      </c>
      <c r="E71" t="s">
        <v>496</v>
      </c>
    </row>
    <row r="72" spans="1:5" x14ac:dyDescent="0.25">
      <c r="A72" t="s">
        <v>584</v>
      </c>
      <c r="B72">
        <v>228</v>
      </c>
      <c r="C72" t="s">
        <v>585</v>
      </c>
      <c r="D72" t="s">
        <v>586</v>
      </c>
      <c r="E72" t="s">
        <v>587</v>
      </c>
    </row>
    <row r="73" spans="1:5" x14ac:dyDescent="0.25">
      <c r="A73" t="s">
        <v>334</v>
      </c>
      <c r="B73">
        <v>242</v>
      </c>
      <c r="C73" t="s">
        <v>1111</v>
      </c>
      <c r="D73" t="s">
        <v>1112</v>
      </c>
      <c r="E73" t="s">
        <v>487</v>
      </c>
    </row>
    <row r="74" spans="1:5" x14ac:dyDescent="0.25">
      <c r="A74" t="s">
        <v>124</v>
      </c>
      <c r="B74">
        <v>248</v>
      </c>
      <c r="C74" t="s">
        <v>687</v>
      </c>
      <c r="D74" t="s">
        <v>688</v>
      </c>
      <c r="E74" t="s">
        <v>689</v>
      </c>
    </row>
    <row r="75" spans="1:5" x14ac:dyDescent="0.25">
      <c r="A75" t="s">
        <v>146</v>
      </c>
      <c r="B75">
        <v>253</v>
      </c>
      <c r="C75" t="s">
        <v>728</v>
      </c>
      <c r="D75" t="s">
        <v>729</v>
      </c>
      <c r="E75" t="s">
        <v>730</v>
      </c>
    </row>
    <row r="76" spans="1:5" x14ac:dyDescent="0.25">
      <c r="A76" t="s">
        <v>234</v>
      </c>
      <c r="B76">
        <v>259</v>
      </c>
      <c r="C76" t="s">
        <v>918</v>
      </c>
      <c r="D76" t="s">
        <v>919</v>
      </c>
      <c r="E76" t="s">
        <v>920</v>
      </c>
    </row>
    <row r="77" spans="1:5" x14ac:dyDescent="0.25">
      <c r="A77" t="s">
        <v>863</v>
      </c>
      <c r="B77">
        <v>262</v>
      </c>
      <c r="C77" t="s">
        <v>864</v>
      </c>
      <c r="D77" t="s">
        <v>865</v>
      </c>
      <c r="E77" t="s">
        <v>583</v>
      </c>
    </row>
    <row r="78" spans="1:5" x14ac:dyDescent="0.25">
      <c r="A78" t="s">
        <v>1016</v>
      </c>
      <c r="B78">
        <v>263</v>
      </c>
      <c r="C78" t="s">
        <v>1017</v>
      </c>
      <c r="D78" t="s">
        <v>1018</v>
      </c>
      <c r="E78" t="s">
        <v>992</v>
      </c>
    </row>
    <row r="79" spans="1:5" x14ac:dyDescent="0.25">
      <c r="A79" t="s">
        <v>488</v>
      </c>
      <c r="B79">
        <v>268</v>
      </c>
      <c r="C79" t="s">
        <v>489</v>
      </c>
      <c r="D79" t="s">
        <v>490</v>
      </c>
      <c r="E79" t="s">
        <v>487</v>
      </c>
    </row>
    <row r="80" spans="1:5" x14ac:dyDescent="0.25">
      <c r="A80" t="s">
        <v>722</v>
      </c>
      <c r="B80">
        <v>279</v>
      </c>
      <c r="C80" t="s">
        <v>723</v>
      </c>
      <c r="D80" t="s">
        <v>724</v>
      </c>
      <c r="E80" t="s">
        <v>645</v>
      </c>
    </row>
    <row r="81" spans="1:5" x14ac:dyDescent="0.25">
      <c r="A81" t="s">
        <v>343</v>
      </c>
      <c r="B81">
        <v>282</v>
      </c>
      <c r="C81" t="s">
        <v>1115</v>
      </c>
      <c r="D81" t="s">
        <v>1116</v>
      </c>
      <c r="E81" t="s">
        <v>1117</v>
      </c>
    </row>
    <row r="82" spans="1:5" x14ac:dyDescent="0.25">
      <c r="A82" t="s">
        <v>150</v>
      </c>
      <c r="B82">
        <v>284</v>
      </c>
      <c r="C82" t="s">
        <v>733</v>
      </c>
      <c r="D82" t="s">
        <v>734</v>
      </c>
      <c r="E82" t="s">
        <v>653</v>
      </c>
    </row>
    <row r="83" spans="1:5" x14ac:dyDescent="0.25">
      <c r="A83" t="s">
        <v>847</v>
      </c>
      <c r="B83">
        <v>286</v>
      </c>
      <c r="C83" t="s">
        <v>848</v>
      </c>
      <c r="D83" t="s">
        <v>849</v>
      </c>
      <c r="E83" t="s">
        <v>850</v>
      </c>
    </row>
    <row r="84" spans="1:5" x14ac:dyDescent="0.25">
      <c r="A84" t="s">
        <v>394</v>
      </c>
      <c r="B84">
        <v>294</v>
      </c>
      <c r="C84" t="s">
        <v>395</v>
      </c>
      <c r="D84" t="s">
        <v>396</v>
      </c>
      <c r="E84" t="s">
        <v>393</v>
      </c>
    </row>
    <row r="85" spans="1:5" x14ac:dyDescent="0.25">
      <c r="A85" t="s">
        <v>632</v>
      </c>
      <c r="B85">
        <v>295</v>
      </c>
      <c r="C85" t="s">
        <v>633</v>
      </c>
      <c r="D85" t="s">
        <v>634</v>
      </c>
      <c r="E85" t="s">
        <v>631</v>
      </c>
    </row>
    <row r="86" spans="1:5" x14ac:dyDescent="0.25">
      <c r="A86" t="s">
        <v>437</v>
      </c>
      <c r="B86">
        <v>301</v>
      </c>
      <c r="C86" t="s">
        <v>438</v>
      </c>
      <c r="D86" t="s">
        <v>439</v>
      </c>
      <c r="E86" t="s">
        <v>440</v>
      </c>
    </row>
    <row r="87" spans="1:5" x14ac:dyDescent="0.25">
      <c r="A87" t="s">
        <v>1061</v>
      </c>
      <c r="B87">
        <v>307</v>
      </c>
      <c r="C87" t="s">
        <v>1062</v>
      </c>
      <c r="D87" t="s">
        <v>1063</v>
      </c>
      <c r="E87" t="s">
        <v>1064</v>
      </c>
    </row>
    <row r="88" spans="1:5" x14ac:dyDescent="0.25">
      <c r="A88" t="s">
        <v>460</v>
      </c>
      <c r="B88">
        <v>313</v>
      </c>
      <c r="C88" t="s">
        <v>461</v>
      </c>
      <c r="D88" t="s">
        <v>462</v>
      </c>
      <c r="E88" t="s">
        <v>463</v>
      </c>
    </row>
    <row r="89" spans="1:5" x14ac:dyDescent="0.25">
      <c r="A89" t="s">
        <v>1050</v>
      </c>
      <c r="B89">
        <v>314</v>
      </c>
      <c r="C89" t="s">
        <v>1051</v>
      </c>
      <c r="D89" t="s">
        <v>1052</v>
      </c>
      <c r="E89" t="s">
        <v>1053</v>
      </c>
    </row>
    <row r="90" spans="1:5" x14ac:dyDescent="0.25">
      <c r="A90" t="s">
        <v>77</v>
      </c>
      <c r="B90">
        <v>317</v>
      </c>
      <c r="C90" t="s">
        <v>577</v>
      </c>
      <c r="D90" t="s">
        <v>578</v>
      </c>
      <c r="E90" t="s">
        <v>579</v>
      </c>
    </row>
    <row r="91" spans="1:5" x14ac:dyDescent="0.25">
      <c r="A91" t="s">
        <v>646</v>
      </c>
      <c r="B91">
        <v>319</v>
      </c>
      <c r="C91" t="s">
        <v>647</v>
      </c>
      <c r="D91" t="s">
        <v>648</v>
      </c>
      <c r="E91" t="s">
        <v>649</v>
      </c>
    </row>
    <row r="92" spans="1:5" x14ac:dyDescent="0.25">
      <c r="A92" t="s">
        <v>795</v>
      </c>
      <c r="B92">
        <v>324</v>
      </c>
      <c r="C92" t="s">
        <v>796</v>
      </c>
      <c r="D92" t="s">
        <v>797</v>
      </c>
      <c r="E92" t="s">
        <v>798</v>
      </c>
    </row>
    <row r="93" spans="1:5" x14ac:dyDescent="0.25">
      <c r="A93" t="s">
        <v>668</v>
      </c>
      <c r="B93">
        <v>327</v>
      </c>
      <c r="C93" t="s">
        <v>669</v>
      </c>
      <c r="D93" t="s">
        <v>670</v>
      </c>
      <c r="E93" t="s">
        <v>671</v>
      </c>
    </row>
    <row r="94" spans="1:5" x14ac:dyDescent="0.25">
      <c r="A94" t="s">
        <v>979</v>
      </c>
      <c r="B94">
        <v>328</v>
      </c>
      <c r="C94" t="s">
        <v>980</v>
      </c>
      <c r="D94" t="s">
        <v>981</v>
      </c>
      <c r="E94" t="s">
        <v>982</v>
      </c>
    </row>
    <row r="95" spans="1:5" x14ac:dyDescent="0.25">
      <c r="A95" t="s">
        <v>373</v>
      </c>
      <c r="B95">
        <v>333</v>
      </c>
      <c r="C95" t="s">
        <v>672</v>
      </c>
      <c r="D95" t="s">
        <v>673</v>
      </c>
      <c r="E95" t="s">
        <v>512</v>
      </c>
    </row>
    <row r="96" spans="1:5" x14ac:dyDescent="0.25">
      <c r="A96" t="s">
        <v>371</v>
      </c>
      <c r="B96">
        <v>340</v>
      </c>
      <c r="C96" t="s">
        <v>1143</v>
      </c>
      <c r="D96" t="s">
        <v>1144</v>
      </c>
      <c r="E96" t="s">
        <v>692</v>
      </c>
    </row>
    <row r="97" spans="1:5" x14ac:dyDescent="0.25">
      <c r="A97" t="s">
        <v>242</v>
      </c>
      <c r="B97">
        <v>341</v>
      </c>
      <c r="C97" t="s">
        <v>943</v>
      </c>
      <c r="D97" t="s">
        <v>944</v>
      </c>
      <c r="E97" t="s">
        <v>945</v>
      </c>
    </row>
    <row r="98" spans="1:5" x14ac:dyDescent="0.25">
      <c r="A98" t="s">
        <v>1085</v>
      </c>
      <c r="B98">
        <v>342</v>
      </c>
      <c r="C98" t="s">
        <v>1086</v>
      </c>
      <c r="D98" t="s">
        <v>1087</v>
      </c>
      <c r="E98" t="s">
        <v>1088</v>
      </c>
    </row>
    <row r="99" spans="1:5" x14ac:dyDescent="0.25">
      <c r="A99" t="s">
        <v>1089</v>
      </c>
      <c r="B99">
        <v>342</v>
      </c>
      <c r="C99" t="s">
        <v>1090</v>
      </c>
      <c r="D99" t="s">
        <v>1091</v>
      </c>
      <c r="E99" t="s">
        <v>1092</v>
      </c>
    </row>
    <row r="100" spans="1:5" x14ac:dyDescent="0.25">
      <c r="A100" t="s">
        <v>323</v>
      </c>
      <c r="B100">
        <v>342</v>
      </c>
      <c r="C100" t="s">
        <v>1093</v>
      </c>
      <c r="D100" t="s">
        <v>1094</v>
      </c>
      <c r="E100" t="s">
        <v>1095</v>
      </c>
    </row>
    <row r="101" spans="1:5" x14ac:dyDescent="0.25">
      <c r="A101" t="s">
        <v>116</v>
      </c>
      <c r="B101">
        <v>343</v>
      </c>
      <c r="C101" t="s">
        <v>674</v>
      </c>
      <c r="D101" t="s">
        <v>675</v>
      </c>
      <c r="E101" t="s">
        <v>676</v>
      </c>
    </row>
    <row r="102" spans="1:5" x14ac:dyDescent="0.25">
      <c r="A102" t="s">
        <v>1033</v>
      </c>
      <c r="B102">
        <v>348</v>
      </c>
      <c r="C102" t="s">
        <v>1034</v>
      </c>
      <c r="D102" t="s">
        <v>1035</v>
      </c>
      <c r="E102" t="s">
        <v>1036</v>
      </c>
    </row>
    <row r="103" spans="1:5" x14ac:dyDescent="0.25">
      <c r="A103" t="s">
        <v>573</v>
      </c>
      <c r="B103">
        <v>373</v>
      </c>
      <c r="C103" t="s">
        <v>574</v>
      </c>
      <c r="D103" t="s">
        <v>575</v>
      </c>
      <c r="E103" t="s">
        <v>576</v>
      </c>
    </row>
    <row r="104" spans="1:5" x14ac:dyDescent="0.25">
      <c r="A104" t="s">
        <v>1026</v>
      </c>
      <c r="B104">
        <v>375</v>
      </c>
      <c r="C104" t="s">
        <v>1027</v>
      </c>
      <c r="D104" t="s">
        <v>1028</v>
      </c>
      <c r="E104" t="s">
        <v>1029</v>
      </c>
    </row>
    <row r="105" spans="1:5" x14ac:dyDescent="0.25">
      <c r="A105" t="s">
        <v>960</v>
      </c>
      <c r="B105">
        <v>378</v>
      </c>
      <c r="C105" t="s">
        <v>961</v>
      </c>
      <c r="D105" t="s">
        <v>962</v>
      </c>
      <c r="E105" t="s">
        <v>671</v>
      </c>
    </row>
    <row r="106" spans="1:5" x14ac:dyDescent="0.25">
      <c r="A106" t="s">
        <v>497</v>
      </c>
      <c r="B106">
        <v>384</v>
      </c>
      <c r="C106" t="s">
        <v>498</v>
      </c>
      <c r="D106" t="s">
        <v>499</v>
      </c>
      <c r="E106" t="s">
        <v>500</v>
      </c>
    </row>
    <row r="107" spans="1:5" x14ac:dyDescent="0.25">
      <c r="A107" t="s">
        <v>122</v>
      </c>
      <c r="B107">
        <v>388</v>
      </c>
      <c r="C107" t="s">
        <v>685</v>
      </c>
      <c r="D107" t="s">
        <v>686</v>
      </c>
      <c r="E107" t="s">
        <v>481</v>
      </c>
    </row>
    <row r="108" spans="1:5" x14ac:dyDescent="0.25">
      <c r="A108" t="s">
        <v>592</v>
      </c>
      <c r="B108">
        <v>393</v>
      </c>
      <c r="C108" t="s">
        <v>593</v>
      </c>
      <c r="D108" t="s">
        <v>594</v>
      </c>
      <c r="E108" t="s">
        <v>591</v>
      </c>
    </row>
    <row r="109" spans="1:5" x14ac:dyDescent="0.25">
      <c r="A109" t="s">
        <v>714</v>
      </c>
      <c r="B109">
        <v>395</v>
      </c>
      <c r="C109" t="s">
        <v>715</v>
      </c>
      <c r="D109" t="s">
        <v>716</v>
      </c>
      <c r="E109" t="s">
        <v>717</v>
      </c>
    </row>
    <row r="110" spans="1:5" x14ac:dyDescent="0.25">
      <c r="A110" t="s">
        <v>562</v>
      </c>
      <c r="B110">
        <v>404</v>
      </c>
      <c r="C110" t="s">
        <v>563</v>
      </c>
      <c r="D110" t="s">
        <v>564</v>
      </c>
      <c r="E110" t="s">
        <v>436</v>
      </c>
    </row>
    <row r="111" spans="1:5" x14ac:dyDescent="0.25">
      <c r="A111" t="s">
        <v>526</v>
      </c>
      <c r="B111">
        <v>414</v>
      </c>
      <c r="C111" t="s">
        <v>527</v>
      </c>
      <c r="D111" t="s">
        <v>528</v>
      </c>
      <c r="E111" t="s">
        <v>529</v>
      </c>
    </row>
    <row r="112" spans="1:5" x14ac:dyDescent="0.25">
      <c r="A112" t="s">
        <v>260</v>
      </c>
      <c r="B112">
        <v>428</v>
      </c>
      <c r="C112" t="s">
        <v>971</v>
      </c>
      <c r="D112" t="s">
        <v>972</v>
      </c>
      <c r="E112" t="s">
        <v>973</v>
      </c>
    </row>
    <row r="113" spans="1:5" x14ac:dyDescent="0.25">
      <c r="A113" t="s">
        <v>433</v>
      </c>
      <c r="B113">
        <v>430</v>
      </c>
      <c r="C113" t="s">
        <v>434</v>
      </c>
      <c r="D113" t="s">
        <v>435</v>
      </c>
      <c r="E113" t="s">
        <v>436</v>
      </c>
    </row>
    <row r="114" spans="1:5" x14ac:dyDescent="0.25">
      <c r="A114" t="s">
        <v>296</v>
      </c>
      <c r="B114">
        <v>433</v>
      </c>
      <c r="C114" t="s">
        <v>1044</v>
      </c>
      <c r="D114" t="s">
        <v>1045</v>
      </c>
      <c r="E114" t="s">
        <v>1046</v>
      </c>
    </row>
    <row r="115" spans="1:5" x14ac:dyDescent="0.25">
      <c r="A115" t="s">
        <v>600</v>
      </c>
      <c r="B115">
        <v>436</v>
      </c>
      <c r="C115" t="s">
        <v>601</v>
      </c>
      <c r="D115" t="s">
        <v>602</v>
      </c>
      <c r="E115" t="s">
        <v>603</v>
      </c>
    </row>
    <row r="116" spans="1:5" x14ac:dyDescent="0.25">
      <c r="A116" t="s">
        <v>425</v>
      </c>
      <c r="B116">
        <v>439</v>
      </c>
      <c r="C116" t="s">
        <v>426</v>
      </c>
      <c r="D116" t="s">
        <v>427</v>
      </c>
      <c r="E116" t="s">
        <v>428</v>
      </c>
    </row>
    <row r="117" spans="1:5" x14ac:dyDescent="0.25">
      <c r="A117" t="s">
        <v>660</v>
      </c>
      <c r="B117">
        <v>442</v>
      </c>
      <c r="C117" t="s">
        <v>661</v>
      </c>
      <c r="D117" t="s">
        <v>662</v>
      </c>
      <c r="E117" t="s">
        <v>663</v>
      </c>
    </row>
    <row r="118" spans="1:5" x14ac:dyDescent="0.25">
      <c r="A118" t="s">
        <v>993</v>
      </c>
      <c r="B118">
        <v>449</v>
      </c>
      <c r="C118" t="s">
        <v>994</v>
      </c>
      <c r="D118" t="s">
        <v>995</v>
      </c>
      <c r="E118" t="s">
        <v>996</v>
      </c>
    </row>
    <row r="119" spans="1:5" x14ac:dyDescent="0.25">
      <c r="A119" t="s">
        <v>718</v>
      </c>
      <c r="B119">
        <v>453</v>
      </c>
      <c r="C119" t="s">
        <v>719</v>
      </c>
      <c r="D119" t="s">
        <v>720</v>
      </c>
      <c r="E119" t="s">
        <v>721</v>
      </c>
    </row>
    <row r="120" spans="1:5" x14ac:dyDescent="0.25">
      <c r="A120" t="s">
        <v>935</v>
      </c>
      <c r="B120">
        <v>468</v>
      </c>
      <c r="C120" t="s">
        <v>936</v>
      </c>
      <c r="D120" t="s">
        <v>937</v>
      </c>
      <c r="E120" t="s">
        <v>938</v>
      </c>
    </row>
    <row r="121" spans="1:5" x14ac:dyDescent="0.25">
      <c r="A121" t="s">
        <v>236</v>
      </c>
      <c r="B121">
        <v>483</v>
      </c>
      <c r="C121" t="s">
        <v>921</v>
      </c>
      <c r="D121" t="s">
        <v>922</v>
      </c>
      <c r="E121" t="s">
        <v>923</v>
      </c>
    </row>
    <row r="122" spans="1:5" x14ac:dyDescent="0.25">
      <c r="A122" t="s">
        <v>1002</v>
      </c>
      <c r="B122">
        <v>485</v>
      </c>
      <c r="C122" t="s">
        <v>1003</v>
      </c>
      <c r="D122" t="s">
        <v>1004</v>
      </c>
      <c r="E122" t="s">
        <v>467</v>
      </c>
    </row>
    <row r="123" spans="1:5" x14ac:dyDescent="0.25">
      <c r="A123" t="s">
        <v>102</v>
      </c>
      <c r="B123">
        <v>487</v>
      </c>
      <c r="C123" t="s">
        <v>629</v>
      </c>
      <c r="D123" t="s">
        <v>630</v>
      </c>
      <c r="E123" t="s">
        <v>631</v>
      </c>
    </row>
    <row r="124" spans="1:5" x14ac:dyDescent="0.25">
      <c r="A124" t="s">
        <v>569</v>
      </c>
      <c r="B124">
        <v>491</v>
      </c>
      <c r="C124" t="s">
        <v>570</v>
      </c>
      <c r="D124" t="s">
        <v>571</v>
      </c>
      <c r="E124" t="s">
        <v>572</v>
      </c>
    </row>
    <row r="125" spans="1:5" x14ac:dyDescent="0.25">
      <c r="A125" t="s">
        <v>813</v>
      </c>
      <c r="B125">
        <v>494</v>
      </c>
      <c r="C125" t="s">
        <v>814</v>
      </c>
      <c r="D125" t="s">
        <v>815</v>
      </c>
      <c r="E125" t="s">
        <v>816</v>
      </c>
    </row>
    <row r="126" spans="1:5" x14ac:dyDescent="0.25">
      <c r="A126" t="s">
        <v>354</v>
      </c>
      <c r="B126">
        <v>501</v>
      </c>
      <c r="C126" t="s">
        <v>1129</v>
      </c>
      <c r="D126" t="s">
        <v>1130</v>
      </c>
      <c r="E126" t="s">
        <v>634</v>
      </c>
    </row>
    <row r="127" spans="1:5" x14ac:dyDescent="0.25">
      <c r="A127" t="s">
        <v>126</v>
      </c>
      <c r="B127">
        <v>519</v>
      </c>
      <c r="C127" t="s">
        <v>690</v>
      </c>
      <c r="D127" t="s">
        <v>691</v>
      </c>
      <c r="E127" t="s">
        <v>692</v>
      </c>
    </row>
    <row r="128" spans="1:5" x14ac:dyDescent="0.25">
      <c r="A128" t="s">
        <v>384</v>
      </c>
      <c r="B128">
        <v>520</v>
      </c>
      <c r="C128" t="s">
        <v>756</v>
      </c>
      <c r="D128" t="s">
        <v>757</v>
      </c>
      <c r="E128" t="s">
        <v>758</v>
      </c>
    </row>
    <row r="129" spans="1:5" x14ac:dyDescent="0.25">
      <c r="A129" t="s">
        <v>706</v>
      </c>
      <c r="B129">
        <v>535</v>
      </c>
      <c r="C129" t="s">
        <v>707</v>
      </c>
      <c r="D129" t="s">
        <v>708</v>
      </c>
      <c r="E129" t="s">
        <v>709</v>
      </c>
    </row>
    <row r="130" spans="1:5" x14ac:dyDescent="0.25">
      <c r="A130" t="s">
        <v>741</v>
      </c>
      <c r="B130">
        <v>539</v>
      </c>
      <c r="C130" t="s">
        <v>742</v>
      </c>
      <c r="D130" t="s">
        <v>743</v>
      </c>
      <c r="E130" t="s">
        <v>744</v>
      </c>
    </row>
    <row r="131" spans="1:5" x14ac:dyDescent="0.25">
      <c r="A131" t="s">
        <v>857</v>
      </c>
      <c r="B131">
        <v>550</v>
      </c>
      <c r="C131" t="s">
        <v>858</v>
      </c>
      <c r="D131" t="s">
        <v>859</v>
      </c>
      <c r="E131" t="s">
        <v>860</v>
      </c>
    </row>
    <row r="132" spans="1:5" x14ac:dyDescent="0.25">
      <c r="A132" t="s">
        <v>152</v>
      </c>
      <c r="B132">
        <v>553</v>
      </c>
      <c r="C132" t="s">
        <v>735</v>
      </c>
      <c r="D132" t="s">
        <v>736</v>
      </c>
      <c r="E132" t="s">
        <v>737</v>
      </c>
    </row>
    <row r="133" spans="1:5" x14ac:dyDescent="0.25">
      <c r="A133" t="s">
        <v>681</v>
      </c>
      <c r="B133">
        <v>554</v>
      </c>
      <c r="C133" t="s">
        <v>682</v>
      </c>
      <c r="D133" t="s">
        <v>683</v>
      </c>
      <c r="E133" t="s">
        <v>684</v>
      </c>
    </row>
    <row r="134" spans="1:5" x14ac:dyDescent="0.25">
      <c r="A134" t="s">
        <v>770</v>
      </c>
      <c r="B134">
        <v>558</v>
      </c>
      <c r="C134" t="s">
        <v>771</v>
      </c>
      <c r="D134" t="s">
        <v>772</v>
      </c>
      <c r="E134" t="s">
        <v>773</v>
      </c>
    </row>
    <row r="135" spans="1:5" x14ac:dyDescent="0.25">
      <c r="A135" t="s">
        <v>176</v>
      </c>
      <c r="B135">
        <v>559</v>
      </c>
      <c r="C135" t="s">
        <v>485</v>
      </c>
      <c r="D135" t="s">
        <v>486</v>
      </c>
      <c r="E135" t="s">
        <v>487</v>
      </c>
    </row>
    <row r="136" spans="1:5" x14ac:dyDescent="0.25">
      <c r="A136" t="s">
        <v>250</v>
      </c>
      <c r="B136">
        <v>573</v>
      </c>
      <c r="C136" t="s">
        <v>954</v>
      </c>
      <c r="D136" t="s">
        <v>955</v>
      </c>
      <c r="E136" t="s">
        <v>808</v>
      </c>
    </row>
    <row r="137" spans="1:5" x14ac:dyDescent="0.25">
      <c r="A137" t="s">
        <v>946</v>
      </c>
      <c r="B137">
        <v>574</v>
      </c>
      <c r="C137" t="s">
        <v>947</v>
      </c>
      <c r="D137" t="s">
        <v>948</v>
      </c>
      <c r="E137" t="s">
        <v>692</v>
      </c>
    </row>
    <row r="138" spans="1:5" x14ac:dyDescent="0.25">
      <c r="A138" t="s">
        <v>12</v>
      </c>
      <c r="B138">
        <v>575</v>
      </c>
      <c r="C138" t="s">
        <v>403</v>
      </c>
      <c r="D138" t="s">
        <v>404</v>
      </c>
      <c r="E138" t="s">
        <v>405</v>
      </c>
    </row>
    <row r="139" spans="1:5" x14ac:dyDescent="0.25">
      <c r="A139" t="s">
        <v>85</v>
      </c>
      <c r="B139">
        <v>578</v>
      </c>
      <c r="C139" t="s">
        <v>595</v>
      </c>
      <c r="D139" t="s">
        <v>596</v>
      </c>
      <c r="E139" t="s">
        <v>591</v>
      </c>
    </row>
    <row r="140" spans="1:5" x14ac:dyDescent="0.25">
      <c r="A140" t="s">
        <v>158</v>
      </c>
      <c r="B140">
        <v>579</v>
      </c>
      <c r="C140" t="s">
        <v>753</v>
      </c>
      <c r="D140" t="s">
        <v>754</v>
      </c>
      <c r="E140" t="s">
        <v>755</v>
      </c>
    </row>
    <row r="141" spans="1:5" x14ac:dyDescent="0.25">
      <c r="A141" t="s">
        <v>554</v>
      </c>
      <c r="B141">
        <v>580</v>
      </c>
      <c r="C141" t="s">
        <v>555</v>
      </c>
      <c r="D141" t="s">
        <v>556</v>
      </c>
      <c r="E141" t="s">
        <v>557</v>
      </c>
    </row>
    <row r="142" spans="1:5" x14ac:dyDescent="0.25">
      <c r="A142" t="s">
        <v>18</v>
      </c>
      <c r="B142">
        <v>584</v>
      </c>
      <c r="C142" t="s">
        <v>422</v>
      </c>
      <c r="D142" t="s">
        <v>423</v>
      </c>
      <c r="E142" t="s">
        <v>424</v>
      </c>
    </row>
    <row r="143" spans="1:5" x14ac:dyDescent="0.25">
      <c r="A143" t="s">
        <v>254</v>
      </c>
      <c r="B143">
        <v>589</v>
      </c>
      <c r="C143" t="s">
        <v>963</v>
      </c>
      <c r="D143" t="s">
        <v>964</v>
      </c>
      <c r="E143" t="s">
        <v>481</v>
      </c>
    </row>
    <row r="144" spans="1:5" x14ac:dyDescent="0.25">
      <c r="A144" t="s">
        <v>782</v>
      </c>
      <c r="B144">
        <v>594</v>
      </c>
      <c r="C144" t="s">
        <v>783</v>
      </c>
      <c r="D144" t="s">
        <v>784</v>
      </c>
      <c r="E144" t="s">
        <v>785</v>
      </c>
    </row>
    <row r="145" spans="1:5" x14ac:dyDescent="0.25">
      <c r="A145" t="s">
        <v>749</v>
      </c>
      <c r="B145">
        <v>613</v>
      </c>
      <c r="C145" t="s">
        <v>750</v>
      </c>
      <c r="D145" t="s">
        <v>751</v>
      </c>
      <c r="E145" t="s">
        <v>752</v>
      </c>
    </row>
    <row r="146" spans="1:5" x14ac:dyDescent="0.25">
      <c r="A146" t="s">
        <v>452</v>
      </c>
      <c r="B146">
        <v>616</v>
      </c>
      <c r="C146" t="s">
        <v>453</v>
      </c>
      <c r="D146" t="s">
        <v>454</v>
      </c>
      <c r="E146" t="s">
        <v>455</v>
      </c>
    </row>
    <row r="147" spans="1:5" x14ac:dyDescent="0.25">
      <c r="A147" t="s">
        <v>386</v>
      </c>
      <c r="B147">
        <v>618</v>
      </c>
      <c r="C147" t="s">
        <v>1148</v>
      </c>
      <c r="D147" t="s">
        <v>1149</v>
      </c>
      <c r="E147" t="s">
        <v>1150</v>
      </c>
    </row>
    <row r="148" spans="1:5" x14ac:dyDescent="0.25">
      <c r="A148" t="s">
        <v>166</v>
      </c>
      <c r="B148">
        <v>621</v>
      </c>
      <c r="C148" t="s">
        <v>761</v>
      </c>
      <c r="D148" t="s">
        <v>762</v>
      </c>
      <c r="E148" t="s">
        <v>763</v>
      </c>
    </row>
    <row r="149" spans="1:5" x14ac:dyDescent="0.25">
      <c r="A149" t="s">
        <v>63</v>
      </c>
      <c r="B149">
        <v>626</v>
      </c>
      <c r="C149" t="s">
        <v>533</v>
      </c>
      <c r="D149" t="s">
        <v>534</v>
      </c>
      <c r="E149" t="s">
        <v>421</v>
      </c>
    </row>
    <row r="150" spans="1:5" x14ac:dyDescent="0.25">
      <c r="A150" t="s">
        <v>654</v>
      </c>
      <c r="B150">
        <v>628</v>
      </c>
      <c r="C150" t="s">
        <v>655</v>
      </c>
      <c r="D150" t="s">
        <v>656</v>
      </c>
      <c r="E150" t="s">
        <v>417</v>
      </c>
    </row>
    <row r="151" spans="1:5" x14ac:dyDescent="0.25">
      <c r="A151" t="s">
        <v>1054</v>
      </c>
      <c r="B151">
        <v>640</v>
      </c>
      <c r="C151" t="s">
        <v>1055</v>
      </c>
      <c r="D151" t="s">
        <v>1056</v>
      </c>
      <c r="E151" t="s">
        <v>1057</v>
      </c>
    </row>
    <row r="152" spans="1:5" x14ac:dyDescent="0.25">
      <c r="A152" t="s">
        <v>305</v>
      </c>
      <c r="B152">
        <v>640</v>
      </c>
      <c r="C152" t="s">
        <v>1058</v>
      </c>
      <c r="D152" t="s">
        <v>1059</v>
      </c>
      <c r="E152" t="s">
        <v>1060</v>
      </c>
    </row>
    <row r="153" spans="1:5" x14ac:dyDescent="0.25">
      <c r="A153" t="s">
        <v>836</v>
      </c>
      <c r="B153">
        <v>642</v>
      </c>
      <c r="C153" t="s">
        <v>837</v>
      </c>
      <c r="D153" t="s">
        <v>838</v>
      </c>
      <c r="E153" t="s">
        <v>839</v>
      </c>
    </row>
    <row r="154" spans="1:5" x14ac:dyDescent="0.25">
      <c r="A154" t="s">
        <v>106</v>
      </c>
      <c r="B154">
        <v>659</v>
      </c>
      <c r="C154" t="s">
        <v>639</v>
      </c>
      <c r="D154" t="s">
        <v>640</v>
      </c>
      <c r="E154" t="s">
        <v>641</v>
      </c>
    </row>
    <row r="155" spans="1:5" x14ac:dyDescent="0.25">
      <c r="A155" t="s">
        <v>931</v>
      </c>
      <c r="B155">
        <v>667</v>
      </c>
      <c r="C155" t="s">
        <v>932</v>
      </c>
      <c r="D155" t="s">
        <v>933</v>
      </c>
      <c r="E155" t="s">
        <v>934</v>
      </c>
    </row>
    <row r="156" spans="1:5" x14ac:dyDescent="0.25">
      <c r="A156" t="s">
        <v>906</v>
      </c>
      <c r="B156">
        <v>672</v>
      </c>
      <c r="C156" t="s">
        <v>907</v>
      </c>
      <c r="D156" t="s">
        <v>908</v>
      </c>
      <c r="E156" t="s">
        <v>909</v>
      </c>
    </row>
    <row r="157" spans="1:5" x14ac:dyDescent="0.25">
      <c r="A157" t="s">
        <v>1012</v>
      </c>
      <c r="B157">
        <v>696</v>
      </c>
      <c r="C157" t="s">
        <v>1013</v>
      </c>
      <c r="D157" t="s">
        <v>1014</v>
      </c>
      <c r="E157" t="s">
        <v>1015</v>
      </c>
    </row>
    <row r="158" spans="1:5" x14ac:dyDescent="0.25">
      <c r="A158" t="s">
        <v>608</v>
      </c>
      <c r="B158">
        <v>701</v>
      </c>
      <c r="C158" t="s">
        <v>609</v>
      </c>
      <c r="D158" t="s">
        <v>610</v>
      </c>
      <c r="E158" t="s">
        <v>611</v>
      </c>
    </row>
    <row r="159" spans="1:5" x14ac:dyDescent="0.25">
      <c r="A159" t="s">
        <v>843</v>
      </c>
      <c r="B159">
        <v>729</v>
      </c>
      <c r="C159" t="s">
        <v>844</v>
      </c>
      <c r="D159" t="s">
        <v>845</v>
      </c>
      <c r="E159" t="s">
        <v>846</v>
      </c>
    </row>
    <row r="160" spans="1:5" x14ac:dyDescent="0.25">
      <c r="A160" t="s">
        <v>677</v>
      </c>
      <c r="B160">
        <v>758</v>
      </c>
      <c r="C160" t="s">
        <v>678</v>
      </c>
      <c r="D160" t="s">
        <v>679</v>
      </c>
      <c r="E160" t="s">
        <v>680</v>
      </c>
    </row>
    <row r="161" spans="1:5" x14ac:dyDescent="0.25">
      <c r="A161" t="s">
        <v>520</v>
      </c>
      <c r="B161">
        <v>767</v>
      </c>
      <c r="C161" t="s">
        <v>521</v>
      </c>
      <c r="D161" t="s">
        <v>522</v>
      </c>
      <c r="E161" t="s">
        <v>519</v>
      </c>
    </row>
    <row r="162" spans="1:5" x14ac:dyDescent="0.25">
      <c r="A162" t="s">
        <v>543</v>
      </c>
      <c r="B162">
        <v>783</v>
      </c>
      <c r="C162" t="s">
        <v>544</v>
      </c>
      <c r="D162" t="s">
        <v>545</v>
      </c>
      <c r="E162" t="s">
        <v>546</v>
      </c>
    </row>
    <row r="163" spans="1:5" x14ac:dyDescent="0.25">
      <c r="A163" t="s">
        <v>877</v>
      </c>
      <c r="B163">
        <v>816</v>
      </c>
      <c r="C163" t="s">
        <v>878</v>
      </c>
      <c r="D163" t="s">
        <v>879</v>
      </c>
      <c r="E163" t="s">
        <v>880</v>
      </c>
    </row>
    <row r="164" spans="1:5" x14ac:dyDescent="0.25">
      <c r="A164" t="s">
        <v>201</v>
      </c>
      <c r="B164">
        <v>827</v>
      </c>
      <c r="C164" t="s">
        <v>851</v>
      </c>
      <c r="D164" t="s">
        <v>852</v>
      </c>
      <c r="E164" t="s">
        <v>853</v>
      </c>
    </row>
    <row r="165" spans="1:5" x14ac:dyDescent="0.25">
      <c r="A165" t="s">
        <v>789</v>
      </c>
      <c r="B165">
        <v>839</v>
      </c>
      <c r="C165" t="s">
        <v>790</v>
      </c>
      <c r="D165" t="s">
        <v>791</v>
      </c>
      <c r="E165" t="s">
        <v>792</v>
      </c>
    </row>
    <row r="166" spans="1:5" x14ac:dyDescent="0.25">
      <c r="A166" t="s">
        <v>793</v>
      </c>
      <c r="B166">
        <v>851</v>
      </c>
      <c r="C166" t="s">
        <v>794</v>
      </c>
      <c r="D166" t="s">
        <v>487</v>
      </c>
      <c r="E166" t="s">
        <v>792</v>
      </c>
    </row>
    <row r="167" spans="1:5" x14ac:dyDescent="0.25">
      <c r="A167" t="s">
        <v>939</v>
      </c>
      <c r="B167">
        <v>852</v>
      </c>
      <c r="C167" t="s">
        <v>940</v>
      </c>
      <c r="D167" t="s">
        <v>941</v>
      </c>
      <c r="E167" t="s">
        <v>942</v>
      </c>
    </row>
    <row r="168" spans="1:5" x14ac:dyDescent="0.25">
      <c r="A168" t="s">
        <v>817</v>
      </c>
      <c r="B168">
        <v>877</v>
      </c>
      <c r="C168" t="s">
        <v>818</v>
      </c>
      <c r="D168" t="s">
        <v>819</v>
      </c>
      <c r="E168" t="s">
        <v>820</v>
      </c>
    </row>
    <row r="169" spans="1:5" x14ac:dyDescent="0.25">
      <c r="A169" t="s">
        <v>840</v>
      </c>
      <c r="B169">
        <v>917</v>
      </c>
      <c r="C169" t="s">
        <v>841</v>
      </c>
      <c r="D169" t="s">
        <v>842</v>
      </c>
      <c r="E169" t="s">
        <v>839</v>
      </c>
    </row>
    <row r="170" spans="1:5" x14ac:dyDescent="0.25">
      <c r="A170" t="s">
        <v>949</v>
      </c>
      <c r="B170">
        <v>940</v>
      </c>
      <c r="C170" t="s">
        <v>950</v>
      </c>
      <c r="D170" t="s">
        <v>529</v>
      </c>
      <c r="E170" t="s">
        <v>692</v>
      </c>
    </row>
    <row r="171" spans="1:5" x14ac:dyDescent="0.25">
      <c r="A171" t="s">
        <v>34</v>
      </c>
      <c r="B171">
        <v>950</v>
      </c>
      <c r="C171" t="s">
        <v>472</v>
      </c>
      <c r="D171" t="s">
        <v>473</v>
      </c>
      <c r="E171" t="s">
        <v>474</v>
      </c>
    </row>
    <row r="172" spans="1:5" x14ac:dyDescent="0.25">
      <c r="A172" t="s">
        <v>418</v>
      </c>
      <c r="B172">
        <v>967</v>
      </c>
      <c r="C172" t="s">
        <v>419</v>
      </c>
      <c r="D172" t="s">
        <v>420</v>
      </c>
      <c r="E172" t="s">
        <v>421</v>
      </c>
    </row>
    <row r="173" spans="1:5" x14ac:dyDescent="0.25">
      <c r="A173" t="s">
        <v>294</v>
      </c>
      <c r="B173">
        <v>969</v>
      </c>
      <c r="C173" t="s">
        <v>1041</v>
      </c>
      <c r="D173" t="s">
        <v>1042</v>
      </c>
      <c r="E173" t="s">
        <v>1043</v>
      </c>
    </row>
    <row r="174" spans="1:5" x14ac:dyDescent="0.25">
      <c r="A174" t="s">
        <v>170</v>
      </c>
      <c r="B174">
        <v>986</v>
      </c>
      <c r="C174" t="s">
        <v>767</v>
      </c>
      <c r="D174" t="s">
        <v>768</v>
      </c>
      <c r="E174" t="s">
        <v>769</v>
      </c>
    </row>
    <row r="175" spans="1:5" x14ac:dyDescent="0.25">
      <c r="A175" t="s">
        <v>983</v>
      </c>
      <c r="B175">
        <v>1010</v>
      </c>
      <c r="C175" t="s">
        <v>984</v>
      </c>
      <c r="D175" t="s">
        <v>624</v>
      </c>
      <c r="E175" t="s">
        <v>982</v>
      </c>
    </row>
    <row r="176" spans="1:5" x14ac:dyDescent="0.25">
      <c r="A176" t="s">
        <v>1047</v>
      </c>
      <c r="B176">
        <v>1024</v>
      </c>
      <c r="C176" t="s">
        <v>1048</v>
      </c>
      <c r="D176" t="s">
        <v>1049</v>
      </c>
      <c r="E176" t="s">
        <v>1046</v>
      </c>
    </row>
    <row r="177" spans="1:5" x14ac:dyDescent="0.25">
      <c r="A177" t="s">
        <v>144</v>
      </c>
      <c r="B177">
        <v>1090</v>
      </c>
      <c r="C177" t="s">
        <v>725</v>
      </c>
      <c r="D177" t="s">
        <v>726</v>
      </c>
      <c r="E177" t="s">
        <v>727</v>
      </c>
    </row>
    <row r="178" spans="1:5" x14ac:dyDescent="0.25">
      <c r="A178" t="s">
        <v>213</v>
      </c>
      <c r="B178">
        <v>1106</v>
      </c>
      <c r="C178" t="s">
        <v>869</v>
      </c>
      <c r="D178" t="s">
        <v>870</v>
      </c>
      <c r="E178" t="s">
        <v>487</v>
      </c>
    </row>
    <row r="179" spans="1:5" x14ac:dyDescent="0.25">
      <c r="A179" t="s">
        <v>232</v>
      </c>
      <c r="B179">
        <v>1115</v>
      </c>
      <c r="C179" t="s">
        <v>915</v>
      </c>
      <c r="D179" t="s">
        <v>916</v>
      </c>
      <c r="E179" t="s">
        <v>917</v>
      </c>
    </row>
    <row r="180" spans="1:5" x14ac:dyDescent="0.25">
      <c r="A180" t="s">
        <v>874</v>
      </c>
      <c r="B180">
        <v>1116</v>
      </c>
      <c r="C180" t="s">
        <v>875</v>
      </c>
      <c r="D180" t="s">
        <v>876</v>
      </c>
      <c r="E180" t="s">
        <v>653</v>
      </c>
    </row>
    <row r="181" spans="1:5" x14ac:dyDescent="0.25">
      <c r="A181" t="s">
        <v>93</v>
      </c>
      <c r="B181">
        <v>1131</v>
      </c>
      <c r="C181" t="s">
        <v>612</v>
      </c>
      <c r="D181" t="s">
        <v>613</v>
      </c>
      <c r="E181" t="s">
        <v>614</v>
      </c>
    </row>
    <row r="182" spans="1:5" x14ac:dyDescent="0.25">
      <c r="A182" t="s">
        <v>824</v>
      </c>
      <c r="B182">
        <v>1132</v>
      </c>
      <c r="C182" t="s">
        <v>825</v>
      </c>
      <c r="D182" t="s">
        <v>826</v>
      </c>
      <c r="E182" t="s">
        <v>827</v>
      </c>
    </row>
    <row r="183" spans="1:5" x14ac:dyDescent="0.25">
      <c r="A183" t="s">
        <v>965</v>
      </c>
      <c r="B183">
        <v>1143</v>
      </c>
      <c r="C183" t="s">
        <v>966</v>
      </c>
      <c r="D183" t="s">
        <v>967</v>
      </c>
      <c r="E183" t="s">
        <v>481</v>
      </c>
    </row>
    <row r="184" spans="1:5" x14ac:dyDescent="0.25">
      <c r="A184" t="s">
        <v>830</v>
      </c>
      <c r="B184">
        <v>1146</v>
      </c>
      <c r="C184" t="s">
        <v>831</v>
      </c>
      <c r="D184" t="s">
        <v>832</v>
      </c>
      <c r="E184" t="s">
        <v>833</v>
      </c>
    </row>
    <row r="185" spans="1:5" x14ac:dyDescent="0.25">
      <c r="A185" t="s">
        <v>193</v>
      </c>
      <c r="B185">
        <v>1148</v>
      </c>
      <c r="C185" t="s">
        <v>828</v>
      </c>
      <c r="D185" t="s">
        <v>829</v>
      </c>
      <c r="E185" t="s">
        <v>417</v>
      </c>
    </row>
    <row r="186" spans="1:5" x14ac:dyDescent="0.25">
      <c r="A186" t="s">
        <v>924</v>
      </c>
      <c r="B186">
        <v>1168</v>
      </c>
      <c r="C186" t="s">
        <v>925</v>
      </c>
      <c r="D186" t="s">
        <v>926</v>
      </c>
      <c r="E186" t="s">
        <v>399</v>
      </c>
    </row>
    <row r="187" spans="1:5" x14ac:dyDescent="0.25">
      <c r="A187" t="s">
        <v>230</v>
      </c>
      <c r="B187">
        <v>1180</v>
      </c>
      <c r="C187" t="s">
        <v>912</v>
      </c>
      <c r="D187" t="s">
        <v>913</v>
      </c>
      <c r="E187" t="s">
        <v>914</v>
      </c>
    </row>
    <row r="188" spans="1:5" x14ac:dyDescent="0.25">
      <c r="A188" t="s">
        <v>98</v>
      </c>
      <c r="B188">
        <v>1186</v>
      </c>
      <c r="C188" t="s">
        <v>618</v>
      </c>
      <c r="D188" t="s">
        <v>619</v>
      </c>
      <c r="E188" t="s">
        <v>620</v>
      </c>
    </row>
    <row r="189" spans="1:5" x14ac:dyDescent="0.25">
      <c r="A189" t="s">
        <v>985</v>
      </c>
      <c r="B189">
        <v>1202</v>
      </c>
      <c r="C189" t="s">
        <v>986</v>
      </c>
      <c r="D189" t="s">
        <v>987</v>
      </c>
      <c r="E189" t="s">
        <v>988</v>
      </c>
    </row>
    <row r="190" spans="1:5" x14ac:dyDescent="0.25">
      <c r="A190" t="s">
        <v>974</v>
      </c>
      <c r="B190">
        <v>1240</v>
      </c>
      <c r="C190" t="s">
        <v>975</v>
      </c>
      <c r="D190" t="s">
        <v>578</v>
      </c>
      <c r="E190" t="s">
        <v>976</v>
      </c>
    </row>
    <row r="191" spans="1:5" x14ac:dyDescent="0.25">
      <c r="A191" t="s">
        <v>778</v>
      </c>
      <c r="B191">
        <v>1255</v>
      </c>
      <c r="C191" t="s">
        <v>779</v>
      </c>
      <c r="D191" t="s">
        <v>780</v>
      </c>
      <c r="E191" t="s">
        <v>781</v>
      </c>
    </row>
    <row r="192" spans="1:5" x14ac:dyDescent="0.25">
      <c r="A192" t="s">
        <v>414</v>
      </c>
      <c r="B192">
        <v>1290</v>
      </c>
      <c r="C192" t="s">
        <v>415</v>
      </c>
      <c r="D192" t="s">
        <v>416</v>
      </c>
      <c r="E192" t="s">
        <v>417</v>
      </c>
    </row>
    <row r="193" spans="1:5" x14ac:dyDescent="0.25">
      <c r="A193" t="s">
        <v>871</v>
      </c>
      <c r="B193">
        <v>1299</v>
      </c>
      <c r="C193" t="s">
        <v>872</v>
      </c>
      <c r="D193" t="s">
        <v>873</v>
      </c>
      <c r="E193" t="s">
        <v>653</v>
      </c>
    </row>
    <row r="194" spans="1:5" x14ac:dyDescent="0.25">
      <c r="A194" t="s">
        <v>885</v>
      </c>
      <c r="B194">
        <v>1327</v>
      </c>
      <c r="C194" t="s">
        <v>886</v>
      </c>
      <c r="D194" t="s">
        <v>887</v>
      </c>
      <c r="E194" t="s">
        <v>888</v>
      </c>
    </row>
    <row r="195" spans="1:5" x14ac:dyDescent="0.25">
      <c r="A195" t="s">
        <v>205</v>
      </c>
      <c r="B195">
        <v>1328</v>
      </c>
      <c r="C195" t="s">
        <v>861</v>
      </c>
      <c r="D195" t="s">
        <v>862</v>
      </c>
      <c r="E195" t="s">
        <v>467</v>
      </c>
    </row>
    <row r="196" spans="1:5" x14ac:dyDescent="0.25">
      <c r="A196" t="s">
        <v>168</v>
      </c>
      <c r="B196">
        <v>1342</v>
      </c>
      <c r="C196" t="s">
        <v>764</v>
      </c>
      <c r="D196" t="s">
        <v>765</v>
      </c>
      <c r="E196" t="s">
        <v>766</v>
      </c>
    </row>
    <row r="197" spans="1:5" x14ac:dyDescent="0.25">
      <c r="A197" t="s">
        <v>956</v>
      </c>
      <c r="B197">
        <v>1347</v>
      </c>
      <c r="C197" t="s">
        <v>957</v>
      </c>
      <c r="D197" t="s">
        <v>958</v>
      </c>
      <c r="E197" t="s">
        <v>959</v>
      </c>
    </row>
    <row r="198" spans="1:5" x14ac:dyDescent="0.25">
      <c r="A198" t="s">
        <v>130</v>
      </c>
      <c r="B198">
        <v>1357</v>
      </c>
      <c r="C198" t="s">
        <v>695</v>
      </c>
      <c r="D198" t="s">
        <v>696</v>
      </c>
      <c r="E198" t="s">
        <v>421</v>
      </c>
    </row>
    <row r="199" spans="1:5" x14ac:dyDescent="0.25">
      <c r="A199" t="s">
        <v>893</v>
      </c>
      <c r="B199">
        <v>1409</v>
      </c>
      <c r="C199" t="s">
        <v>894</v>
      </c>
      <c r="D199" t="s">
        <v>895</v>
      </c>
      <c r="E199" t="s">
        <v>896</v>
      </c>
    </row>
    <row r="200" spans="1:5" x14ac:dyDescent="0.25">
      <c r="A200" t="s">
        <v>834</v>
      </c>
      <c r="B200">
        <v>1471</v>
      </c>
      <c r="C200" t="s">
        <v>835</v>
      </c>
      <c r="D200" t="s">
        <v>727</v>
      </c>
      <c r="E200" t="s">
        <v>833</v>
      </c>
    </row>
    <row r="201" spans="1:5" x14ac:dyDescent="0.25">
      <c r="A201" t="s">
        <v>338</v>
      </c>
      <c r="B201">
        <v>1473</v>
      </c>
      <c r="C201" t="s">
        <v>1113</v>
      </c>
      <c r="D201" t="s">
        <v>1114</v>
      </c>
      <c r="E201" t="s">
        <v>487</v>
      </c>
    </row>
    <row r="202" spans="1:5" x14ac:dyDescent="0.25">
      <c r="A202" t="s">
        <v>1000</v>
      </c>
      <c r="B202">
        <v>1487</v>
      </c>
      <c r="C202" t="s">
        <v>1001</v>
      </c>
      <c r="D202" t="s">
        <v>752</v>
      </c>
      <c r="E202" t="s">
        <v>671</v>
      </c>
    </row>
    <row r="203" spans="1:5" x14ac:dyDescent="0.25">
      <c r="A203" t="s">
        <v>410</v>
      </c>
      <c r="B203">
        <v>1506</v>
      </c>
      <c r="C203" t="s">
        <v>411</v>
      </c>
      <c r="D203" t="s">
        <v>412</v>
      </c>
      <c r="E203" t="s">
        <v>413</v>
      </c>
    </row>
    <row r="204" spans="1:5" x14ac:dyDescent="0.25">
      <c r="A204" t="s">
        <v>406</v>
      </c>
      <c r="B204">
        <v>1527</v>
      </c>
      <c r="C204" t="s">
        <v>407</v>
      </c>
      <c r="D204" t="s">
        <v>408</v>
      </c>
      <c r="E204" t="s">
        <v>409</v>
      </c>
    </row>
    <row r="205" spans="1:5" x14ac:dyDescent="0.25">
      <c r="A205" t="s">
        <v>1073</v>
      </c>
      <c r="B205">
        <v>1528</v>
      </c>
      <c r="C205" t="s">
        <v>1074</v>
      </c>
      <c r="D205" t="s">
        <v>1075</v>
      </c>
      <c r="E205" t="s">
        <v>1076</v>
      </c>
    </row>
    <row r="206" spans="1:5" x14ac:dyDescent="0.25">
      <c r="A206" t="s">
        <v>128</v>
      </c>
      <c r="B206">
        <v>1561</v>
      </c>
      <c r="C206" t="s">
        <v>693</v>
      </c>
      <c r="D206" t="s">
        <v>694</v>
      </c>
      <c r="E206" t="s">
        <v>692</v>
      </c>
    </row>
    <row r="207" spans="1:5" x14ac:dyDescent="0.25">
      <c r="A207" t="s">
        <v>1081</v>
      </c>
      <c r="B207">
        <v>1594</v>
      </c>
      <c r="C207" t="s">
        <v>1082</v>
      </c>
      <c r="D207" t="s">
        <v>1083</v>
      </c>
      <c r="E207" t="s">
        <v>1084</v>
      </c>
    </row>
    <row r="208" spans="1:5" x14ac:dyDescent="0.25">
      <c r="A208" t="s">
        <v>774</v>
      </c>
      <c r="B208">
        <v>1612</v>
      </c>
      <c r="C208" t="s">
        <v>775</v>
      </c>
      <c r="D208" t="s">
        <v>776</v>
      </c>
      <c r="E208" t="s">
        <v>777</v>
      </c>
    </row>
    <row r="209" spans="1:5" x14ac:dyDescent="0.25">
      <c r="A209" t="s">
        <v>968</v>
      </c>
      <c r="B209">
        <v>1631</v>
      </c>
      <c r="C209" t="s">
        <v>969</v>
      </c>
      <c r="D209" t="s">
        <v>970</v>
      </c>
      <c r="E209" t="s">
        <v>727</v>
      </c>
    </row>
    <row r="210" spans="1:5" x14ac:dyDescent="0.25">
      <c r="A210" t="s">
        <v>227</v>
      </c>
      <c r="B210">
        <v>1632</v>
      </c>
      <c r="C210" t="s">
        <v>910</v>
      </c>
      <c r="D210" t="s">
        <v>596</v>
      </c>
      <c r="E210" t="s">
        <v>911</v>
      </c>
    </row>
    <row r="211" spans="1:5" x14ac:dyDescent="0.25">
      <c r="A211" t="s">
        <v>132</v>
      </c>
      <c r="B211">
        <v>1671</v>
      </c>
      <c r="C211" t="s">
        <v>697</v>
      </c>
      <c r="D211" t="s">
        <v>698</v>
      </c>
      <c r="E211" t="s">
        <v>561</v>
      </c>
    </row>
    <row r="212" spans="1:5" x14ac:dyDescent="0.25">
      <c r="A212" t="s">
        <v>148</v>
      </c>
      <c r="B212">
        <v>1694</v>
      </c>
      <c r="C212" t="s">
        <v>731</v>
      </c>
      <c r="D212" t="s">
        <v>732</v>
      </c>
      <c r="E212" t="s">
        <v>680</v>
      </c>
    </row>
    <row r="213" spans="1:5" x14ac:dyDescent="0.25">
      <c r="A213" t="s">
        <v>927</v>
      </c>
      <c r="B213">
        <v>1698</v>
      </c>
      <c r="C213" t="s">
        <v>928</v>
      </c>
      <c r="D213" t="s">
        <v>929</v>
      </c>
      <c r="E213" t="s">
        <v>930</v>
      </c>
    </row>
    <row r="214" spans="1:5" x14ac:dyDescent="0.25">
      <c r="A214" t="s">
        <v>87</v>
      </c>
      <c r="B214">
        <v>1702</v>
      </c>
      <c r="C214" t="s">
        <v>597</v>
      </c>
      <c r="D214" t="s">
        <v>598</v>
      </c>
      <c r="E214" t="s">
        <v>599</v>
      </c>
    </row>
    <row r="215" spans="1:5" x14ac:dyDescent="0.25">
      <c r="A215" t="s">
        <v>821</v>
      </c>
      <c r="B215">
        <v>1710</v>
      </c>
      <c r="C215" t="s">
        <v>822</v>
      </c>
      <c r="D215" t="s">
        <v>823</v>
      </c>
      <c r="E215" t="s">
        <v>417</v>
      </c>
    </row>
    <row r="216" spans="1:5" x14ac:dyDescent="0.25">
      <c r="A216" t="s">
        <v>1019</v>
      </c>
      <c r="B216">
        <v>1717</v>
      </c>
      <c r="C216" t="s">
        <v>1020</v>
      </c>
      <c r="D216" t="s">
        <v>1021</v>
      </c>
      <c r="E216" t="s">
        <v>705</v>
      </c>
    </row>
    <row r="217" spans="1:5" x14ac:dyDescent="0.25">
      <c r="A217" t="s">
        <v>699</v>
      </c>
      <c r="B217">
        <v>1742</v>
      </c>
      <c r="C217" t="s">
        <v>700</v>
      </c>
      <c r="D217" t="s">
        <v>701</v>
      </c>
      <c r="E217" t="s">
        <v>702</v>
      </c>
    </row>
    <row r="218" spans="1:5" x14ac:dyDescent="0.25">
      <c r="A218" t="s">
        <v>799</v>
      </c>
      <c r="B218">
        <v>1798</v>
      </c>
      <c r="C218" t="s">
        <v>800</v>
      </c>
      <c r="D218" t="s">
        <v>801</v>
      </c>
      <c r="E218" t="s">
        <v>798</v>
      </c>
    </row>
    <row r="219" spans="1:5" x14ac:dyDescent="0.25">
      <c r="A219" t="s">
        <v>1022</v>
      </c>
      <c r="B219">
        <v>1812</v>
      </c>
      <c r="C219" t="s">
        <v>1023</v>
      </c>
      <c r="D219" t="s">
        <v>1024</v>
      </c>
      <c r="E219" t="s">
        <v>1025</v>
      </c>
    </row>
    <row r="220" spans="1:5" x14ac:dyDescent="0.25">
      <c r="A220" t="s">
        <v>1037</v>
      </c>
      <c r="B220">
        <v>1864</v>
      </c>
      <c r="C220" t="s">
        <v>1038</v>
      </c>
      <c r="D220" t="s">
        <v>1039</v>
      </c>
      <c r="E220" t="s">
        <v>1040</v>
      </c>
    </row>
    <row r="221" spans="1:5" x14ac:dyDescent="0.25">
      <c r="A221" t="s">
        <v>277</v>
      </c>
      <c r="B221">
        <v>1899</v>
      </c>
      <c r="C221" t="s">
        <v>1005</v>
      </c>
      <c r="D221" t="s">
        <v>1006</v>
      </c>
      <c r="E221" t="s">
        <v>1007</v>
      </c>
    </row>
    <row r="222" spans="1:5" x14ac:dyDescent="0.25">
      <c r="A222" t="s">
        <v>1008</v>
      </c>
      <c r="B222">
        <v>1899</v>
      </c>
      <c r="C222" t="s">
        <v>1009</v>
      </c>
      <c r="D222" t="s">
        <v>1010</v>
      </c>
      <c r="E222" t="s">
        <v>1011</v>
      </c>
    </row>
    <row r="223" spans="1:5" x14ac:dyDescent="0.25">
      <c r="A223" t="s">
        <v>346</v>
      </c>
      <c r="B223">
        <v>1930</v>
      </c>
      <c r="C223" t="s">
        <v>1118</v>
      </c>
      <c r="D223" t="s">
        <v>1119</v>
      </c>
      <c r="E223" t="s">
        <v>1120</v>
      </c>
    </row>
    <row r="224" spans="1:5" x14ac:dyDescent="0.25">
      <c r="A224" t="s">
        <v>178</v>
      </c>
      <c r="B224">
        <v>2029</v>
      </c>
      <c r="C224" t="s">
        <v>786</v>
      </c>
      <c r="D224" t="s">
        <v>787</v>
      </c>
      <c r="E224" t="s">
        <v>788</v>
      </c>
    </row>
    <row r="225" spans="1:5" x14ac:dyDescent="0.25">
      <c r="A225" t="s">
        <v>889</v>
      </c>
      <c r="B225">
        <v>2055</v>
      </c>
      <c r="C225" t="s">
        <v>890</v>
      </c>
      <c r="D225" t="s">
        <v>891</v>
      </c>
      <c r="E225" t="s">
        <v>892</v>
      </c>
    </row>
    <row r="226" spans="1:5" x14ac:dyDescent="0.25">
      <c r="A226" t="s">
        <v>361</v>
      </c>
      <c r="B226">
        <v>2078</v>
      </c>
      <c r="C226" t="s">
        <v>1133</v>
      </c>
      <c r="D226" t="s">
        <v>1134</v>
      </c>
      <c r="E226" t="s">
        <v>487</v>
      </c>
    </row>
    <row r="227" spans="1:5" x14ac:dyDescent="0.25">
      <c r="A227" t="s">
        <v>267</v>
      </c>
      <c r="B227">
        <v>2156</v>
      </c>
      <c r="C227" t="s">
        <v>977</v>
      </c>
      <c r="D227" t="s">
        <v>736</v>
      </c>
      <c r="E227" t="s">
        <v>978</v>
      </c>
    </row>
    <row r="228" spans="1:5" x14ac:dyDescent="0.25">
      <c r="A228" t="s">
        <v>759</v>
      </c>
      <c r="B228">
        <v>2245</v>
      </c>
      <c r="C228" t="s">
        <v>760</v>
      </c>
      <c r="D228" t="s">
        <v>659</v>
      </c>
      <c r="E228" t="s">
        <v>758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Kanji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Seth Jackson</cp:lastModifiedBy>
  <dcterms:created xsi:type="dcterms:W3CDTF">2021-08-16T23:13:36Z</dcterms:created>
  <dcterms:modified xsi:type="dcterms:W3CDTF">2021-08-16T23:42:20Z</dcterms:modified>
</cp:coreProperties>
</file>