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2640" yWindow="540" windowWidth="24880" windowHeight="16740" tabRatio="500" activeTab="3"/>
  </bookViews>
  <sheets>
    <sheet name="Sheet1" sheetId="1" r:id="rId1"/>
    <sheet name="Demographic" sheetId="3" r:id="rId2"/>
    <sheet name="Scenario 1" sheetId="2" r:id="rId3"/>
    <sheet name="Scenario 2" sheetId="4" r:id="rId4"/>
    <sheet name="Overall" sheetId="5" r:id="rId5"/>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12" i="2" l="1"/>
  <c r="D12" i="2"/>
  <c r="C12" i="2"/>
  <c r="D12" i="4"/>
  <c r="E12" i="4"/>
  <c r="C12" i="4"/>
  <c r="K31" i="5"/>
  <c r="L31" i="5"/>
  <c r="M31" i="5"/>
  <c r="K30" i="5"/>
  <c r="L30" i="5"/>
  <c r="M30" i="5"/>
  <c r="K29" i="5"/>
  <c r="L29" i="5"/>
  <c r="M29" i="5"/>
  <c r="K28" i="5"/>
  <c r="L28" i="5"/>
  <c r="M28" i="5"/>
  <c r="O28" i="5"/>
  <c r="O17" i="5"/>
  <c r="K23" i="5"/>
  <c r="L23" i="5"/>
  <c r="M23" i="5"/>
  <c r="K22" i="5"/>
  <c r="L22" i="5"/>
  <c r="M22" i="5"/>
  <c r="K21" i="5"/>
  <c r="L21" i="5"/>
  <c r="M21" i="5"/>
  <c r="K20" i="5"/>
  <c r="L20" i="5"/>
  <c r="M20" i="5"/>
  <c r="K19" i="5"/>
  <c r="L19" i="5"/>
  <c r="M19" i="5"/>
  <c r="K18" i="5"/>
  <c r="L18" i="5"/>
  <c r="M18" i="5"/>
  <c r="K17" i="5"/>
  <c r="L17" i="5"/>
  <c r="M17" i="5"/>
  <c r="O6" i="5"/>
  <c r="M7" i="5"/>
  <c r="M8" i="5"/>
  <c r="M9" i="5"/>
  <c r="M10" i="5"/>
  <c r="M11" i="5"/>
  <c r="M12" i="5"/>
  <c r="M13" i="5"/>
  <c r="M6" i="5"/>
  <c r="L7" i="5"/>
  <c r="L8" i="5"/>
  <c r="L9" i="5"/>
  <c r="L10" i="5"/>
  <c r="L11" i="5"/>
  <c r="L12" i="5"/>
  <c r="L13" i="5"/>
  <c r="L6" i="5"/>
  <c r="K7" i="5"/>
  <c r="K8" i="5"/>
  <c r="K9" i="5"/>
  <c r="K10" i="5"/>
  <c r="K11" i="5"/>
  <c r="K12" i="5"/>
  <c r="K13" i="5"/>
  <c r="K6" i="5"/>
  <c r="B31" i="5"/>
  <c r="C31" i="5"/>
  <c r="D31" i="5"/>
  <c r="E31" i="5"/>
  <c r="F31" i="5"/>
  <c r="G31" i="5"/>
  <c r="I31" i="5"/>
  <c r="B30" i="5"/>
  <c r="C30" i="5"/>
  <c r="D30" i="5"/>
  <c r="E30" i="5"/>
  <c r="F30" i="5"/>
  <c r="G30" i="5"/>
  <c r="I30" i="5"/>
  <c r="B29" i="5"/>
  <c r="C29" i="5"/>
  <c r="D29" i="5"/>
  <c r="E29" i="5"/>
  <c r="F29" i="5"/>
  <c r="G29" i="5"/>
  <c r="I29" i="5"/>
  <c r="B28" i="5"/>
  <c r="C28" i="5"/>
  <c r="D28" i="5"/>
  <c r="E28" i="5"/>
  <c r="F28" i="5"/>
  <c r="G28" i="5"/>
  <c r="I28" i="5"/>
  <c r="B23" i="5"/>
  <c r="C23" i="5"/>
  <c r="D23" i="5"/>
  <c r="E23" i="5"/>
  <c r="F23" i="5"/>
  <c r="G23" i="5"/>
  <c r="I23" i="5"/>
  <c r="B22" i="5"/>
  <c r="C22" i="5"/>
  <c r="D22" i="5"/>
  <c r="E22" i="5"/>
  <c r="F22" i="5"/>
  <c r="G22" i="5"/>
  <c r="I22" i="5"/>
  <c r="B21" i="5"/>
  <c r="C21" i="5"/>
  <c r="D21" i="5"/>
  <c r="E21" i="5"/>
  <c r="F21" i="5"/>
  <c r="G21" i="5"/>
  <c r="I21" i="5"/>
  <c r="B20" i="5"/>
  <c r="C20" i="5"/>
  <c r="D20" i="5"/>
  <c r="E20" i="5"/>
  <c r="F20" i="5"/>
  <c r="G20" i="5"/>
  <c r="I20" i="5"/>
  <c r="B19" i="5"/>
  <c r="C19" i="5"/>
  <c r="D19" i="5"/>
  <c r="E19" i="5"/>
  <c r="F19" i="5"/>
  <c r="G19" i="5"/>
  <c r="I19" i="5"/>
  <c r="B18" i="5"/>
  <c r="C18" i="5"/>
  <c r="D18" i="5"/>
  <c r="E18" i="5"/>
  <c r="F18" i="5"/>
  <c r="G18" i="5"/>
  <c r="I18" i="5"/>
  <c r="B17" i="5"/>
  <c r="C17" i="5"/>
  <c r="D17" i="5"/>
  <c r="E17" i="5"/>
  <c r="F17" i="5"/>
  <c r="G17" i="5"/>
  <c r="I17" i="5"/>
  <c r="B7" i="5"/>
  <c r="C7" i="5"/>
  <c r="D7" i="5"/>
  <c r="E7" i="5"/>
  <c r="F7" i="5"/>
  <c r="G7" i="5"/>
  <c r="I7" i="5"/>
  <c r="B8" i="5"/>
  <c r="C8" i="5"/>
  <c r="D8" i="5"/>
  <c r="E8" i="5"/>
  <c r="F8" i="5"/>
  <c r="G8" i="5"/>
  <c r="I8" i="5"/>
  <c r="B9" i="5"/>
  <c r="C9" i="5"/>
  <c r="D9" i="5"/>
  <c r="E9" i="5"/>
  <c r="F9" i="5"/>
  <c r="G9" i="5"/>
  <c r="I9" i="5"/>
  <c r="B10" i="5"/>
  <c r="C10" i="5"/>
  <c r="D10" i="5"/>
  <c r="E10" i="5"/>
  <c r="F10" i="5"/>
  <c r="G10" i="5"/>
  <c r="I10" i="5"/>
  <c r="B11" i="5"/>
  <c r="C11" i="5"/>
  <c r="D11" i="5"/>
  <c r="E11" i="5"/>
  <c r="F11" i="5"/>
  <c r="G11" i="5"/>
  <c r="I11" i="5"/>
  <c r="B12" i="5"/>
  <c r="C12" i="5"/>
  <c r="D12" i="5"/>
  <c r="E12" i="5"/>
  <c r="F12" i="5"/>
  <c r="G12" i="5"/>
  <c r="I12" i="5"/>
  <c r="B13" i="5"/>
  <c r="C13" i="5"/>
  <c r="D13" i="5"/>
  <c r="E13" i="5"/>
  <c r="F13" i="5"/>
  <c r="G13" i="5"/>
  <c r="I13" i="5"/>
  <c r="B6" i="5"/>
  <c r="C6" i="5"/>
  <c r="D6" i="5"/>
  <c r="E6" i="5"/>
  <c r="F6" i="5"/>
  <c r="G6" i="5"/>
  <c r="I6" i="5"/>
  <c r="J7" i="4"/>
  <c r="J6" i="4"/>
  <c r="J5" i="4"/>
  <c r="J4" i="4"/>
  <c r="H8" i="4"/>
  <c r="H7" i="4"/>
  <c r="H6" i="4"/>
  <c r="H5" i="4"/>
  <c r="H4" i="4"/>
  <c r="D4" i="4"/>
  <c r="E4" i="4"/>
  <c r="D5" i="4"/>
  <c r="E5" i="4"/>
  <c r="D6" i="4"/>
  <c r="E6" i="4"/>
  <c r="D7" i="4"/>
  <c r="E7" i="4"/>
  <c r="D8" i="4"/>
  <c r="E8" i="4"/>
  <c r="D9" i="4"/>
  <c r="E9" i="4"/>
  <c r="C9" i="4"/>
  <c r="C8" i="4"/>
  <c r="C7" i="4"/>
  <c r="C6" i="4"/>
  <c r="C5" i="4"/>
  <c r="C4" i="4"/>
  <c r="J11" i="4"/>
  <c r="H11" i="4"/>
  <c r="E11" i="4"/>
  <c r="D11" i="4"/>
  <c r="C11" i="4"/>
  <c r="H8" i="2"/>
  <c r="H7" i="2"/>
  <c r="H6" i="2"/>
  <c r="H5" i="2"/>
  <c r="H4" i="2"/>
  <c r="H11" i="2"/>
  <c r="J4" i="2"/>
  <c r="J5" i="2"/>
  <c r="J6" i="2"/>
  <c r="J7" i="2"/>
  <c r="J11" i="2"/>
  <c r="D4" i="2"/>
  <c r="D5" i="2"/>
  <c r="D6" i="2"/>
  <c r="D7" i="2"/>
  <c r="D8" i="2"/>
  <c r="D9" i="2"/>
  <c r="D11" i="2"/>
  <c r="E4" i="2"/>
  <c r="E5" i="2"/>
  <c r="E6" i="2"/>
  <c r="E7" i="2"/>
  <c r="E8" i="2"/>
  <c r="E9" i="2"/>
  <c r="E11" i="2"/>
  <c r="C4" i="2"/>
  <c r="C5" i="2"/>
  <c r="C6" i="2"/>
  <c r="C7" i="2"/>
  <c r="C8" i="2"/>
  <c r="C9" i="2"/>
  <c r="C11" i="2"/>
  <c r="C22" i="3"/>
  <c r="C23" i="3"/>
  <c r="C24" i="3"/>
  <c r="C25" i="3"/>
  <c r="C26" i="3"/>
  <c r="C27" i="3"/>
  <c r="C29" i="3"/>
  <c r="C4" i="3"/>
  <c r="C3" i="3"/>
</calcChain>
</file>

<file path=xl/sharedStrings.xml><?xml version="1.0" encoding="utf-8"?>
<sst xmlns="http://schemas.openxmlformats.org/spreadsheetml/2006/main" count="645" uniqueCount="158">
  <si>
    <t>Male</t>
  </si>
  <si>
    <t>Professor</t>
  </si>
  <si>
    <t>Computational Scientists</t>
  </si>
  <si>
    <t>No</t>
  </si>
  <si>
    <t>Neutral</t>
  </si>
  <si>
    <t>I think this might mainly be useful for demonstration purposes. For real practical applications, this does not seem to do more than staging files and submitting a job to the queueing system. For experienced people this is fairly easy to do on the command line, and I doubt that less experienced people would be able to make reasonable choices of parameters etc. When it comes to debugging, the additional abstraction layer probably makes things more complicated. So to me this is a bit like art for art's sake.</t>
  </si>
  <si>
    <t>Agree</t>
  </si>
  <si>
    <t>Strongly Agree</t>
  </si>
  <si>
    <t>Strongly disagree</t>
  </si>
  <si>
    <t>Not Applicable</t>
  </si>
  <si>
    <t>Disagree</t>
  </si>
  <si>
    <t>Firefox does not seem to render web interface as intended.</t>
  </si>
  <si>
    <t>Helps to make simulations reproducible.</t>
  </si>
  <si>
    <t>Lecturer</t>
  </si>
  <si>
    <t>Informatics / Computer Science</t>
  </si>
  <si>
    <t>Strongly agree</t>
  </si>
  <si>
    <t>It works very well in the core, but it would be nice to be able to select different code version, with different featuresets enabled (e.g., HemeLB with MRT, different boundary conditions, D3Q27 etc.). Perhaps that's something for future work?</t>
  </si>
  <si>
    <t>Some changes require adding extra files outside of config.xml. It would be nice to have support for that. Other than that this works pretty well.</t>
  </si>
  <si>
    <t>It's too inflexible in the configuration stage, with only one code version and only changes possible in the XML or GMY file (e.g., not in inlet files).</t>
  </si>
  <si>
    <t>It is extremely easy to use, the interface is very well designed, and it enables people to quickly run pressure-based simulations with default code settings. Definitely a major step ahead compared to the command-line solutions for many users.</t>
  </si>
  <si>
    <t>PhD student</t>
  </si>
  <si>
    <t>A configuration viewer which can display the parameters of the xml files rather than raw xml might be useful. This way you can glance at the parameters rather than having to effectively decode the xml in your head. Being able to change this file just before submitting (and getting a downloadable new version) would be very useful.</t>
  </si>
  <si>
    <t>It's not clear how these files are versioned. If I change the configuration file can I download a copy, or even better directly archive/version it so that if I then want to rerun that simulation there's already a copy in the cloud. (I guess the job id's might already track this, but it's not clear on the workflow here).</t>
  </si>
  <si>
    <t>Not clear how I can now use this to create my own reproducible experiments to give to someone else (which is something that you might want to do).
It would be nice to be able to view the VTK files without having to have a local ParaView install.</t>
  </si>
  <si>
    <t>Good display of information all in one place (e.g the config file and geometry files etc are all displayed).
Nice separation of stdout/stderr on the output (again avoiding two seperate log files as you potentially need on command line).
Simplicity to use and requires no command line training (for example you didn't even need to know how to untar the files in the second example. This is very useful for non-expert users).</t>
  </si>
  <si>
    <t>Project Manager (Academic)</t>
  </si>
  <si>
    <t>Not clear where output files end up</t>
  </si>
  <si>
    <t>Flexible</t>
  </si>
  <si>
    <t>Female</t>
  </si>
  <si>
    <t>PDRA</t>
  </si>
  <si>
    <t>physics/Biophysics</t>
  </si>
  <si>
    <t>In the overview page the line corresponding to the number of cores and number of machines are switched respect to the setting page. To avoid confusion, I would keep them in the same order.</t>
  </si>
  <si>
    <t>It works good. In the meantime I checked the simulation set in the previous set of instructions and it failed. When this happens there are no instruction on how to procede.</t>
  </si>
  <si>
    <t>The simulation failed and it did not provide a useful error message nor I could find instructions on how to fix the problem.</t>
  </si>
  <si>
    <t>It is easy to use and great for researchers who don't have much computational power themselves. A reference to a paper which explains the method and the results and how to interpret them could help.</t>
  </si>
  <si>
    <t>MSc student</t>
  </si>
  <si>
    <t>Clinician</t>
  </si>
  <si>
    <t>Yes</t>
  </si>
  <si>
    <t>complicated</t>
  </si>
  <si>
    <t>the instructions are sufficient</t>
  </si>
  <si>
    <t>Professional</t>
  </si>
  <si>
    <t>nothing</t>
  </si>
  <si>
    <t>easy to use</t>
  </si>
  <si>
    <t>Biologist</t>
  </si>
  <si>
    <t>Software Architect</t>
  </si>
  <si>
    <t>Explore whether the XML file could be rendered as a form with fields. The user would not need to understand XML. It would be clearer which are parameter names and which are values. The user would then only be able to edit values and not, accidentally, delete some of the XML mark-up.</t>
  </si>
  <si>
    <t>On the Job Index page, allow the user to select a Job Index and then click + Add new job to create a new job based on the existing job. Also, on the job-specific pages, provide a link to the Job Index page. Add colour codes and icons on the Job Index page so users can quickly see which jobs are running, which are complete, which encountered errors etc (e.g. Travis CI uses green for complete, red for errors and yellow for running).</t>
  </si>
  <si>
    <t>The need to edit raw XML.</t>
  </si>
  <si>
    <t>No need to install software or run at the command-line which makes it easy for novices.</t>
  </si>
  <si>
    <t>potential (but needed) slow-learning curve, requires a detailed troubleshooting documents</t>
  </si>
  <si>
    <t>Online-based, easier to use to low-computational skills scientists, efficient</t>
  </si>
  <si>
    <t>Maybe in the configuration overview page, you should show the configuration part on top and below in something like "spoiler tags" an expandable screen with the xml. I say this however, without knowing exactly how experienced users of this tool are and how often they need to see something in the xml file directly.</t>
  </si>
  <si>
    <t>Cannot find something to say as a negative part.</t>
  </si>
  <si>
    <t>How easy it is to use.</t>
  </si>
  <si>
    <t>just neutral interface, overall is good!</t>
  </si>
  <si>
    <t>easy and fast</t>
  </si>
  <si>
    <t>The result takes time to out</t>
  </si>
  <si>
    <t>It is easy to use and the instruction guide is clear enough.</t>
  </si>
  <si>
    <t>Maybe should avoid the users to see the code</t>
  </si>
  <si>
    <t>If just download and upload sth then I can receive the result, it will be good</t>
  </si>
  <si>
    <t>Probably a button like "Save but not go to next step yet" would be useful when configuring the job.</t>
  </si>
  <si>
    <t>I think it would be more convenient to edit job's XML via a graphical interface as well, not by editing the XML directly. For example, a textbox for inlet pressure would be easier to work with.</t>
  </si>
  <si>
    <t>Necessity to edit XML directly on a webpage. I think it would be good to have links like "Help me choose machine type. Help me choose number of machines." in case the user is not sure what to do.</t>
  </si>
  <si>
    <t>In general, HemeWeb is a much more user-friendly interface compared to a command line. It is very easy to re-run simulations.</t>
  </si>
  <si>
    <t>The job overview page may be confusing for someone who's doing it the for first time</t>
  </si>
  <si>
    <t>The interface and the possibility of easily reproduce someone else's simulation</t>
  </si>
  <si>
    <t>Timestamp</t>
  </si>
  <si>
    <t>Age?</t>
  </si>
  <si>
    <t>Gender</t>
  </si>
  <si>
    <t>Career Stage</t>
  </si>
  <si>
    <t>Career discipline</t>
  </si>
  <si>
    <t>Level of familiarity with installing software from source code?</t>
  </si>
  <si>
    <t>Level of familiarity with operating web browser (Safari / Firefox / Chrome / IE / Opera) ?</t>
  </si>
  <si>
    <t>Your level of familiarity with computational fluid dynamic tools like HemeLB ?</t>
  </si>
  <si>
    <t>Did you skip the above instructions (Step 1 -7)?</t>
  </si>
  <si>
    <t>Indicate whether you agree or disagree with the following statements? [Overall, I am satisfied with the ease of completing the tasks in this scenario]</t>
  </si>
  <si>
    <t>Indicate whether you agree or disagree with the following statements? [Overall, I am satisfied with the amount of time it took to complete the tasks in this scenario]</t>
  </si>
  <si>
    <t>Indicate whether you agree or disagree with the following statements? [Overall, I am satisfied with the support information (online-line help, messages, documentation) when completing the tasks]</t>
  </si>
  <si>
    <t>Do you have suggestions to improve the experience in using the web interface to run the simulation? (Optional)</t>
  </si>
  <si>
    <t>How likely are you to run a simulation command line interface?</t>
  </si>
  <si>
    <t>Do you think using command line interface to run the simulation is a barrier to run a simulation?</t>
  </si>
  <si>
    <t>Do you skip the instructions (Step 1 - 7)?</t>
  </si>
  <si>
    <t>Indicate whether you agree or disagree with the following statements? [Overall, I am satisfied with how easy it is to use this system]</t>
  </si>
  <si>
    <t>Do you have suggestions to improve the experience in using the web interface to reproduce a simulation? (Optional)</t>
  </si>
  <si>
    <t>Indicate wether you agree or disagree with the following statements ? [Overall, I am satisfied with how easy it is to use this system]</t>
  </si>
  <si>
    <t>Indicate wether you agree or disagree with the following statements ? [It was simple to use this system]</t>
  </si>
  <si>
    <t>Indicate wether you agree or disagree with the following statements ? [I can effectively complete my work using this system]</t>
  </si>
  <si>
    <t>Indicate wether you agree or disagree with the following statements ? [I am able to complete my work quickly using this system]</t>
  </si>
  <si>
    <t>Indicate wether you agree or disagree with the following statements ? [I am able to efficiently complete my work using this system]</t>
  </si>
  <si>
    <t>Indicate wether you agree or disagree with the following statements ? [I feel comfortable using this system]</t>
  </si>
  <si>
    <t>Indicate wether you agree or disagree with the following statements ? [It was easy to learn to use this system]</t>
  </si>
  <si>
    <t>Indicate wether you agree or disagree with the following statements ? [I believe I became productive quickly using this system]</t>
  </si>
  <si>
    <t>Indicate wether you agree or disagree with the following statements ? [The system gives error messages that clearly tell me how to fix problems]</t>
  </si>
  <si>
    <t>Indicate wether you agree or disagree with the following statements ? [Whenever I make a mistake using the system, I recover easily and quickly]</t>
  </si>
  <si>
    <t>Indicate wether you agree or disagree with the following statements ? [The information (such as online help, on-screen messages, and other documentation) provided with this system is clear]</t>
  </si>
  <si>
    <t>Indicate wether you agree or disagree with the following statements ? [It is easy to find the information I needed]</t>
  </si>
  <si>
    <t>Indicate wether you agree or disagree with the following statements ? [The information (such as online help, on-screen messages, and other documentation) provided for the system is easy to understand]</t>
  </si>
  <si>
    <t>Indicate wether you agree or disagree with the following statements ? [The information is effective in helping me complete the tasks and scenarios]</t>
  </si>
  <si>
    <t>Indicate wether you agree or disagree with the following statements ? [The organization of information on the system screens is clear]</t>
  </si>
  <si>
    <t>Indicate wether you agree or disagree with the following statements ? [The interface of this system is pleasant]</t>
  </si>
  <si>
    <t>Indicate wether you agree or disagree with the following statements ? [I like using the interface of this system]</t>
  </si>
  <si>
    <t>Indicate wether you agree or disagree with the following statements ? [This system has all the functions and capabilities I expect it to have]</t>
  </si>
  <si>
    <t>Indicate wether you agree or disagree with the following statements ? [Overall, I am satisfied with this system]</t>
  </si>
  <si>
    <t>List most negative aspect(s) of the system</t>
  </si>
  <si>
    <t>List most positive aspect(s) of the system</t>
  </si>
  <si>
    <t>How likely are you to reproduce simulations in command line interface?</t>
  </si>
  <si>
    <t>Do you think using command line interface to reproduce the simulation is a barrier?</t>
  </si>
  <si>
    <t>Career</t>
  </si>
  <si>
    <t>MSc Student</t>
  </si>
  <si>
    <t>PhD Student</t>
  </si>
  <si>
    <t>Other</t>
  </si>
  <si>
    <t>Time to complete</t>
  </si>
  <si>
    <t>Not applicable</t>
  </si>
  <si>
    <t>Not at all</t>
  </si>
  <si>
    <t>Extreme barrier</t>
  </si>
  <si>
    <t>Somewhat a barrier</t>
  </si>
  <si>
    <t>Moderate barrier</t>
  </si>
  <si>
    <t>Extremely unlikely</t>
  </si>
  <si>
    <t>Unlikely</t>
  </si>
  <si>
    <t>Likely</t>
  </si>
  <si>
    <t>Extremely likely</t>
  </si>
  <si>
    <t>How likely you will use CLI to run a simulation?</t>
  </si>
  <si>
    <t>Is command line a barrier to run a simulation</t>
  </si>
  <si>
    <t>How likely you will use CLI to reproduce a simulation?</t>
  </si>
  <si>
    <t>Is command line a barrier to reproduce a simulation</t>
  </si>
  <si>
    <t>how easy it is to use this system</t>
  </si>
  <si>
    <t>It was simple to use this system</t>
  </si>
  <si>
    <t>I can effectively complete my work using this system</t>
  </si>
  <si>
    <t>I am able to complete my work quickly using this system</t>
  </si>
  <si>
    <t>I am able to efficiently complete my work using this system</t>
  </si>
  <si>
    <t>I feel comfortable using this system</t>
  </si>
  <si>
    <t>Interface Quality</t>
  </si>
  <si>
    <t>It was easy to learn to use this system</t>
  </si>
  <si>
    <t>I believe I became productive quickly using this system</t>
  </si>
  <si>
    <t>The system gives error messages that clearly tell me how to fix problems</t>
  </si>
  <si>
    <t>Sum</t>
  </si>
  <si>
    <t>Whenever I make a mistake using the system, I recover easily and quickly</t>
  </si>
  <si>
    <t>The information (such as online help, on-screen messages, and other documentation) provided with this system is clear</t>
  </si>
  <si>
    <t>It is easy to find the information I needed</t>
  </si>
  <si>
    <t>The information (such as online help, on-screen messages, and other documentation)  provided for the system is easy to understand</t>
  </si>
  <si>
    <t>The information is effective in helping me complete the tasks and scenarios</t>
  </si>
  <si>
    <t>The organization of information on the system screens is clear</t>
  </si>
  <si>
    <t>Information Quality</t>
  </si>
  <si>
    <t>System usefulness</t>
  </si>
  <si>
    <t>The interface of this system is pleasant</t>
  </si>
  <si>
    <t>I like using the interface of this system</t>
  </si>
  <si>
    <t>This system has all the functions and capabilities I expect it to have</t>
  </si>
  <si>
    <t>Overall, I am satisfied with this system</t>
  </si>
  <si>
    <t>Average</t>
  </si>
  <si>
    <t>Sum - N/A</t>
  </si>
  <si>
    <t>Final score</t>
  </si>
  <si>
    <t>SYSUSE FINAL SCORE</t>
  </si>
  <si>
    <t>INFORMATION QUALITY FINAL SCORE</t>
  </si>
  <si>
    <t>INTERFACE QUALITY FINAL SCORE</t>
  </si>
  <si>
    <t>Ease of completing task</t>
  </si>
  <si>
    <t>Support information</t>
  </si>
  <si>
    <t>SUM</t>
  </si>
  <si>
    <t>SCORE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</si>
</sst>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sz val="13"/>
      <color theme="1"/>
      <name val="Arial"/>
    </font>
    <font>
      <u/>
      <sz val="12"/>
      <color theme="10"/>
      <name val="Calibri"/>
      <family val="2"/>
      <scheme val="minor"/>
    </font>
    <font>
      <u/>
      <sz val="12"/>
      <color theme="11"/>
      <name val="Calibri"/>
      <family val="2"/>
      <scheme val="minor"/>
    </font>
  </fonts>
  <fills count="3">
    <fill>
      <patternFill patternType="none"/>
    </fill>
    <fill>
      <patternFill patternType="gray125"/>
    </fill>
    <fill>
      <patternFill patternType="solid">
        <fgColor theme="7" tint="0.59999389629810485"/>
        <bgColor indexed="64"/>
      </patternFill>
    </fill>
  </fills>
  <borders count="1">
    <border>
      <left/>
      <right/>
      <top/>
      <bottom/>
      <diagonal/>
    </border>
  </borders>
  <cellStyleXfs count="10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6">
    <xf numFmtId="0" fontId="0" fillId="0" borderId="0" xfId="0"/>
    <xf numFmtId="22" fontId="1" fillId="0" borderId="0" xfId="0" applyNumberFormat="1" applyFont="1"/>
    <xf numFmtId="0" fontId="1" fillId="0" borderId="0" xfId="0" applyFont="1"/>
    <xf numFmtId="0" fontId="0" fillId="0" borderId="0" xfId="0" applyAlignment="1">
      <alignment horizontal="center"/>
    </xf>
    <xf numFmtId="0" fontId="0" fillId="0" borderId="0" xfId="0" applyAlignment="1">
      <alignment horizontal="center"/>
    </xf>
    <xf numFmtId="0" fontId="0" fillId="2" borderId="0" xfId="0" applyFill="1" applyAlignment="1">
      <alignment horizontal="center"/>
    </xf>
  </cellXfs>
  <cellStyles count="1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pieChart>
        <c:varyColors val="1"/>
        <c:ser>
          <c:idx val="0"/>
          <c:order val="0"/>
          <c:tx>
            <c:v>Gender</c:v>
          </c:tx>
          <c:dLbls>
            <c:showLegendKey val="0"/>
            <c:showVal val="0"/>
            <c:showCatName val="1"/>
            <c:showSerName val="0"/>
            <c:showPercent val="1"/>
            <c:showBubbleSize val="0"/>
            <c:showLeaderLines val="1"/>
          </c:dLbls>
          <c:cat>
            <c:strRef>
              <c:f>Demographic!$B$3:$B$4</c:f>
              <c:strCache>
                <c:ptCount val="2"/>
                <c:pt idx="0">
                  <c:v>Male</c:v>
                </c:pt>
                <c:pt idx="1">
                  <c:v>Female</c:v>
                </c:pt>
              </c:strCache>
            </c:strRef>
          </c:cat>
          <c:val>
            <c:numRef>
              <c:f>Demographic!$C$3:$C$4</c:f>
              <c:numCache>
                <c:formatCode>General</c:formatCode>
                <c:ptCount val="2"/>
                <c:pt idx="0">
                  <c:v>14.0</c:v>
                </c:pt>
                <c:pt idx="1">
                  <c:v>1.0</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pieChart>
        <c:varyColors val="1"/>
        <c:ser>
          <c:idx val="0"/>
          <c:order val="0"/>
          <c:tx>
            <c:strRef>
              <c:f>Demographic!$C$21</c:f>
              <c:strCache>
                <c:ptCount val="1"/>
                <c:pt idx="0">
                  <c:v>Career</c:v>
                </c:pt>
              </c:strCache>
            </c:strRef>
          </c:tx>
          <c:dLbls>
            <c:showLegendKey val="0"/>
            <c:showVal val="0"/>
            <c:showCatName val="1"/>
            <c:showSerName val="0"/>
            <c:showPercent val="1"/>
            <c:showBubbleSize val="0"/>
            <c:showLeaderLines val="1"/>
          </c:dLbls>
          <c:cat>
            <c:strRef>
              <c:f>Demographic!$B$22:$B$28</c:f>
              <c:strCache>
                <c:ptCount val="7"/>
                <c:pt idx="0">
                  <c:v>MSc Student</c:v>
                </c:pt>
                <c:pt idx="1">
                  <c:v>PhD Student</c:v>
                </c:pt>
                <c:pt idx="2">
                  <c:v>PDRA</c:v>
                </c:pt>
                <c:pt idx="3">
                  <c:v>Lecturer</c:v>
                </c:pt>
                <c:pt idx="4">
                  <c:v>Professor</c:v>
                </c:pt>
                <c:pt idx="5">
                  <c:v>Professional</c:v>
                </c:pt>
                <c:pt idx="6">
                  <c:v>Other</c:v>
                </c:pt>
              </c:strCache>
            </c:strRef>
          </c:cat>
          <c:val>
            <c:numRef>
              <c:f>Demographic!$C$22:$C$28</c:f>
              <c:numCache>
                <c:formatCode>General</c:formatCode>
                <c:ptCount val="7"/>
                <c:pt idx="0">
                  <c:v>7.0</c:v>
                </c:pt>
                <c:pt idx="1">
                  <c:v>2.0</c:v>
                </c:pt>
                <c:pt idx="2">
                  <c:v>1.0</c:v>
                </c:pt>
                <c:pt idx="3">
                  <c:v>1.0</c:v>
                </c:pt>
                <c:pt idx="4">
                  <c:v>1.0</c:v>
                </c:pt>
                <c:pt idx="5">
                  <c:v>1.0</c:v>
                </c:pt>
                <c:pt idx="6">
                  <c:v>2.0</c:v>
                </c:pt>
              </c:numCache>
            </c:numRef>
          </c:val>
        </c:ser>
        <c:dLbls>
          <c:showLegendKey val="0"/>
          <c:showVal val="0"/>
          <c:showCatName val="1"/>
          <c:showSerName val="0"/>
          <c:showPercent val="1"/>
          <c:showBubbleSize val="0"/>
          <c:showLeaderLines val="1"/>
        </c:dLbls>
        <c:firstSliceAng val="0"/>
      </c:pieChart>
    </c:plotArea>
    <c:plotVisOnly val="1"/>
    <c:dispBlanksAs val="zero"/>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Scenario</a:t>
            </a:r>
            <a:r>
              <a:rPr lang="en-US" baseline="0"/>
              <a:t> 1 usability</a:t>
            </a:r>
            <a:endParaRPr lang="en-US"/>
          </a:p>
        </c:rich>
      </c:tx>
      <c:layout/>
      <c:overlay val="0"/>
    </c:title>
    <c:autoTitleDeleted val="0"/>
    <c:plotArea>
      <c:layout/>
      <c:barChart>
        <c:barDir val="bar"/>
        <c:grouping val="clustered"/>
        <c:varyColors val="0"/>
        <c:ser>
          <c:idx val="0"/>
          <c:order val="0"/>
          <c:tx>
            <c:strRef>
              <c:f>'Scenario 1'!$C$3</c:f>
              <c:strCache>
                <c:ptCount val="1"/>
                <c:pt idx="0">
                  <c:v>Ease of completing task</c:v>
                </c:pt>
              </c:strCache>
            </c:strRef>
          </c:tx>
          <c:invertIfNegative val="0"/>
          <c:cat>
            <c:strRef>
              <c:f>'Scenario 1'!$B$4:$B$9</c:f>
              <c:strCache>
                <c:ptCount val="6"/>
                <c:pt idx="0">
                  <c:v>Strongly disagree</c:v>
                </c:pt>
                <c:pt idx="1">
                  <c:v>Disagree</c:v>
                </c:pt>
                <c:pt idx="2">
                  <c:v>Neutral</c:v>
                </c:pt>
                <c:pt idx="3">
                  <c:v>Agree</c:v>
                </c:pt>
                <c:pt idx="4">
                  <c:v>Strongly agree</c:v>
                </c:pt>
                <c:pt idx="5">
                  <c:v>Not applicable</c:v>
                </c:pt>
              </c:strCache>
            </c:strRef>
          </c:cat>
          <c:val>
            <c:numRef>
              <c:f>'Scenario 1'!$C$4:$C$9</c:f>
              <c:numCache>
                <c:formatCode>General</c:formatCode>
                <c:ptCount val="6"/>
                <c:pt idx="0">
                  <c:v>0.0</c:v>
                </c:pt>
                <c:pt idx="1">
                  <c:v>0.0</c:v>
                </c:pt>
                <c:pt idx="2">
                  <c:v>2.0</c:v>
                </c:pt>
                <c:pt idx="3">
                  <c:v>5.0</c:v>
                </c:pt>
                <c:pt idx="4">
                  <c:v>8.0</c:v>
                </c:pt>
                <c:pt idx="5">
                  <c:v>0.0</c:v>
                </c:pt>
              </c:numCache>
            </c:numRef>
          </c:val>
        </c:ser>
        <c:ser>
          <c:idx val="1"/>
          <c:order val="1"/>
          <c:tx>
            <c:strRef>
              <c:f>'Scenario 1'!$D$3</c:f>
              <c:strCache>
                <c:ptCount val="1"/>
                <c:pt idx="0">
                  <c:v>Time to complete</c:v>
                </c:pt>
              </c:strCache>
            </c:strRef>
          </c:tx>
          <c:invertIfNegative val="0"/>
          <c:cat>
            <c:strRef>
              <c:f>'Scenario 1'!$B$4:$B$9</c:f>
              <c:strCache>
                <c:ptCount val="6"/>
                <c:pt idx="0">
                  <c:v>Strongly disagree</c:v>
                </c:pt>
                <c:pt idx="1">
                  <c:v>Disagree</c:v>
                </c:pt>
                <c:pt idx="2">
                  <c:v>Neutral</c:v>
                </c:pt>
                <c:pt idx="3">
                  <c:v>Agree</c:v>
                </c:pt>
                <c:pt idx="4">
                  <c:v>Strongly agree</c:v>
                </c:pt>
                <c:pt idx="5">
                  <c:v>Not applicable</c:v>
                </c:pt>
              </c:strCache>
            </c:strRef>
          </c:cat>
          <c:val>
            <c:numRef>
              <c:f>'Scenario 1'!$D$4:$D$9</c:f>
              <c:numCache>
                <c:formatCode>General</c:formatCode>
                <c:ptCount val="6"/>
                <c:pt idx="0">
                  <c:v>0.0</c:v>
                </c:pt>
                <c:pt idx="1">
                  <c:v>0.0</c:v>
                </c:pt>
                <c:pt idx="2">
                  <c:v>2.0</c:v>
                </c:pt>
                <c:pt idx="3">
                  <c:v>5.0</c:v>
                </c:pt>
                <c:pt idx="4">
                  <c:v>8.0</c:v>
                </c:pt>
                <c:pt idx="5">
                  <c:v>0.0</c:v>
                </c:pt>
              </c:numCache>
            </c:numRef>
          </c:val>
        </c:ser>
        <c:ser>
          <c:idx val="2"/>
          <c:order val="2"/>
          <c:tx>
            <c:strRef>
              <c:f>'Scenario 1'!$E$3</c:f>
              <c:strCache>
                <c:ptCount val="1"/>
                <c:pt idx="0">
                  <c:v>Support information</c:v>
                </c:pt>
              </c:strCache>
            </c:strRef>
          </c:tx>
          <c:invertIfNegative val="0"/>
          <c:cat>
            <c:strRef>
              <c:f>'Scenario 1'!$B$4:$B$9</c:f>
              <c:strCache>
                <c:ptCount val="6"/>
                <c:pt idx="0">
                  <c:v>Strongly disagree</c:v>
                </c:pt>
                <c:pt idx="1">
                  <c:v>Disagree</c:v>
                </c:pt>
                <c:pt idx="2">
                  <c:v>Neutral</c:v>
                </c:pt>
                <c:pt idx="3">
                  <c:v>Agree</c:v>
                </c:pt>
                <c:pt idx="4">
                  <c:v>Strongly agree</c:v>
                </c:pt>
                <c:pt idx="5">
                  <c:v>Not applicable</c:v>
                </c:pt>
              </c:strCache>
            </c:strRef>
          </c:cat>
          <c:val>
            <c:numRef>
              <c:f>'Scenario 1'!$E$4:$E$9</c:f>
              <c:numCache>
                <c:formatCode>General</c:formatCode>
                <c:ptCount val="6"/>
                <c:pt idx="0">
                  <c:v>0.0</c:v>
                </c:pt>
                <c:pt idx="1">
                  <c:v>0.0</c:v>
                </c:pt>
                <c:pt idx="2">
                  <c:v>3.0</c:v>
                </c:pt>
                <c:pt idx="3">
                  <c:v>4.0</c:v>
                </c:pt>
                <c:pt idx="4">
                  <c:v>7.0</c:v>
                </c:pt>
                <c:pt idx="5">
                  <c:v>1.0</c:v>
                </c:pt>
              </c:numCache>
            </c:numRef>
          </c:val>
        </c:ser>
        <c:dLbls>
          <c:showLegendKey val="0"/>
          <c:showVal val="0"/>
          <c:showCatName val="0"/>
          <c:showSerName val="0"/>
          <c:showPercent val="0"/>
          <c:showBubbleSize val="0"/>
        </c:dLbls>
        <c:gapWidth val="150"/>
        <c:axId val="-2130654536"/>
        <c:axId val="-2130191016"/>
      </c:barChart>
      <c:catAx>
        <c:axId val="-2130654536"/>
        <c:scaling>
          <c:orientation val="minMax"/>
        </c:scaling>
        <c:delete val="0"/>
        <c:axPos val="l"/>
        <c:majorTickMark val="none"/>
        <c:minorTickMark val="none"/>
        <c:tickLblPos val="nextTo"/>
        <c:crossAx val="-2130191016"/>
        <c:crosses val="autoZero"/>
        <c:auto val="1"/>
        <c:lblAlgn val="ctr"/>
        <c:lblOffset val="100"/>
        <c:noMultiLvlLbl val="0"/>
      </c:catAx>
      <c:valAx>
        <c:axId val="-2130191016"/>
        <c:scaling>
          <c:orientation val="minMax"/>
        </c:scaling>
        <c:delete val="0"/>
        <c:axPos val="b"/>
        <c:majorGridlines/>
        <c:numFmt formatCode="General" sourceLinked="1"/>
        <c:majorTickMark val="none"/>
        <c:minorTickMark val="none"/>
        <c:tickLblPos val="nextTo"/>
        <c:crossAx val="-2130654536"/>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barChart>
        <c:barDir val="bar"/>
        <c:grouping val="clustered"/>
        <c:varyColors val="0"/>
        <c:ser>
          <c:idx val="0"/>
          <c:order val="0"/>
          <c:tx>
            <c:strRef>
              <c:f>'Scenario 1'!$H$3</c:f>
              <c:strCache>
                <c:ptCount val="1"/>
                <c:pt idx="0">
                  <c:v>How likely you will use CLI to run a simulation?</c:v>
                </c:pt>
              </c:strCache>
            </c:strRef>
          </c:tx>
          <c:invertIfNegative val="0"/>
          <c:cat>
            <c:strRef>
              <c:f>'Scenario 1'!$G$4:$G$8</c:f>
              <c:strCache>
                <c:ptCount val="5"/>
                <c:pt idx="0">
                  <c:v>Extremely unlikely</c:v>
                </c:pt>
                <c:pt idx="1">
                  <c:v>Unlikely</c:v>
                </c:pt>
                <c:pt idx="2">
                  <c:v>Neutral</c:v>
                </c:pt>
                <c:pt idx="3">
                  <c:v>Likely</c:v>
                </c:pt>
                <c:pt idx="4">
                  <c:v>Extremely likely</c:v>
                </c:pt>
              </c:strCache>
            </c:strRef>
          </c:cat>
          <c:val>
            <c:numRef>
              <c:f>'Scenario 1'!$H$4:$H$8</c:f>
              <c:numCache>
                <c:formatCode>General</c:formatCode>
                <c:ptCount val="5"/>
                <c:pt idx="0">
                  <c:v>1.0</c:v>
                </c:pt>
                <c:pt idx="1">
                  <c:v>3.0</c:v>
                </c:pt>
                <c:pt idx="2">
                  <c:v>4.0</c:v>
                </c:pt>
                <c:pt idx="3">
                  <c:v>2.0</c:v>
                </c:pt>
                <c:pt idx="4">
                  <c:v>5.0</c:v>
                </c:pt>
              </c:numCache>
            </c:numRef>
          </c:val>
        </c:ser>
        <c:dLbls>
          <c:showLegendKey val="0"/>
          <c:showVal val="0"/>
          <c:showCatName val="0"/>
          <c:showSerName val="0"/>
          <c:showPercent val="0"/>
          <c:showBubbleSize val="0"/>
        </c:dLbls>
        <c:gapWidth val="150"/>
        <c:axId val="-2144724568"/>
        <c:axId val="2123073608"/>
      </c:barChart>
      <c:catAx>
        <c:axId val="-2144724568"/>
        <c:scaling>
          <c:orientation val="minMax"/>
        </c:scaling>
        <c:delete val="0"/>
        <c:axPos val="l"/>
        <c:majorTickMark val="none"/>
        <c:minorTickMark val="none"/>
        <c:tickLblPos val="nextTo"/>
        <c:crossAx val="2123073608"/>
        <c:crosses val="autoZero"/>
        <c:auto val="1"/>
        <c:lblAlgn val="ctr"/>
        <c:lblOffset val="100"/>
        <c:noMultiLvlLbl val="0"/>
      </c:catAx>
      <c:valAx>
        <c:axId val="2123073608"/>
        <c:scaling>
          <c:orientation val="minMax"/>
        </c:scaling>
        <c:delete val="0"/>
        <c:axPos val="b"/>
        <c:majorGridlines/>
        <c:numFmt formatCode="General" sourceLinked="1"/>
        <c:majorTickMark val="none"/>
        <c:minorTickMark val="none"/>
        <c:tickLblPos val="nextTo"/>
        <c:crossAx val="-2144724568"/>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barChart>
        <c:barDir val="bar"/>
        <c:grouping val="clustered"/>
        <c:varyColors val="0"/>
        <c:ser>
          <c:idx val="0"/>
          <c:order val="0"/>
          <c:tx>
            <c:strRef>
              <c:f>'Scenario 1'!$J$3</c:f>
              <c:strCache>
                <c:ptCount val="1"/>
                <c:pt idx="0">
                  <c:v>Is command line a barrier to run a simulation</c:v>
                </c:pt>
              </c:strCache>
            </c:strRef>
          </c:tx>
          <c:invertIfNegative val="0"/>
          <c:cat>
            <c:strRef>
              <c:f>'Scenario 1'!$I$4:$I$8</c:f>
              <c:strCache>
                <c:ptCount val="4"/>
                <c:pt idx="0">
                  <c:v>Not at all</c:v>
                </c:pt>
                <c:pt idx="1">
                  <c:v>Somewhat a barrier</c:v>
                </c:pt>
                <c:pt idx="2">
                  <c:v>Moderate barrier</c:v>
                </c:pt>
                <c:pt idx="3">
                  <c:v>Extreme barrier</c:v>
                </c:pt>
              </c:strCache>
            </c:strRef>
          </c:cat>
          <c:val>
            <c:numRef>
              <c:f>'Scenario 1'!$J$4:$J$8</c:f>
              <c:numCache>
                <c:formatCode>General</c:formatCode>
                <c:ptCount val="5"/>
                <c:pt idx="0">
                  <c:v>6.0</c:v>
                </c:pt>
                <c:pt idx="1">
                  <c:v>2.0</c:v>
                </c:pt>
                <c:pt idx="2">
                  <c:v>6.0</c:v>
                </c:pt>
                <c:pt idx="3">
                  <c:v>1.0</c:v>
                </c:pt>
              </c:numCache>
            </c:numRef>
          </c:val>
        </c:ser>
        <c:dLbls>
          <c:showLegendKey val="0"/>
          <c:showVal val="0"/>
          <c:showCatName val="0"/>
          <c:showSerName val="0"/>
          <c:showPercent val="0"/>
          <c:showBubbleSize val="0"/>
        </c:dLbls>
        <c:gapWidth val="150"/>
        <c:axId val="-2127681896"/>
        <c:axId val="-2124483592"/>
      </c:barChart>
      <c:catAx>
        <c:axId val="-2127681896"/>
        <c:scaling>
          <c:orientation val="minMax"/>
        </c:scaling>
        <c:delete val="0"/>
        <c:axPos val="l"/>
        <c:majorTickMark val="out"/>
        <c:minorTickMark val="none"/>
        <c:tickLblPos val="nextTo"/>
        <c:crossAx val="-2124483592"/>
        <c:crosses val="autoZero"/>
        <c:auto val="1"/>
        <c:lblAlgn val="ctr"/>
        <c:lblOffset val="100"/>
        <c:noMultiLvlLbl val="0"/>
      </c:catAx>
      <c:valAx>
        <c:axId val="-2124483592"/>
        <c:scaling>
          <c:orientation val="minMax"/>
        </c:scaling>
        <c:delete val="0"/>
        <c:axPos val="b"/>
        <c:majorGridlines/>
        <c:numFmt formatCode="General" sourceLinked="1"/>
        <c:majorTickMark val="out"/>
        <c:minorTickMark val="none"/>
        <c:tickLblPos val="nextTo"/>
        <c:crossAx val="-2127681896"/>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Scenario</a:t>
            </a:r>
            <a:r>
              <a:rPr lang="en-US" baseline="0"/>
              <a:t> 2 usability</a:t>
            </a:r>
            <a:endParaRPr lang="en-US"/>
          </a:p>
        </c:rich>
      </c:tx>
      <c:layout/>
      <c:overlay val="0"/>
    </c:title>
    <c:autoTitleDeleted val="0"/>
    <c:plotArea>
      <c:layout/>
      <c:barChart>
        <c:barDir val="bar"/>
        <c:grouping val="clustered"/>
        <c:varyColors val="0"/>
        <c:ser>
          <c:idx val="0"/>
          <c:order val="0"/>
          <c:tx>
            <c:strRef>
              <c:f>'Scenario 2'!$C$3</c:f>
              <c:strCache>
                <c:ptCount val="1"/>
                <c:pt idx="0">
                  <c:v>Ease of completing task</c:v>
                </c:pt>
              </c:strCache>
            </c:strRef>
          </c:tx>
          <c:invertIfNegative val="0"/>
          <c:cat>
            <c:strRef>
              <c:f>'Scenario 2'!$B$4:$B$9</c:f>
              <c:strCache>
                <c:ptCount val="6"/>
                <c:pt idx="0">
                  <c:v>Strongly disagree</c:v>
                </c:pt>
                <c:pt idx="1">
                  <c:v>Disagree</c:v>
                </c:pt>
                <c:pt idx="2">
                  <c:v>Neutral</c:v>
                </c:pt>
                <c:pt idx="3">
                  <c:v>Agree</c:v>
                </c:pt>
                <c:pt idx="4">
                  <c:v>Strongly agree</c:v>
                </c:pt>
                <c:pt idx="5">
                  <c:v>Not applicable</c:v>
                </c:pt>
              </c:strCache>
            </c:strRef>
          </c:cat>
          <c:val>
            <c:numRef>
              <c:f>'Scenario 2'!$C$4:$C$9</c:f>
              <c:numCache>
                <c:formatCode>General</c:formatCode>
                <c:ptCount val="6"/>
                <c:pt idx="0">
                  <c:v>0.0</c:v>
                </c:pt>
                <c:pt idx="1">
                  <c:v>0.0</c:v>
                </c:pt>
                <c:pt idx="2">
                  <c:v>2.0</c:v>
                </c:pt>
                <c:pt idx="3">
                  <c:v>5.0</c:v>
                </c:pt>
                <c:pt idx="4">
                  <c:v>8.0</c:v>
                </c:pt>
                <c:pt idx="5">
                  <c:v>0.0</c:v>
                </c:pt>
              </c:numCache>
            </c:numRef>
          </c:val>
        </c:ser>
        <c:ser>
          <c:idx val="1"/>
          <c:order val="1"/>
          <c:tx>
            <c:strRef>
              <c:f>'Scenario 2'!$D$3</c:f>
              <c:strCache>
                <c:ptCount val="1"/>
                <c:pt idx="0">
                  <c:v>Time to complete</c:v>
                </c:pt>
              </c:strCache>
            </c:strRef>
          </c:tx>
          <c:invertIfNegative val="0"/>
          <c:cat>
            <c:strRef>
              <c:f>'Scenario 2'!$B$4:$B$9</c:f>
              <c:strCache>
                <c:ptCount val="6"/>
                <c:pt idx="0">
                  <c:v>Strongly disagree</c:v>
                </c:pt>
                <c:pt idx="1">
                  <c:v>Disagree</c:v>
                </c:pt>
                <c:pt idx="2">
                  <c:v>Neutral</c:v>
                </c:pt>
                <c:pt idx="3">
                  <c:v>Agree</c:v>
                </c:pt>
                <c:pt idx="4">
                  <c:v>Strongly agree</c:v>
                </c:pt>
                <c:pt idx="5">
                  <c:v>Not applicable</c:v>
                </c:pt>
              </c:strCache>
            </c:strRef>
          </c:cat>
          <c:val>
            <c:numRef>
              <c:f>'Scenario 2'!$D$4:$D$9</c:f>
              <c:numCache>
                <c:formatCode>General</c:formatCode>
                <c:ptCount val="6"/>
                <c:pt idx="0">
                  <c:v>0.0</c:v>
                </c:pt>
                <c:pt idx="1">
                  <c:v>0.0</c:v>
                </c:pt>
                <c:pt idx="2">
                  <c:v>3.0</c:v>
                </c:pt>
                <c:pt idx="3">
                  <c:v>2.0</c:v>
                </c:pt>
                <c:pt idx="4">
                  <c:v>10.0</c:v>
                </c:pt>
                <c:pt idx="5">
                  <c:v>0.0</c:v>
                </c:pt>
              </c:numCache>
            </c:numRef>
          </c:val>
        </c:ser>
        <c:ser>
          <c:idx val="2"/>
          <c:order val="2"/>
          <c:tx>
            <c:strRef>
              <c:f>'Scenario 2'!$E$3</c:f>
              <c:strCache>
                <c:ptCount val="1"/>
                <c:pt idx="0">
                  <c:v>Support information</c:v>
                </c:pt>
              </c:strCache>
            </c:strRef>
          </c:tx>
          <c:invertIfNegative val="0"/>
          <c:cat>
            <c:strRef>
              <c:f>'Scenario 2'!$B$4:$B$9</c:f>
              <c:strCache>
                <c:ptCount val="6"/>
                <c:pt idx="0">
                  <c:v>Strongly disagree</c:v>
                </c:pt>
                <c:pt idx="1">
                  <c:v>Disagree</c:v>
                </c:pt>
                <c:pt idx="2">
                  <c:v>Neutral</c:v>
                </c:pt>
                <c:pt idx="3">
                  <c:v>Agree</c:v>
                </c:pt>
                <c:pt idx="4">
                  <c:v>Strongly agree</c:v>
                </c:pt>
                <c:pt idx="5">
                  <c:v>Not applicable</c:v>
                </c:pt>
              </c:strCache>
            </c:strRef>
          </c:cat>
          <c:val>
            <c:numRef>
              <c:f>'Scenario 2'!$E$4:$E$9</c:f>
              <c:numCache>
                <c:formatCode>General</c:formatCode>
                <c:ptCount val="6"/>
                <c:pt idx="0">
                  <c:v>0.0</c:v>
                </c:pt>
                <c:pt idx="1">
                  <c:v>0.0</c:v>
                </c:pt>
                <c:pt idx="2">
                  <c:v>4.0</c:v>
                </c:pt>
                <c:pt idx="3">
                  <c:v>2.0</c:v>
                </c:pt>
                <c:pt idx="4">
                  <c:v>8.0</c:v>
                </c:pt>
                <c:pt idx="5">
                  <c:v>1.0</c:v>
                </c:pt>
              </c:numCache>
            </c:numRef>
          </c:val>
        </c:ser>
        <c:dLbls>
          <c:showLegendKey val="0"/>
          <c:showVal val="0"/>
          <c:showCatName val="0"/>
          <c:showSerName val="0"/>
          <c:showPercent val="0"/>
          <c:showBubbleSize val="0"/>
        </c:dLbls>
        <c:gapWidth val="150"/>
        <c:axId val="-2119497656"/>
        <c:axId val="-2119688936"/>
      </c:barChart>
      <c:catAx>
        <c:axId val="-2119497656"/>
        <c:scaling>
          <c:orientation val="minMax"/>
        </c:scaling>
        <c:delete val="0"/>
        <c:axPos val="l"/>
        <c:majorTickMark val="none"/>
        <c:minorTickMark val="none"/>
        <c:tickLblPos val="nextTo"/>
        <c:crossAx val="-2119688936"/>
        <c:crosses val="autoZero"/>
        <c:auto val="1"/>
        <c:lblAlgn val="ctr"/>
        <c:lblOffset val="100"/>
        <c:noMultiLvlLbl val="0"/>
      </c:catAx>
      <c:valAx>
        <c:axId val="-2119688936"/>
        <c:scaling>
          <c:orientation val="minMax"/>
        </c:scaling>
        <c:delete val="0"/>
        <c:axPos val="b"/>
        <c:majorGridlines/>
        <c:numFmt formatCode="General" sourceLinked="1"/>
        <c:majorTickMark val="none"/>
        <c:minorTickMark val="none"/>
        <c:tickLblPos val="nextTo"/>
        <c:crossAx val="-2119497656"/>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barChart>
        <c:barDir val="bar"/>
        <c:grouping val="clustered"/>
        <c:varyColors val="0"/>
        <c:ser>
          <c:idx val="0"/>
          <c:order val="0"/>
          <c:tx>
            <c:strRef>
              <c:f>'Scenario 2'!$H$3</c:f>
              <c:strCache>
                <c:ptCount val="1"/>
                <c:pt idx="0">
                  <c:v>How likely you will use CLI to reproduce a simulation?</c:v>
                </c:pt>
              </c:strCache>
            </c:strRef>
          </c:tx>
          <c:invertIfNegative val="0"/>
          <c:cat>
            <c:strRef>
              <c:f>'Scenario 2'!$G$4:$G$8</c:f>
              <c:strCache>
                <c:ptCount val="5"/>
                <c:pt idx="0">
                  <c:v>Extremely unlikely</c:v>
                </c:pt>
                <c:pt idx="1">
                  <c:v>Unlikely</c:v>
                </c:pt>
                <c:pt idx="2">
                  <c:v>Neutral</c:v>
                </c:pt>
                <c:pt idx="3">
                  <c:v>Likely</c:v>
                </c:pt>
                <c:pt idx="4">
                  <c:v>Extremely likely</c:v>
                </c:pt>
              </c:strCache>
            </c:strRef>
          </c:cat>
          <c:val>
            <c:numRef>
              <c:f>'Scenario 2'!$H$4:$H$8</c:f>
              <c:numCache>
                <c:formatCode>General</c:formatCode>
                <c:ptCount val="5"/>
                <c:pt idx="0">
                  <c:v>1.0</c:v>
                </c:pt>
                <c:pt idx="1">
                  <c:v>4.0</c:v>
                </c:pt>
                <c:pt idx="2">
                  <c:v>3.0</c:v>
                </c:pt>
                <c:pt idx="3">
                  <c:v>5.0</c:v>
                </c:pt>
                <c:pt idx="4">
                  <c:v>2.0</c:v>
                </c:pt>
              </c:numCache>
            </c:numRef>
          </c:val>
        </c:ser>
        <c:dLbls>
          <c:showLegendKey val="0"/>
          <c:showVal val="0"/>
          <c:showCatName val="0"/>
          <c:showSerName val="0"/>
          <c:showPercent val="0"/>
          <c:showBubbleSize val="0"/>
        </c:dLbls>
        <c:gapWidth val="150"/>
        <c:axId val="2131824952"/>
        <c:axId val="-2140649288"/>
      </c:barChart>
      <c:catAx>
        <c:axId val="2131824952"/>
        <c:scaling>
          <c:orientation val="minMax"/>
        </c:scaling>
        <c:delete val="0"/>
        <c:axPos val="l"/>
        <c:majorTickMark val="none"/>
        <c:minorTickMark val="none"/>
        <c:tickLblPos val="nextTo"/>
        <c:crossAx val="-2140649288"/>
        <c:crosses val="autoZero"/>
        <c:auto val="1"/>
        <c:lblAlgn val="ctr"/>
        <c:lblOffset val="100"/>
        <c:noMultiLvlLbl val="0"/>
      </c:catAx>
      <c:valAx>
        <c:axId val="-2140649288"/>
        <c:scaling>
          <c:orientation val="minMax"/>
        </c:scaling>
        <c:delete val="0"/>
        <c:axPos val="b"/>
        <c:majorGridlines/>
        <c:numFmt formatCode="General" sourceLinked="1"/>
        <c:majorTickMark val="none"/>
        <c:minorTickMark val="none"/>
        <c:tickLblPos val="nextTo"/>
        <c:crossAx val="2131824952"/>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barChart>
        <c:barDir val="bar"/>
        <c:grouping val="clustered"/>
        <c:varyColors val="0"/>
        <c:ser>
          <c:idx val="0"/>
          <c:order val="0"/>
          <c:tx>
            <c:strRef>
              <c:f>'Scenario 2'!$J$3</c:f>
              <c:strCache>
                <c:ptCount val="1"/>
                <c:pt idx="0">
                  <c:v>Is command line a barrier to reproduce a simulation</c:v>
                </c:pt>
              </c:strCache>
            </c:strRef>
          </c:tx>
          <c:invertIfNegative val="0"/>
          <c:cat>
            <c:strRef>
              <c:f>'Scenario 2'!$I$4:$I$7</c:f>
              <c:strCache>
                <c:ptCount val="4"/>
                <c:pt idx="0">
                  <c:v>Not at all</c:v>
                </c:pt>
                <c:pt idx="1">
                  <c:v>Somewhat a barrier</c:v>
                </c:pt>
                <c:pt idx="2">
                  <c:v>Moderate barrier</c:v>
                </c:pt>
                <c:pt idx="3">
                  <c:v>Extreme barrier</c:v>
                </c:pt>
              </c:strCache>
            </c:strRef>
          </c:cat>
          <c:val>
            <c:numRef>
              <c:f>'Scenario 2'!$J$4:$J$7</c:f>
              <c:numCache>
                <c:formatCode>General</c:formatCode>
                <c:ptCount val="4"/>
                <c:pt idx="0">
                  <c:v>5.0</c:v>
                </c:pt>
                <c:pt idx="1">
                  <c:v>2.0</c:v>
                </c:pt>
                <c:pt idx="2">
                  <c:v>7.0</c:v>
                </c:pt>
                <c:pt idx="3">
                  <c:v>1.0</c:v>
                </c:pt>
              </c:numCache>
            </c:numRef>
          </c:val>
        </c:ser>
        <c:dLbls>
          <c:showLegendKey val="0"/>
          <c:showVal val="0"/>
          <c:showCatName val="0"/>
          <c:showSerName val="0"/>
          <c:showPercent val="0"/>
          <c:showBubbleSize val="0"/>
        </c:dLbls>
        <c:gapWidth val="150"/>
        <c:axId val="-2120415256"/>
        <c:axId val="-2120440408"/>
      </c:barChart>
      <c:catAx>
        <c:axId val="-2120415256"/>
        <c:scaling>
          <c:orientation val="minMax"/>
        </c:scaling>
        <c:delete val="0"/>
        <c:axPos val="l"/>
        <c:majorTickMark val="out"/>
        <c:minorTickMark val="none"/>
        <c:tickLblPos val="nextTo"/>
        <c:crossAx val="-2120440408"/>
        <c:crosses val="autoZero"/>
        <c:auto val="1"/>
        <c:lblAlgn val="ctr"/>
        <c:lblOffset val="100"/>
        <c:noMultiLvlLbl val="0"/>
      </c:catAx>
      <c:valAx>
        <c:axId val="-2120440408"/>
        <c:scaling>
          <c:orientation val="minMax"/>
        </c:scaling>
        <c:delete val="0"/>
        <c:axPos val="b"/>
        <c:majorGridlines/>
        <c:numFmt formatCode="General" sourceLinked="1"/>
        <c:majorTickMark val="out"/>
        <c:minorTickMark val="none"/>
        <c:tickLblPos val="nextTo"/>
        <c:crossAx val="-2120415256"/>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 Id="rId3"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152400</xdr:colOff>
      <xdr:row>0</xdr:row>
      <xdr:rowOff>165100</xdr:rowOff>
    </xdr:from>
    <xdr:to>
      <xdr:col>9</xdr:col>
      <xdr:colOff>177800</xdr:colOff>
      <xdr:row>15</xdr:row>
      <xdr:rowOff>50800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114300</xdr:colOff>
      <xdr:row>15</xdr:row>
      <xdr:rowOff>165100</xdr:rowOff>
    </xdr:from>
    <xdr:to>
      <xdr:col>9</xdr:col>
      <xdr:colOff>215900</xdr:colOff>
      <xdr:row>31</xdr:row>
      <xdr:rowOff>177800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15</xdr:row>
      <xdr:rowOff>114300</xdr:rowOff>
    </xdr:from>
    <xdr:to>
      <xdr:col>4</xdr:col>
      <xdr:colOff>381000</xdr:colOff>
      <xdr:row>30</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952500</xdr:colOff>
      <xdr:row>15</xdr:row>
      <xdr:rowOff>127000</xdr:rowOff>
    </xdr:from>
    <xdr:to>
      <xdr:col>7</xdr:col>
      <xdr:colOff>1231900</xdr:colOff>
      <xdr:row>30</xdr:row>
      <xdr:rowOff>12700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1435100</xdr:colOff>
      <xdr:row>15</xdr:row>
      <xdr:rowOff>114300</xdr:rowOff>
    </xdr:from>
    <xdr:to>
      <xdr:col>10</xdr:col>
      <xdr:colOff>774700</xdr:colOff>
      <xdr:row>30</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228600</xdr:colOff>
      <xdr:row>15</xdr:row>
      <xdr:rowOff>25400</xdr:rowOff>
    </xdr:from>
    <xdr:to>
      <xdr:col>4</xdr:col>
      <xdr:colOff>838200</xdr:colOff>
      <xdr:row>29</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228600</xdr:colOff>
      <xdr:row>15</xdr:row>
      <xdr:rowOff>114300</xdr:rowOff>
    </xdr:from>
    <xdr:to>
      <xdr:col>7</xdr:col>
      <xdr:colOff>2743200</xdr:colOff>
      <xdr:row>30</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190500</xdr:colOff>
      <xdr:row>15</xdr:row>
      <xdr:rowOff>101600</xdr:rowOff>
    </xdr:from>
    <xdr:to>
      <xdr:col>10</xdr:col>
      <xdr:colOff>558800</xdr:colOff>
      <xdr:row>29</xdr:row>
      <xdr:rowOff>177800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3"/>
  <sheetViews>
    <sheetView topLeftCell="L1" workbookViewId="0">
      <selection activeCell="U1" sqref="U1"/>
    </sheetView>
  </sheetViews>
  <sheetFormatPr baseColWidth="10" defaultRowHeight="15" x14ac:dyDescent="0"/>
  <cols>
    <col min="1" max="1" width="20.83203125" customWidth="1"/>
    <col min="4" max="4" width="19.1640625" customWidth="1"/>
    <col min="5" max="5" width="28.1640625" customWidth="1"/>
    <col min="9" max="9" width="16.33203125" customWidth="1"/>
    <col min="12" max="12" width="16.1640625" customWidth="1"/>
  </cols>
  <sheetData>
    <row r="1" spans="1:43" ht="16">
      <c r="A1" s="2" t="s">
        <v>66</v>
      </c>
      <c r="B1" s="2" t="s">
        <v>67</v>
      </c>
      <c r="C1" s="2" t="s">
        <v>68</v>
      </c>
      <c r="D1" s="2" t="s">
        <v>69</v>
      </c>
      <c r="E1" s="2" t="s">
        <v>70</v>
      </c>
      <c r="F1" s="2" t="s">
        <v>71</v>
      </c>
      <c r="G1" s="2" t="s">
        <v>72</v>
      </c>
      <c r="H1" s="2" t="s">
        <v>73</v>
      </c>
      <c r="I1" s="2" t="s">
        <v>74</v>
      </c>
      <c r="J1" s="2" t="s">
        <v>75</v>
      </c>
      <c r="K1" s="2" t="s">
        <v>76</v>
      </c>
      <c r="L1" s="2" t="s">
        <v>77</v>
      </c>
      <c r="M1" s="2" t="s">
        <v>78</v>
      </c>
      <c r="N1" s="2" t="s">
        <v>79</v>
      </c>
      <c r="O1" s="2" t="s">
        <v>80</v>
      </c>
      <c r="P1" s="2" t="s">
        <v>81</v>
      </c>
      <c r="Q1" s="2" t="s">
        <v>82</v>
      </c>
      <c r="R1" s="2" t="s">
        <v>76</v>
      </c>
      <c r="S1" s="2" t="s">
        <v>77</v>
      </c>
      <c r="T1" s="2" t="s">
        <v>83</v>
      </c>
      <c r="U1" s="2" t="s">
        <v>84</v>
      </c>
      <c r="V1" s="2" t="s">
        <v>85</v>
      </c>
      <c r="W1" s="2" t="s">
        <v>86</v>
      </c>
      <c r="X1" s="2" t="s">
        <v>87</v>
      </c>
      <c r="Y1" s="2" t="s">
        <v>88</v>
      </c>
      <c r="Z1" s="2" t="s">
        <v>89</v>
      </c>
      <c r="AA1" s="2" t="s">
        <v>90</v>
      </c>
      <c r="AB1" s="2" t="s">
        <v>91</v>
      </c>
      <c r="AC1" s="2" t="s">
        <v>92</v>
      </c>
      <c r="AD1" s="2" t="s">
        <v>93</v>
      </c>
      <c r="AE1" s="2" t="s">
        <v>94</v>
      </c>
      <c r="AF1" s="2" t="s">
        <v>95</v>
      </c>
      <c r="AG1" s="2" t="s">
        <v>96</v>
      </c>
      <c r="AH1" s="2" t="s">
        <v>97</v>
      </c>
      <c r="AI1" s="2" t="s">
        <v>98</v>
      </c>
      <c r="AJ1" s="2" t="s">
        <v>99</v>
      </c>
      <c r="AK1" s="2" t="s">
        <v>100</v>
      </c>
      <c r="AL1" s="2" t="s">
        <v>101</v>
      </c>
      <c r="AM1" s="2" t="s">
        <v>102</v>
      </c>
      <c r="AN1" s="2" t="s">
        <v>103</v>
      </c>
      <c r="AO1" s="2" t="s">
        <v>104</v>
      </c>
      <c r="AP1" s="2" t="s">
        <v>105</v>
      </c>
      <c r="AQ1" s="2" t="s">
        <v>106</v>
      </c>
    </row>
    <row r="2" spans="1:43" ht="16">
      <c r="A2" s="1">
        <v>42437.956192129626</v>
      </c>
      <c r="B2" s="2">
        <v>39</v>
      </c>
      <c r="C2" s="2" t="s">
        <v>0</v>
      </c>
      <c r="D2" s="2" t="s">
        <v>1</v>
      </c>
      <c r="E2" s="2" t="s">
        <v>2</v>
      </c>
      <c r="F2" s="2">
        <v>5</v>
      </c>
      <c r="G2" s="2">
        <v>5</v>
      </c>
      <c r="H2" s="2">
        <v>5</v>
      </c>
      <c r="I2" s="2" t="s">
        <v>3</v>
      </c>
      <c r="J2" s="2" t="s">
        <v>4</v>
      </c>
      <c r="K2" s="2" t="s">
        <v>4</v>
      </c>
      <c r="L2" s="2" t="s">
        <v>4</v>
      </c>
      <c r="M2" s="2" t="s">
        <v>5</v>
      </c>
      <c r="N2" s="2">
        <v>5</v>
      </c>
      <c r="O2" s="2">
        <v>1</v>
      </c>
      <c r="P2" s="2" t="s">
        <v>3</v>
      </c>
      <c r="Q2" s="2" t="s">
        <v>6</v>
      </c>
      <c r="R2" s="2" t="s">
        <v>4</v>
      </c>
      <c r="S2" s="2" t="s">
        <v>4</v>
      </c>
      <c r="T2" s="2"/>
      <c r="U2" s="2" t="s">
        <v>6</v>
      </c>
      <c r="V2" s="2" t="s">
        <v>7</v>
      </c>
      <c r="W2" s="2" t="s">
        <v>4</v>
      </c>
      <c r="X2" s="2" t="s">
        <v>4</v>
      </c>
      <c r="Y2" s="2" t="s">
        <v>4</v>
      </c>
      <c r="Z2" s="2" t="s">
        <v>8</v>
      </c>
      <c r="AA2" s="2" t="s">
        <v>7</v>
      </c>
      <c r="AB2" s="2" t="s">
        <v>9</v>
      </c>
      <c r="AC2" s="2" t="s">
        <v>4</v>
      </c>
      <c r="AD2" s="2" t="s">
        <v>4</v>
      </c>
      <c r="AE2" s="2" t="s">
        <v>4</v>
      </c>
      <c r="AF2" s="2" t="s">
        <v>4</v>
      </c>
      <c r="AG2" s="2" t="s">
        <v>6</v>
      </c>
      <c r="AH2" s="2" t="s">
        <v>4</v>
      </c>
      <c r="AI2" s="2" t="s">
        <v>6</v>
      </c>
      <c r="AJ2" s="2" t="s">
        <v>8</v>
      </c>
      <c r="AK2" s="2" t="s">
        <v>10</v>
      </c>
      <c r="AL2" s="2" t="s">
        <v>8</v>
      </c>
      <c r="AM2" s="2" t="s">
        <v>4</v>
      </c>
      <c r="AN2" s="2" t="s">
        <v>11</v>
      </c>
      <c r="AO2" s="2" t="s">
        <v>12</v>
      </c>
      <c r="AP2" s="2">
        <v>5</v>
      </c>
      <c r="AQ2" s="2">
        <v>1</v>
      </c>
    </row>
    <row r="3" spans="1:43" ht="16">
      <c r="A3" s="1">
        <v>42468.352835648147</v>
      </c>
      <c r="B3" s="2">
        <v>34</v>
      </c>
      <c r="C3" s="2" t="s">
        <v>0</v>
      </c>
      <c r="D3" s="2" t="s">
        <v>13</v>
      </c>
      <c r="E3" s="2" t="s">
        <v>14</v>
      </c>
      <c r="F3" s="2">
        <v>5</v>
      </c>
      <c r="G3" s="2">
        <v>4</v>
      </c>
      <c r="H3" s="2">
        <v>5</v>
      </c>
      <c r="I3" s="2" t="s">
        <v>3</v>
      </c>
      <c r="J3" s="2" t="s">
        <v>15</v>
      </c>
      <c r="K3" s="2" t="s">
        <v>15</v>
      </c>
      <c r="L3" s="2" t="s">
        <v>15</v>
      </c>
      <c r="M3" s="2" t="s">
        <v>16</v>
      </c>
      <c r="N3" s="2">
        <v>5</v>
      </c>
      <c r="O3" s="2">
        <v>3</v>
      </c>
      <c r="P3" s="2" t="s">
        <v>3</v>
      </c>
      <c r="Q3" s="2" t="s">
        <v>6</v>
      </c>
      <c r="R3" s="2" t="s">
        <v>15</v>
      </c>
      <c r="S3" s="2" t="s">
        <v>15</v>
      </c>
      <c r="T3" s="2" t="s">
        <v>17</v>
      </c>
      <c r="U3" s="2" t="s">
        <v>7</v>
      </c>
      <c r="V3" s="2" t="s">
        <v>7</v>
      </c>
      <c r="W3" s="2" t="s">
        <v>8</v>
      </c>
      <c r="X3" s="2" t="s">
        <v>10</v>
      </c>
      <c r="Y3" s="2" t="s">
        <v>10</v>
      </c>
      <c r="Z3" s="2" t="s">
        <v>6</v>
      </c>
      <c r="AA3" s="2" t="s">
        <v>7</v>
      </c>
      <c r="AB3" s="2" t="s">
        <v>4</v>
      </c>
      <c r="AC3" s="2" t="s">
        <v>9</v>
      </c>
      <c r="AD3" s="2" t="s">
        <v>9</v>
      </c>
      <c r="AE3" s="2" t="s">
        <v>7</v>
      </c>
      <c r="AF3" s="2" t="s">
        <v>7</v>
      </c>
      <c r="AG3" s="2" t="s">
        <v>7</v>
      </c>
      <c r="AH3" s="2" t="s">
        <v>7</v>
      </c>
      <c r="AI3" s="2" t="s">
        <v>6</v>
      </c>
      <c r="AJ3" s="2" t="s">
        <v>6</v>
      </c>
      <c r="AK3" s="2" t="s">
        <v>6</v>
      </c>
      <c r="AL3" s="2" t="s">
        <v>10</v>
      </c>
      <c r="AM3" s="2" t="s">
        <v>6</v>
      </c>
      <c r="AN3" s="2" t="s">
        <v>18</v>
      </c>
      <c r="AO3" s="2" t="s">
        <v>19</v>
      </c>
      <c r="AP3" s="2">
        <v>4</v>
      </c>
      <c r="AQ3" s="2">
        <v>3</v>
      </c>
    </row>
    <row r="4" spans="1:43" ht="16">
      <c r="A4" s="1">
        <v>42468.394467592596</v>
      </c>
      <c r="B4" s="2">
        <v>23</v>
      </c>
      <c r="C4" s="2" t="s">
        <v>0</v>
      </c>
      <c r="D4" s="2" t="s">
        <v>20</v>
      </c>
      <c r="E4" s="2" t="s">
        <v>14</v>
      </c>
      <c r="F4" s="2">
        <v>4</v>
      </c>
      <c r="G4" s="2">
        <v>3</v>
      </c>
      <c r="H4" s="2">
        <v>3</v>
      </c>
      <c r="I4" s="2" t="s">
        <v>3</v>
      </c>
      <c r="J4" s="2" t="s">
        <v>6</v>
      </c>
      <c r="K4" s="2" t="s">
        <v>15</v>
      </c>
      <c r="L4" s="2" t="s">
        <v>4</v>
      </c>
      <c r="M4" s="2" t="s">
        <v>21</v>
      </c>
      <c r="N4" s="2">
        <v>5</v>
      </c>
      <c r="O4" s="2">
        <v>1</v>
      </c>
      <c r="P4" s="2" t="s">
        <v>3</v>
      </c>
      <c r="Q4" s="2" t="s">
        <v>6</v>
      </c>
      <c r="R4" s="2" t="s">
        <v>15</v>
      </c>
      <c r="S4" s="2" t="s">
        <v>4</v>
      </c>
      <c r="T4" s="2" t="s">
        <v>22</v>
      </c>
      <c r="U4" s="2" t="s">
        <v>6</v>
      </c>
      <c r="V4" s="2" t="s">
        <v>7</v>
      </c>
      <c r="W4" s="2" t="s">
        <v>6</v>
      </c>
      <c r="X4" s="2" t="s">
        <v>6</v>
      </c>
      <c r="Y4" s="2" t="s">
        <v>6</v>
      </c>
      <c r="Z4" s="2" t="s">
        <v>7</v>
      </c>
      <c r="AA4" s="2" t="s">
        <v>7</v>
      </c>
      <c r="AB4" s="2" t="s">
        <v>7</v>
      </c>
      <c r="AC4" s="2" t="s">
        <v>6</v>
      </c>
      <c r="AD4" s="2" t="s">
        <v>4</v>
      </c>
      <c r="AE4" s="2" t="s">
        <v>6</v>
      </c>
      <c r="AF4" s="2" t="s">
        <v>4</v>
      </c>
      <c r="AG4" s="2" t="s">
        <v>4</v>
      </c>
      <c r="AH4" s="2" t="s">
        <v>4</v>
      </c>
      <c r="AI4" s="2" t="s">
        <v>4</v>
      </c>
      <c r="AJ4" s="2" t="s">
        <v>7</v>
      </c>
      <c r="AK4" s="2" t="s">
        <v>7</v>
      </c>
      <c r="AL4" s="2" t="s">
        <v>7</v>
      </c>
      <c r="AM4" s="2" t="s">
        <v>7</v>
      </c>
      <c r="AN4" s="2" t="s">
        <v>23</v>
      </c>
      <c r="AO4" s="2" t="s">
        <v>24</v>
      </c>
      <c r="AP4" s="2">
        <v>4</v>
      </c>
      <c r="AQ4" s="2">
        <v>2</v>
      </c>
    </row>
    <row r="5" spans="1:43" ht="16">
      <c r="A5" s="1">
        <v>42468.410081018519</v>
      </c>
      <c r="B5" s="2">
        <v>39</v>
      </c>
      <c r="C5" s="2" t="s">
        <v>0</v>
      </c>
      <c r="D5" s="2" t="s">
        <v>25</v>
      </c>
      <c r="E5" s="2" t="s">
        <v>2</v>
      </c>
      <c r="F5" s="2">
        <v>4</v>
      </c>
      <c r="G5" s="2">
        <v>5</v>
      </c>
      <c r="H5" s="2">
        <v>2</v>
      </c>
      <c r="I5" s="2" t="s">
        <v>3</v>
      </c>
      <c r="J5" s="2" t="s">
        <v>15</v>
      </c>
      <c r="K5" s="2" t="s">
        <v>15</v>
      </c>
      <c r="L5" s="2" t="s">
        <v>6</v>
      </c>
      <c r="M5" s="2"/>
      <c r="N5" s="2">
        <v>5</v>
      </c>
      <c r="O5" s="2">
        <v>3</v>
      </c>
      <c r="P5" s="2" t="s">
        <v>3</v>
      </c>
      <c r="Q5" s="2" t="s">
        <v>15</v>
      </c>
      <c r="R5" s="2" t="s">
        <v>15</v>
      </c>
      <c r="S5" s="2" t="s">
        <v>15</v>
      </c>
      <c r="T5" s="2"/>
      <c r="U5" s="2" t="s">
        <v>6</v>
      </c>
      <c r="V5" s="2" t="s">
        <v>7</v>
      </c>
      <c r="W5" s="2" t="s">
        <v>9</v>
      </c>
      <c r="X5" s="2" t="s">
        <v>9</v>
      </c>
      <c r="Y5" s="2" t="s">
        <v>9</v>
      </c>
      <c r="Z5" s="2" t="s">
        <v>7</v>
      </c>
      <c r="AA5" s="2" t="s">
        <v>7</v>
      </c>
      <c r="AB5" s="2" t="s">
        <v>9</v>
      </c>
      <c r="AC5" s="2" t="s">
        <v>6</v>
      </c>
      <c r="AD5" s="2" t="s">
        <v>6</v>
      </c>
      <c r="AE5" s="2" t="s">
        <v>6</v>
      </c>
      <c r="AF5" s="2" t="s">
        <v>9</v>
      </c>
      <c r="AG5" s="2" t="s">
        <v>6</v>
      </c>
      <c r="AH5" s="2" t="s">
        <v>6</v>
      </c>
      <c r="AI5" s="2" t="s">
        <v>6</v>
      </c>
      <c r="AJ5" s="2" t="s">
        <v>6</v>
      </c>
      <c r="AK5" s="2" t="s">
        <v>6</v>
      </c>
      <c r="AL5" s="2" t="s">
        <v>9</v>
      </c>
      <c r="AM5" s="2" t="s">
        <v>6</v>
      </c>
      <c r="AN5" s="2" t="s">
        <v>26</v>
      </c>
      <c r="AO5" s="2" t="s">
        <v>27</v>
      </c>
      <c r="AP5" s="2">
        <v>5</v>
      </c>
      <c r="AQ5" s="2">
        <v>3</v>
      </c>
    </row>
    <row r="6" spans="1:43" ht="16">
      <c r="A6" s="1">
        <v>42468.606365740743</v>
      </c>
      <c r="B6" s="2">
        <v>34</v>
      </c>
      <c r="C6" s="2" t="s">
        <v>28</v>
      </c>
      <c r="D6" s="2" t="s">
        <v>29</v>
      </c>
      <c r="E6" s="2" t="s">
        <v>30</v>
      </c>
      <c r="F6" s="2">
        <v>3</v>
      </c>
      <c r="G6" s="2">
        <v>5</v>
      </c>
      <c r="H6" s="2">
        <v>3</v>
      </c>
      <c r="I6" s="2" t="s">
        <v>3</v>
      </c>
      <c r="J6" s="2" t="s">
        <v>15</v>
      </c>
      <c r="K6" s="2" t="s">
        <v>6</v>
      </c>
      <c r="L6" s="2" t="s">
        <v>15</v>
      </c>
      <c r="M6" s="2" t="s">
        <v>31</v>
      </c>
      <c r="N6" s="2">
        <v>3</v>
      </c>
      <c r="O6" s="2">
        <v>2</v>
      </c>
      <c r="P6" s="2" t="s">
        <v>3</v>
      </c>
      <c r="Q6" s="2" t="s">
        <v>15</v>
      </c>
      <c r="R6" s="2" t="s">
        <v>15</v>
      </c>
      <c r="S6" s="2" t="s">
        <v>15</v>
      </c>
      <c r="T6" s="2" t="s">
        <v>32</v>
      </c>
      <c r="U6" s="2" t="s">
        <v>6</v>
      </c>
      <c r="V6" s="2" t="s">
        <v>7</v>
      </c>
      <c r="W6" s="2" t="s">
        <v>10</v>
      </c>
      <c r="X6" s="2" t="s">
        <v>4</v>
      </c>
      <c r="Y6" s="2" t="s">
        <v>4</v>
      </c>
      <c r="Z6" s="2" t="s">
        <v>7</v>
      </c>
      <c r="AA6" s="2" t="s">
        <v>7</v>
      </c>
      <c r="AB6" s="2" t="s">
        <v>9</v>
      </c>
      <c r="AC6" s="2" t="s">
        <v>10</v>
      </c>
      <c r="AD6" s="2" t="s">
        <v>4</v>
      </c>
      <c r="AE6" s="2" t="s">
        <v>4</v>
      </c>
      <c r="AF6" s="2" t="s">
        <v>6</v>
      </c>
      <c r="AG6" s="2" t="s">
        <v>6</v>
      </c>
      <c r="AH6" s="2" t="s">
        <v>10</v>
      </c>
      <c r="AI6" s="2" t="s">
        <v>7</v>
      </c>
      <c r="AJ6" s="2" t="s">
        <v>7</v>
      </c>
      <c r="AK6" s="2" t="s">
        <v>6</v>
      </c>
      <c r="AL6" s="2" t="s">
        <v>6</v>
      </c>
      <c r="AM6" s="2" t="s">
        <v>6</v>
      </c>
      <c r="AN6" s="2" t="s">
        <v>33</v>
      </c>
      <c r="AO6" s="2" t="s">
        <v>34</v>
      </c>
      <c r="AP6" s="2">
        <v>2</v>
      </c>
      <c r="AQ6" s="2">
        <v>1</v>
      </c>
    </row>
    <row r="7" spans="1:43" ht="16">
      <c r="A7" s="1">
        <v>42498.598981481482</v>
      </c>
      <c r="B7" s="2">
        <v>26</v>
      </c>
      <c r="C7" s="2" t="s">
        <v>0</v>
      </c>
      <c r="D7" s="2" t="s">
        <v>35</v>
      </c>
      <c r="E7" s="2" t="s">
        <v>36</v>
      </c>
      <c r="F7" s="2">
        <v>3</v>
      </c>
      <c r="G7" s="2">
        <v>4</v>
      </c>
      <c r="H7" s="2">
        <v>1</v>
      </c>
      <c r="I7" s="2" t="s">
        <v>3</v>
      </c>
      <c r="J7" s="2" t="s">
        <v>6</v>
      </c>
      <c r="K7" s="2" t="s">
        <v>4</v>
      </c>
      <c r="L7" s="2" t="s">
        <v>6</v>
      </c>
      <c r="M7" s="2"/>
      <c r="N7" s="2">
        <v>2</v>
      </c>
      <c r="O7" s="2">
        <v>3</v>
      </c>
      <c r="P7" s="2" t="s">
        <v>37</v>
      </c>
      <c r="Q7" s="2" t="s">
        <v>4</v>
      </c>
      <c r="R7" s="2" t="s">
        <v>4</v>
      </c>
      <c r="S7" s="2" t="s">
        <v>4</v>
      </c>
      <c r="T7" s="2"/>
      <c r="U7" s="2" t="s">
        <v>6</v>
      </c>
      <c r="V7" s="2" t="s">
        <v>6</v>
      </c>
      <c r="W7" s="2" t="s">
        <v>4</v>
      </c>
      <c r="X7" s="2" t="s">
        <v>4</v>
      </c>
      <c r="Y7" s="2" t="s">
        <v>10</v>
      </c>
      <c r="Z7" s="2" t="s">
        <v>10</v>
      </c>
      <c r="AA7" s="2" t="s">
        <v>4</v>
      </c>
      <c r="AB7" s="2" t="s">
        <v>10</v>
      </c>
      <c r="AC7" s="2" t="s">
        <v>10</v>
      </c>
      <c r="AD7" s="2" t="s">
        <v>4</v>
      </c>
      <c r="AE7" s="2" t="s">
        <v>6</v>
      </c>
      <c r="AF7" s="2" t="s">
        <v>10</v>
      </c>
      <c r="AG7" s="2" t="s">
        <v>10</v>
      </c>
      <c r="AH7" s="2" t="s">
        <v>4</v>
      </c>
      <c r="AI7" s="2" t="s">
        <v>4</v>
      </c>
      <c r="AJ7" s="2" t="s">
        <v>10</v>
      </c>
      <c r="AK7" s="2" t="s">
        <v>10</v>
      </c>
      <c r="AL7" s="2" t="s">
        <v>10</v>
      </c>
      <c r="AM7" s="2" t="s">
        <v>4</v>
      </c>
      <c r="AN7" s="2" t="s">
        <v>38</v>
      </c>
      <c r="AO7" s="2" t="s">
        <v>39</v>
      </c>
      <c r="AP7" s="2">
        <v>2</v>
      </c>
      <c r="AQ7" s="2">
        <v>3</v>
      </c>
    </row>
    <row r="8" spans="1:43" ht="16">
      <c r="A8" s="1">
        <v>42498.639247685183</v>
      </c>
      <c r="B8" s="2">
        <v>26</v>
      </c>
      <c r="C8" s="2" t="s">
        <v>0</v>
      </c>
      <c r="D8" s="2" t="s">
        <v>40</v>
      </c>
      <c r="E8" s="2" t="s">
        <v>36</v>
      </c>
      <c r="F8" s="2">
        <v>1</v>
      </c>
      <c r="G8" s="2">
        <v>3</v>
      </c>
      <c r="H8" s="2">
        <v>1</v>
      </c>
      <c r="I8" s="2" t="s">
        <v>3</v>
      </c>
      <c r="J8" s="2" t="s">
        <v>4</v>
      </c>
      <c r="K8" s="2" t="s">
        <v>6</v>
      </c>
      <c r="L8" s="2" t="s">
        <v>15</v>
      </c>
      <c r="M8" s="2"/>
      <c r="N8" s="2">
        <v>2</v>
      </c>
      <c r="O8" s="2">
        <v>3</v>
      </c>
      <c r="P8" s="2" t="s">
        <v>3</v>
      </c>
      <c r="Q8" s="2" t="s">
        <v>6</v>
      </c>
      <c r="R8" s="2" t="s">
        <v>15</v>
      </c>
      <c r="S8" s="2" t="s">
        <v>15</v>
      </c>
      <c r="T8" s="2"/>
      <c r="U8" s="2" t="s">
        <v>7</v>
      </c>
      <c r="V8" s="2" t="s">
        <v>7</v>
      </c>
      <c r="W8" s="2" t="s">
        <v>7</v>
      </c>
      <c r="X8" s="2" t="s">
        <v>7</v>
      </c>
      <c r="Y8" s="2" t="s">
        <v>7</v>
      </c>
      <c r="Z8" s="2" t="s">
        <v>7</v>
      </c>
      <c r="AA8" s="2" t="s">
        <v>7</v>
      </c>
      <c r="AB8" s="2" t="s">
        <v>7</v>
      </c>
      <c r="AC8" s="2" t="s">
        <v>7</v>
      </c>
      <c r="AD8" s="2" t="s">
        <v>7</v>
      </c>
      <c r="AE8" s="2" t="s">
        <v>7</v>
      </c>
      <c r="AF8" s="2" t="s">
        <v>7</v>
      </c>
      <c r="AG8" s="2" t="s">
        <v>7</v>
      </c>
      <c r="AH8" s="2" t="s">
        <v>7</v>
      </c>
      <c r="AI8" s="2" t="s">
        <v>7</v>
      </c>
      <c r="AJ8" s="2" t="s">
        <v>7</v>
      </c>
      <c r="AK8" s="2" t="s">
        <v>7</v>
      </c>
      <c r="AL8" s="2" t="s">
        <v>7</v>
      </c>
      <c r="AM8" s="2" t="s">
        <v>7</v>
      </c>
      <c r="AN8" s="2" t="s">
        <v>41</v>
      </c>
      <c r="AO8" s="2" t="s">
        <v>42</v>
      </c>
      <c r="AP8" s="2">
        <v>4</v>
      </c>
      <c r="AQ8" s="2">
        <v>3</v>
      </c>
    </row>
    <row r="9" spans="1:43" ht="16">
      <c r="A9" s="1"/>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row>
    <row r="10" spans="1:43" ht="16">
      <c r="A10" s="1">
        <v>42590.496863425928</v>
      </c>
      <c r="B10" s="2">
        <v>45</v>
      </c>
      <c r="C10" s="2" t="s">
        <v>0</v>
      </c>
      <c r="D10" s="2" t="s">
        <v>44</v>
      </c>
      <c r="E10" s="2" t="s">
        <v>14</v>
      </c>
      <c r="F10" s="2">
        <v>5</v>
      </c>
      <c r="G10" s="2">
        <v>5</v>
      </c>
      <c r="H10" s="2">
        <v>1</v>
      </c>
      <c r="I10" s="2" t="s">
        <v>3</v>
      </c>
      <c r="J10" s="2" t="s">
        <v>15</v>
      </c>
      <c r="K10" s="2" t="s">
        <v>15</v>
      </c>
      <c r="L10" s="2" t="s">
        <v>15</v>
      </c>
      <c r="M10" s="2" t="s">
        <v>45</v>
      </c>
      <c r="N10" s="2">
        <v>1</v>
      </c>
      <c r="O10" s="2">
        <v>3</v>
      </c>
      <c r="P10" s="2" t="s">
        <v>3</v>
      </c>
      <c r="Q10" s="2" t="s">
        <v>15</v>
      </c>
      <c r="R10" s="2" t="s">
        <v>15</v>
      </c>
      <c r="S10" s="2" t="s">
        <v>15</v>
      </c>
      <c r="T10" s="2" t="s">
        <v>46</v>
      </c>
      <c r="U10" s="2" t="s">
        <v>7</v>
      </c>
      <c r="V10" s="2" t="s">
        <v>7</v>
      </c>
      <c r="W10" s="2" t="s">
        <v>9</v>
      </c>
      <c r="X10" s="2" t="s">
        <v>7</v>
      </c>
      <c r="Y10" s="2" t="s">
        <v>7</v>
      </c>
      <c r="Z10" s="2" t="s">
        <v>7</v>
      </c>
      <c r="AA10" s="2" t="s">
        <v>7</v>
      </c>
      <c r="AB10" s="2" t="s">
        <v>7</v>
      </c>
      <c r="AC10" s="2" t="s">
        <v>9</v>
      </c>
      <c r="AD10" s="2" t="s">
        <v>9</v>
      </c>
      <c r="AE10" s="2" t="s">
        <v>7</v>
      </c>
      <c r="AF10" s="2" t="s">
        <v>7</v>
      </c>
      <c r="AG10" s="2" t="s">
        <v>7</v>
      </c>
      <c r="AH10" s="2" t="s">
        <v>7</v>
      </c>
      <c r="AI10" s="2" t="s">
        <v>6</v>
      </c>
      <c r="AJ10" s="2" t="s">
        <v>7</v>
      </c>
      <c r="AK10" s="2" t="s">
        <v>7</v>
      </c>
      <c r="AL10" s="2" t="s">
        <v>9</v>
      </c>
      <c r="AM10" s="2" t="s">
        <v>7</v>
      </c>
      <c r="AN10" s="2" t="s">
        <v>47</v>
      </c>
      <c r="AO10" s="2" t="s">
        <v>48</v>
      </c>
      <c r="AP10" s="2">
        <v>1</v>
      </c>
      <c r="AQ10" s="2">
        <v>3</v>
      </c>
    </row>
    <row r="11" spans="1:43" ht="16">
      <c r="A11" s="1">
        <v>42651.515439814815</v>
      </c>
      <c r="B11" s="2">
        <v>28</v>
      </c>
      <c r="C11" s="2" t="s">
        <v>0</v>
      </c>
      <c r="D11" s="2" t="s">
        <v>20</v>
      </c>
      <c r="E11" s="2" t="s">
        <v>43</v>
      </c>
      <c r="F11" s="2">
        <v>3</v>
      </c>
      <c r="G11" s="2">
        <v>5</v>
      </c>
      <c r="H11" s="2">
        <v>3</v>
      </c>
      <c r="I11" s="2" t="s">
        <v>3</v>
      </c>
      <c r="J11" s="2" t="s">
        <v>15</v>
      </c>
      <c r="K11" s="2" t="s">
        <v>15</v>
      </c>
      <c r="L11" s="2" t="s">
        <v>15</v>
      </c>
      <c r="M11" s="2"/>
      <c r="N11" s="2">
        <v>4</v>
      </c>
      <c r="O11" s="2">
        <v>1</v>
      </c>
      <c r="P11" s="2" t="s">
        <v>3</v>
      </c>
      <c r="Q11" s="2" t="s">
        <v>6</v>
      </c>
      <c r="R11" s="2" t="s">
        <v>6</v>
      </c>
      <c r="S11" s="2" t="s">
        <v>6</v>
      </c>
      <c r="T11" s="2"/>
      <c r="U11" s="2" t="s">
        <v>6</v>
      </c>
      <c r="V11" s="2" t="s">
        <v>7</v>
      </c>
      <c r="W11" s="2" t="s">
        <v>7</v>
      </c>
      <c r="X11" s="2" t="s">
        <v>7</v>
      </c>
      <c r="Y11" s="2" t="s">
        <v>7</v>
      </c>
      <c r="Z11" s="2" t="s">
        <v>6</v>
      </c>
      <c r="AA11" s="2" t="s">
        <v>7</v>
      </c>
      <c r="AB11" s="2" t="s">
        <v>6</v>
      </c>
      <c r="AC11" s="2" t="s">
        <v>6</v>
      </c>
      <c r="AD11" s="2" t="s">
        <v>4</v>
      </c>
      <c r="AE11" s="2" t="s">
        <v>6</v>
      </c>
      <c r="AF11" s="2" t="s">
        <v>6</v>
      </c>
      <c r="AG11" s="2" t="s">
        <v>7</v>
      </c>
      <c r="AH11" s="2" t="s">
        <v>7</v>
      </c>
      <c r="AI11" s="2" t="s">
        <v>6</v>
      </c>
      <c r="AJ11" s="2" t="s">
        <v>6</v>
      </c>
      <c r="AK11" s="2" t="s">
        <v>6</v>
      </c>
      <c r="AL11" s="2" t="s">
        <v>6</v>
      </c>
      <c r="AM11" s="2" t="s">
        <v>6</v>
      </c>
      <c r="AN11" s="2" t="s">
        <v>49</v>
      </c>
      <c r="AO11" s="2" t="s">
        <v>50</v>
      </c>
      <c r="AP11" s="2">
        <v>4</v>
      </c>
      <c r="AQ11" s="2">
        <v>1</v>
      </c>
    </row>
    <row r="12" spans="1:43" ht="16">
      <c r="A12" s="1">
        <v>42651.687557870369</v>
      </c>
      <c r="B12" s="2">
        <v>26</v>
      </c>
      <c r="C12" s="2" t="s">
        <v>0</v>
      </c>
      <c r="D12" s="2" t="s">
        <v>35</v>
      </c>
      <c r="E12" s="2" t="s">
        <v>14</v>
      </c>
      <c r="F12" s="2">
        <v>5</v>
      </c>
      <c r="G12" s="2">
        <v>5</v>
      </c>
      <c r="H12" s="2">
        <v>2</v>
      </c>
      <c r="I12" s="2" t="s">
        <v>3</v>
      </c>
      <c r="J12" s="2" t="s">
        <v>6</v>
      </c>
      <c r="K12" s="2" t="s">
        <v>6</v>
      </c>
      <c r="L12" s="2" t="s">
        <v>15</v>
      </c>
      <c r="M12" s="2" t="s">
        <v>51</v>
      </c>
      <c r="N12" s="2">
        <v>4</v>
      </c>
      <c r="O12" s="2">
        <v>1</v>
      </c>
      <c r="P12" s="2" t="s">
        <v>3</v>
      </c>
      <c r="Q12" s="2" t="s">
        <v>15</v>
      </c>
      <c r="R12" s="2" t="s">
        <v>6</v>
      </c>
      <c r="S12" s="2" t="s">
        <v>15</v>
      </c>
      <c r="T12" s="2"/>
      <c r="U12" s="2" t="s">
        <v>7</v>
      </c>
      <c r="V12" s="2" t="s">
        <v>7</v>
      </c>
      <c r="W12" s="2" t="s">
        <v>7</v>
      </c>
      <c r="X12" s="2" t="s">
        <v>6</v>
      </c>
      <c r="Y12" s="2" t="s">
        <v>6</v>
      </c>
      <c r="Z12" s="2" t="s">
        <v>7</v>
      </c>
      <c r="AA12" s="2" t="s">
        <v>7</v>
      </c>
      <c r="AB12" s="2" t="s">
        <v>6</v>
      </c>
      <c r="AC12" s="2" t="s">
        <v>9</v>
      </c>
      <c r="AD12" s="2" t="s">
        <v>9</v>
      </c>
      <c r="AE12" s="2" t="s">
        <v>7</v>
      </c>
      <c r="AF12" s="2" t="s">
        <v>7</v>
      </c>
      <c r="AG12" s="2" t="s">
        <v>7</v>
      </c>
      <c r="AH12" s="2" t="s">
        <v>7</v>
      </c>
      <c r="AI12" s="2" t="s">
        <v>6</v>
      </c>
      <c r="AJ12" s="2" t="s">
        <v>6</v>
      </c>
      <c r="AK12" s="2" t="s">
        <v>6</v>
      </c>
      <c r="AL12" s="2" t="s">
        <v>6</v>
      </c>
      <c r="AM12" s="2" t="s">
        <v>7</v>
      </c>
      <c r="AN12" s="2" t="s">
        <v>52</v>
      </c>
      <c r="AO12" s="2" t="s">
        <v>53</v>
      </c>
      <c r="AP12" s="2">
        <v>4</v>
      </c>
      <c r="AQ12" s="2">
        <v>1</v>
      </c>
    </row>
    <row r="13" spans="1:43" ht="16">
      <c r="A13" s="1">
        <v>42651.703842592593</v>
      </c>
      <c r="B13" s="2">
        <v>24</v>
      </c>
      <c r="C13" s="2" t="s">
        <v>0</v>
      </c>
      <c r="D13" s="2" t="s">
        <v>35</v>
      </c>
      <c r="E13" s="2" t="s">
        <v>14</v>
      </c>
      <c r="F13" s="2">
        <v>4</v>
      </c>
      <c r="G13" s="2">
        <v>5</v>
      </c>
      <c r="H13" s="2">
        <v>2</v>
      </c>
      <c r="I13" s="2" t="s">
        <v>3</v>
      </c>
      <c r="J13" s="2" t="s">
        <v>6</v>
      </c>
      <c r="K13" s="2" t="s">
        <v>6</v>
      </c>
      <c r="L13" s="2" t="s">
        <v>6</v>
      </c>
      <c r="M13" s="2"/>
      <c r="N13" s="2">
        <v>3</v>
      </c>
      <c r="O13" s="2">
        <v>1</v>
      </c>
      <c r="P13" s="2" t="s">
        <v>3</v>
      </c>
      <c r="Q13" s="2" t="s">
        <v>15</v>
      </c>
      <c r="R13" s="2" t="s">
        <v>15</v>
      </c>
      <c r="S13" s="2" t="s">
        <v>15</v>
      </c>
      <c r="T13" s="2"/>
      <c r="U13" s="2" t="s">
        <v>7</v>
      </c>
      <c r="V13" s="2" t="s">
        <v>7</v>
      </c>
      <c r="W13" s="2" t="s">
        <v>6</v>
      </c>
      <c r="X13" s="2" t="s">
        <v>7</v>
      </c>
      <c r="Y13" s="2" t="s">
        <v>6</v>
      </c>
      <c r="Z13" s="2" t="s">
        <v>6</v>
      </c>
      <c r="AA13" s="2" t="s">
        <v>7</v>
      </c>
      <c r="AB13" s="2" t="s">
        <v>6</v>
      </c>
      <c r="AC13" s="2" t="s">
        <v>9</v>
      </c>
      <c r="AD13" s="2" t="s">
        <v>9</v>
      </c>
      <c r="AE13" s="2" t="s">
        <v>9</v>
      </c>
      <c r="AF13" s="2" t="s">
        <v>6</v>
      </c>
      <c r="AG13" s="2" t="s">
        <v>6</v>
      </c>
      <c r="AH13" s="2" t="s">
        <v>6</v>
      </c>
      <c r="AI13" s="2" t="s">
        <v>6</v>
      </c>
      <c r="AJ13" s="2" t="s">
        <v>4</v>
      </c>
      <c r="AK13" s="2" t="s">
        <v>4</v>
      </c>
      <c r="AL13" s="2" t="s">
        <v>6</v>
      </c>
      <c r="AM13" s="2" t="s">
        <v>6</v>
      </c>
      <c r="AN13" s="2" t="s">
        <v>54</v>
      </c>
      <c r="AO13" s="2" t="s">
        <v>55</v>
      </c>
      <c r="AP13" s="2">
        <v>3</v>
      </c>
      <c r="AQ13" s="2">
        <v>1</v>
      </c>
    </row>
    <row r="14" spans="1:43" ht="16">
      <c r="A14" s="1">
        <v>42651.758611111109</v>
      </c>
      <c r="B14" s="2">
        <v>25</v>
      </c>
      <c r="C14" s="2" t="s">
        <v>0</v>
      </c>
      <c r="D14" s="2" t="s">
        <v>35</v>
      </c>
      <c r="E14" s="2" t="s">
        <v>14</v>
      </c>
      <c r="F14" s="2">
        <v>5</v>
      </c>
      <c r="G14" s="2">
        <v>5</v>
      </c>
      <c r="H14" s="2">
        <v>1</v>
      </c>
      <c r="I14" s="2" t="s">
        <v>3</v>
      </c>
      <c r="J14" s="2" t="s">
        <v>15</v>
      </c>
      <c r="K14" s="2" t="s">
        <v>6</v>
      </c>
      <c r="L14" s="2" t="s">
        <v>15</v>
      </c>
      <c r="M14" s="2"/>
      <c r="N14" s="2">
        <v>5</v>
      </c>
      <c r="O14" s="2">
        <v>2</v>
      </c>
      <c r="P14" s="2" t="s">
        <v>3</v>
      </c>
      <c r="Q14" s="2" t="s">
        <v>15</v>
      </c>
      <c r="R14" s="2" t="s">
        <v>15</v>
      </c>
      <c r="S14" s="2" t="s">
        <v>15</v>
      </c>
      <c r="T14" s="2"/>
      <c r="U14" s="2" t="s">
        <v>7</v>
      </c>
      <c r="V14" s="2" t="s">
        <v>7</v>
      </c>
      <c r="W14" s="2" t="s">
        <v>7</v>
      </c>
      <c r="X14" s="2" t="s">
        <v>7</v>
      </c>
      <c r="Y14" s="2" t="s">
        <v>7</v>
      </c>
      <c r="Z14" s="2" t="s">
        <v>7</v>
      </c>
      <c r="AA14" s="2" t="s">
        <v>7</v>
      </c>
      <c r="AB14" s="2" t="s">
        <v>7</v>
      </c>
      <c r="AC14" s="2" t="s">
        <v>7</v>
      </c>
      <c r="AD14" s="2" t="s">
        <v>7</v>
      </c>
      <c r="AE14" s="2" t="s">
        <v>7</v>
      </c>
      <c r="AF14" s="2" t="s">
        <v>7</v>
      </c>
      <c r="AG14" s="2" t="s">
        <v>7</v>
      </c>
      <c r="AH14" s="2" t="s">
        <v>7</v>
      </c>
      <c r="AI14" s="2" t="s">
        <v>7</v>
      </c>
      <c r="AJ14" s="2" t="s">
        <v>7</v>
      </c>
      <c r="AK14" s="2" t="s">
        <v>7</v>
      </c>
      <c r="AL14" s="2" t="s">
        <v>7</v>
      </c>
      <c r="AM14" s="2" t="s">
        <v>7</v>
      </c>
      <c r="AN14" s="2" t="s">
        <v>56</v>
      </c>
      <c r="AO14" s="2" t="s">
        <v>57</v>
      </c>
      <c r="AP14" s="2">
        <v>3</v>
      </c>
      <c r="AQ14" s="2">
        <v>2</v>
      </c>
    </row>
    <row r="15" spans="1:43" ht="16">
      <c r="A15" s="1">
        <v>42651.909687500003</v>
      </c>
      <c r="B15" s="2">
        <v>26</v>
      </c>
      <c r="C15" s="2" t="s">
        <v>0</v>
      </c>
      <c r="D15" s="2" t="s">
        <v>35</v>
      </c>
      <c r="E15" s="2" t="s">
        <v>14</v>
      </c>
      <c r="F15" s="2">
        <v>3</v>
      </c>
      <c r="G15" s="2">
        <v>4</v>
      </c>
      <c r="H15" s="2">
        <v>1</v>
      </c>
      <c r="I15" s="2" t="s">
        <v>3</v>
      </c>
      <c r="J15" s="2" t="s">
        <v>15</v>
      </c>
      <c r="K15" s="2" t="s">
        <v>15</v>
      </c>
      <c r="L15" s="2" t="s">
        <v>9</v>
      </c>
      <c r="M15" s="2"/>
      <c r="N15" s="2">
        <v>2</v>
      </c>
      <c r="O15" s="2">
        <v>3</v>
      </c>
      <c r="P15" s="2" t="s">
        <v>3</v>
      </c>
      <c r="Q15" s="2" t="s">
        <v>15</v>
      </c>
      <c r="R15" s="2" t="s">
        <v>15</v>
      </c>
      <c r="S15" s="2" t="s">
        <v>9</v>
      </c>
      <c r="T15" s="2"/>
      <c r="U15" s="2" t="s">
        <v>7</v>
      </c>
      <c r="V15" s="2" t="s">
        <v>7</v>
      </c>
      <c r="W15" s="2" t="s">
        <v>9</v>
      </c>
      <c r="X15" s="2" t="s">
        <v>7</v>
      </c>
      <c r="Y15" s="2" t="s">
        <v>7</v>
      </c>
      <c r="Z15" s="2" t="s">
        <v>7</v>
      </c>
      <c r="AA15" s="2" t="s">
        <v>7</v>
      </c>
      <c r="AB15" s="2" t="s">
        <v>7</v>
      </c>
      <c r="AC15" s="2" t="s">
        <v>6</v>
      </c>
      <c r="AD15" s="2" t="s">
        <v>7</v>
      </c>
      <c r="AE15" s="2" t="s">
        <v>9</v>
      </c>
      <c r="AF15" s="2" t="s">
        <v>7</v>
      </c>
      <c r="AG15" s="2" t="s">
        <v>9</v>
      </c>
      <c r="AH15" s="2" t="s">
        <v>7</v>
      </c>
      <c r="AI15" s="2" t="s">
        <v>7</v>
      </c>
      <c r="AJ15" s="2" t="s">
        <v>6</v>
      </c>
      <c r="AK15" s="2" t="s">
        <v>6</v>
      </c>
      <c r="AL15" s="2" t="s">
        <v>7</v>
      </c>
      <c r="AM15" s="2" t="s">
        <v>7</v>
      </c>
      <c r="AN15" s="2" t="s">
        <v>58</v>
      </c>
      <c r="AO15" s="2" t="s">
        <v>59</v>
      </c>
      <c r="AP15" s="2">
        <v>2</v>
      </c>
      <c r="AQ15" s="2">
        <v>3</v>
      </c>
    </row>
    <row r="16" spans="1:43" ht="16">
      <c r="A16" s="1">
        <v>42651.990671296298</v>
      </c>
      <c r="B16" s="2">
        <v>24</v>
      </c>
      <c r="C16" s="2" t="s">
        <v>0</v>
      </c>
      <c r="D16" s="2" t="s">
        <v>35</v>
      </c>
      <c r="E16" s="2" t="s">
        <v>14</v>
      </c>
      <c r="F16" s="2">
        <v>3</v>
      </c>
      <c r="G16" s="2">
        <v>5</v>
      </c>
      <c r="H16" s="2">
        <v>2</v>
      </c>
      <c r="I16" s="2" t="s">
        <v>3</v>
      </c>
      <c r="J16" s="2" t="s">
        <v>6</v>
      </c>
      <c r="K16" s="2" t="s">
        <v>15</v>
      </c>
      <c r="L16" s="2" t="s">
        <v>4</v>
      </c>
      <c r="M16" s="2" t="s">
        <v>60</v>
      </c>
      <c r="N16" s="2">
        <v>3</v>
      </c>
      <c r="O16" s="2">
        <v>1</v>
      </c>
      <c r="P16" s="2" t="s">
        <v>3</v>
      </c>
      <c r="Q16" s="2" t="s">
        <v>4</v>
      </c>
      <c r="R16" s="2" t="s">
        <v>4</v>
      </c>
      <c r="S16" s="2" t="s">
        <v>4</v>
      </c>
      <c r="T16" s="2" t="s">
        <v>61</v>
      </c>
      <c r="U16" s="2" t="s">
        <v>6</v>
      </c>
      <c r="V16" s="2" t="s">
        <v>6</v>
      </c>
      <c r="W16" s="2" t="s">
        <v>9</v>
      </c>
      <c r="X16" s="2" t="s">
        <v>9</v>
      </c>
      <c r="Y16" s="2" t="s">
        <v>9</v>
      </c>
      <c r="Z16" s="2" t="s">
        <v>7</v>
      </c>
      <c r="AA16" s="2" t="s">
        <v>7</v>
      </c>
      <c r="AB16" s="2" t="s">
        <v>9</v>
      </c>
      <c r="AC16" s="2" t="s">
        <v>9</v>
      </c>
      <c r="AD16" s="2" t="s">
        <v>9</v>
      </c>
      <c r="AE16" s="2" t="s">
        <v>9</v>
      </c>
      <c r="AF16" s="2" t="s">
        <v>9</v>
      </c>
      <c r="AG16" s="2" t="s">
        <v>6</v>
      </c>
      <c r="AH16" s="2" t="s">
        <v>9</v>
      </c>
      <c r="AI16" s="2" t="s">
        <v>6</v>
      </c>
      <c r="AJ16" s="2" t="s">
        <v>6</v>
      </c>
      <c r="AK16" s="2" t="s">
        <v>6</v>
      </c>
      <c r="AL16" s="2" t="s">
        <v>9</v>
      </c>
      <c r="AM16" s="2" t="s">
        <v>6</v>
      </c>
      <c r="AN16" s="2" t="s">
        <v>62</v>
      </c>
      <c r="AO16" s="2" t="s">
        <v>63</v>
      </c>
      <c r="AP16" s="2">
        <v>2</v>
      </c>
      <c r="AQ16" s="2">
        <v>3</v>
      </c>
    </row>
    <row r="17" spans="1:43" ht="16">
      <c r="A17" s="1">
        <v>42682.009791666664</v>
      </c>
      <c r="B17" s="2">
        <v>22</v>
      </c>
      <c r="C17" s="2" t="s">
        <v>0</v>
      </c>
      <c r="D17" s="2" t="s">
        <v>35</v>
      </c>
      <c r="E17" s="2" t="s">
        <v>43</v>
      </c>
      <c r="F17" s="2">
        <v>3</v>
      </c>
      <c r="G17" s="2">
        <v>5</v>
      </c>
      <c r="H17" s="2">
        <v>1</v>
      </c>
      <c r="I17" s="2" t="s">
        <v>3</v>
      </c>
      <c r="J17" s="2" t="s">
        <v>15</v>
      </c>
      <c r="K17" s="2" t="s">
        <v>15</v>
      </c>
      <c r="L17" s="2" t="s">
        <v>6</v>
      </c>
      <c r="M17" s="2"/>
      <c r="N17" s="2">
        <v>3</v>
      </c>
      <c r="O17" s="2">
        <v>4</v>
      </c>
      <c r="P17" s="2" t="s">
        <v>3</v>
      </c>
      <c r="Q17" s="2" t="s">
        <v>15</v>
      </c>
      <c r="R17" s="2" t="s">
        <v>15</v>
      </c>
      <c r="S17" s="2" t="s">
        <v>6</v>
      </c>
      <c r="T17" s="2"/>
      <c r="U17" s="2" t="s">
        <v>6</v>
      </c>
      <c r="V17" s="2" t="s">
        <v>7</v>
      </c>
      <c r="W17" s="2" t="s">
        <v>6</v>
      </c>
      <c r="X17" s="2" t="s">
        <v>6</v>
      </c>
      <c r="Y17" s="2" t="s">
        <v>6</v>
      </c>
      <c r="Z17" s="2" t="s">
        <v>7</v>
      </c>
      <c r="AA17" s="2" t="s">
        <v>4</v>
      </c>
      <c r="AB17" s="2" t="s">
        <v>4</v>
      </c>
      <c r="AC17" s="2" t="s">
        <v>9</v>
      </c>
      <c r="AD17" s="2" t="s">
        <v>9</v>
      </c>
      <c r="AE17" s="2" t="s">
        <v>4</v>
      </c>
      <c r="AF17" s="2" t="s">
        <v>9</v>
      </c>
      <c r="AG17" s="2" t="s">
        <v>4</v>
      </c>
      <c r="AH17" s="2" t="s">
        <v>4</v>
      </c>
      <c r="AI17" s="2" t="s">
        <v>4</v>
      </c>
      <c r="AJ17" s="2" t="s">
        <v>6</v>
      </c>
      <c r="AK17" s="2" t="s">
        <v>6</v>
      </c>
      <c r="AL17" s="2" t="s">
        <v>4</v>
      </c>
      <c r="AM17" s="2" t="s">
        <v>6</v>
      </c>
      <c r="AN17" s="2" t="s">
        <v>64</v>
      </c>
      <c r="AO17" s="2" t="s">
        <v>65</v>
      </c>
      <c r="AP17" s="2">
        <v>3</v>
      </c>
      <c r="AQ17" s="2">
        <v>4</v>
      </c>
    </row>
    <row r="23" spans="1:43">
      <c r="L23" s="4"/>
      <c r="M23" s="4"/>
      <c r="N23" s="4"/>
      <c r="O23" s="4"/>
      <c r="P23" s="4"/>
      <c r="Q23" s="4"/>
    </row>
  </sheetData>
  <mergeCells count="1">
    <mergeCell ref="L23:Q2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9"/>
  <sheetViews>
    <sheetView workbookViewId="0">
      <selection activeCell="C3" sqref="C3"/>
    </sheetView>
  </sheetViews>
  <sheetFormatPr baseColWidth="10" defaultRowHeight="15" x14ac:dyDescent="0"/>
  <sheetData>
    <row r="2" spans="2:3">
      <c r="C2" t="s">
        <v>68</v>
      </c>
    </row>
    <row r="3" spans="2:3">
      <c r="B3" t="s">
        <v>0</v>
      </c>
      <c r="C3">
        <f>COUNTIF(Sheet1!C2:C17, "Male")</f>
        <v>14</v>
      </c>
    </row>
    <row r="4" spans="2:3">
      <c r="B4" t="s">
        <v>28</v>
      </c>
      <c r="C4">
        <f>COUNTIF(Sheet1!C2:C17, "Female")</f>
        <v>1</v>
      </c>
    </row>
    <row r="21" spans="2:3">
      <c r="C21" t="s">
        <v>107</v>
      </c>
    </row>
    <row r="22" spans="2:3">
      <c r="B22" t="s">
        <v>108</v>
      </c>
      <c r="C22">
        <f>COUNTIF(Sheet1!$D$2:$D$17, "MSc student")</f>
        <v>7</v>
      </c>
    </row>
    <row r="23" spans="2:3">
      <c r="B23" t="s">
        <v>109</v>
      </c>
      <c r="C23">
        <f>COUNTIF(Sheet1!$D$2:$D$17, "PhD student")</f>
        <v>2</v>
      </c>
    </row>
    <row r="24" spans="2:3">
      <c r="B24" t="s">
        <v>29</v>
      </c>
      <c r="C24">
        <f>COUNTIF(Sheet1!$D$2:$D$17, "PDRA")</f>
        <v>1</v>
      </c>
    </row>
    <row r="25" spans="2:3">
      <c r="B25" t="s">
        <v>13</v>
      </c>
      <c r="C25">
        <f>COUNTIF(Sheet1!$D$2:$D$17, "Lecturer")</f>
        <v>1</v>
      </c>
    </row>
    <row r="26" spans="2:3">
      <c r="B26" t="s">
        <v>1</v>
      </c>
      <c r="C26">
        <f>COUNTIF(Sheet1!$D$2:$D$17, "Professor")</f>
        <v>1</v>
      </c>
    </row>
    <row r="27" spans="2:3">
      <c r="B27" t="s">
        <v>40</v>
      </c>
      <c r="C27">
        <f>COUNTIF(Sheet1!$D$2:$D$17, "Professional")</f>
        <v>1</v>
      </c>
    </row>
    <row r="28" spans="2:3">
      <c r="B28" t="s">
        <v>110</v>
      </c>
      <c r="C28">
        <v>2</v>
      </c>
    </row>
    <row r="29" spans="2:3">
      <c r="C29">
        <f>SUM(C22:C28)</f>
        <v>15</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12"/>
  <sheetViews>
    <sheetView workbookViewId="0">
      <selection activeCell="E12" sqref="E12"/>
    </sheetView>
  </sheetViews>
  <sheetFormatPr baseColWidth="10" defaultRowHeight="15" x14ac:dyDescent="0"/>
  <cols>
    <col min="2" max="2" width="19.6640625" customWidth="1"/>
    <col min="3" max="3" width="19.33203125" customWidth="1"/>
    <col min="4" max="4" width="19.1640625" customWidth="1"/>
    <col min="5" max="6" width="19.83203125" customWidth="1"/>
    <col min="7" max="7" width="16.6640625" customWidth="1"/>
    <col min="8" max="8" width="25.33203125" customWidth="1"/>
    <col min="9" max="9" width="21.33203125" customWidth="1"/>
    <col min="10" max="10" width="22" bestFit="1" customWidth="1"/>
  </cols>
  <sheetData>
    <row r="3" spans="2:10">
      <c r="C3" s="3" t="s">
        <v>154</v>
      </c>
      <c r="D3" s="3" t="s">
        <v>111</v>
      </c>
      <c r="E3" s="3" t="s">
        <v>155</v>
      </c>
      <c r="F3" s="3"/>
      <c r="H3" s="3" t="s">
        <v>121</v>
      </c>
      <c r="J3" s="3" t="s">
        <v>122</v>
      </c>
    </row>
    <row r="4" spans="2:10">
      <c r="B4" t="s">
        <v>8</v>
      </c>
      <c r="C4">
        <f>COUNTIF(Sheet1!J$2:J$17, "Strongly disagree")</f>
        <v>0</v>
      </c>
      <c r="D4">
        <f>COUNTIF(Sheet1!K$2:K$17, "Strongly disagree")</f>
        <v>0</v>
      </c>
      <c r="E4">
        <f>COUNTIF(Sheet1!L$2:L$17, "Strongly disagree")</f>
        <v>0</v>
      </c>
      <c r="G4" t="s">
        <v>117</v>
      </c>
      <c r="H4">
        <f>COUNTIF(Sheet1!N$2:$N17, 1)</f>
        <v>1</v>
      </c>
      <c r="I4" t="s">
        <v>113</v>
      </c>
      <c r="J4">
        <f>COUNTIF(Sheet1!O$2:O$17, 1)</f>
        <v>6</v>
      </c>
    </row>
    <row r="5" spans="2:10">
      <c r="B5" t="s">
        <v>10</v>
      </c>
      <c r="C5">
        <f>COUNTIF(Sheet1!J$2:J$17, "Disagree")</f>
        <v>0</v>
      </c>
      <c r="D5">
        <f>COUNTIF(Sheet1!K$2:K$17, "Disagree")</f>
        <v>0</v>
      </c>
      <c r="E5">
        <f>COUNTIF(Sheet1!L$2:L$17, "Disagree")</f>
        <v>0</v>
      </c>
      <c r="G5" t="s">
        <v>118</v>
      </c>
      <c r="H5">
        <f>COUNTIF(Sheet1!N$2:$N18, 2)</f>
        <v>3</v>
      </c>
      <c r="I5" t="s">
        <v>115</v>
      </c>
      <c r="J5">
        <f>COUNTIF(Sheet1!O$2:O$17, 2)</f>
        <v>2</v>
      </c>
    </row>
    <row r="6" spans="2:10">
      <c r="B6" t="s">
        <v>4</v>
      </c>
      <c r="C6">
        <f>COUNTIF(Sheet1!J$2:J$17, "Neutral")</f>
        <v>2</v>
      </c>
      <c r="D6">
        <f>COUNTIF(Sheet1!K$2:K$17, "Neutral")</f>
        <v>2</v>
      </c>
      <c r="E6">
        <f>COUNTIF(Sheet1!L$2:L$17, "Neutral")</f>
        <v>3</v>
      </c>
      <c r="G6" t="s">
        <v>4</v>
      </c>
      <c r="H6">
        <f>COUNTIF(Sheet1!N$2:$N19, 3)</f>
        <v>4</v>
      </c>
      <c r="I6" t="s">
        <v>116</v>
      </c>
      <c r="J6">
        <f>COUNTIF(Sheet1!O$2:O$17, 3)</f>
        <v>6</v>
      </c>
    </row>
    <row r="7" spans="2:10">
      <c r="B7" t="s">
        <v>6</v>
      </c>
      <c r="C7">
        <f>COUNTIF(Sheet1!J$2:J$17, "Agree")</f>
        <v>5</v>
      </c>
      <c r="D7">
        <f>COUNTIF(Sheet1!K$2:K$17, "Agree")</f>
        <v>5</v>
      </c>
      <c r="E7">
        <f>COUNTIF(Sheet1!L$2:L$17, "Agree")</f>
        <v>4</v>
      </c>
      <c r="G7" t="s">
        <v>119</v>
      </c>
      <c r="H7">
        <f>COUNTIF(Sheet1!N$2:$N20, 4)</f>
        <v>2</v>
      </c>
      <c r="I7" t="s">
        <v>114</v>
      </c>
      <c r="J7">
        <f>COUNTIF(Sheet1!O$2:O$17, 4)</f>
        <v>1</v>
      </c>
    </row>
    <row r="8" spans="2:10">
      <c r="B8" t="s">
        <v>15</v>
      </c>
      <c r="C8">
        <f>COUNTIF(Sheet1!J$2:J$17, "Strongly agree")</f>
        <v>8</v>
      </c>
      <c r="D8">
        <f>COUNTIF(Sheet1!K$2:K$17, "Strongly agree")</f>
        <v>8</v>
      </c>
      <c r="E8">
        <f>COUNTIF(Sheet1!L$2:L$17, "Strongly agree")</f>
        <v>7</v>
      </c>
      <c r="G8" t="s">
        <v>120</v>
      </c>
      <c r="H8">
        <f>COUNTIF(Sheet1!N$2:$N21, 5)</f>
        <v>5</v>
      </c>
    </row>
    <row r="9" spans="2:10">
      <c r="B9" t="s">
        <v>112</v>
      </c>
      <c r="C9">
        <f>COUNTIF(Sheet1!J$2:J$17, "Not Applicable")</f>
        <v>0</v>
      </c>
      <c r="D9">
        <f>COUNTIF(Sheet1!K$2:K$17, "Not Applicable")</f>
        <v>0</v>
      </c>
      <c r="E9">
        <f>COUNTIF(Sheet1!L$2:L$17, "Not Applicable")</f>
        <v>1</v>
      </c>
    </row>
    <row r="11" spans="2:10">
      <c r="B11" t="s">
        <v>135</v>
      </c>
      <c r="C11">
        <f>SUM(C4:C9)</f>
        <v>15</v>
      </c>
      <c r="D11">
        <f t="shared" ref="D11:E11" si="0">SUM(D4:D9)</f>
        <v>15</v>
      </c>
      <c r="E11">
        <f t="shared" si="0"/>
        <v>15</v>
      </c>
      <c r="H11">
        <f t="shared" ref="H11:J11" si="1">SUM(H4:H9)</f>
        <v>15</v>
      </c>
      <c r="J11">
        <f t="shared" si="1"/>
        <v>15</v>
      </c>
    </row>
    <row r="12" spans="2:10">
      <c r="B12" t="s">
        <v>157</v>
      </c>
      <c r="C12">
        <f>(C4*1 +C5*2 +C6* 3 +C7*4 +C8 * 5) /SUM(C4:C8)</f>
        <v>4.4000000000000004</v>
      </c>
      <c r="D12">
        <f t="shared" ref="D12:E12" si="2">(D4*1 +D5*2 +D6* 3 +D7*4 +D8 * 5) /SUM(D4:D8)</f>
        <v>4.4000000000000004</v>
      </c>
      <c r="E12">
        <f t="shared" si="2"/>
        <v>4.2857142857142856</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12"/>
  <sheetViews>
    <sheetView tabSelected="1" workbookViewId="0">
      <selection activeCell="E11" sqref="E11"/>
    </sheetView>
  </sheetViews>
  <sheetFormatPr baseColWidth="10" defaultRowHeight="15" x14ac:dyDescent="0"/>
  <cols>
    <col min="2" max="2" width="15.33203125" bestFit="1" customWidth="1"/>
    <col min="3" max="3" width="20.5" bestFit="1" customWidth="1"/>
    <col min="4" max="4" width="15.5" bestFit="1" customWidth="1"/>
    <col min="5" max="5" width="16.5" bestFit="1" customWidth="1"/>
    <col min="7" max="7" width="16.1640625" bestFit="1" customWidth="1"/>
    <col min="8" max="8" width="39.1640625" bestFit="1" customWidth="1"/>
    <col min="9" max="9" width="17.33203125" bestFit="1" customWidth="1"/>
    <col min="10" max="10" width="37.83203125" bestFit="1" customWidth="1"/>
  </cols>
  <sheetData>
    <row r="3" spans="2:10">
      <c r="C3" s="3" t="s">
        <v>154</v>
      </c>
      <c r="D3" s="3" t="s">
        <v>111</v>
      </c>
      <c r="E3" s="3" t="s">
        <v>155</v>
      </c>
      <c r="F3" s="3"/>
      <c r="H3" s="3" t="s">
        <v>123</v>
      </c>
      <c r="J3" s="3" t="s">
        <v>124</v>
      </c>
    </row>
    <row r="4" spans="2:10">
      <c r="B4" t="s">
        <v>8</v>
      </c>
      <c r="C4">
        <f>COUNTIF(Sheet1!Q$2:Q$17, "Strongly disagree")</f>
        <v>0</v>
      </c>
      <c r="D4">
        <f>COUNTIF(Sheet1!R$2:R$17, "Strongly disagree")</f>
        <v>0</v>
      </c>
      <c r="E4">
        <f>COUNTIF(Sheet1!S$2:S$17, "Strongly disagree")</f>
        <v>0</v>
      </c>
      <c r="G4" t="s">
        <v>117</v>
      </c>
      <c r="H4">
        <f>COUNTIF(Sheet1!AP$2:$AP17, 1)</f>
        <v>1</v>
      </c>
      <c r="I4" t="s">
        <v>113</v>
      </c>
      <c r="J4">
        <f>COUNTIF(Sheet1!AQ$2:AQ$17, 1)</f>
        <v>5</v>
      </c>
    </row>
    <row r="5" spans="2:10">
      <c r="B5" t="s">
        <v>10</v>
      </c>
      <c r="C5">
        <f>COUNTIF(Sheet1!Q$2:Q$17, "Disagree")</f>
        <v>0</v>
      </c>
      <c r="D5">
        <f>COUNTIF(Sheet1!R$2:R$17, "Disagree")</f>
        <v>0</v>
      </c>
      <c r="E5">
        <f>COUNTIF(Sheet1!S$2:S$17, "Disagree")</f>
        <v>0</v>
      </c>
      <c r="G5" t="s">
        <v>118</v>
      </c>
      <c r="H5">
        <f>COUNTIF(Sheet1!AP$2:$AP18, 2)</f>
        <v>4</v>
      </c>
      <c r="I5" t="s">
        <v>115</v>
      </c>
      <c r="J5">
        <f>COUNTIF(Sheet1!AQ$2:AQ$17, 2)</f>
        <v>2</v>
      </c>
    </row>
    <row r="6" spans="2:10">
      <c r="B6" t="s">
        <v>4</v>
      </c>
      <c r="C6">
        <f>COUNTIF(Sheet1!Q$2:Q$17, "Neutral")</f>
        <v>2</v>
      </c>
      <c r="D6">
        <f>COUNTIF(Sheet1!R$2:R$17, "Neutral")</f>
        <v>3</v>
      </c>
      <c r="E6">
        <f>COUNTIF(Sheet1!S$2:S$17, "Neutral")</f>
        <v>4</v>
      </c>
      <c r="G6" t="s">
        <v>4</v>
      </c>
      <c r="H6">
        <f>COUNTIF(Sheet1!AP$2:$AP19, 3)</f>
        <v>3</v>
      </c>
      <c r="I6" t="s">
        <v>116</v>
      </c>
      <c r="J6">
        <f>COUNTIF(Sheet1!AQ$2:AQ$17, 3)</f>
        <v>7</v>
      </c>
    </row>
    <row r="7" spans="2:10">
      <c r="B7" t="s">
        <v>6</v>
      </c>
      <c r="C7">
        <f>COUNTIF(Sheet1!Q$2:Q$17, "Agree")</f>
        <v>5</v>
      </c>
      <c r="D7">
        <f>COUNTIF(Sheet1!R$2:R$17, "Agree")</f>
        <v>2</v>
      </c>
      <c r="E7">
        <f>COUNTIF(Sheet1!S$2:S$17, "Agree")</f>
        <v>2</v>
      </c>
      <c r="G7" t="s">
        <v>119</v>
      </c>
      <c r="H7">
        <f>COUNTIF(Sheet1!AP$2:$AP20, 4)</f>
        <v>5</v>
      </c>
      <c r="I7" t="s">
        <v>114</v>
      </c>
      <c r="J7">
        <f>COUNTIF(Sheet1!AQ$2:AQ$17, 4)</f>
        <v>1</v>
      </c>
    </row>
    <row r="8" spans="2:10">
      <c r="B8" t="s">
        <v>15</v>
      </c>
      <c r="C8">
        <f>COUNTIF(Sheet1!Q$2:Q$17, "Strongly agree")</f>
        <v>8</v>
      </c>
      <c r="D8">
        <f>COUNTIF(Sheet1!R$2:R$17, "Strongly agree")</f>
        <v>10</v>
      </c>
      <c r="E8">
        <f>COUNTIF(Sheet1!S$2:S$17, "Strongly agree")</f>
        <v>8</v>
      </c>
      <c r="G8" t="s">
        <v>120</v>
      </c>
      <c r="H8">
        <f>COUNTIF(Sheet1!AP$2:$AP21, 5)</f>
        <v>2</v>
      </c>
    </row>
    <row r="9" spans="2:10">
      <c r="B9" t="s">
        <v>112</v>
      </c>
      <c r="C9">
        <f>COUNTIF(Sheet1!Q$2:Q$17, "Not Applicable")</f>
        <v>0</v>
      </c>
      <c r="D9">
        <f>COUNTIF(Sheet1!R$2:R$17, "Not Applicable")</f>
        <v>0</v>
      </c>
      <c r="E9">
        <f>COUNTIF(Sheet1!S$2:S$17, "Not Applicable")</f>
        <v>1</v>
      </c>
    </row>
    <row r="11" spans="2:10">
      <c r="B11" t="s">
        <v>156</v>
      </c>
      <c r="C11">
        <f>SUM(C4:C9)</f>
        <v>15</v>
      </c>
      <c r="D11">
        <f t="shared" ref="D11:E11" si="0">SUM(D4:D9)</f>
        <v>15</v>
      </c>
      <c r="E11">
        <f t="shared" si="0"/>
        <v>15</v>
      </c>
      <c r="H11">
        <f t="shared" ref="H11:J11" si="1">SUM(H4:H9)</f>
        <v>15</v>
      </c>
      <c r="J11">
        <f t="shared" si="1"/>
        <v>15</v>
      </c>
    </row>
    <row r="12" spans="2:10">
      <c r="B12" t="s">
        <v>157</v>
      </c>
      <c r="C12">
        <f>(C4*1 +C5*2 +C6* 3 +C7*4 +C8 * 5) /SUM(C4:C8)</f>
        <v>4.4000000000000004</v>
      </c>
      <c r="D12">
        <f t="shared" ref="D12:E12" si="2">(D4*1 +D5*2 +D6* 3 +D7*4 +D8 * 5) /SUM(D4:D8)</f>
        <v>4.4666666666666668</v>
      </c>
      <c r="E12">
        <f t="shared" si="2"/>
        <v>4.2857142857142856</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O31"/>
  <sheetViews>
    <sheetView topLeftCell="A2" workbookViewId="0">
      <selection activeCell="O28" sqref="O28"/>
    </sheetView>
  </sheetViews>
  <sheetFormatPr baseColWidth="10" defaultRowHeight="15" x14ac:dyDescent="0"/>
  <cols>
    <col min="1" max="1" width="49.33203125" bestFit="1" customWidth="1"/>
    <col min="2" max="2" width="16.1640625" customWidth="1"/>
    <col min="12" max="12" width="15" customWidth="1"/>
    <col min="15" max="15" width="18" customWidth="1"/>
  </cols>
  <sheetData>
    <row r="4" spans="1:15">
      <c r="A4" s="5" t="s">
        <v>143</v>
      </c>
      <c r="B4" s="5"/>
      <c r="C4" s="5"/>
      <c r="D4" s="5"/>
      <c r="E4" s="5"/>
      <c r="F4" s="5"/>
      <c r="G4" s="5"/>
      <c r="H4" s="5"/>
      <c r="I4" s="5"/>
      <c r="J4" s="5"/>
      <c r="K4" s="5"/>
    </row>
    <row r="5" spans="1:15">
      <c r="B5" t="s">
        <v>8</v>
      </c>
      <c r="C5" t="s">
        <v>10</v>
      </c>
      <c r="D5" t="s">
        <v>4</v>
      </c>
      <c r="E5" t="s">
        <v>6</v>
      </c>
      <c r="F5" t="s">
        <v>15</v>
      </c>
      <c r="G5" t="s">
        <v>112</v>
      </c>
      <c r="I5" t="s">
        <v>135</v>
      </c>
      <c r="K5" t="s">
        <v>148</v>
      </c>
      <c r="L5" t="s">
        <v>149</v>
      </c>
      <c r="M5" t="s">
        <v>150</v>
      </c>
      <c r="O5" t="s">
        <v>151</v>
      </c>
    </row>
    <row r="6" spans="1:15">
      <c r="A6" t="s">
        <v>125</v>
      </c>
      <c r="B6">
        <f>COUNTIF(Sheet1!U$2:U$17, "Strongly disagree")</f>
        <v>0</v>
      </c>
      <c r="C6">
        <f>COUNTIF(Sheet1!U$2:U$17, "Disagree")</f>
        <v>0</v>
      </c>
      <c r="D6">
        <f>COUNTIF(Sheet1!U$2:U$17, "Neutral")</f>
        <v>0</v>
      </c>
      <c r="E6">
        <f>COUNTIF(Sheet1!U$2:U$17, "Agree")</f>
        <v>8</v>
      </c>
      <c r="F6">
        <f>COUNTIF(Sheet1!U$2:U$17, "Strongly agree")</f>
        <v>7</v>
      </c>
      <c r="G6">
        <f>COUNTIF(Sheet1!U$2:U$17, "Not Applicable")</f>
        <v>0</v>
      </c>
      <c r="I6">
        <f>SUM(B6:G6)</f>
        <v>15</v>
      </c>
      <c r="K6">
        <f>B6*1 +C6*2 +D6*3 + E6*4 + F6*5</f>
        <v>67</v>
      </c>
      <c r="L6">
        <f>SUM(B6:F6)</f>
        <v>15</v>
      </c>
      <c r="M6">
        <f>K6/L6</f>
        <v>4.4666666666666668</v>
      </c>
      <c r="O6">
        <f>AVERAGE(M6:M13)</f>
        <v>4.2772727272727273</v>
      </c>
    </row>
    <row r="7" spans="1:15">
      <c r="A7" t="s">
        <v>126</v>
      </c>
      <c r="B7">
        <f>COUNTIF(Sheet1!V$2:V$17, "Strongly disagree")</f>
        <v>0</v>
      </c>
      <c r="C7">
        <f>COUNTIF(Sheet1!V$2:V$17, "Disagree")</f>
        <v>0</v>
      </c>
      <c r="D7">
        <f>COUNTIF(Sheet1!V$2:V$17, "Neutral")</f>
        <v>0</v>
      </c>
      <c r="E7">
        <f>COUNTIF(Sheet1!V$2:V$17, "Agree")</f>
        <v>2</v>
      </c>
      <c r="F7">
        <f>COUNTIF(Sheet1!V$2:V$17, "Strongly agree")</f>
        <v>13</v>
      </c>
      <c r="G7">
        <f>COUNTIF(Sheet1!V$2:V$17, "Not Applicable")</f>
        <v>0</v>
      </c>
      <c r="I7">
        <f>SUM(B7:G7)</f>
        <v>15</v>
      </c>
      <c r="K7">
        <f t="shared" ref="K7:K13" si="0">B7*1 +C7*2 +D7*3 + E7*4 + F7*5</f>
        <v>73</v>
      </c>
      <c r="L7">
        <f t="shared" ref="L7:L13" si="1">SUM(B7:F7)</f>
        <v>15</v>
      </c>
      <c r="M7">
        <f t="shared" ref="M7:M13" si="2">K7/L7</f>
        <v>4.8666666666666663</v>
      </c>
    </row>
    <row r="8" spans="1:15">
      <c r="A8" t="s">
        <v>127</v>
      </c>
      <c r="B8">
        <f>COUNTIF(Sheet1!W$2:W$17, "Strongly disagree")</f>
        <v>1</v>
      </c>
      <c r="C8">
        <f>COUNTIF(Sheet1!W$2:W$17, "Disagree")</f>
        <v>1</v>
      </c>
      <c r="D8">
        <f>COUNTIF(Sheet1!W$2:W$17, "Neutral")</f>
        <v>2</v>
      </c>
      <c r="E8">
        <f>COUNTIF(Sheet1!W$2:W$17, "Agree")</f>
        <v>3</v>
      </c>
      <c r="F8">
        <f>COUNTIF(Sheet1!W$2:W$17, "Strongly agree")</f>
        <v>4</v>
      </c>
      <c r="G8">
        <f>COUNTIF(Sheet1!W$2:W$17, "Not Applicable")</f>
        <v>4</v>
      </c>
      <c r="I8">
        <f>SUM(B8:G8)</f>
        <v>15</v>
      </c>
      <c r="K8">
        <f t="shared" si="0"/>
        <v>41</v>
      </c>
      <c r="L8">
        <f t="shared" si="1"/>
        <v>11</v>
      </c>
      <c r="M8">
        <f t="shared" si="2"/>
        <v>3.7272727272727271</v>
      </c>
    </row>
    <row r="9" spans="1:15">
      <c r="A9" t="s">
        <v>128</v>
      </c>
      <c r="B9">
        <f>COUNTIF(Sheet1!X$2:X$17, "Strongly disagree")</f>
        <v>0</v>
      </c>
      <c r="C9">
        <f>COUNTIF(Sheet1!X$2:X$17, "Disagree")</f>
        <v>1</v>
      </c>
      <c r="D9">
        <f>COUNTIF(Sheet1!X$2:X$17, "Neutral")</f>
        <v>3</v>
      </c>
      <c r="E9">
        <f>COUNTIF(Sheet1!X$2:X$17, "Agree")</f>
        <v>3</v>
      </c>
      <c r="F9">
        <f>COUNTIF(Sheet1!X$2:X$17, "Strongly agree")</f>
        <v>6</v>
      </c>
      <c r="G9">
        <f>COUNTIF(Sheet1!X$2:X$17, "Not Applicable")</f>
        <v>2</v>
      </c>
      <c r="I9">
        <f>SUM(B9:G9)</f>
        <v>15</v>
      </c>
      <c r="K9">
        <f t="shared" si="0"/>
        <v>53</v>
      </c>
      <c r="L9">
        <f t="shared" si="1"/>
        <v>13</v>
      </c>
      <c r="M9">
        <f t="shared" si="2"/>
        <v>4.0769230769230766</v>
      </c>
    </row>
    <row r="10" spans="1:15">
      <c r="A10" t="s">
        <v>129</v>
      </c>
      <c r="B10">
        <f>COUNTIF(Sheet1!Y$2:Y$17, "Strongly disagree")</f>
        <v>0</v>
      </c>
      <c r="C10">
        <f>COUNTIF(Sheet1!Y$2:Y$17, "Disagree")</f>
        <v>2</v>
      </c>
      <c r="D10">
        <f>COUNTIF(Sheet1!Y$2:Y$17, "Neutral")</f>
        <v>2</v>
      </c>
      <c r="E10">
        <f>COUNTIF(Sheet1!Y$2:Y$17, "Agree")</f>
        <v>4</v>
      </c>
      <c r="F10">
        <f>COUNTIF(Sheet1!Y$2:Y$17, "Strongly agree")</f>
        <v>5</v>
      </c>
      <c r="G10">
        <f>COUNTIF(Sheet1!Y$2:Y$17, "Not Applicable")</f>
        <v>2</v>
      </c>
      <c r="I10">
        <f>SUM(B10:G10)</f>
        <v>15</v>
      </c>
      <c r="K10">
        <f t="shared" si="0"/>
        <v>51</v>
      </c>
      <c r="L10">
        <f t="shared" si="1"/>
        <v>13</v>
      </c>
      <c r="M10">
        <f t="shared" si="2"/>
        <v>3.9230769230769229</v>
      </c>
    </row>
    <row r="11" spans="1:15">
      <c r="A11" t="s">
        <v>130</v>
      </c>
      <c r="B11">
        <f>COUNTIF(Sheet1!Z$2:Z$17, "Strongly disagree")</f>
        <v>1</v>
      </c>
      <c r="C11">
        <f>COUNTIF(Sheet1!Z$2:Z$17, "Disagree")</f>
        <v>1</v>
      </c>
      <c r="D11">
        <f>COUNTIF(Sheet1!Z$2:Z$17, "Neutral")</f>
        <v>0</v>
      </c>
      <c r="E11">
        <f>COUNTIF(Sheet1!Z$2:Z$17, "Agree")</f>
        <v>3</v>
      </c>
      <c r="F11">
        <f>COUNTIF(Sheet1!Z$2:Z$17, "Strongly agree")</f>
        <v>10</v>
      </c>
      <c r="G11">
        <f>COUNTIF(Sheet1!Z$2:Z$17, "Not Applicable")</f>
        <v>0</v>
      </c>
      <c r="I11">
        <f>SUM(B11:G11)</f>
        <v>15</v>
      </c>
      <c r="K11">
        <f t="shared" si="0"/>
        <v>65</v>
      </c>
      <c r="L11">
        <f t="shared" si="1"/>
        <v>15</v>
      </c>
      <c r="M11">
        <f t="shared" si="2"/>
        <v>4.333333333333333</v>
      </c>
    </row>
    <row r="12" spans="1:15">
      <c r="A12" t="s">
        <v>132</v>
      </c>
      <c r="B12">
        <f>COUNTIF(Sheet1!AA$2:AA$17, "Strongly disagree")</f>
        <v>0</v>
      </c>
      <c r="C12">
        <f>COUNTIF(Sheet1!AA$2:AA$17, "Disagree")</f>
        <v>0</v>
      </c>
      <c r="D12">
        <f>COUNTIF(Sheet1!AA$2:AA$17, "Neutral")</f>
        <v>2</v>
      </c>
      <c r="E12">
        <f>COUNTIF(Sheet1!AA$2:AA$17, "Agree")</f>
        <v>0</v>
      </c>
      <c r="F12">
        <f>COUNTIF(Sheet1!AA$2:AA$17, "Strongly agree")</f>
        <v>13</v>
      </c>
      <c r="G12">
        <f>COUNTIF(Sheet1!AA$2:AA$17, "Not Applicable")</f>
        <v>0</v>
      </c>
      <c r="I12">
        <f>SUM(B12:G12)</f>
        <v>15</v>
      </c>
      <c r="K12">
        <f t="shared" si="0"/>
        <v>71</v>
      </c>
      <c r="L12">
        <f t="shared" si="1"/>
        <v>15</v>
      </c>
      <c r="M12">
        <f t="shared" si="2"/>
        <v>4.7333333333333334</v>
      </c>
    </row>
    <row r="13" spans="1:15">
      <c r="A13" t="s">
        <v>133</v>
      </c>
      <c r="B13">
        <f>COUNTIF(Sheet1!AB$2:AB$17, "Strongly disagree")</f>
        <v>0</v>
      </c>
      <c r="C13">
        <f>COUNTIF(Sheet1!AB$2:AB$17, "Disagree")</f>
        <v>1</v>
      </c>
      <c r="D13">
        <f>COUNTIF(Sheet1!AB$2:AB$17, "Neutral")</f>
        <v>2</v>
      </c>
      <c r="E13">
        <f>COUNTIF(Sheet1!AB$2:AB$17, "Agree")</f>
        <v>3</v>
      </c>
      <c r="F13">
        <f>COUNTIF(Sheet1!AB$2:AB$17, "Strongly agree")</f>
        <v>5</v>
      </c>
      <c r="G13">
        <f>COUNTIF(Sheet1!AB$2:AB$17, "Not Applicable")</f>
        <v>4</v>
      </c>
      <c r="I13">
        <f>SUM(B13:G13)</f>
        <v>15</v>
      </c>
      <c r="K13">
        <f t="shared" si="0"/>
        <v>45</v>
      </c>
      <c r="L13">
        <f t="shared" si="1"/>
        <v>11</v>
      </c>
      <c r="M13">
        <f t="shared" si="2"/>
        <v>4.0909090909090908</v>
      </c>
    </row>
    <row r="15" spans="1:15">
      <c r="A15" s="5" t="s">
        <v>142</v>
      </c>
      <c r="B15" s="5"/>
      <c r="C15" s="5"/>
      <c r="D15" s="5"/>
      <c r="E15" s="5"/>
      <c r="F15" s="5"/>
      <c r="G15" s="5"/>
      <c r="H15" s="5"/>
      <c r="I15" s="5"/>
      <c r="J15" s="5"/>
      <c r="K15" s="5"/>
    </row>
    <row r="16" spans="1:15">
      <c r="B16" t="s">
        <v>8</v>
      </c>
      <c r="C16" t="s">
        <v>10</v>
      </c>
      <c r="D16" t="s">
        <v>4</v>
      </c>
      <c r="E16" t="s">
        <v>6</v>
      </c>
      <c r="F16" t="s">
        <v>15</v>
      </c>
      <c r="G16" t="s">
        <v>112</v>
      </c>
      <c r="I16" t="s">
        <v>135</v>
      </c>
      <c r="K16" t="s">
        <v>148</v>
      </c>
      <c r="L16" t="s">
        <v>149</v>
      </c>
      <c r="M16" t="s">
        <v>150</v>
      </c>
      <c r="O16" t="s">
        <v>152</v>
      </c>
    </row>
    <row r="17" spans="1:15">
      <c r="A17" t="s">
        <v>134</v>
      </c>
      <c r="B17">
        <f>COUNTIF(Sheet1!AC$2:AC$17, "Strongly disagree")</f>
        <v>0</v>
      </c>
      <c r="C17">
        <f>COUNTIF(Sheet1!AC$2:AC$17, "Disagree")</f>
        <v>2</v>
      </c>
      <c r="D17">
        <f>COUNTIF(Sheet1!AC$2:AC$17, "Neutral")</f>
        <v>1</v>
      </c>
      <c r="E17">
        <f>COUNTIF(Sheet1!AC$2:AC$17, "Agree")</f>
        <v>4</v>
      </c>
      <c r="F17">
        <f>COUNTIF(Sheet1!AC$2:AC$17, "Strongly agree")</f>
        <v>2</v>
      </c>
      <c r="G17">
        <f>COUNTIF(Sheet1!AC$2:AC$17, "Not Applicable")</f>
        <v>6</v>
      </c>
      <c r="I17">
        <f>SUM(B17:G17)</f>
        <v>15</v>
      </c>
      <c r="K17">
        <f>B17*1 +C17*2 +D17*3 + E17*4 + F17*5</f>
        <v>33</v>
      </c>
      <c r="L17">
        <f>SUM(B17:F17)</f>
        <v>9</v>
      </c>
      <c r="M17">
        <f>K17/L17</f>
        <v>3.6666666666666665</v>
      </c>
      <c r="O17">
        <f>AVERAGE(M17:M24)</f>
        <v>4.0083900226757372</v>
      </c>
    </row>
    <row r="18" spans="1:15">
      <c r="A18" t="s">
        <v>136</v>
      </c>
      <c r="B18">
        <f>COUNTIF(Sheet1!AD$2:AD$17, "Strongly disagree")</f>
        <v>0</v>
      </c>
      <c r="C18">
        <f>COUNTIF(Sheet1!AD$2:AD$17, "Disagree")</f>
        <v>0</v>
      </c>
      <c r="D18">
        <f>COUNTIF(Sheet1!AD$2:AD$17, "Neutral")</f>
        <v>5</v>
      </c>
      <c r="E18">
        <f>COUNTIF(Sheet1!AD$2:AD$17, "Agree")</f>
        <v>1</v>
      </c>
      <c r="F18">
        <f>COUNTIF(Sheet1!AD$2:AD$17, "Strongly agree")</f>
        <v>3</v>
      </c>
      <c r="G18">
        <f>COUNTIF(Sheet1!AD$2:AD$17, "Not Applicable")</f>
        <v>6</v>
      </c>
      <c r="I18">
        <f>SUM(B18:G18)</f>
        <v>15</v>
      </c>
      <c r="K18">
        <f t="shared" ref="K18:K24" si="3">B18*1 +C18*2 +D18*3 + E18*4 + F18*5</f>
        <v>34</v>
      </c>
      <c r="L18">
        <f t="shared" ref="L18:L24" si="4">SUM(B18:F18)</f>
        <v>9</v>
      </c>
      <c r="M18">
        <f t="shared" ref="M18:M24" si="5">K18/L18</f>
        <v>3.7777777777777777</v>
      </c>
    </row>
    <row r="19" spans="1:15">
      <c r="A19" t="s">
        <v>137</v>
      </c>
      <c r="B19">
        <f>COUNTIF(Sheet1!AE$2:AE$17, "Strongly disagree")</f>
        <v>0</v>
      </c>
      <c r="C19">
        <f>COUNTIF(Sheet1!AE$2:AE$17, "Disagree")</f>
        <v>0</v>
      </c>
      <c r="D19">
        <f>COUNTIF(Sheet1!AE$2:AE$17, "Neutral")</f>
        <v>3</v>
      </c>
      <c r="E19">
        <f>COUNTIF(Sheet1!AE$2:AE$17, "Agree")</f>
        <v>4</v>
      </c>
      <c r="F19">
        <f>COUNTIF(Sheet1!AE$2:AE$17, "Strongly agree")</f>
        <v>5</v>
      </c>
      <c r="G19">
        <f>COUNTIF(Sheet1!AE$2:AE$17, "Not Applicable")</f>
        <v>3</v>
      </c>
      <c r="I19">
        <f>SUM(B19:G19)</f>
        <v>15</v>
      </c>
      <c r="K19">
        <f t="shared" si="3"/>
        <v>50</v>
      </c>
      <c r="L19">
        <f t="shared" si="4"/>
        <v>12</v>
      </c>
      <c r="M19">
        <f t="shared" si="5"/>
        <v>4.166666666666667</v>
      </c>
    </row>
    <row r="20" spans="1:15">
      <c r="A20" t="s">
        <v>138</v>
      </c>
      <c r="B20">
        <f>COUNTIF(Sheet1!AF$2:AF$17, "Strongly disagree")</f>
        <v>0</v>
      </c>
      <c r="C20">
        <f>COUNTIF(Sheet1!AF$2:AF$17, "Disagree")</f>
        <v>1</v>
      </c>
      <c r="D20">
        <f>COUNTIF(Sheet1!AF$2:AF$17, "Neutral")</f>
        <v>2</v>
      </c>
      <c r="E20">
        <f>COUNTIF(Sheet1!AF$2:AF$17, "Agree")</f>
        <v>3</v>
      </c>
      <c r="F20">
        <f>COUNTIF(Sheet1!AF$2:AF$17, "Strongly agree")</f>
        <v>6</v>
      </c>
      <c r="G20">
        <f>COUNTIF(Sheet1!AF$2:AF$17, "Not Applicable")</f>
        <v>3</v>
      </c>
      <c r="I20">
        <f>SUM(B20:G20)</f>
        <v>15</v>
      </c>
      <c r="K20">
        <f t="shared" si="3"/>
        <v>50</v>
      </c>
      <c r="L20">
        <f t="shared" si="4"/>
        <v>12</v>
      </c>
      <c r="M20">
        <f t="shared" si="5"/>
        <v>4.166666666666667</v>
      </c>
    </row>
    <row r="21" spans="1:15">
      <c r="A21" t="s">
        <v>139</v>
      </c>
      <c r="B21">
        <f>COUNTIF(Sheet1!AG$2:AG$17, "Strongly disagree")</f>
        <v>0</v>
      </c>
      <c r="C21">
        <f>COUNTIF(Sheet1!AG$2:AG$17, "Disagree")</f>
        <v>1</v>
      </c>
      <c r="D21">
        <f>COUNTIF(Sheet1!AG$2:AG$17, "Neutral")</f>
        <v>2</v>
      </c>
      <c r="E21">
        <f>COUNTIF(Sheet1!AG$2:AG$17, "Agree")</f>
        <v>5</v>
      </c>
      <c r="F21">
        <f>COUNTIF(Sheet1!AG$2:AG$17, "Strongly agree")</f>
        <v>6</v>
      </c>
      <c r="G21">
        <f>COUNTIF(Sheet1!AG$2:AG$17, "Not Applicable")</f>
        <v>1</v>
      </c>
      <c r="I21">
        <f>SUM(B21:G21)</f>
        <v>15</v>
      </c>
      <c r="K21">
        <f t="shared" si="3"/>
        <v>58</v>
      </c>
      <c r="L21">
        <f t="shared" si="4"/>
        <v>14</v>
      </c>
      <c r="M21">
        <f t="shared" si="5"/>
        <v>4.1428571428571432</v>
      </c>
    </row>
    <row r="22" spans="1:15">
      <c r="A22" t="s">
        <v>140</v>
      </c>
      <c r="B22">
        <f>COUNTIF(Sheet1!AH$2:AH$17, "Strongly disagree")</f>
        <v>0</v>
      </c>
      <c r="C22">
        <f>COUNTIF(Sheet1!AH$2:AH$17, "Disagree")</f>
        <v>1</v>
      </c>
      <c r="D22">
        <f>COUNTIF(Sheet1!AH$2:AH$17, "Neutral")</f>
        <v>4</v>
      </c>
      <c r="E22">
        <f>COUNTIF(Sheet1!AH$2:AH$17, "Agree")</f>
        <v>2</v>
      </c>
      <c r="F22">
        <f>COUNTIF(Sheet1!AH$2:AH$17, "Strongly agree")</f>
        <v>7</v>
      </c>
      <c r="G22">
        <f>COUNTIF(Sheet1!AH$2:AH$17, "Not Applicable")</f>
        <v>1</v>
      </c>
      <c r="I22">
        <f>SUM(B22:G22)</f>
        <v>15</v>
      </c>
      <c r="K22">
        <f t="shared" si="3"/>
        <v>57</v>
      </c>
      <c r="L22">
        <f t="shared" si="4"/>
        <v>14</v>
      </c>
      <c r="M22">
        <f t="shared" si="5"/>
        <v>4.0714285714285712</v>
      </c>
    </row>
    <row r="23" spans="1:15">
      <c r="A23" t="s">
        <v>141</v>
      </c>
      <c r="B23">
        <f>COUNTIF(Sheet1!AI$2:AI$17, "Strongly disagree")</f>
        <v>0</v>
      </c>
      <c r="C23">
        <f>COUNTIF(Sheet1!AI$2:AI$17, "Disagree")</f>
        <v>0</v>
      </c>
      <c r="D23">
        <f>COUNTIF(Sheet1!AI$2:AI$17, "Neutral")</f>
        <v>3</v>
      </c>
      <c r="E23">
        <f>COUNTIF(Sheet1!AI$2:AI$17, "Agree")</f>
        <v>8</v>
      </c>
      <c r="F23">
        <f>COUNTIF(Sheet1!AI$2:AI$17, "Strongly agree")</f>
        <v>4</v>
      </c>
      <c r="G23">
        <f>COUNTIF(Sheet1!AI$2:AI$17, "Not Applicable")</f>
        <v>0</v>
      </c>
      <c r="I23">
        <f>SUM(B23:G23)</f>
        <v>15</v>
      </c>
      <c r="K23">
        <f t="shared" si="3"/>
        <v>61</v>
      </c>
      <c r="L23">
        <f t="shared" si="4"/>
        <v>15</v>
      </c>
      <c r="M23">
        <f t="shared" si="5"/>
        <v>4.0666666666666664</v>
      </c>
    </row>
    <row r="26" spans="1:15">
      <c r="A26" s="5" t="s">
        <v>131</v>
      </c>
      <c r="B26" s="5"/>
      <c r="C26" s="5"/>
      <c r="D26" s="5"/>
      <c r="E26" s="5"/>
      <c r="F26" s="5"/>
      <c r="G26" s="5"/>
      <c r="H26" s="5"/>
      <c r="I26" s="5"/>
      <c r="J26" s="5"/>
      <c r="K26" s="5"/>
    </row>
    <row r="27" spans="1:15">
      <c r="B27" t="s">
        <v>8</v>
      </c>
      <c r="C27" t="s">
        <v>10</v>
      </c>
      <c r="D27" t="s">
        <v>4</v>
      </c>
      <c r="E27" t="s">
        <v>6</v>
      </c>
      <c r="F27" t="s">
        <v>15</v>
      </c>
      <c r="G27" t="s">
        <v>112</v>
      </c>
      <c r="I27" t="s">
        <v>135</v>
      </c>
      <c r="K27" t="s">
        <v>148</v>
      </c>
      <c r="L27" t="s">
        <v>149</v>
      </c>
      <c r="M27" t="s">
        <v>150</v>
      </c>
      <c r="O27" t="s">
        <v>153</v>
      </c>
    </row>
    <row r="28" spans="1:15">
      <c r="A28" t="s">
        <v>144</v>
      </c>
      <c r="B28">
        <f>COUNTIF(Sheet1!AJ$2:AJ$17, "Strongly disagree")</f>
        <v>1</v>
      </c>
      <c r="C28">
        <f>COUNTIF(Sheet1!AJ$2:AJ$17, "Disagree")</f>
        <v>1</v>
      </c>
      <c r="D28">
        <f>COUNTIF(Sheet1!AJ$2:AJ$17, "Neutral")</f>
        <v>1</v>
      </c>
      <c r="E28">
        <f>COUNTIF(Sheet1!AJ$2:AJ$17, "Agree")</f>
        <v>7</v>
      </c>
      <c r="F28">
        <f>COUNTIF(Sheet1!AJ$2:AJ$17, "Strongly agree")</f>
        <v>5</v>
      </c>
      <c r="G28">
        <f>COUNTIF(Sheet1!AJ$2:AJ$17, "Not Applicable")</f>
        <v>0</v>
      </c>
      <c r="I28">
        <f>SUM(B28:G28)</f>
        <v>15</v>
      </c>
      <c r="K28">
        <f>B28*1 +C28*2 +D28*3 + E28*4 + F28*5</f>
        <v>59</v>
      </c>
      <c r="L28">
        <f>SUM(B28:F28)</f>
        <v>15</v>
      </c>
      <c r="M28">
        <f>K28/L28</f>
        <v>3.9333333333333331</v>
      </c>
      <c r="O28">
        <f>AVERAGE(M28:M35)</f>
        <v>3.95</v>
      </c>
    </row>
    <row r="29" spans="1:15">
      <c r="A29" t="s">
        <v>145</v>
      </c>
      <c r="B29">
        <f>COUNTIF(Sheet1!AK$2:AK$17, "Strongly disagree")</f>
        <v>0</v>
      </c>
      <c r="C29">
        <f>COUNTIF(Sheet1!AK$2:AK$17, "Disagree")</f>
        <v>2</v>
      </c>
      <c r="D29">
        <f>COUNTIF(Sheet1!AK$2:AK$17, "Neutral")</f>
        <v>1</v>
      </c>
      <c r="E29">
        <f>COUNTIF(Sheet1!AK$2:AK$17, "Agree")</f>
        <v>8</v>
      </c>
      <c r="F29">
        <f>COUNTIF(Sheet1!AK$2:AK$17, "Strongly agree")</f>
        <v>4</v>
      </c>
      <c r="G29">
        <f>COUNTIF(Sheet1!AK$2:AK$17, "Not Applicable")</f>
        <v>0</v>
      </c>
      <c r="I29">
        <f>SUM(B29:G29)</f>
        <v>15</v>
      </c>
      <c r="K29">
        <f t="shared" ref="K29:K34" si="6">B29*1 +C29*2 +D29*3 + E29*4 + F29*5</f>
        <v>59</v>
      </c>
      <c r="L29">
        <f t="shared" ref="L29:L34" si="7">SUM(B29:F29)</f>
        <v>15</v>
      </c>
      <c r="M29">
        <f t="shared" ref="M29:M34" si="8">K29/L29</f>
        <v>3.9333333333333331</v>
      </c>
    </row>
    <row r="30" spans="1:15">
      <c r="A30" t="s">
        <v>146</v>
      </c>
      <c r="B30">
        <f>COUNTIF(Sheet1!AL$2:AL$17, "Strongly disagree")</f>
        <v>1</v>
      </c>
      <c r="C30">
        <f>COUNTIF(Sheet1!AL$2:AL$17, "Disagree")</f>
        <v>2</v>
      </c>
      <c r="D30">
        <f>COUNTIF(Sheet1!AL$2:AL$17, "Neutral")</f>
        <v>1</v>
      </c>
      <c r="E30">
        <f>COUNTIF(Sheet1!AL$2:AL$17, "Agree")</f>
        <v>4</v>
      </c>
      <c r="F30">
        <f>COUNTIF(Sheet1!AL$2:AL$17, "Strongly agree")</f>
        <v>4</v>
      </c>
      <c r="G30">
        <f>COUNTIF(Sheet1!AL$2:AL$17, "Not Applicable")</f>
        <v>3</v>
      </c>
      <c r="I30">
        <f>SUM(B30:G30)</f>
        <v>15</v>
      </c>
      <c r="K30">
        <f t="shared" si="6"/>
        <v>44</v>
      </c>
      <c r="L30">
        <f t="shared" si="7"/>
        <v>12</v>
      </c>
      <c r="M30">
        <f t="shared" si="8"/>
        <v>3.6666666666666665</v>
      </c>
    </row>
    <row r="31" spans="1:15">
      <c r="A31" t="s">
        <v>147</v>
      </c>
      <c r="B31">
        <f>COUNTIF(Sheet1!AM$2:AM$17, "Strongly disagree")</f>
        <v>0</v>
      </c>
      <c r="C31">
        <f>COUNTIF(Sheet1!AM$2:AM$17, "Disagree")</f>
        <v>0</v>
      </c>
      <c r="D31">
        <f>COUNTIF(Sheet1!AM$2:AM$17, "Neutral")</f>
        <v>2</v>
      </c>
      <c r="E31">
        <f>COUNTIF(Sheet1!AM$2:AM$17, "Agree")</f>
        <v>7</v>
      </c>
      <c r="F31">
        <f>COUNTIF(Sheet1!AM$2:AM$17, "Strongly agree")</f>
        <v>6</v>
      </c>
      <c r="G31">
        <f>COUNTIF(Sheet1!AM$2:AM$17, "Not Applicable")</f>
        <v>0</v>
      </c>
      <c r="I31">
        <f>SUM(B31:G31)</f>
        <v>15</v>
      </c>
      <c r="K31">
        <f t="shared" si="6"/>
        <v>64</v>
      </c>
      <c r="L31">
        <f t="shared" si="7"/>
        <v>15</v>
      </c>
      <c r="M31">
        <f t="shared" si="8"/>
        <v>4.2666666666666666</v>
      </c>
    </row>
  </sheetData>
  <mergeCells count="3">
    <mergeCell ref="A15:K15"/>
    <mergeCell ref="A4:K4"/>
    <mergeCell ref="A26:K2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Sheet1</vt:lpstr>
      <vt:lpstr>Demographic</vt:lpstr>
      <vt:lpstr>Scenario 1</vt:lpstr>
      <vt:lpstr>Scenario 2</vt:lpstr>
      <vt:lpstr>Overall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dc:creator>
  <cp:lastModifiedBy>Steven</cp:lastModifiedBy>
  <dcterms:created xsi:type="dcterms:W3CDTF">2016-08-12T12:57:40Z</dcterms:created>
  <dcterms:modified xsi:type="dcterms:W3CDTF">2016-08-12T17:04:27Z</dcterms:modified>
</cp:coreProperties>
</file>