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activeTab="1"/>
  </bookViews>
  <sheets>
    <sheet name="Raw Data"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 l="1"/>
  <c r="L25" i="3"/>
  <c r="L17" i="3"/>
  <c r="L24" i="3"/>
  <c r="L23" i="3"/>
  <c r="L22" i="3"/>
  <c r="L21" i="3"/>
  <c r="L20" i="3"/>
  <c r="L16" i="3"/>
  <c r="L15" i="3"/>
  <c r="L14" i="3"/>
  <c r="L13" i="3"/>
  <c r="L12" i="3"/>
  <c r="L7" i="3"/>
  <c r="L6" i="3"/>
  <c r="L5" i="3"/>
  <c r="L4" i="3"/>
  <c r="L3" i="3"/>
  <c r="E4" i="2"/>
  <c r="E5" i="2"/>
  <c r="E6" i="2"/>
  <c r="E7" i="2"/>
  <c r="E8" i="2"/>
  <c r="E12" i="2"/>
  <c r="D4" i="2"/>
  <c r="D5" i="2"/>
  <c r="D6" i="2"/>
  <c r="D7" i="2"/>
  <c r="D8" i="2"/>
  <c r="D12" i="2"/>
  <c r="C4" i="2"/>
  <c r="C5" i="2"/>
  <c r="C6" i="2"/>
  <c r="C7" i="2"/>
  <c r="C8" i="2"/>
  <c r="C12" i="2"/>
  <c r="D4" i="4"/>
  <c r="D5" i="4"/>
  <c r="D6" i="4"/>
  <c r="D7" i="4"/>
  <c r="D8" i="4"/>
  <c r="D12" i="4"/>
  <c r="E4" i="4"/>
  <c r="E5" i="4"/>
  <c r="E6" i="4"/>
  <c r="E7" i="4"/>
  <c r="E8" i="4"/>
  <c r="E12" i="4"/>
  <c r="C4" i="4"/>
  <c r="C5" i="4"/>
  <c r="C6" i="4"/>
  <c r="C7" i="4"/>
  <c r="C8" i="4"/>
  <c r="C12" i="4"/>
  <c r="B31" i="5"/>
  <c r="C31" i="5"/>
  <c r="D31" i="5"/>
  <c r="E31" i="5"/>
  <c r="F31" i="5"/>
  <c r="K31" i="5"/>
  <c r="L31" i="5"/>
  <c r="M31" i="5"/>
  <c r="B30" i="5"/>
  <c r="C30" i="5"/>
  <c r="D30" i="5"/>
  <c r="E30" i="5"/>
  <c r="F30" i="5"/>
  <c r="K30" i="5"/>
  <c r="L30" i="5"/>
  <c r="M30" i="5"/>
  <c r="B29" i="5"/>
  <c r="C29" i="5"/>
  <c r="D29" i="5"/>
  <c r="E29" i="5"/>
  <c r="F29" i="5"/>
  <c r="K29" i="5"/>
  <c r="L29" i="5"/>
  <c r="M29" i="5"/>
  <c r="B28" i="5"/>
  <c r="C28" i="5"/>
  <c r="D28" i="5"/>
  <c r="E28" i="5"/>
  <c r="F28" i="5"/>
  <c r="K28" i="5"/>
  <c r="L28" i="5"/>
  <c r="M28" i="5"/>
  <c r="O28" i="5"/>
  <c r="B17" i="5"/>
  <c r="C17" i="5"/>
  <c r="D17" i="5"/>
  <c r="E17" i="5"/>
  <c r="F17" i="5"/>
  <c r="K17" i="5"/>
  <c r="L17" i="5"/>
  <c r="M17" i="5"/>
  <c r="B18" i="5"/>
  <c r="C18" i="5"/>
  <c r="D18" i="5"/>
  <c r="E18" i="5"/>
  <c r="F18" i="5"/>
  <c r="K18" i="5"/>
  <c r="L18" i="5"/>
  <c r="M18" i="5"/>
  <c r="B19" i="5"/>
  <c r="C19" i="5"/>
  <c r="D19" i="5"/>
  <c r="E19" i="5"/>
  <c r="F19" i="5"/>
  <c r="K19" i="5"/>
  <c r="L19" i="5"/>
  <c r="M19" i="5"/>
  <c r="B20" i="5"/>
  <c r="C20" i="5"/>
  <c r="D20" i="5"/>
  <c r="E20" i="5"/>
  <c r="F20" i="5"/>
  <c r="K20" i="5"/>
  <c r="L20" i="5"/>
  <c r="M20" i="5"/>
  <c r="B21" i="5"/>
  <c r="C21" i="5"/>
  <c r="D21" i="5"/>
  <c r="E21" i="5"/>
  <c r="F21" i="5"/>
  <c r="K21" i="5"/>
  <c r="L21" i="5"/>
  <c r="M21" i="5"/>
  <c r="B22" i="5"/>
  <c r="C22" i="5"/>
  <c r="D22" i="5"/>
  <c r="E22" i="5"/>
  <c r="F22" i="5"/>
  <c r="K22" i="5"/>
  <c r="L22" i="5"/>
  <c r="M22" i="5"/>
  <c r="B23" i="5"/>
  <c r="C23" i="5"/>
  <c r="D23" i="5"/>
  <c r="E23" i="5"/>
  <c r="F23" i="5"/>
  <c r="K23" i="5"/>
  <c r="L23" i="5"/>
  <c r="M23" i="5"/>
  <c r="O17" i="5"/>
  <c r="B6" i="5"/>
  <c r="C6" i="5"/>
  <c r="D6" i="5"/>
  <c r="E6" i="5"/>
  <c r="F6" i="5"/>
  <c r="K6" i="5"/>
  <c r="L6" i="5"/>
  <c r="M6" i="5"/>
  <c r="B7" i="5"/>
  <c r="C7" i="5"/>
  <c r="D7" i="5"/>
  <c r="E7" i="5"/>
  <c r="F7" i="5"/>
  <c r="K7" i="5"/>
  <c r="L7" i="5"/>
  <c r="M7" i="5"/>
  <c r="B8" i="5"/>
  <c r="C8" i="5"/>
  <c r="D8" i="5"/>
  <c r="E8" i="5"/>
  <c r="F8" i="5"/>
  <c r="K8" i="5"/>
  <c r="L8" i="5"/>
  <c r="M8" i="5"/>
  <c r="B9" i="5"/>
  <c r="C9" i="5"/>
  <c r="D9" i="5"/>
  <c r="E9" i="5"/>
  <c r="F9" i="5"/>
  <c r="K9" i="5"/>
  <c r="L9" i="5"/>
  <c r="M9" i="5"/>
  <c r="B10" i="5"/>
  <c r="C10" i="5"/>
  <c r="D10" i="5"/>
  <c r="E10" i="5"/>
  <c r="F10" i="5"/>
  <c r="K10" i="5"/>
  <c r="L10" i="5"/>
  <c r="M10" i="5"/>
  <c r="B11" i="5"/>
  <c r="C11" i="5"/>
  <c r="D11" i="5"/>
  <c r="E11" i="5"/>
  <c r="F11" i="5"/>
  <c r="K11" i="5"/>
  <c r="L11" i="5"/>
  <c r="M11" i="5"/>
  <c r="B12" i="5"/>
  <c r="C12" i="5"/>
  <c r="D12" i="5"/>
  <c r="E12" i="5"/>
  <c r="F12" i="5"/>
  <c r="K12" i="5"/>
  <c r="L12" i="5"/>
  <c r="M12" i="5"/>
  <c r="B13" i="5"/>
  <c r="C13" i="5"/>
  <c r="D13" i="5"/>
  <c r="E13" i="5"/>
  <c r="F13" i="5"/>
  <c r="K13" i="5"/>
  <c r="L13" i="5"/>
  <c r="M13" i="5"/>
  <c r="O6" i="5"/>
  <c r="G31" i="5"/>
  <c r="I31" i="5"/>
  <c r="G30" i="5"/>
  <c r="I30" i="5"/>
  <c r="G29" i="5"/>
  <c r="I29" i="5"/>
  <c r="G28" i="5"/>
  <c r="I28" i="5"/>
  <c r="G23" i="5"/>
  <c r="I23" i="5"/>
  <c r="G22" i="5"/>
  <c r="I22" i="5"/>
  <c r="G21" i="5"/>
  <c r="I21" i="5"/>
  <c r="G20" i="5"/>
  <c r="I20" i="5"/>
  <c r="G19" i="5"/>
  <c r="I19" i="5"/>
  <c r="G18" i="5"/>
  <c r="I18" i="5"/>
  <c r="G17" i="5"/>
  <c r="I17" i="5"/>
  <c r="G7" i="5"/>
  <c r="I7" i="5"/>
  <c r="G8" i="5"/>
  <c r="I8" i="5"/>
  <c r="G9" i="5"/>
  <c r="I9" i="5"/>
  <c r="G10" i="5"/>
  <c r="I10" i="5"/>
  <c r="G11" i="5"/>
  <c r="I11" i="5"/>
  <c r="G12" i="5"/>
  <c r="I12" i="5"/>
  <c r="G13" i="5"/>
  <c r="I13" i="5"/>
  <c r="G6" i="5"/>
  <c r="I6" i="5"/>
  <c r="J7" i="4"/>
  <c r="J6" i="4"/>
  <c r="J5" i="4"/>
  <c r="J4" i="4"/>
  <c r="H8" i="4"/>
  <c r="H7" i="4"/>
  <c r="H6" i="4"/>
  <c r="H5" i="4"/>
  <c r="H4" i="4"/>
  <c r="D9" i="4"/>
  <c r="E9" i="4"/>
  <c r="C9" i="4"/>
  <c r="J11" i="4"/>
  <c r="H11" i="4"/>
  <c r="E11" i="4"/>
  <c r="D11" i="4"/>
  <c r="C11" i="4"/>
  <c r="H8" i="2"/>
  <c r="H7" i="2"/>
  <c r="H6" i="2"/>
  <c r="H5" i="2"/>
  <c r="H4" i="2"/>
  <c r="H11" i="2"/>
  <c r="J4" i="2"/>
  <c r="J5" i="2"/>
  <c r="J6" i="2"/>
  <c r="J7" i="2"/>
  <c r="J11" i="2"/>
  <c r="D9" i="2"/>
  <c r="D11" i="2"/>
  <c r="E9" i="2"/>
  <c r="E11" i="2"/>
  <c r="C9" i="2"/>
  <c r="C11" i="2"/>
  <c r="C22" i="3"/>
  <c r="C23" i="3"/>
  <c r="C24" i="3"/>
  <c r="C25" i="3"/>
  <c r="C26" i="3"/>
  <c r="C27" i="3"/>
  <c r="C29" i="3"/>
  <c r="C4" i="3"/>
  <c r="C3" i="3"/>
</calcChain>
</file>

<file path=xl/sharedStrings.xml><?xml version="1.0" encoding="utf-8"?>
<sst xmlns="http://schemas.openxmlformats.org/spreadsheetml/2006/main" count="698" uniqueCount="171">
  <si>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</si>
  <si>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</si>
  <si>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</si>
  <si>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</si>
  <si>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</si>
  <si>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</si>
  <si>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</si>
  <si>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</si>
  <si>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</si>
  <si>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</si>
  <si>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</si>
  <si>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</si>
  <si>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</si>
  <si>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</si>
  <si>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</si>
  <si>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</si>
  <si>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</si>
  <si>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</si>
  <si>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</si>
  <si>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</si>
  <si>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</si>
  <si>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</si>
  <si>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</si>
  <si>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</si>
  <si>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</si>
  <si>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</si>
  <si>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</si>
  <si>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</si>
  <si>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</si>
  <si>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</si>
  <si>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</si>
  <si>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</si>
  <si>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</si>
  <si>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</si>
  <si>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</si>
  <si>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</si>
  <si>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</si>
  <si>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</si>
  <si>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</si>
  <si>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</si>
  <si>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</si>
  <si>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</si>
  <si>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</si>
  <si>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</si>
  <si>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</si>
  <si>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</si>
  <si>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</si>
  <si>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</si>
  <si>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</si>
  <si>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</si>
  <si>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</si>
  <si>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</si>
  <si>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</si>
  <si>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</si>
  <si>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</si>
  <si>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</si>
  <si>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</si>
  <si>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</si>
  <si>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</si>
  <si>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</si>
  <si>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</si>
  <si>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</si>
  <si>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</si>
  <si>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</si>
  <si>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</si>
  <si>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</si>
  <si>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</si>
  <si>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</si>
  <si>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</si>
  <si>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</si>
  <si>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</si>
  <si>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</si>
  <si>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</si>
  <si>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</si>
  <si>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</si>
  <si>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</si>
  <si>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</si>
  <si>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</si>
  <si>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</si>
  <si>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</si>
  <si>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</si>
  <si>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</si>
  <si>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</si>
  <si>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</si>
  <si>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</si>
  <si>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</si>
  <si>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</si>
  <si>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</si>
  <si>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</si>
  <si>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</si>
  <si>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</si>
  <si>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</si>
  <si>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</si>
  <si>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</si>
  <si>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</si>
  <si>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</si>
  <si>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</si>
  <si>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</si>
  <si>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</si>
  <si>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</si>
  <si>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</si>
  <si>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</si>
  <si>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</si>
  <si>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</si>
  <si>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</si>
  <si>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</si>
  <si>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</si>
  <si>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</si>
  <si>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</si>
  <si>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</si>
  <si>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</si>
  <si>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</si>
  <si>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</si>
  <si>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</si>
  <si>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</si>
  <si>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</si>
  <si>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</si>
  <si>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</si>
  <si>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</si>
  <si>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</si>
  <si>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</si>
  <si>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</si>
  <si>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</si>
  <si>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</si>
  <si>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</si>
  <si>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how easy it is to use this system</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</si>
  <si>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</si>
  <si>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</si>
  <si>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</si>
  <si>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</si>
  <si>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</si>
  <si>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</si>
  <si>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</si>
  <si>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</si>
  <si>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</si>
  <si>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</si>
  <si>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</si>
  <si>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</si>
  <si>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</si>
  <si>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</si>
  <si>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</si>
  <si>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</si>
  <si>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</si>
  <si>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</si>
  <si>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</si>
  <si>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</si>
  <si>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</si>
  <si>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</si>
  <si>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</si>
  <si>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</si>
  <si>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</si>
  <si>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</si>
  <si>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</si>
  <si>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</si>
  <si>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</si>
  <si>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</si>
  <si>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</si>
  <si>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SCORE</t>
  </si>
  <si>
    <t>TAKEN OUT BECAUSE RESPONDENT SKIP BOTH SCENARIO</t>
  </si>
  <si>
    <t>I am not sure. I am stuck at instruction number 3. It says filetype not supported, So I cannot proceed to the next step after submitting the config and geometry files.</t>
  </si>
  <si>
    <t>I could not run the program (It says: fail to download simulation information from URL)</t>
  </si>
  <si>
    <t>It doesn't seem to work (Maybe due to firewall? I am not sure)</t>
  </si>
  <si>
    <t>It might be quite easy to work (If it works)</t>
  </si>
  <si>
    <t>Familiarity with installing software from source code</t>
  </si>
  <si>
    <t>Not at all familiar</t>
  </si>
  <si>
    <t>Extremely familiar</t>
  </si>
  <si>
    <t>Slightly familiar</t>
  </si>
  <si>
    <t>Somewhat familiar</t>
  </si>
  <si>
    <t>Moderately familiar</t>
  </si>
  <si>
    <t>Familiarity with browser</t>
  </si>
  <si>
    <t>Familiarity with CFD tools like HemeLB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</si>
</sst>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12"/>
      <name val="Calibri"/>
      <scheme val="minor"/>
    </font>
  </fonts>
  <fills count="4">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2" borderId="0" xfId="0" applyFill="1" applyAlignment="1">
      <alignment horizontal="center"/>
    </xf>
    <xf numFmtId="0" fontId="4" fillId="2" borderId="0" xfId="0" applyFont="1" applyFill="1" applyAlignment="1">
      <alignment horizontal="center"/>
    </xf>
    <xf numFmtId="22" fontId="1" fillId="3" borderId="0" xfId="0" applyNumberFormat="1" applyFont="1" applyFill="1"/>
    <xf numFmtId="0" fontId="1" fillId="3" borderId="0" xfId="0" applyFont="1" applyFill="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v>Gender</c:v>
          </c:tx>
          <c:dLbls>
            <c:showLegendKey val="0"/>
            <c:showVal val="0"/>
            <c:showCatName val="1"/>
            <c:showSerName val="0"/>
            <c:showPercent val="1"/>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40129896"/>
        <c:axId val="-2143278152"/>
      </c:barChart>
      <c:catAx>
        <c:axId val="-2140129896"/>
        <c:scaling>
          <c:orientation val="minMax"/>
        </c:scaling>
        <c:delete val="0"/>
        <c:axPos val="l"/>
        <c:majorTickMark val="none"/>
        <c:minorTickMark val="none"/>
        <c:tickLblPos val="nextTo"/>
        <c:crossAx val="-2143278152"/>
        <c:crosses val="autoZero"/>
        <c:auto val="1"/>
        <c:lblAlgn val="ctr"/>
        <c:lblOffset val="100"/>
        <c:noMultiLvlLbl val="0"/>
      </c:catAx>
      <c:valAx>
        <c:axId val="-2143278152"/>
        <c:scaling>
          <c:orientation val="minMax"/>
        </c:scaling>
        <c:delete val="0"/>
        <c:axPos val="b"/>
        <c:majorGridlines/>
        <c:numFmt formatCode="General" sourceLinked="1"/>
        <c:majorTickMark val="none"/>
        <c:minorTickMark val="none"/>
        <c:tickLblPos val="nextTo"/>
        <c:crossAx val="-2140129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4762152"/>
        <c:axId val="-2139958632"/>
      </c:barChart>
      <c:catAx>
        <c:axId val="-2124762152"/>
        <c:scaling>
          <c:orientation val="minMax"/>
        </c:scaling>
        <c:delete val="0"/>
        <c:axPos val="l"/>
        <c:majorTickMark val="out"/>
        <c:minorTickMark val="none"/>
        <c:tickLblPos val="nextTo"/>
        <c:crossAx val="-2139958632"/>
        <c:crosses val="autoZero"/>
        <c:auto val="1"/>
        <c:lblAlgn val="ctr"/>
        <c:lblOffset val="100"/>
        <c:noMultiLvlLbl val="0"/>
      </c:catAx>
      <c:valAx>
        <c:axId val="-2139958632"/>
        <c:scaling>
          <c:orientation val="minMax"/>
        </c:scaling>
        <c:delete val="0"/>
        <c:axPos val="b"/>
        <c:majorGridlines/>
        <c:numFmt formatCode="General" sourceLinked="1"/>
        <c:majorTickMark val="out"/>
        <c:minorTickMark val="none"/>
        <c:tickLblPos val="nextTo"/>
        <c:crossAx val="-212476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Demographic!$C$21</c:f>
              <c:strCache>
                <c:ptCount val="1"/>
                <c:pt idx="0">
                  <c:v>Career</c:v>
                </c:pt>
              </c:strCache>
            </c:strRef>
          </c:tx>
          <c:dLbls>
            <c:showLegendKey val="0"/>
            <c:showVal val="0"/>
            <c:showCatName val="1"/>
            <c:showSerName val="0"/>
            <c:showPercent val="1"/>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Demographic!$L$2</c:f>
              <c:strCache>
                <c:ptCount val="1"/>
                <c:pt idx="0">
                  <c:v>Familiarity with installing software from source code</c:v>
                </c:pt>
              </c:strCache>
            </c:strRef>
          </c:tx>
          <c:dLbls>
            <c:dLbl>
              <c:idx val="1"/>
              <c:delete val="1"/>
            </c:dLbl>
            <c:showLegendKey val="0"/>
            <c:showVal val="0"/>
            <c:showCatName val="1"/>
            <c:showSerName val="0"/>
            <c:showPercent val="1"/>
            <c:showBubbleSize val="0"/>
            <c:showLeaderLines val="1"/>
          </c:dLbls>
          <c:cat>
            <c:strRef>
              <c:f>Demographic!$K$3:$K$7</c:f>
              <c:strCache>
                <c:ptCount val="5"/>
                <c:pt idx="0">
                  <c:v>Not at all familiar</c:v>
                </c:pt>
                <c:pt idx="1">
                  <c:v>Slightly familiar</c:v>
                </c:pt>
                <c:pt idx="2">
                  <c:v>Somewhat familiar</c:v>
                </c:pt>
                <c:pt idx="3">
                  <c:v>Moderately familiar</c:v>
                </c:pt>
                <c:pt idx="4">
                  <c:v>Extremely familiar</c:v>
                </c:pt>
              </c:strCache>
            </c:strRef>
          </c:cat>
          <c:val>
            <c:numRef>
              <c:f>Demographic!$L$3:$L$7</c:f>
              <c:numCache>
                <c:formatCode>General</c:formatCode>
                <c:ptCount val="5"/>
                <c:pt idx="0">
                  <c:v>1.0</c:v>
                </c:pt>
                <c:pt idx="1">
                  <c:v>0.0</c:v>
                </c:pt>
                <c:pt idx="2">
                  <c:v>6.0</c:v>
                </c:pt>
                <c:pt idx="3">
                  <c:v>3.0</c:v>
                </c:pt>
                <c:pt idx="4">
                  <c:v>5.0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Demographic!$L$11</c:f>
              <c:strCache>
                <c:ptCount val="1"/>
                <c:pt idx="0">
                  <c:v>Familiarity with browser</c:v>
                </c:pt>
              </c:strCache>
            </c:strRef>
          </c:tx>
          <c:dLbls>
            <c:dLbl>
              <c:idx val="0"/>
              <c:delete val="1"/>
            </c:dLbl>
            <c:dLbl>
              <c:idx val="1"/>
              <c:delete val="1"/>
            </c:dLbl>
            <c:showLegendKey val="0"/>
            <c:showVal val="0"/>
            <c:showCatName val="1"/>
            <c:showSerName val="0"/>
            <c:showPercent val="1"/>
            <c:showBubbleSize val="0"/>
            <c:showLeaderLines val="1"/>
          </c:dLbls>
          <c:cat>
            <c:strRef>
              <c:f>Demographic!$K$12:$K$16</c:f>
              <c:strCache>
                <c:ptCount val="5"/>
                <c:pt idx="0">
                  <c:v>Not at all familiar</c:v>
                </c:pt>
                <c:pt idx="1">
                  <c:v>Slightly familiar</c:v>
                </c:pt>
                <c:pt idx="2">
                  <c:v>Somewhat familiar</c:v>
                </c:pt>
                <c:pt idx="3">
                  <c:v>Moderately familiar</c:v>
                </c:pt>
                <c:pt idx="4">
                  <c:v>Extremely familiar</c:v>
                </c:pt>
              </c:strCache>
            </c:strRef>
          </c:cat>
          <c:val>
            <c:numRef>
              <c:f>Demographic!$L$12:$L$16</c:f>
              <c:numCache>
                <c:formatCode>General</c:formatCode>
                <c:ptCount val="5"/>
                <c:pt idx="0">
                  <c:v>0.0</c:v>
                </c:pt>
                <c:pt idx="1">
                  <c:v>0.0</c:v>
                </c:pt>
                <c:pt idx="2">
                  <c:v>2.0</c:v>
                </c:pt>
                <c:pt idx="3">
                  <c:v>3.0</c:v>
                </c:pt>
                <c:pt idx="4">
                  <c:v>10.0</c:v>
                </c:pt>
              </c:numCache>
            </c:numRef>
          </c:val>
        </c:ser>
        <c:dLbls>
          <c:showLegendKey val="0"/>
          <c:showVal val="0"/>
          <c:showCatName val="1"/>
          <c:showSerName val="0"/>
          <c:showPercent val="1"/>
          <c:showBubbleSize val="0"/>
          <c:showLeaderLines val="1"/>
        </c:dLbls>
        <c:firstSliceAng val="0"/>
      </c:pieChart>
    </c:plotArea>
    <c:plotVisOnly val="0"/>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Demographic!$L$19</c:f>
              <c:strCache>
                <c:ptCount val="1"/>
                <c:pt idx="0">
                  <c:v>Familiarity with CFD tools like HemeLB</c:v>
                </c:pt>
              </c:strCache>
            </c:strRef>
          </c:tx>
          <c:dLbls>
            <c:dLbl>
              <c:idx val="3"/>
              <c:delete val="1"/>
            </c:dLbl>
            <c:showLegendKey val="0"/>
            <c:showVal val="0"/>
            <c:showCatName val="1"/>
            <c:showSerName val="0"/>
            <c:showPercent val="1"/>
            <c:showBubbleSize val="0"/>
            <c:showLeaderLines val="1"/>
          </c:dLbls>
          <c:cat>
            <c:strRef>
              <c:f>Demographic!$K$20:$K$24</c:f>
              <c:strCache>
                <c:ptCount val="5"/>
                <c:pt idx="0">
                  <c:v>Not at all familiar</c:v>
                </c:pt>
                <c:pt idx="1">
                  <c:v>Slightly familiar</c:v>
                </c:pt>
                <c:pt idx="2">
                  <c:v>Somewhat familiar</c:v>
                </c:pt>
                <c:pt idx="3">
                  <c:v>Moderately familiar</c:v>
                </c:pt>
                <c:pt idx="4">
                  <c:v>Extremely familiar</c:v>
                </c:pt>
              </c:strCache>
            </c:strRef>
          </c:cat>
          <c:val>
            <c:numRef>
              <c:f>Demographic!$L$20:$L$24</c:f>
              <c:numCache>
                <c:formatCode>General</c:formatCode>
                <c:ptCount val="5"/>
                <c:pt idx="0">
                  <c:v>6.0</c:v>
                </c:pt>
                <c:pt idx="1">
                  <c:v>4.0</c:v>
                </c:pt>
                <c:pt idx="2">
                  <c:v>3.0</c:v>
                </c:pt>
                <c:pt idx="3">
                  <c:v>0.0</c:v>
                </c:pt>
                <c:pt idx="4">
                  <c:v>2.0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20135224"/>
        <c:axId val="-2125396568"/>
      </c:barChart>
      <c:catAx>
        <c:axId val="-2120135224"/>
        <c:scaling>
          <c:orientation val="minMax"/>
        </c:scaling>
        <c:delete val="0"/>
        <c:axPos val="l"/>
        <c:majorTickMark val="none"/>
        <c:minorTickMark val="none"/>
        <c:tickLblPos val="nextTo"/>
        <c:crossAx val="-2125396568"/>
        <c:crosses val="autoZero"/>
        <c:auto val="1"/>
        <c:lblAlgn val="ctr"/>
        <c:lblOffset val="100"/>
        <c:noMultiLvlLbl val="0"/>
      </c:catAx>
      <c:valAx>
        <c:axId val="-2125396568"/>
        <c:scaling>
          <c:orientation val="minMax"/>
        </c:scaling>
        <c:delete val="0"/>
        <c:axPos val="b"/>
        <c:majorGridlines/>
        <c:numFmt formatCode="General" sourceLinked="1"/>
        <c:majorTickMark val="none"/>
        <c:minorTickMark val="none"/>
        <c:tickLblPos val="nextTo"/>
        <c:crossAx val="-21201352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6272408"/>
        <c:axId val="-2121452936"/>
      </c:barChart>
      <c:catAx>
        <c:axId val="-2146272408"/>
        <c:scaling>
          <c:orientation val="minMax"/>
        </c:scaling>
        <c:delete val="0"/>
        <c:axPos val="l"/>
        <c:majorTickMark val="none"/>
        <c:minorTickMark val="none"/>
        <c:tickLblPos val="nextTo"/>
        <c:crossAx val="-2121452936"/>
        <c:crosses val="autoZero"/>
        <c:auto val="1"/>
        <c:lblAlgn val="ctr"/>
        <c:lblOffset val="100"/>
        <c:noMultiLvlLbl val="0"/>
      </c:catAx>
      <c:valAx>
        <c:axId val="-2121452936"/>
        <c:scaling>
          <c:orientation val="minMax"/>
        </c:scaling>
        <c:delete val="0"/>
        <c:axPos val="b"/>
        <c:majorGridlines/>
        <c:numFmt formatCode="General" sourceLinked="1"/>
        <c:majorTickMark val="none"/>
        <c:minorTickMark val="none"/>
        <c:tickLblPos val="nextTo"/>
        <c:crossAx val="-21462724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1649720"/>
        <c:axId val="-2139851400"/>
      </c:barChart>
      <c:catAx>
        <c:axId val="-2121649720"/>
        <c:scaling>
          <c:orientation val="minMax"/>
        </c:scaling>
        <c:delete val="0"/>
        <c:axPos val="l"/>
        <c:majorTickMark val="out"/>
        <c:minorTickMark val="none"/>
        <c:tickLblPos val="nextTo"/>
        <c:crossAx val="-2139851400"/>
        <c:crosses val="autoZero"/>
        <c:auto val="1"/>
        <c:lblAlgn val="ctr"/>
        <c:lblOffset val="100"/>
        <c:noMultiLvlLbl val="0"/>
      </c:catAx>
      <c:valAx>
        <c:axId val="-2139851400"/>
        <c:scaling>
          <c:orientation val="minMax"/>
        </c:scaling>
        <c:delete val="0"/>
        <c:axPos val="b"/>
        <c:majorGridlines/>
        <c:numFmt formatCode="General" sourceLinked="1"/>
        <c:majorTickMark val="out"/>
        <c:minorTickMark val="none"/>
        <c:tickLblPos val="nextTo"/>
        <c:crossAx val="-21216497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26847544"/>
        <c:axId val="-2127720984"/>
      </c:barChart>
      <c:catAx>
        <c:axId val="-2126847544"/>
        <c:scaling>
          <c:orientation val="minMax"/>
        </c:scaling>
        <c:delete val="0"/>
        <c:axPos val="l"/>
        <c:majorTickMark val="none"/>
        <c:minorTickMark val="none"/>
        <c:tickLblPos val="nextTo"/>
        <c:crossAx val="-2127720984"/>
        <c:crosses val="autoZero"/>
        <c:auto val="1"/>
        <c:lblAlgn val="ctr"/>
        <c:lblOffset val="100"/>
        <c:noMultiLvlLbl val="0"/>
      </c:catAx>
      <c:valAx>
        <c:axId val="-2127720984"/>
        <c:scaling>
          <c:orientation val="minMax"/>
        </c:scaling>
        <c:delete val="0"/>
        <c:axPos val="b"/>
        <c:majorGridlines/>
        <c:numFmt formatCode="General" sourceLinked="1"/>
        <c:majorTickMark val="none"/>
        <c:minorTickMark val="none"/>
        <c:tickLblPos val="nextTo"/>
        <c:crossAx val="-2126847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215900</xdr:colOff>
      <xdr:row>31</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0</xdr:row>
      <xdr:rowOff>101600</xdr:rowOff>
    </xdr:from>
    <xdr:to>
      <xdr:col>22</xdr:col>
      <xdr:colOff>25400</xdr:colOff>
      <xdr:row>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203200</xdr:colOff>
      <xdr:row>20</xdr:row>
      <xdr:rowOff>12700</xdr:rowOff>
    </xdr:from>
    <xdr:to>
      <xdr:col>22</xdr:col>
      <xdr:colOff>0</xdr:colOff>
      <xdr:row>38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38</xdr:row>
      <xdr:rowOff>114300</xdr:rowOff>
    </xdr:from>
    <xdr:to>
      <xdr:col>21</xdr:col>
      <xdr:colOff>800100</xdr:colOff>
      <xdr:row>58</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workbookViewId="0">
      <selection activeCell="D17" sqref="D17"/>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2" spans="1:43">
      <c r="A22" s="5" t="s">
        <v>158</v>
      </c>
      <c r="B22" s="5"/>
      <c r="C22" s="5"/>
      <c r="D22" s="5"/>
      <c r="E22" s="5"/>
      <c r="F22" s="5"/>
    </row>
    <row r="23" spans="1:43" ht="16">
      <c r="A23" s="6">
        <v>42498.708854166667</v>
      </c>
      <c r="B23" s="7">
        <v>32</v>
      </c>
      <c r="C23" s="7" t="s">
        <v>0</v>
      </c>
      <c r="D23" s="7" t="s">
        <v>20</v>
      </c>
      <c r="E23" s="7" t="s">
        <v>43</v>
      </c>
      <c r="F23" s="7">
        <v>2</v>
      </c>
      <c r="G23" s="7">
        <v>5</v>
      </c>
      <c r="H23" s="7">
        <v>1</v>
      </c>
      <c r="I23" s="7" t="s">
        <v>37</v>
      </c>
      <c r="J23" s="7" t="s">
        <v>4</v>
      </c>
      <c r="K23" s="7" t="s">
        <v>4</v>
      </c>
      <c r="L23" s="7" t="s">
        <v>4</v>
      </c>
      <c r="M23" s="7" t="s">
        <v>159</v>
      </c>
      <c r="N23" s="7">
        <v>1</v>
      </c>
      <c r="O23" s="7">
        <v>3</v>
      </c>
      <c r="P23" s="7" t="s">
        <v>37</v>
      </c>
      <c r="Q23" s="7" t="s">
        <v>4</v>
      </c>
      <c r="R23" s="7" t="s">
        <v>4</v>
      </c>
      <c r="S23" s="7" t="s">
        <v>4</v>
      </c>
      <c r="T23" s="7" t="s">
        <v>160</v>
      </c>
      <c r="U23" s="7" t="s">
        <v>4</v>
      </c>
      <c r="V23" s="7" t="s">
        <v>6</v>
      </c>
      <c r="W23" s="7" t="s">
        <v>4</v>
      </c>
      <c r="X23" s="7" t="s">
        <v>4</v>
      </c>
      <c r="Y23" s="7" t="s">
        <v>4</v>
      </c>
      <c r="Z23" s="7" t="s">
        <v>6</v>
      </c>
      <c r="AA23" s="7" t="s">
        <v>6</v>
      </c>
      <c r="AB23" s="7" t="s">
        <v>4</v>
      </c>
      <c r="AC23" s="7" t="s">
        <v>6</v>
      </c>
      <c r="AD23" s="7" t="s">
        <v>4</v>
      </c>
      <c r="AE23" s="7" t="s">
        <v>6</v>
      </c>
      <c r="AF23" s="7" t="s">
        <v>4</v>
      </c>
      <c r="AG23" s="7" t="s">
        <v>10</v>
      </c>
      <c r="AH23" s="7" t="s">
        <v>10</v>
      </c>
      <c r="AI23" s="7" t="s">
        <v>6</v>
      </c>
      <c r="AJ23" s="7" t="s">
        <v>6</v>
      </c>
      <c r="AK23" s="7" t="s">
        <v>6</v>
      </c>
      <c r="AL23" s="7" t="s">
        <v>6</v>
      </c>
      <c r="AM23" s="7" t="s">
        <v>4</v>
      </c>
      <c r="AN23" s="7" t="s">
        <v>161</v>
      </c>
      <c r="AO23" s="7" t="s">
        <v>162</v>
      </c>
      <c r="AP23" s="7">
        <v>1</v>
      </c>
      <c r="AQ23" s="7">
        <v>3</v>
      </c>
    </row>
  </sheetData>
  <mergeCells count="1">
    <mergeCell ref="A22:F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9"/>
  <sheetViews>
    <sheetView tabSelected="1" topLeftCell="F20" workbookViewId="0">
      <selection activeCell="M41" sqref="M41"/>
    </sheetView>
  </sheetViews>
  <sheetFormatPr baseColWidth="10" defaultRowHeight="15" x14ac:dyDescent="0"/>
  <cols>
    <col min="11" max="11" width="17.83203125" customWidth="1"/>
  </cols>
  <sheetData>
    <row r="2" spans="2:12">
      <c r="C2" t="s">
        <v>68</v>
      </c>
      <c r="L2" t="s">
        <v>163</v>
      </c>
    </row>
    <row r="3" spans="2:12">
      <c r="B3" t="s">
        <v>0</v>
      </c>
      <c r="C3">
        <f>COUNTIF('Raw Data'!C2:C17, "Male")</f>
        <v>14</v>
      </c>
      <c r="K3" t="s">
        <v>164</v>
      </c>
      <c r="L3">
        <f>COUNTIF('Raw Data'!F$2:F$17, 1)</f>
        <v>1</v>
      </c>
    </row>
    <row r="4" spans="2:12">
      <c r="B4" t="s">
        <v>28</v>
      </c>
      <c r="C4">
        <f>COUNTIF('Raw Data'!C2:C17, "Female")</f>
        <v>1</v>
      </c>
      <c r="K4" t="s">
        <v>166</v>
      </c>
      <c r="L4">
        <f>COUNTIF('Raw Data'!F$2:F$17, 2)</f>
        <v>0</v>
      </c>
    </row>
    <row r="5" spans="2:12">
      <c r="K5" t="s">
        <v>167</v>
      </c>
      <c r="L5">
        <f>COUNTIF('Raw Data'!F$2:F$17, 3)</f>
        <v>6</v>
      </c>
    </row>
    <row r="6" spans="2:12">
      <c r="K6" t="s">
        <v>168</v>
      </c>
      <c r="L6">
        <f>COUNTIF('Raw Data'!F$2:F$17, 4)</f>
        <v>3</v>
      </c>
    </row>
    <row r="7" spans="2:12">
      <c r="K7" t="s">
        <v>165</v>
      </c>
      <c r="L7">
        <f>COUNTIF('Raw Data'!F$2:F$17, 5)</f>
        <v>5</v>
      </c>
    </row>
    <row r="8" spans="2:12">
      <c r="L8">
        <f>SUM(L3:L7)</f>
        <v>15</v>
      </c>
    </row>
    <row r="11" spans="2:12">
      <c r="L11" t="s">
        <v>169</v>
      </c>
    </row>
    <row r="12" spans="2:12">
      <c r="K12" t="s">
        <v>164</v>
      </c>
      <c r="L12">
        <f>COUNTIF('Raw Data'!G$2:G$17, 1)</f>
        <v>0</v>
      </c>
    </row>
    <row r="13" spans="2:12">
      <c r="K13" t="s">
        <v>166</v>
      </c>
      <c r="L13">
        <f>COUNTIF('Raw Data'!G$2:G$17, 2)</f>
        <v>0</v>
      </c>
    </row>
    <row r="14" spans="2:12">
      <c r="K14" t="s">
        <v>167</v>
      </c>
      <c r="L14">
        <f>COUNTIF('Raw Data'!G$2:G$17, 3)</f>
        <v>2</v>
      </c>
    </row>
    <row r="15" spans="2:12">
      <c r="K15" t="s">
        <v>168</v>
      </c>
      <c r="L15">
        <f>COUNTIF('Raw Data'!G$2:G$17, 4)</f>
        <v>3</v>
      </c>
    </row>
    <row r="16" spans="2:12">
      <c r="K16" t="s">
        <v>165</v>
      </c>
      <c r="L16">
        <f>COUNTIF('Raw Data'!G$2:G$17, 5)</f>
        <v>10</v>
      </c>
    </row>
    <row r="17" spans="2:12">
      <c r="L17">
        <f>SUM(L12:L16)</f>
        <v>15</v>
      </c>
    </row>
    <row r="19" spans="2:12">
      <c r="L19" t="s">
        <v>170</v>
      </c>
    </row>
    <row r="20" spans="2:12">
      <c r="K20" t="s">
        <v>164</v>
      </c>
      <c r="L20">
        <f>COUNTIF('Raw Data'!H$2:H$17, 1)</f>
        <v>6</v>
      </c>
    </row>
    <row r="21" spans="2:12">
      <c r="C21" t="s">
        <v>107</v>
      </c>
      <c r="K21" t="s">
        <v>166</v>
      </c>
      <c r="L21">
        <f>COUNTIF('Raw Data'!H$2:H$17, 2)</f>
        <v>4</v>
      </c>
    </row>
    <row r="22" spans="2:12">
      <c r="B22" t="s">
        <v>108</v>
      </c>
      <c r="C22">
        <f>COUNTIF('Raw Data'!$D$2:$D$17, "MSc student")</f>
        <v>7</v>
      </c>
      <c r="K22" t="s">
        <v>167</v>
      </c>
      <c r="L22">
        <f>COUNTIF('Raw Data'!H$2:H$17, 3)</f>
        <v>3</v>
      </c>
    </row>
    <row r="23" spans="2:12">
      <c r="B23" t="s">
        <v>109</v>
      </c>
      <c r="C23">
        <f>COUNTIF('Raw Data'!$D$2:$D$17, "PhD student")</f>
        <v>2</v>
      </c>
      <c r="K23" t="s">
        <v>168</v>
      </c>
      <c r="L23">
        <f>COUNTIF('Raw Data'!H$2:H$17, 4)</f>
        <v>0</v>
      </c>
    </row>
    <row r="24" spans="2:12">
      <c r="B24" t="s">
        <v>29</v>
      </c>
      <c r="C24">
        <f>COUNTIF('Raw Data'!$D$2:$D$17, "PDRA")</f>
        <v>1</v>
      </c>
      <c r="K24" t="s">
        <v>165</v>
      </c>
      <c r="L24">
        <f>COUNTIF('Raw Data'!H$2:H$17, 5)</f>
        <v>2</v>
      </c>
    </row>
    <row r="25" spans="2:12">
      <c r="B25" t="s">
        <v>13</v>
      </c>
      <c r="C25">
        <f>COUNTIF('Raw Data'!$D$2:$D$17, "Lecturer")</f>
        <v>1</v>
      </c>
      <c r="L25">
        <f>SUM(L20:L24)</f>
        <v>15</v>
      </c>
    </row>
    <row r="26" spans="2:12">
      <c r="B26" t="s">
        <v>1</v>
      </c>
      <c r="C26">
        <f>COUNTIF('Raw Data'!$D$2:$D$17, "Professor")</f>
        <v>1</v>
      </c>
    </row>
    <row r="27" spans="2:12">
      <c r="B27" t="s">
        <v>40</v>
      </c>
      <c r="C27">
        <f>COUNTIF('Raw Data'!$D$2:$D$17, "Professional")</f>
        <v>1</v>
      </c>
    </row>
    <row r="28" spans="2:12">
      <c r="B28" t="s">
        <v>110</v>
      </c>
      <c r="C28">
        <v>2</v>
      </c>
    </row>
    <row r="29" spans="2:12">
      <c r="C29">
        <f>SUM(C22:C28)</f>
        <v>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2" sqref="E12"/>
    </sheetView>
  </sheetViews>
  <sheetFormatPr baseColWidth="10" defaultRowHeight="15" x14ac:dyDescent="0"/>
  <cols>
    <col min="2" max="2" width="19.664062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154</v>
      </c>
      <c r="D3" s="3" t="s">
        <v>111</v>
      </c>
      <c r="E3" s="3" t="s">
        <v>155</v>
      </c>
      <c r="F3" s="3"/>
      <c r="H3" s="3" t="s">
        <v>121</v>
      </c>
      <c r="J3" s="3" t="s">
        <v>122</v>
      </c>
    </row>
    <row r="4" spans="2:10">
      <c r="B4" t="s">
        <v>8</v>
      </c>
      <c r="C4">
        <f>COUNTIF('Raw Data'!J$2:J$17, "Strongly disagree")</f>
        <v>0</v>
      </c>
      <c r="D4">
        <f>COUNTIF('Raw Data'!K$2:K$17, "Strongly disagree")</f>
        <v>0</v>
      </c>
      <c r="E4">
        <f>COUNTIF('Raw Data'!L$2:L$17, "Strongly disagree")</f>
        <v>0</v>
      </c>
      <c r="G4" t="s">
        <v>117</v>
      </c>
      <c r="H4">
        <f>COUNTIF('Raw Data'!N$2:$N17, 1)</f>
        <v>1</v>
      </c>
      <c r="I4" t="s">
        <v>113</v>
      </c>
      <c r="J4">
        <f>COUNTIF('Raw Data'!O$2:O$17, 1)</f>
        <v>6</v>
      </c>
    </row>
    <row r="5" spans="2:10">
      <c r="B5" t="s">
        <v>10</v>
      </c>
      <c r="C5">
        <f>COUNTIF('Raw Data'!J$2:J$17, "Disagree")</f>
        <v>0</v>
      </c>
      <c r="D5">
        <f>COUNTIF('Raw Data'!K$2:K$17, "Disagree")</f>
        <v>0</v>
      </c>
      <c r="E5">
        <f>COUNTIF('Raw Data'!L$2:L$17, "Disagree")</f>
        <v>0</v>
      </c>
      <c r="G5" t="s">
        <v>118</v>
      </c>
      <c r="H5">
        <f>COUNTIF('Raw Data'!N$2:$N18, 2)</f>
        <v>3</v>
      </c>
      <c r="I5" t="s">
        <v>115</v>
      </c>
      <c r="J5">
        <f>COUNTIF('Raw Data'!O$2:O$17, 2)</f>
        <v>2</v>
      </c>
    </row>
    <row r="6" spans="2:10">
      <c r="B6" t="s">
        <v>4</v>
      </c>
      <c r="C6">
        <f>COUNTIF('Raw Data'!J$2:J$17, "Neutral")</f>
        <v>2</v>
      </c>
      <c r="D6">
        <f>COUNTIF('Raw Data'!K$2:K$17, "Neutral")</f>
        <v>2</v>
      </c>
      <c r="E6">
        <f>COUNTIF('Raw Data'!L$2:L$17, "Neutral")</f>
        <v>3</v>
      </c>
      <c r="G6" t="s">
        <v>4</v>
      </c>
      <c r="H6">
        <f>COUNTIF('Raw Data'!N$2:$N19, 3)</f>
        <v>4</v>
      </c>
      <c r="I6" t="s">
        <v>116</v>
      </c>
      <c r="J6">
        <f>COUNTIF('Raw Data'!O$2:O$17, 3)</f>
        <v>6</v>
      </c>
    </row>
    <row r="7" spans="2:10">
      <c r="B7" t="s">
        <v>6</v>
      </c>
      <c r="C7">
        <f>COUNTIF('Raw Data'!J$2:J$17, "Agree")</f>
        <v>5</v>
      </c>
      <c r="D7">
        <f>COUNTIF('Raw Data'!K$2:K$17, "Agree")</f>
        <v>5</v>
      </c>
      <c r="E7">
        <f>COUNTIF('Raw Data'!L$2:L$17, "Agree")</f>
        <v>4</v>
      </c>
      <c r="G7" t="s">
        <v>119</v>
      </c>
      <c r="H7">
        <f>COUNTIF('Raw Data'!N$2:$N20, 4)</f>
        <v>2</v>
      </c>
      <c r="I7" t="s">
        <v>114</v>
      </c>
      <c r="J7">
        <f>COUNTIF('Raw Data'!O$2:O$17, 4)</f>
        <v>1</v>
      </c>
    </row>
    <row r="8" spans="2:10">
      <c r="B8" t="s">
        <v>15</v>
      </c>
      <c r="C8">
        <f>COUNTIF('Raw Data'!J$2:J$17, "Strongly agree")</f>
        <v>8</v>
      </c>
      <c r="D8">
        <f>COUNTIF('Raw Data'!K$2:K$17, "Strongly agree")</f>
        <v>8</v>
      </c>
      <c r="E8">
        <f>COUNTIF('Raw Data'!L$2:L$17, "Strongly agree")</f>
        <v>7</v>
      </c>
      <c r="G8" t="s">
        <v>120</v>
      </c>
      <c r="H8">
        <f>COUNTIF('Raw Data'!N$2:$N21, 5)</f>
        <v>5</v>
      </c>
    </row>
    <row r="9" spans="2:10">
      <c r="B9" t="s">
        <v>112</v>
      </c>
      <c r="C9">
        <f>COUNTIF('Raw Data'!J$2:J$17, "Not Applicable")</f>
        <v>0</v>
      </c>
      <c r="D9">
        <f>COUNTIF('Raw Data'!K$2:K$17, "Not Applicable")</f>
        <v>0</v>
      </c>
      <c r="E9">
        <f>COUNTIF('Raw Data'!L$2:L$17, "Not Applicable")</f>
        <v>1</v>
      </c>
    </row>
    <row r="11" spans="2:10">
      <c r="B11" t="s">
        <v>135</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4.4000000000000004</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1" sqref="E11"/>
    </sheetView>
  </sheetViews>
  <sheetFormatPr baseColWidth="10" defaultRowHeight="15" x14ac:dyDescent="0"/>
  <cols>
    <col min="2" max="2" width="15.33203125" bestFit="1"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154</v>
      </c>
      <c r="D3" s="3" t="s">
        <v>111</v>
      </c>
      <c r="E3" s="3" t="s">
        <v>155</v>
      </c>
      <c r="F3" s="3"/>
      <c r="H3" s="3" t="s">
        <v>123</v>
      </c>
      <c r="J3" s="3" t="s">
        <v>124</v>
      </c>
    </row>
    <row r="4" spans="2:10">
      <c r="B4" t="s">
        <v>8</v>
      </c>
      <c r="C4">
        <f>COUNTIF('Raw Data'!Q$2:Q$17, "Strongly disagree")</f>
        <v>0</v>
      </c>
      <c r="D4">
        <f>COUNTIF('Raw Data'!R$2:R$17, "Strongly disagree")</f>
        <v>0</v>
      </c>
      <c r="E4">
        <f>COUNTIF('Raw Data'!S$2:S$17, "Strongly disagree")</f>
        <v>0</v>
      </c>
      <c r="G4" t="s">
        <v>117</v>
      </c>
      <c r="H4">
        <f>COUNTIF('Raw Data'!AP$2:$AP17, 1)</f>
        <v>1</v>
      </c>
      <c r="I4" t="s">
        <v>113</v>
      </c>
      <c r="J4">
        <f>COUNTIF('Raw Data'!AQ$2:AQ$17, 1)</f>
        <v>5</v>
      </c>
    </row>
    <row r="5" spans="2:10">
      <c r="B5" t="s">
        <v>10</v>
      </c>
      <c r="C5">
        <f>COUNTIF('Raw Data'!Q$2:Q$17, "Disagree")</f>
        <v>0</v>
      </c>
      <c r="D5">
        <f>COUNTIF('Raw Data'!R$2:R$17, "Disagree")</f>
        <v>0</v>
      </c>
      <c r="E5">
        <f>COUNTIF('Raw Data'!S$2:S$17, "Disagree")</f>
        <v>0</v>
      </c>
      <c r="G5" t="s">
        <v>118</v>
      </c>
      <c r="H5">
        <f>COUNTIF('Raw Data'!AP$2:$AP18, 2)</f>
        <v>4</v>
      </c>
      <c r="I5" t="s">
        <v>115</v>
      </c>
      <c r="J5">
        <f>COUNTIF('Raw Data'!AQ$2:AQ$17, 2)</f>
        <v>2</v>
      </c>
    </row>
    <row r="6" spans="2:10">
      <c r="B6" t="s">
        <v>4</v>
      </c>
      <c r="C6">
        <f>COUNTIF('Raw Data'!Q$2:Q$17, "Neutral")</f>
        <v>2</v>
      </c>
      <c r="D6">
        <f>COUNTIF('Raw Data'!R$2:R$17, "Neutral")</f>
        <v>3</v>
      </c>
      <c r="E6">
        <f>COUNTIF('Raw Data'!S$2:S$17, "Neutral")</f>
        <v>4</v>
      </c>
      <c r="G6" t="s">
        <v>4</v>
      </c>
      <c r="H6">
        <f>COUNTIF('Raw Data'!AP$2:$AP19, 3)</f>
        <v>3</v>
      </c>
      <c r="I6" t="s">
        <v>116</v>
      </c>
      <c r="J6">
        <f>COUNTIF('Raw Data'!AQ$2:AQ$17, 3)</f>
        <v>7</v>
      </c>
    </row>
    <row r="7" spans="2:10">
      <c r="B7" t="s">
        <v>6</v>
      </c>
      <c r="C7">
        <f>COUNTIF('Raw Data'!Q$2:Q$17, "Agree")</f>
        <v>5</v>
      </c>
      <c r="D7">
        <f>COUNTIF('Raw Data'!R$2:R$17, "Agree")</f>
        <v>2</v>
      </c>
      <c r="E7">
        <f>COUNTIF('Raw Data'!S$2:S$17, "Agree")</f>
        <v>2</v>
      </c>
      <c r="G7" t="s">
        <v>119</v>
      </c>
      <c r="H7">
        <f>COUNTIF('Raw Data'!AP$2:$AP20, 4)</f>
        <v>5</v>
      </c>
      <c r="I7" t="s">
        <v>114</v>
      </c>
      <c r="J7">
        <f>COUNTIF('Raw Data'!AQ$2:AQ$17, 4)</f>
        <v>1</v>
      </c>
    </row>
    <row r="8" spans="2:10">
      <c r="B8" t="s">
        <v>15</v>
      </c>
      <c r="C8">
        <f>COUNTIF('Raw Data'!Q$2:Q$17, "Strongly agree")</f>
        <v>8</v>
      </c>
      <c r="D8">
        <f>COUNTIF('Raw Data'!R$2:R$17, "Strongly agree")</f>
        <v>10</v>
      </c>
      <c r="E8">
        <f>COUNTIF('Raw Data'!S$2:S$17, "Strongly agree")</f>
        <v>8</v>
      </c>
      <c r="G8" t="s">
        <v>120</v>
      </c>
      <c r="H8">
        <f>COUNTIF('Raw Data'!AP$2:$AP21, 5)</f>
        <v>2</v>
      </c>
    </row>
    <row r="9" spans="2:10">
      <c r="B9" t="s">
        <v>112</v>
      </c>
      <c r="C9">
        <f>COUNTIF('Raw Data'!Q$2:Q$17, "Not Applicable")</f>
        <v>0</v>
      </c>
      <c r="D9">
        <f>COUNTIF('Raw Data'!R$2:R$17, "Not Applicable")</f>
        <v>0</v>
      </c>
      <c r="E9">
        <f>COUNTIF('Raw Data'!S$2:S$17, "Not Applicable")</f>
        <v>1</v>
      </c>
    </row>
    <row r="11" spans="2:10">
      <c r="B11" t="s">
        <v>156</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4.4666666666666668</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opLeftCell="A2" workbookViewId="0">
      <selection activeCell="O28" sqref="O28"/>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4" t="s">
        <v>143</v>
      </c>
      <c r="B4" s="4"/>
      <c r="C4" s="4"/>
      <c r="D4" s="4"/>
      <c r="E4" s="4"/>
      <c r="F4" s="4"/>
      <c r="G4" s="4"/>
      <c r="H4" s="4"/>
      <c r="I4" s="4"/>
      <c r="J4" s="4"/>
      <c r="K4" s="4"/>
    </row>
    <row r="5" spans="1:15">
      <c r="B5" t="s">
        <v>8</v>
      </c>
      <c r="C5" t="s">
        <v>10</v>
      </c>
      <c r="D5" t="s">
        <v>4</v>
      </c>
      <c r="E5" t="s">
        <v>6</v>
      </c>
      <c r="F5" t="s">
        <v>15</v>
      </c>
      <c r="G5" t="s">
        <v>112</v>
      </c>
      <c r="I5" t="s">
        <v>135</v>
      </c>
      <c r="K5" t="s">
        <v>148</v>
      </c>
      <c r="L5" t="s">
        <v>149</v>
      </c>
      <c r="M5" t="s">
        <v>150</v>
      </c>
      <c r="O5" t="s">
        <v>151</v>
      </c>
    </row>
    <row r="6" spans="1:15">
      <c r="A6" t="s">
        <v>125</v>
      </c>
      <c r="B6">
        <f>COUNTIF('Raw Data'!U$2:U$17, "Strongly disagree")</f>
        <v>0</v>
      </c>
      <c r="C6">
        <f>COUNTIF('Raw Data'!U$2:U$17, "Disagree")</f>
        <v>0</v>
      </c>
      <c r="D6">
        <f>COUNTIF('Raw Data'!U$2:U$17, "Neutral")</f>
        <v>0</v>
      </c>
      <c r="E6">
        <f>COUNTIF('Raw Data'!U$2:U$17, "Agree")</f>
        <v>8</v>
      </c>
      <c r="F6">
        <f>COUNTIF('Raw Data'!U$2:U$17, "Strongly agree")</f>
        <v>7</v>
      </c>
      <c r="G6">
        <f>COUNTIF('Raw Data'!U$2:U$17, "Not Applicable")</f>
        <v>0</v>
      </c>
      <c r="I6">
        <f t="shared" ref="I6:I13" si="0">SUM(B6:G6)</f>
        <v>15</v>
      </c>
      <c r="K6">
        <f>B6*1 +C6*2 +D6*3 + E6*4 + F6*5</f>
        <v>67</v>
      </c>
      <c r="L6">
        <f>SUM(B6:F6)</f>
        <v>15</v>
      </c>
      <c r="M6">
        <f>K6/L6</f>
        <v>4.4666666666666668</v>
      </c>
      <c r="O6">
        <f>AVERAGE(M6:M13)</f>
        <v>4.2772727272727273</v>
      </c>
    </row>
    <row r="7" spans="1:15">
      <c r="A7" t="s">
        <v>126</v>
      </c>
      <c r="B7">
        <f>COUNTIF('Raw Data'!V$2:V$17, "Strongly disagree")</f>
        <v>0</v>
      </c>
      <c r="C7">
        <f>COUNTIF('Raw Data'!V$2:V$17, "Disagree")</f>
        <v>0</v>
      </c>
      <c r="D7">
        <f>COUNTIF('Raw Data'!V$2:V$17, "Neutral")</f>
        <v>0</v>
      </c>
      <c r="E7">
        <f>COUNTIF('Raw Data'!V$2:V$17, "Agree")</f>
        <v>2</v>
      </c>
      <c r="F7">
        <f>COUNTIF('Raw Data'!V$2:V$17, "Strongly agree")</f>
        <v>13</v>
      </c>
      <c r="G7">
        <f>COUNTIF('Raw Data'!V$2:V$17, "Not Applicable")</f>
        <v>0</v>
      </c>
      <c r="I7">
        <f t="shared" si="0"/>
        <v>15</v>
      </c>
      <c r="K7">
        <f t="shared" ref="K7:K13" si="1">B7*1 +C7*2 +D7*3 + E7*4 + F7*5</f>
        <v>73</v>
      </c>
      <c r="L7">
        <f t="shared" ref="L7:L13" si="2">SUM(B7:F7)</f>
        <v>15</v>
      </c>
      <c r="M7">
        <f t="shared" ref="M7:M13" si="3">K7/L7</f>
        <v>4.8666666666666663</v>
      </c>
    </row>
    <row r="8" spans="1:15">
      <c r="A8" t="s">
        <v>127</v>
      </c>
      <c r="B8">
        <f>COUNTIF('Raw Data'!W$2:W$17, "Strongly disagree")</f>
        <v>1</v>
      </c>
      <c r="C8">
        <f>COUNTIF('Raw Data'!W$2:W$17, "Disagree")</f>
        <v>1</v>
      </c>
      <c r="D8">
        <f>COUNTIF('Raw Data'!W$2:W$17, "Neutral")</f>
        <v>2</v>
      </c>
      <c r="E8">
        <f>COUNTIF('Raw Data'!W$2:W$17, "Agree")</f>
        <v>3</v>
      </c>
      <c r="F8">
        <f>COUNTIF('Raw Data'!W$2:W$17, "Strongly agree")</f>
        <v>4</v>
      </c>
      <c r="G8">
        <f>COUNTIF('Raw Data'!W$2:W$17, "Not Applicable")</f>
        <v>4</v>
      </c>
      <c r="I8">
        <f t="shared" si="0"/>
        <v>15</v>
      </c>
      <c r="K8">
        <f t="shared" si="1"/>
        <v>41</v>
      </c>
      <c r="L8">
        <f t="shared" si="2"/>
        <v>11</v>
      </c>
      <c r="M8">
        <f t="shared" si="3"/>
        <v>3.7272727272727271</v>
      </c>
    </row>
    <row r="9" spans="1:15">
      <c r="A9" t="s">
        <v>128</v>
      </c>
      <c r="B9">
        <f>COUNTIF('Raw Data'!X$2:X$17, "Strongly disagree")</f>
        <v>0</v>
      </c>
      <c r="C9">
        <f>COUNTIF('Raw Data'!X$2:X$17, "Disagree")</f>
        <v>1</v>
      </c>
      <c r="D9">
        <f>COUNTIF('Raw Data'!X$2:X$17, "Neutral")</f>
        <v>3</v>
      </c>
      <c r="E9">
        <f>COUNTIF('Raw Data'!X$2:X$17, "Agree")</f>
        <v>3</v>
      </c>
      <c r="F9">
        <f>COUNTIF('Raw Data'!X$2:X$17, "Strongly agree")</f>
        <v>6</v>
      </c>
      <c r="G9">
        <f>COUNTIF('Raw Data'!X$2:X$17, "Not Applicable")</f>
        <v>2</v>
      </c>
      <c r="I9">
        <f t="shared" si="0"/>
        <v>15</v>
      </c>
      <c r="K9">
        <f t="shared" si="1"/>
        <v>53</v>
      </c>
      <c r="L9">
        <f t="shared" si="2"/>
        <v>13</v>
      </c>
      <c r="M9">
        <f t="shared" si="3"/>
        <v>4.0769230769230766</v>
      </c>
    </row>
    <row r="10" spans="1:15">
      <c r="A10" t="s">
        <v>129</v>
      </c>
      <c r="B10">
        <f>COUNTIF('Raw Data'!Y$2:Y$17, "Strongly disagree")</f>
        <v>0</v>
      </c>
      <c r="C10">
        <f>COUNTIF('Raw Data'!Y$2:Y$17, "Disagree")</f>
        <v>2</v>
      </c>
      <c r="D10">
        <f>COUNTIF('Raw Data'!Y$2:Y$17, "Neutral")</f>
        <v>2</v>
      </c>
      <c r="E10">
        <f>COUNTIF('Raw Data'!Y$2:Y$17, "Agree")</f>
        <v>4</v>
      </c>
      <c r="F10">
        <f>COUNTIF('Raw Data'!Y$2:Y$17, "Strongly agree")</f>
        <v>5</v>
      </c>
      <c r="G10">
        <f>COUNTIF('Raw Data'!Y$2:Y$17, "Not Applicable")</f>
        <v>2</v>
      </c>
      <c r="I10">
        <f t="shared" si="0"/>
        <v>15</v>
      </c>
      <c r="K10">
        <f t="shared" si="1"/>
        <v>51</v>
      </c>
      <c r="L10">
        <f t="shared" si="2"/>
        <v>13</v>
      </c>
      <c r="M10">
        <f t="shared" si="3"/>
        <v>3.9230769230769229</v>
      </c>
    </row>
    <row r="11" spans="1:15">
      <c r="A11" t="s">
        <v>130</v>
      </c>
      <c r="B11">
        <f>COUNTIF('Raw Data'!Z$2:Z$17, "Strongly disagree")</f>
        <v>1</v>
      </c>
      <c r="C11">
        <f>COUNTIF('Raw Data'!Z$2:Z$17, "Disagree")</f>
        <v>1</v>
      </c>
      <c r="D11">
        <f>COUNTIF('Raw Data'!Z$2:Z$17, "Neutral")</f>
        <v>0</v>
      </c>
      <c r="E11">
        <f>COUNTIF('Raw Data'!Z$2:Z$17, "Agree")</f>
        <v>3</v>
      </c>
      <c r="F11">
        <f>COUNTIF('Raw Data'!Z$2:Z$17, "Strongly agree")</f>
        <v>10</v>
      </c>
      <c r="G11">
        <f>COUNTIF('Raw Data'!Z$2:Z$17, "Not Applicable")</f>
        <v>0</v>
      </c>
      <c r="I11">
        <f t="shared" si="0"/>
        <v>15</v>
      </c>
      <c r="K11">
        <f t="shared" si="1"/>
        <v>65</v>
      </c>
      <c r="L11">
        <f t="shared" si="2"/>
        <v>15</v>
      </c>
      <c r="M11">
        <f t="shared" si="3"/>
        <v>4.333333333333333</v>
      </c>
    </row>
    <row r="12" spans="1:15">
      <c r="A12" t="s">
        <v>132</v>
      </c>
      <c r="B12">
        <f>COUNTIF('Raw Data'!AA$2:AA$17, "Strongly disagree")</f>
        <v>0</v>
      </c>
      <c r="C12">
        <f>COUNTIF('Raw Data'!AA$2:AA$17, "Disagree")</f>
        <v>0</v>
      </c>
      <c r="D12">
        <f>COUNTIF('Raw Data'!AA$2:AA$17, "Neutral")</f>
        <v>2</v>
      </c>
      <c r="E12">
        <f>COUNTIF('Raw Data'!AA$2:AA$17, "Agree")</f>
        <v>0</v>
      </c>
      <c r="F12">
        <f>COUNTIF('Raw Data'!AA$2:AA$17, "Strongly agree")</f>
        <v>13</v>
      </c>
      <c r="G12">
        <f>COUNTIF('Raw Data'!AA$2:AA$17, "Not Applicable")</f>
        <v>0</v>
      </c>
      <c r="I12">
        <f t="shared" si="0"/>
        <v>15</v>
      </c>
      <c r="K12">
        <f t="shared" si="1"/>
        <v>71</v>
      </c>
      <c r="L12">
        <f t="shared" si="2"/>
        <v>15</v>
      </c>
      <c r="M12">
        <f t="shared" si="3"/>
        <v>4.7333333333333334</v>
      </c>
    </row>
    <row r="13" spans="1:15">
      <c r="A13" t="s">
        <v>133</v>
      </c>
      <c r="B13">
        <f>COUNTIF('Raw Data'!AB$2:AB$17, "Strongly disagree")</f>
        <v>0</v>
      </c>
      <c r="C13">
        <f>COUNTIF('Raw Data'!AB$2:AB$17, "Disagree")</f>
        <v>1</v>
      </c>
      <c r="D13">
        <f>COUNTIF('Raw Data'!AB$2:AB$17, "Neutral")</f>
        <v>2</v>
      </c>
      <c r="E13">
        <f>COUNTIF('Raw Data'!AB$2:AB$17, "Agree")</f>
        <v>3</v>
      </c>
      <c r="F13">
        <f>COUNTIF('Raw Data'!AB$2:AB$17, "Strongly agree")</f>
        <v>5</v>
      </c>
      <c r="G13">
        <f>COUNTIF('Raw Data'!AB$2:AB$17, "Not Applicable")</f>
        <v>4</v>
      </c>
      <c r="I13">
        <f t="shared" si="0"/>
        <v>15</v>
      </c>
      <c r="K13">
        <f t="shared" si="1"/>
        <v>45</v>
      </c>
      <c r="L13">
        <f t="shared" si="2"/>
        <v>11</v>
      </c>
      <c r="M13">
        <f t="shared" si="3"/>
        <v>4.0909090909090908</v>
      </c>
    </row>
    <row r="15" spans="1:15">
      <c r="A15" s="4" t="s">
        <v>142</v>
      </c>
      <c r="B15" s="4"/>
      <c r="C15" s="4"/>
      <c r="D15" s="4"/>
      <c r="E15" s="4"/>
      <c r="F15" s="4"/>
      <c r="G15" s="4"/>
      <c r="H15" s="4"/>
      <c r="I15" s="4"/>
      <c r="J15" s="4"/>
      <c r="K15" s="4"/>
    </row>
    <row r="16" spans="1:15">
      <c r="B16" t="s">
        <v>8</v>
      </c>
      <c r="C16" t="s">
        <v>10</v>
      </c>
      <c r="D16" t="s">
        <v>4</v>
      </c>
      <c r="E16" t="s">
        <v>6</v>
      </c>
      <c r="F16" t="s">
        <v>15</v>
      </c>
      <c r="G16" t="s">
        <v>112</v>
      </c>
      <c r="I16" t="s">
        <v>135</v>
      </c>
      <c r="K16" t="s">
        <v>148</v>
      </c>
      <c r="L16" t="s">
        <v>149</v>
      </c>
      <c r="M16" t="s">
        <v>150</v>
      </c>
      <c r="O16" t="s">
        <v>152</v>
      </c>
    </row>
    <row r="17" spans="1:15">
      <c r="A17" t="s">
        <v>134</v>
      </c>
      <c r="B17">
        <f>COUNTIF('Raw Data'!AC$2:AC$17, "Strongly disagree")</f>
        <v>0</v>
      </c>
      <c r="C17">
        <f>COUNTIF('Raw Data'!AC$2:AC$17, "Disagree")</f>
        <v>2</v>
      </c>
      <c r="D17">
        <f>COUNTIF('Raw Data'!AC$2:AC$17, "Neutral")</f>
        <v>1</v>
      </c>
      <c r="E17">
        <f>COUNTIF('Raw Data'!AC$2:AC$17, "Agree")</f>
        <v>4</v>
      </c>
      <c r="F17">
        <f>COUNTIF('Raw Data'!AC$2:AC$17, "Strongly agree")</f>
        <v>2</v>
      </c>
      <c r="G17">
        <f>COUNTIF('Raw Data'!AC$2:AC$17, "Not Applicable")</f>
        <v>6</v>
      </c>
      <c r="I17">
        <f t="shared" ref="I17:I23" si="4">SUM(B17:G17)</f>
        <v>15</v>
      </c>
      <c r="K17">
        <f>B17*1 +C17*2 +D17*3 + E17*4 + F17*5</f>
        <v>33</v>
      </c>
      <c r="L17">
        <f>SUM(B17:F17)</f>
        <v>9</v>
      </c>
      <c r="M17">
        <f>K17/L17</f>
        <v>3.6666666666666665</v>
      </c>
      <c r="O17">
        <f>AVERAGE(M17:M24)</f>
        <v>4.0083900226757372</v>
      </c>
    </row>
    <row r="18" spans="1:15">
      <c r="A18" t="s">
        <v>136</v>
      </c>
      <c r="B18">
        <f>COUNTIF('Raw Data'!AD$2:AD$17, "Strongly disagree")</f>
        <v>0</v>
      </c>
      <c r="C18">
        <f>COUNTIF('Raw Data'!AD$2:AD$17, "Disagree")</f>
        <v>0</v>
      </c>
      <c r="D18">
        <f>COUNTIF('Raw Data'!AD$2:AD$17, "Neutral")</f>
        <v>5</v>
      </c>
      <c r="E18">
        <f>COUNTIF('Raw Data'!AD$2:AD$17, "Agree")</f>
        <v>1</v>
      </c>
      <c r="F18">
        <f>COUNTIF('Raw Data'!AD$2:AD$17, "Strongly agree")</f>
        <v>3</v>
      </c>
      <c r="G18">
        <f>COUNTIF('Raw Data'!AD$2:AD$17, "Not Applicable")</f>
        <v>6</v>
      </c>
      <c r="I18">
        <f t="shared" si="4"/>
        <v>15</v>
      </c>
      <c r="K18">
        <f t="shared" ref="K18:K23" si="5">B18*1 +C18*2 +D18*3 + E18*4 + F18*5</f>
        <v>34</v>
      </c>
      <c r="L18">
        <f t="shared" ref="L18:L23" si="6">SUM(B18:F18)</f>
        <v>9</v>
      </c>
      <c r="M18">
        <f t="shared" ref="M18:M23" si="7">K18/L18</f>
        <v>3.7777777777777777</v>
      </c>
    </row>
    <row r="19" spans="1:15">
      <c r="A19" t="s">
        <v>137</v>
      </c>
      <c r="B19">
        <f>COUNTIF('Raw Data'!AE$2:AE$17, "Strongly disagree")</f>
        <v>0</v>
      </c>
      <c r="C19">
        <f>COUNTIF('Raw Data'!AE$2:AE$17, "Disagree")</f>
        <v>0</v>
      </c>
      <c r="D19">
        <f>COUNTIF('Raw Data'!AE$2:AE$17, "Neutral")</f>
        <v>3</v>
      </c>
      <c r="E19">
        <f>COUNTIF('Raw Data'!AE$2:AE$17, "Agree")</f>
        <v>4</v>
      </c>
      <c r="F19">
        <f>COUNTIF('Raw Data'!AE$2:AE$17, "Strongly agree")</f>
        <v>5</v>
      </c>
      <c r="G19">
        <f>COUNTIF('Raw Data'!AE$2:AE$17, "Not Applicable")</f>
        <v>3</v>
      </c>
      <c r="I19">
        <f t="shared" si="4"/>
        <v>15</v>
      </c>
      <c r="K19">
        <f t="shared" si="5"/>
        <v>50</v>
      </c>
      <c r="L19">
        <f t="shared" si="6"/>
        <v>12</v>
      </c>
      <c r="M19">
        <f t="shared" si="7"/>
        <v>4.166666666666667</v>
      </c>
    </row>
    <row r="20" spans="1:15">
      <c r="A20" t="s">
        <v>138</v>
      </c>
      <c r="B20">
        <f>COUNTIF('Raw Data'!AF$2:AF$17, "Strongly disagree")</f>
        <v>0</v>
      </c>
      <c r="C20">
        <f>COUNTIF('Raw Data'!AF$2:AF$17, "Disagree")</f>
        <v>1</v>
      </c>
      <c r="D20">
        <f>COUNTIF('Raw Data'!AF$2:AF$17, "Neutral")</f>
        <v>2</v>
      </c>
      <c r="E20">
        <f>COUNTIF('Raw Data'!AF$2:AF$17, "Agree")</f>
        <v>3</v>
      </c>
      <c r="F20">
        <f>COUNTIF('Raw Data'!AF$2:AF$17, "Strongly agree")</f>
        <v>6</v>
      </c>
      <c r="G20">
        <f>COUNTIF('Raw Data'!AF$2:AF$17, "Not Applicable")</f>
        <v>3</v>
      </c>
      <c r="I20">
        <f t="shared" si="4"/>
        <v>15</v>
      </c>
      <c r="K20">
        <f t="shared" si="5"/>
        <v>50</v>
      </c>
      <c r="L20">
        <f t="shared" si="6"/>
        <v>12</v>
      </c>
      <c r="M20">
        <f t="shared" si="7"/>
        <v>4.166666666666667</v>
      </c>
    </row>
    <row r="21" spans="1:15">
      <c r="A21" t="s">
        <v>139</v>
      </c>
      <c r="B21">
        <f>COUNTIF('Raw Data'!AG$2:AG$17, "Strongly disagree")</f>
        <v>0</v>
      </c>
      <c r="C21">
        <f>COUNTIF('Raw Data'!AG$2:AG$17, "Disagree")</f>
        <v>1</v>
      </c>
      <c r="D21">
        <f>COUNTIF('Raw Data'!AG$2:AG$17, "Neutral")</f>
        <v>2</v>
      </c>
      <c r="E21">
        <f>COUNTIF('Raw Data'!AG$2:AG$17, "Agree")</f>
        <v>5</v>
      </c>
      <c r="F21">
        <f>COUNTIF('Raw Data'!AG$2:AG$17, "Strongly agree")</f>
        <v>6</v>
      </c>
      <c r="G21">
        <f>COUNTIF('Raw Data'!AG$2:AG$17, "Not Applicable")</f>
        <v>1</v>
      </c>
      <c r="I21">
        <f t="shared" si="4"/>
        <v>15</v>
      </c>
      <c r="K21">
        <f t="shared" si="5"/>
        <v>58</v>
      </c>
      <c r="L21">
        <f t="shared" si="6"/>
        <v>14</v>
      </c>
      <c r="M21">
        <f t="shared" si="7"/>
        <v>4.1428571428571432</v>
      </c>
    </row>
    <row r="22" spans="1:15">
      <c r="A22" t="s">
        <v>140</v>
      </c>
      <c r="B22">
        <f>COUNTIF('Raw Data'!AH$2:AH$17, "Strongly disagree")</f>
        <v>0</v>
      </c>
      <c r="C22">
        <f>COUNTIF('Raw Data'!AH$2:AH$17, "Disagree")</f>
        <v>1</v>
      </c>
      <c r="D22">
        <f>COUNTIF('Raw Data'!AH$2:AH$17, "Neutral")</f>
        <v>4</v>
      </c>
      <c r="E22">
        <f>COUNTIF('Raw Data'!AH$2:AH$17, "Agree")</f>
        <v>2</v>
      </c>
      <c r="F22">
        <f>COUNTIF('Raw Data'!AH$2:AH$17, "Strongly agree")</f>
        <v>7</v>
      </c>
      <c r="G22">
        <f>COUNTIF('Raw Data'!AH$2:AH$17, "Not Applicable")</f>
        <v>1</v>
      </c>
      <c r="I22">
        <f t="shared" si="4"/>
        <v>15</v>
      </c>
      <c r="K22">
        <f t="shared" si="5"/>
        <v>57</v>
      </c>
      <c r="L22">
        <f t="shared" si="6"/>
        <v>14</v>
      </c>
      <c r="M22">
        <f t="shared" si="7"/>
        <v>4.0714285714285712</v>
      </c>
    </row>
    <row r="23" spans="1:15">
      <c r="A23" t="s">
        <v>141</v>
      </c>
      <c r="B23">
        <f>COUNTIF('Raw Data'!AI$2:AI$17, "Strongly disagree")</f>
        <v>0</v>
      </c>
      <c r="C23">
        <f>COUNTIF('Raw Data'!AI$2:AI$17, "Disagree")</f>
        <v>0</v>
      </c>
      <c r="D23">
        <f>COUNTIF('Raw Data'!AI$2:AI$17, "Neutral")</f>
        <v>3</v>
      </c>
      <c r="E23">
        <f>COUNTIF('Raw Data'!AI$2:AI$17, "Agree")</f>
        <v>8</v>
      </c>
      <c r="F23">
        <f>COUNTIF('Raw Data'!AI$2:AI$17, "Strongly agree")</f>
        <v>4</v>
      </c>
      <c r="G23">
        <f>COUNTIF('Raw Data'!AI$2:AI$17, "Not Applicable")</f>
        <v>0</v>
      </c>
      <c r="I23">
        <f t="shared" si="4"/>
        <v>15</v>
      </c>
      <c r="K23">
        <f t="shared" si="5"/>
        <v>61</v>
      </c>
      <c r="L23">
        <f t="shared" si="6"/>
        <v>15</v>
      </c>
      <c r="M23">
        <f t="shared" si="7"/>
        <v>4.0666666666666664</v>
      </c>
    </row>
    <row r="26" spans="1:15">
      <c r="A26" s="4" t="s">
        <v>131</v>
      </c>
      <c r="B26" s="4"/>
      <c r="C26" s="4"/>
      <c r="D26" s="4"/>
      <c r="E26" s="4"/>
      <c r="F26" s="4"/>
      <c r="G26" s="4"/>
      <c r="H26" s="4"/>
      <c r="I26" s="4"/>
      <c r="J26" s="4"/>
      <c r="K26" s="4"/>
    </row>
    <row r="27" spans="1:15">
      <c r="B27" t="s">
        <v>8</v>
      </c>
      <c r="C27" t="s">
        <v>10</v>
      </c>
      <c r="D27" t="s">
        <v>4</v>
      </c>
      <c r="E27" t="s">
        <v>6</v>
      </c>
      <c r="F27" t="s">
        <v>15</v>
      </c>
      <c r="G27" t="s">
        <v>112</v>
      </c>
      <c r="I27" t="s">
        <v>135</v>
      </c>
      <c r="K27" t="s">
        <v>148</v>
      </c>
      <c r="L27" t="s">
        <v>149</v>
      </c>
      <c r="M27" t="s">
        <v>150</v>
      </c>
      <c r="O27" t="s">
        <v>153</v>
      </c>
    </row>
    <row r="28" spans="1:15">
      <c r="A28" t="s">
        <v>144</v>
      </c>
      <c r="B28">
        <f>COUNTIF('Raw Data'!AJ$2:AJ$17, "Strongly disagree")</f>
        <v>1</v>
      </c>
      <c r="C28">
        <f>COUNTIF('Raw Data'!AJ$2:AJ$17, "Disagree")</f>
        <v>1</v>
      </c>
      <c r="D28">
        <f>COUNTIF('Raw Data'!AJ$2:AJ$17, "Neutral")</f>
        <v>1</v>
      </c>
      <c r="E28">
        <f>COUNTIF('Raw Data'!AJ$2:AJ$17, "Agree")</f>
        <v>7</v>
      </c>
      <c r="F28">
        <f>COUNTIF('Raw Data'!AJ$2:AJ$17, "Strongly agree")</f>
        <v>5</v>
      </c>
      <c r="G28">
        <f>COUNTIF('Raw Data'!AJ$2:AJ$17, "Not Applicable")</f>
        <v>0</v>
      </c>
      <c r="I28">
        <f>SUM(B28:G28)</f>
        <v>15</v>
      </c>
      <c r="K28">
        <f>B28*1 +C28*2 +D28*3 + E28*4 + F28*5</f>
        <v>59</v>
      </c>
      <c r="L28">
        <f>SUM(B28:F28)</f>
        <v>15</v>
      </c>
      <c r="M28">
        <f>K28/L28</f>
        <v>3.9333333333333331</v>
      </c>
      <c r="O28">
        <f>AVERAGE(M28:M35)</f>
        <v>3.95</v>
      </c>
    </row>
    <row r="29" spans="1:15">
      <c r="A29" t="s">
        <v>145</v>
      </c>
      <c r="B29">
        <f>COUNTIF('Raw Data'!AK$2:AK$17, "Strongly disagree")</f>
        <v>0</v>
      </c>
      <c r="C29">
        <f>COUNTIF('Raw Data'!AK$2:AK$17, "Disagree")</f>
        <v>2</v>
      </c>
      <c r="D29">
        <f>COUNTIF('Raw Data'!AK$2:AK$17, "Neutral")</f>
        <v>1</v>
      </c>
      <c r="E29">
        <f>COUNTIF('Raw Data'!AK$2:AK$17, "Agree")</f>
        <v>8</v>
      </c>
      <c r="F29">
        <f>COUNTIF('Raw Data'!AK$2:AK$17, "Strongly agree")</f>
        <v>4</v>
      </c>
      <c r="G29">
        <f>COUNTIF('Raw Data'!AK$2:AK$17, "Not Applicable")</f>
        <v>0</v>
      </c>
      <c r="I29">
        <f>SUM(B29:G29)</f>
        <v>15</v>
      </c>
      <c r="K29">
        <f t="shared" ref="K29:K31" si="8">B29*1 +C29*2 +D29*3 + E29*4 + F29*5</f>
        <v>59</v>
      </c>
      <c r="L29">
        <f t="shared" ref="L29:L31" si="9">SUM(B29:F29)</f>
        <v>15</v>
      </c>
      <c r="M29">
        <f t="shared" ref="M29:M31" si="10">K29/L29</f>
        <v>3.9333333333333331</v>
      </c>
    </row>
    <row r="30" spans="1:15">
      <c r="A30" t="s">
        <v>146</v>
      </c>
      <c r="B30">
        <f>COUNTIF('Raw Data'!AL$2:AL$17, "Strongly disagree")</f>
        <v>1</v>
      </c>
      <c r="C30">
        <f>COUNTIF('Raw Data'!AL$2:AL$17, "Disagree")</f>
        <v>2</v>
      </c>
      <c r="D30">
        <f>COUNTIF('Raw Data'!AL$2:AL$17, "Neutral")</f>
        <v>1</v>
      </c>
      <c r="E30">
        <f>COUNTIF('Raw Data'!AL$2:AL$17, "Agree")</f>
        <v>4</v>
      </c>
      <c r="F30">
        <f>COUNTIF('Raw Data'!AL$2:AL$17, "Strongly agree")</f>
        <v>4</v>
      </c>
      <c r="G30">
        <f>COUNTIF('Raw Data'!AL$2:AL$17, "Not Applicable")</f>
        <v>3</v>
      </c>
      <c r="I30">
        <f>SUM(B30:G30)</f>
        <v>15</v>
      </c>
      <c r="K30">
        <f t="shared" si="8"/>
        <v>44</v>
      </c>
      <c r="L30">
        <f t="shared" si="9"/>
        <v>12</v>
      </c>
      <c r="M30">
        <f t="shared" si="10"/>
        <v>3.6666666666666665</v>
      </c>
    </row>
    <row r="31" spans="1:15">
      <c r="A31" t="s">
        <v>147</v>
      </c>
      <c r="B31">
        <f>COUNTIF('Raw Data'!AM$2:AM$17, "Strongly disagree")</f>
        <v>0</v>
      </c>
      <c r="C31">
        <f>COUNTIF('Raw Data'!AM$2:AM$17, "Disagree")</f>
        <v>0</v>
      </c>
      <c r="D31">
        <f>COUNTIF('Raw Data'!AM$2:AM$17, "Neutral")</f>
        <v>2</v>
      </c>
      <c r="E31">
        <f>COUNTIF('Raw Data'!AM$2:AM$17, "Agree")</f>
        <v>7</v>
      </c>
      <c r="F31">
        <f>COUNTIF('Raw Data'!AM$2:AM$17, "Strongly agree")</f>
        <v>6</v>
      </c>
      <c r="G31">
        <f>COUNTIF('Raw Data'!AM$2:AM$17, "Not Applicable")</f>
        <v>0</v>
      </c>
      <c r="I31">
        <f>SUM(B31:G31)</f>
        <v>15</v>
      </c>
      <c r="K31">
        <f t="shared" si="8"/>
        <v>64</v>
      </c>
      <c r="L31">
        <f t="shared" si="9"/>
        <v>15</v>
      </c>
      <c r="M31">
        <f t="shared" si="10"/>
        <v>4.2666666666666666</v>
      </c>
    </row>
  </sheetData>
  <mergeCells count="3">
    <mergeCell ref="A15:K15"/>
    <mergeCell ref="A4:K4"/>
    <mergeCell ref="A26:K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2016-08-12T17:26:41Z</dcterms:modified>
</cp:coreProperties>
</file>