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gbard\Documents\Excel-beregnere\Nav-calc\"/>
    </mc:Choice>
  </mc:AlternateContent>
  <xr:revisionPtr revIDLastSave="0" documentId="13_ncr:1_{795F8F49-4F24-4D92-8F1A-89D02F089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ndlæggende beregninger" sheetId="2" r:id="rId1"/>
    <sheet name="Helper" sheetId="3" r:id="rId2"/>
    <sheet name="Waypointskema" sheetId="1" r:id="rId3"/>
  </sheets>
  <definedNames>
    <definedName name="Aff_Brd">'Grundlæggende beregninger'!$I$3</definedName>
    <definedName name="Aff_Lgd">'Grundlæggende beregninger'!$K$3</definedName>
    <definedName name="Affarende_Bredde">'Grundlæggende beregninger'!$I$3</definedName>
    <definedName name="Afvigning">'Grundlæggende beregninger'!$B$19</definedName>
    <definedName name="Breddeforandring">'Grundlæggende beregninger'!$B$8</definedName>
    <definedName name="C_mercator">'Grundlæggende beregninger'!$B$28</definedName>
    <definedName name="C_middelbredde">'Grundlæggende beregninger'!$B$20</definedName>
    <definedName name="Længdeforandring">'Grundlæggende beregninger'!$B$12</definedName>
    <definedName name="MD_aff">'Grundlæggende beregninger'!$B$26</definedName>
    <definedName name="MD_påk">'Grundlæggende beregninger'!$B$25</definedName>
    <definedName name="Middelbredde">'Grundlæggende beregninger'!$B$18</definedName>
    <definedName name="Påk_brd">'Grundlæggende beregninger'!$I$4</definedName>
    <definedName name="Påk_Ldg">'Grundlæggende beregninger'!$K$4</definedName>
    <definedName name="Voks.brf.">'Grundlæggende beregninger'!$B$27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29" i="2" a="1"/>
  <c r="B29" i="2" s="1"/>
  <c r="B28" i="2"/>
  <c r="B27" i="2"/>
  <c r="B25" i="2"/>
  <c r="B26" i="2"/>
  <c r="K4" i="2"/>
  <c r="I4" i="2"/>
  <c r="K3" i="2"/>
  <c r="I3" i="2"/>
  <c r="B12" i="2" l="1"/>
  <c r="B8" i="2"/>
  <c r="B18" i="2"/>
  <c r="B19" i="2" l="1"/>
  <c r="B20" i="2" s="1"/>
  <c r="B21" i="2" s="1" a="1"/>
  <c r="B21" i="2" s="1"/>
  <c r="D13" i="2"/>
  <c r="B13" i="2"/>
  <c r="C13" i="2" s="1"/>
  <c r="D9" i="2"/>
  <c r="B9" i="2"/>
  <c r="C9" i="2" s="1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<sst xmlns="http://schemas.openxmlformats.org/spreadsheetml/2006/main" count="56" uniqueCount="33">
  <si>
    <t>Waypoint</t>
  </si>
  <si>
    <t>Position</t>
  </si>
  <si>
    <t>N</t>
  </si>
  <si>
    <t>Ø</t>
  </si>
  <si>
    <t>-</t>
  </si>
  <si>
    <t>E</t>
  </si>
  <si>
    <t>WP 1</t>
  </si>
  <si>
    <t>Beh. Kurs</t>
  </si>
  <si>
    <t>Beh. Distance</t>
  </si>
  <si>
    <t>W</t>
  </si>
  <si>
    <t>S</t>
  </si>
  <si>
    <t>V</t>
  </si>
  <si>
    <t>Bredde</t>
  </si>
  <si>
    <t>Længde</t>
  </si>
  <si>
    <t>Affarende</t>
  </si>
  <si>
    <t>Påkommende</t>
  </si>
  <si>
    <t>Decimalgrader</t>
  </si>
  <si>
    <t>Grader+decimalminutter</t>
  </si>
  <si>
    <t>Breddeforandring</t>
  </si>
  <si>
    <t>Grader+min</t>
  </si>
  <si>
    <t>Længdeforandring</t>
  </si>
  <si>
    <t>Kompaslinje(RL)</t>
  </si>
  <si>
    <t>Distance</t>
  </si>
  <si>
    <t>Kurs</t>
  </si>
  <si>
    <t>Middelbredde</t>
  </si>
  <si>
    <t>Afvigning</t>
  </si>
  <si>
    <t>C</t>
  </si>
  <si>
    <t>Kurstrekant Middelbredde</t>
  </si>
  <si>
    <t>Mercatortrekant</t>
  </si>
  <si>
    <t>MD Påk.bredde</t>
  </si>
  <si>
    <t>MD Aff.bredde</t>
  </si>
  <si>
    <t>Voks.brf.</t>
  </si>
  <si>
    <t>Storcirkel(GC)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</si>
</sst>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0.0&quot;'&quot;"/>
    <numFmt numFmtId="165" formatCode="00&quot;º&quot;"/>
    <numFmt numFmtId="166" formatCode="000&quot;º&quot;"/>
    <numFmt numFmtId="167" formatCode="00.0000&quot;º&quot;"/>
    <numFmt numFmtId="168" formatCode="000.0000&quot;º&quot;"/>
    <numFmt numFmtId="169" formatCode="0.0000"/>
    <numFmt numFmtId="170" formatCode="00.0000&quot;nm&quot;"/>
    <numFmt numFmtId="171" formatCode="000.00&quot;º&quot;"/>
    <numFmt numFmtId="172" formatCode="0.00&quot;nm&quot;"/>
    <numFmt numFmtId="173" formatCode="0.0&quot;MD&quot;"/>
    <numFmt numFmtId="174" formatCode="0.000&quot;º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167" fontId="0" fillId="0" borderId="2" xfId="0" applyNumberFormat="1" applyBorder="1"/>
    <xf numFmtId="167" fontId="1" fillId="0" borderId="3" xfId="0" applyNumberFormat="1" applyFont="1" applyBorder="1"/>
    <xf numFmtId="168" fontId="0" fillId="0" borderId="4" xfId="0" applyNumberFormat="1" applyBorder="1"/>
    <xf numFmtId="0" fontId="0" fillId="0" borderId="0" xfId="0" applyProtection="1">
      <protection locked="0"/>
    </xf>
    <xf numFmtId="165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1" fillId="0" borderId="3" xfId="0" applyFont="1" applyBorder="1"/>
    <xf numFmtId="166" fontId="0" fillId="0" borderId="3" xfId="0" applyNumberFormat="1" applyBorder="1"/>
    <xf numFmtId="169" fontId="1" fillId="2" borderId="1" xfId="0" applyNumberFormat="1" applyFont="1" applyFill="1" applyBorder="1"/>
    <xf numFmtId="166" fontId="0" fillId="0" borderId="2" xfId="0" applyNumberFormat="1" applyBorder="1"/>
    <xf numFmtId="0" fontId="1" fillId="3" borderId="1" xfId="0" applyFont="1" applyFill="1" applyBorder="1"/>
    <xf numFmtId="0" fontId="0" fillId="3" borderId="1" xfId="0" applyFill="1" applyBorder="1"/>
    <xf numFmtId="172" fontId="0" fillId="0" borderId="0" xfId="0" applyNumberFormat="1"/>
    <xf numFmtId="173" fontId="0" fillId="0" borderId="1" xfId="0" applyNumberFormat="1" applyBorder="1"/>
    <xf numFmtId="174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0" fontId="1" fillId="4" borderId="1" xfId="0" applyFont="1" applyFill="1" applyBorder="1"/>
    <xf numFmtId="0" fontId="1" fillId="2" borderId="1" xfId="0" applyFont="1" applyFill="1" applyBorder="1"/>
    <xf numFmtId="167" fontId="0" fillId="0" borderId="1" xfId="0" applyNumberFormat="1" applyBorder="1"/>
    <xf numFmtId="170" fontId="0" fillId="0" borderId="1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0" xfId="0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AB454-AD78-425A-B232-2B5E54B521AC}" name="Table1" displayName="Table1" ref="C2:C5" headerRowCount="0" totalsRowShown="0">
  <tableColumns count="1">
    <tableColumn id="1" xr3:uid="{3F25AAD9-21B2-498A-94FD-5ADBA886DC74}" name="Læng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5E4533-6567-419D-BC87-FDAB04DEDA64}" name="Table2" displayName="Table2" ref="A2:A3" headerRowCount="0" totalsRowShown="0">
  <tableColumns count="1">
    <tableColumn id="1" xr3:uid="{F2E2DADC-5A1E-4C46-8D2D-371F78183360}" name="Bred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D781-DE73-4910-BD8F-E422A16C798C}">
  <dimension ref="A1:K33"/>
  <sheetViews>
    <sheetView tabSelected="1" workbookViewId="0">
      <selection activeCell="A34" sqref="A34"/>
    </sheetView>
  </sheetViews>
  <sheetFormatPr defaultRowHeight="15" x14ac:dyDescent="0.25"/>
  <cols>
    <col min="1" max="1" width="14.28515625" customWidth="1"/>
    <col min="2" max="2" width="7.140625" bestFit="1" customWidth="1"/>
    <col min="3" max="3" width="5" bestFit="1" customWidth="1"/>
    <col min="4" max="4" width="2.85546875" bestFit="1" customWidth="1"/>
    <col min="5" max="5" width="1.7109375" bestFit="1" customWidth="1"/>
    <col min="6" max="6" width="4.85546875" bestFit="1" customWidth="1"/>
    <col min="7" max="7" width="5" bestFit="1" customWidth="1"/>
    <col min="8" max="8" width="2.28515625" bestFit="1" customWidth="1"/>
    <col min="9" max="9" width="9.140625" bestFit="1" customWidth="1"/>
    <col min="10" max="10" width="1.7109375" bestFit="1" customWidth="1"/>
    <col min="11" max="11" width="10.140625" bestFit="1" customWidth="1"/>
  </cols>
  <sheetData>
    <row r="1" spans="1:11" x14ac:dyDescent="0.25">
      <c r="A1" s="32" t="s">
        <v>1</v>
      </c>
      <c r="B1" s="26" t="s">
        <v>17</v>
      </c>
      <c r="C1" s="26"/>
      <c r="D1" s="26"/>
      <c r="E1" s="26"/>
      <c r="F1" s="26"/>
      <c r="G1" s="26"/>
      <c r="H1" s="26"/>
      <c r="I1" s="26" t="s">
        <v>16</v>
      </c>
      <c r="J1" s="26"/>
      <c r="K1" s="26"/>
    </row>
    <row r="2" spans="1:11" x14ac:dyDescent="0.25">
      <c r="A2" s="32"/>
      <c r="B2" s="36" t="s">
        <v>12</v>
      </c>
      <c r="C2" s="37"/>
      <c r="D2" s="37"/>
      <c r="E2" s="9" t="s">
        <v>4</v>
      </c>
      <c r="F2" s="37" t="s">
        <v>13</v>
      </c>
      <c r="G2" s="37"/>
      <c r="H2" s="38"/>
      <c r="I2" s="10" t="s">
        <v>12</v>
      </c>
      <c r="J2" s="11" t="s">
        <v>4</v>
      </c>
      <c r="K2" s="12" t="s">
        <v>13</v>
      </c>
    </row>
    <row r="3" spans="1:11" x14ac:dyDescent="0.25">
      <c r="A3" s="1" t="s">
        <v>14</v>
      </c>
      <c r="B3" s="6">
        <v>9</v>
      </c>
      <c r="C3" s="7">
        <v>0</v>
      </c>
      <c r="D3" s="13" t="s">
        <v>2</v>
      </c>
      <c r="E3" s="14" t="s">
        <v>4</v>
      </c>
      <c r="F3" s="15">
        <v>179</v>
      </c>
      <c r="G3" s="7">
        <v>0</v>
      </c>
      <c r="H3" s="13" t="s">
        <v>11</v>
      </c>
      <c r="I3" s="2">
        <f>IF(D3="N",B3+C3/60,-B3-C3/60)</f>
        <v>9</v>
      </c>
      <c r="J3" s="3" t="s">
        <v>4</v>
      </c>
      <c r="K3" s="4">
        <f>IF(OR(H3="Ø",H3="E"),F3+G3/60,-F3-G3/60)</f>
        <v>-179</v>
      </c>
    </row>
    <row r="4" spans="1:11" x14ac:dyDescent="0.25">
      <c r="A4" s="1" t="s">
        <v>15</v>
      </c>
      <c r="B4" s="6">
        <v>10</v>
      </c>
      <c r="C4" s="7">
        <v>0</v>
      </c>
      <c r="D4" s="13" t="s">
        <v>2</v>
      </c>
      <c r="E4" s="14" t="s">
        <v>4</v>
      </c>
      <c r="F4" s="15">
        <v>179</v>
      </c>
      <c r="G4" s="7">
        <v>0</v>
      </c>
      <c r="H4" s="13" t="s">
        <v>3</v>
      </c>
      <c r="I4" s="2">
        <f>IF(D4="N",B4+C4/60,-B4-C4/60)</f>
        <v>10</v>
      </c>
      <c r="J4" s="3" t="s">
        <v>4</v>
      </c>
      <c r="K4" s="4">
        <f>IF(OR(H4="Ø",H4="E"),F4+G4/60,-F4-G4/60)</f>
        <v>179</v>
      </c>
    </row>
    <row r="7" spans="1:11" x14ac:dyDescent="0.25">
      <c r="A7" s="33" t="s">
        <v>18</v>
      </c>
      <c r="B7" s="34"/>
      <c r="C7" s="34"/>
      <c r="D7" s="35"/>
    </row>
    <row r="8" spans="1:11" x14ac:dyDescent="0.25">
      <c r="A8" s="1" t="s">
        <v>16</v>
      </c>
      <c r="B8" s="27">
        <f>Påk_brd-Aff_Brd</f>
        <v>1</v>
      </c>
      <c r="C8" s="27"/>
      <c r="D8" s="27"/>
    </row>
    <row r="9" spans="1:11" x14ac:dyDescent="0.25">
      <c r="A9" s="1" t="s">
        <v>19</v>
      </c>
      <c r="B9" s="6">
        <f>IF(B8&gt;0,ABS(_xlfn.FLOOR.MATH(B8)),ABS(_xlfn.CEILING.MATH(B8)))</f>
        <v>1</v>
      </c>
      <c r="C9" s="7">
        <f>(ABS(B8)-B9)*60</f>
        <v>0</v>
      </c>
      <c r="D9" s="8" t="str">
        <f>IF(B8&gt;0,"N","S")</f>
        <v>N</v>
      </c>
    </row>
    <row r="10" spans="1:11" x14ac:dyDescent="0.25">
      <c r="A10" s="5"/>
      <c r="B10" s="5"/>
      <c r="C10" s="5"/>
      <c r="D10" s="5"/>
    </row>
    <row r="11" spans="1:11" x14ac:dyDescent="0.25">
      <c r="A11" s="33" t="s">
        <v>20</v>
      </c>
      <c r="B11" s="34"/>
      <c r="C11" s="34"/>
      <c r="D11" s="35"/>
    </row>
    <row r="12" spans="1:11" x14ac:dyDescent="0.25">
      <c r="A12" s="16" t="s">
        <v>16</v>
      </c>
      <c r="B12" s="29">
        <f>IF((K4-K3)&gt;180,(Påk_Ldg-Aff_Lgd)-360,Påk_Ldg-Aff_Lgd)</f>
        <v>-2</v>
      </c>
      <c r="C12" s="30"/>
      <c r="D12" s="31"/>
    </row>
    <row r="13" spans="1:11" x14ac:dyDescent="0.25">
      <c r="A13" s="1" t="s">
        <v>19</v>
      </c>
      <c r="B13" s="17">
        <f>IF(B12&gt;0,ABS(_xlfn.FLOOR.MATH(B12)),ABS(_xlfn.CEILING.MATH(B12)))</f>
        <v>2</v>
      </c>
      <c r="C13" s="7">
        <f>(ABS(B12)-B13)*60</f>
        <v>0</v>
      </c>
      <c r="D13" s="8" t="str">
        <f>IF(B12&gt;0,"E","W")</f>
        <v>W</v>
      </c>
    </row>
    <row r="16" spans="1:11" x14ac:dyDescent="0.25">
      <c r="A16" s="25" t="s">
        <v>21</v>
      </c>
      <c r="B16" s="25"/>
      <c r="C16" s="25"/>
      <c r="D16" s="25"/>
    </row>
    <row r="17" spans="1:4" x14ac:dyDescent="0.25">
      <c r="A17" s="26" t="s">
        <v>27</v>
      </c>
      <c r="B17" s="26"/>
      <c r="C17" s="26"/>
      <c r="D17" s="26"/>
    </row>
    <row r="18" spans="1:4" x14ac:dyDescent="0.25">
      <c r="A18" s="19" t="s">
        <v>24</v>
      </c>
      <c r="B18" s="27">
        <f>(Påk_brd+Aff_Brd)/2</f>
        <v>9.5</v>
      </c>
      <c r="C18" s="27"/>
      <c r="D18" s="27"/>
    </row>
    <row r="19" spans="1:4" x14ac:dyDescent="0.25">
      <c r="A19" s="19" t="s">
        <v>25</v>
      </c>
      <c r="B19" s="28">
        <f>Længdeforandring*COS(RADIANS(Middelbredde))</f>
        <v>-1.9725712030744629</v>
      </c>
      <c r="C19" s="28"/>
      <c r="D19" s="28"/>
    </row>
    <row r="20" spans="1:4" x14ac:dyDescent="0.25">
      <c r="A20" s="19" t="s">
        <v>26</v>
      </c>
      <c r="B20" s="22">
        <f>DEGREES(ATAN(Afvigning/Breddeforandring))</f>
        <v>-63.117154499537904</v>
      </c>
      <c r="C20" s="22"/>
      <c r="D20" s="22"/>
    </row>
    <row r="21" spans="1:4" x14ac:dyDescent="0.25">
      <c r="A21" s="19" t="s">
        <v>23</v>
      </c>
      <c r="B21" s="23" cm="1">
        <f t="array" ref="B21">_xlfn.IFS(AND(Breddeforandring&gt;0,Længdeforandring&gt;0),C_middelbredde,AND(Breddeforandring&gt;0,Længdeforandring&lt;0),C_middelbredde+360,OR(Breddeforandring&lt;0,Længdeforandring&lt;0),C_middelbredde+180)</f>
        <v>296.88284550046211</v>
      </c>
      <c r="C21" s="23"/>
      <c r="D21" s="23"/>
    </row>
    <row r="22" spans="1:4" x14ac:dyDescent="0.25">
      <c r="A22" s="19" t="s">
        <v>22</v>
      </c>
      <c r="B22" s="24">
        <f>Breddeforandring/COS(RADIANS(C_middelbredde))</f>
        <v>2.211568934308545</v>
      </c>
      <c r="C22" s="24"/>
      <c r="D22" s="24"/>
    </row>
    <row r="24" spans="1:4" x14ac:dyDescent="0.25">
      <c r="A24" s="26" t="s">
        <v>28</v>
      </c>
      <c r="B24" s="26"/>
      <c r="C24" s="26"/>
      <c r="D24" s="26"/>
    </row>
    <row r="25" spans="1:4" x14ac:dyDescent="0.25">
      <c r="A25" s="18" t="s">
        <v>29</v>
      </c>
      <c r="B25" s="21">
        <f>3437.746771*LN((((1-(0.0813*SIN(RADIANS(Påk_brd))))/(1+(0.0813*SIN(RADIANS(Påk_brd)))))^(0.0813/2))*TAN(RADIANS(45+(Påk_brd/2))))</f>
        <v>599.12360689176433</v>
      </c>
      <c r="C25" s="21"/>
      <c r="D25" s="21"/>
    </row>
    <row r="26" spans="1:4" x14ac:dyDescent="0.25">
      <c r="A26" s="18" t="s">
        <v>30</v>
      </c>
      <c r="B26" s="21">
        <f>3437.746771*LN((((1-(0.0813*SIN(RADIANS(Aff_Brd))))/(1+(0.0813*SIN(RADIANS(Aff_Brd)))))^(0.0813/2))*TAN(RADIANS(45+(Aff_Brd/2))))</f>
        <v>538.67969363836119</v>
      </c>
      <c r="C26" s="21"/>
      <c r="D26" s="21"/>
    </row>
    <row r="27" spans="1:4" x14ac:dyDescent="0.25">
      <c r="A27" s="18" t="s">
        <v>31</v>
      </c>
      <c r="B27" s="21">
        <f>MD_påk-MD_aff</f>
        <v>60.443913253403139</v>
      </c>
      <c r="C27" s="21"/>
      <c r="D27" s="21"/>
    </row>
    <row r="28" spans="1:4" x14ac:dyDescent="0.25">
      <c r="A28" s="18" t="s">
        <v>26</v>
      </c>
      <c r="B28" s="22">
        <f>DEGREES(ATAN(Længdeforandring*60/Voks.brf.))</f>
        <v>-63.265637475713895</v>
      </c>
      <c r="C28" s="22"/>
      <c r="D28" s="22"/>
    </row>
    <row r="29" spans="1:4" x14ac:dyDescent="0.25">
      <c r="A29" s="18" t="s">
        <v>23</v>
      </c>
      <c r="B29" s="23" cm="1">
        <f t="array" ref="B29">_xlfn.IFS(AND(Breddeforandring&gt;0,Længdeforandring&gt;0),C_mercator,AND(Breddeforandring&gt;0,Længdeforandring&lt;0),C_mercator+360,OR(Breddeforandring&lt;0,Længdeforandring&lt;0),C_mercator+180)</f>
        <v>296.7343625242861</v>
      </c>
      <c r="C29" s="23"/>
      <c r="D29" s="23"/>
    </row>
    <row r="30" spans="1:4" x14ac:dyDescent="0.25">
      <c r="A30" s="18" t="s">
        <v>22</v>
      </c>
      <c r="B30" s="24">
        <f>Breddeforandring/COS(RADIANS(C_mercator))</f>
        <v>2.2229399472505622</v>
      </c>
      <c r="C30" s="24"/>
      <c r="D30" s="24"/>
    </row>
    <row r="31" spans="1:4" x14ac:dyDescent="0.25">
      <c r="B31" s="20"/>
      <c r="C31" s="20"/>
      <c r="D31" s="20"/>
    </row>
    <row r="33" spans="1:4" x14ac:dyDescent="0.25">
      <c r="A33" s="40" t="s">
        <v>32</v>
      </c>
      <c r="B33" s="40"/>
      <c r="C33" s="40"/>
      <c r="D33" s="40"/>
    </row>
  </sheetData>
  <mergeCells count="24">
    <mergeCell ref="I1:K1"/>
    <mergeCell ref="B2:D2"/>
    <mergeCell ref="F2:H2"/>
    <mergeCell ref="A33:D33"/>
    <mergeCell ref="B12:D12"/>
    <mergeCell ref="B8:D8"/>
    <mergeCell ref="A1:A2"/>
    <mergeCell ref="A7:D7"/>
    <mergeCell ref="A11:D11"/>
    <mergeCell ref="B1:H1"/>
    <mergeCell ref="B27:D27"/>
    <mergeCell ref="B28:D28"/>
    <mergeCell ref="B29:D29"/>
    <mergeCell ref="B30:D30"/>
    <mergeCell ref="A16:D16"/>
    <mergeCell ref="A17:D17"/>
    <mergeCell ref="B22:D22"/>
    <mergeCell ref="A24:D24"/>
    <mergeCell ref="B25:D25"/>
    <mergeCell ref="B26:D26"/>
    <mergeCell ref="B18:D18"/>
    <mergeCell ref="B19:D19"/>
    <mergeCell ref="B20:D20"/>
    <mergeCell ref="B21:D21"/>
  </mergeCells>
  <dataValidations disablePrompts="1" count="3">
    <dataValidation type="whole" allowBlank="1" showInputMessage="1" showErrorMessage="1" sqref="B3:B4" xr:uid="{820DDA73-8A77-454B-977B-2D2CABA70D84}">
      <formula1>0</formula1>
      <formula2>90</formula2>
    </dataValidation>
    <dataValidation type="decimal" allowBlank="1" showInputMessage="1" showErrorMessage="1" sqref="C3:C4 G3:G4" xr:uid="{1139D2BF-3E4E-4921-BEAE-3CA7F371D347}">
      <formula1>0</formula1>
      <formula2>59.99</formula2>
    </dataValidation>
    <dataValidation type="whole" allowBlank="1" showInputMessage="1" showErrorMessage="1" sqref="F3:F4" xr:uid="{3EE7CAE0-F05A-4BB9-8B79-9760EC1C0A8C}">
      <formula1>0</formula1>
      <formula2>180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operator="equal" allowBlank="1" showInputMessage="1" showErrorMessage="1" xr:uid="{169DD301-468F-45D9-B4DC-6E82BE936AE5}">
          <x14:formula1>
            <xm:f>Helper!$C$1:$C$5</xm:f>
          </x14:formula1>
          <xm:sqref>H3:H4</xm:sqref>
        </x14:dataValidation>
        <x14:dataValidation type="list" operator="equal" allowBlank="1" showInputMessage="1" showErrorMessage="1" xr:uid="{F6D996C1-2F1D-44EA-AA9F-7EBBAD8F0068}">
          <x14:formula1>
            <xm:f>Helper!$A$1:$A$3</xm:f>
          </x14:formula1>
          <xm:sqref>D3:D4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150F-281A-4BBE-86D3-10088C87A322}">
  <dimension ref="A1:C5"/>
  <sheetViews>
    <sheetView workbookViewId="0">
      <selection activeCell="C2" sqref="C2"/>
    </sheetView>
  </sheetViews>
  <sheetFormatPr defaultRowHeight="15" x14ac:dyDescent="0.25"/>
  <cols>
    <col min="1" max="1" width="11" customWidth="1"/>
    <col min="3" max="3" width="11" customWidth="1"/>
  </cols>
  <sheetData>
    <row r="1" spans="1:3" x14ac:dyDescent="0.25">
      <c r="A1" t="s">
        <v>12</v>
      </c>
      <c r="C1" t="s">
        <v>13</v>
      </c>
    </row>
    <row r="2" spans="1:3" x14ac:dyDescent="0.25">
      <c r="A2" t="s">
        <v>2</v>
      </c>
      <c r="C2" t="s">
        <v>5</v>
      </c>
    </row>
    <row r="3" spans="1:3" x14ac:dyDescent="0.25">
      <c r="A3" t="s">
        <v>10</v>
      </c>
      <c r="C3" t="s">
        <v>3</v>
      </c>
    </row>
    <row r="4" spans="1:3" x14ac:dyDescent="0.25">
      <c r="C4" t="s">
        <v>11</v>
      </c>
    </row>
    <row r="5" spans="1:3" x14ac:dyDescent="0.25">
      <c r="C5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26" sqref="F26"/>
    </sheetView>
  </sheetViews>
  <sheetFormatPr defaultRowHeight="15" x14ac:dyDescent="0.25"/>
  <cols>
    <col min="1" max="1" width="9.5703125" bestFit="1" customWidth="1"/>
    <col min="2" max="2" width="3" bestFit="1" customWidth="1"/>
    <col min="3" max="3" width="5" bestFit="1" customWidth="1"/>
    <col min="4" max="4" width="2.42578125" bestFit="1" customWidth="1"/>
    <col min="5" max="5" width="1.7109375" bestFit="1" customWidth="1"/>
    <col min="6" max="6" width="4" bestFit="1" customWidth="1"/>
    <col min="7" max="7" width="5" bestFit="1" customWidth="1"/>
    <col min="8" max="8" width="2.42578125" bestFit="1" customWidth="1"/>
    <col min="10" max="10" width="13.140625" customWidth="1"/>
  </cols>
  <sheetData>
    <row r="1" spans="1:10" x14ac:dyDescent="0.25">
      <c r="A1" t="s">
        <v>0</v>
      </c>
      <c r="B1" s="39" t="s">
        <v>1</v>
      </c>
      <c r="C1" s="39"/>
      <c r="D1" s="39"/>
      <c r="E1" s="39"/>
      <c r="F1" s="39"/>
      <c r="G1" s="39"/>
      <c r="H1" s="39"/>
      <c r="I1" t="s">
        <v>7</v>
      </c>
      <c r="J1" t="s">
        <v>8</v>
      </c>
    </row>
    <row r="2" spans="1:10" x14ac:dyDescent="0.25">
      <c r="A2" t="s">
        <v>6</v>
      </c>
      <c r="B2">
        <v>10</v>
      </c>
      <c r="C2">
        <v>15.5</v>
      </c>
      <c r="D2" t="s">
        <v>2</v>
      </c>
      <c r="E2" t="s">
        <v>4</v>
      </c>
      <c r="F2">
        <v>179</v>
      </c>
      <c r="G2">
        <v>55.6</v>
      </c>
      <c r="H2" t="s">
        <v>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Grundlæggende beregninger</vt:lpstr>
      <vt:lpstr>Helper</vt:lpstr>
      <vt:lpstr>Waypointskema</vt:lpstr>
      <vt:lpstr>Aff_Brd</vt:lpstr>
      <vt:lpstr>Aff_Lgd</vt:lpstr>
      <vt:lpstr>Affarende_Bredde</vt:lpstr>
      <vt:lpstr>Afvigning</vt:lpstr>
      <vt:lpstr>Breddeforandring</vt:lpstr>
      <vt:lpstr>C_mercator</vt:lpstr>
      <vt:lpstr>C_middelbredde</vt:lpstr>
      <vt:lpstr>Længdeforandring</vt:lpstr>
      <vt:lpstr>MD_aff</vt:lpstr>
      <vt:lpstr>MD_påk</vt:lpstr>
      <vt:lpstr>Middelbredde</vt:lpstr>
      <vt:lpstr>Påk_brd</vt:lpstr>
      <vt:lpstr>Påk_Ldg</vt:lpstr>
      <vt:lpstr>Voks.brf.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Hagbard</dc:creator>
  <cp:lastModifiedBy>Hagbard Folke Sejersbøl Jensen</cp:lastModifiedBy>
  <dcterms:created xsi:type="dcterms:W3CDTF">2015-06-05T18:19:34Z</dcterms:created>
  <dcterms:modified xsi:type="dcterms:W3CDTF">2024-10-05T06:20:39Z</dcterms:modified>
</cp:coreProperties>
</file>