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ExtracellularEnzymeActivity_Data_Prep\Sample Data\"/>
    </mc:Choice>
  </mc:AlternateContent>
  <xr:revisionPtr revIDLastSave="0" documentId="13_ncr:1_{F4094AD1-0092-4727-B4EC-95997BEC113E}" xr6:coauthVersionLast="36" xr6:coauthVersionMax="47" xr10:uidLastSave="{00000000-0000-0000-0000-000000000000}"/>
  <bookViews>
    <workbookView xWindow="2730" yWindow="2730" windowWidth="12480" windowHeight="11025" xr2:uid="{00000000-000D-0000-FFFF-FFFF00000000}"/>
  </bookViews>
  <sheets>
    <sheet name="S16_P_C2" sheetId="1" r:id="rId1"/>
  </sheets>
  <calcPr calcId="191029"/>
</workbook>
</file>

<file path=xl/calcChain.xml><?xml version="1.0" encoding="utf-8"?>
<calcChain xmlns="http://schemas.openxmlformats.org/spreadsheetml/2006/main">
  <c r="Z76" i="1" l="1"/>
  <c r="AA76" i="1"/>
  <c r="AB76" i="1"/>
  <c r="AC76" i="1"/>
  <c r="AD76" i="1"/>
  <c r="Z70" i="1"/>
  <c r="AA52" i="1"/>
  <c r="Q71" i="1"/>
  <c r="Q70" i="1"/>
  <c r="Z81" i="1" l="1"/>
  <c r="R71" i="1"/>
  <c r="AA114" i="1" l="1"/>
  <c r="AB114" i="1"/>
  <c r="AC114" i="1"/>
  <c r="AD114" i="1"/>
  <c r="Z114" i="1"/>
  <c r="Z113" i="1"/>
  <c r="AA84" i="1"/>
  <c r="AB84" i="1"/>
  <c r="AC84" i="1"/>
  <c r="AD84" i="1"/>
  <c r="Z84" i="1"/>
  <c r="S103" i="1"/>
  <c r="S102" i="1"/>
  <c r="Z72" i="1"/>
  <c r="S71" i="1"/>
  <c r="S69" i="1"/>
  <c r="T103" i="1"/>
  <c r="T102" i="1"/>
  <c r="S101" i="1"/>
  <c r="T101" i="1" s="1"/>
  <c r="Z80" i="1"/>
  <c r="R72" i="1"/>
  <c r="R70" i="1"/>
  <c r="S70" i="1" s="1"/>
  <c r="Z49" i="1" s="1"/>
  <c r="T69" i="1"/>
  <c r="S68" i="1"/>
  <c r="Z66" i="1"/>
  <c r="Z60" i="1"/>
  <c r="Z54" i="1"/>
  <c r="Z48" i="1"/>
  <c r="Z73" i="1" l="1"/>
  <c r="T68" i="1"/>
  <c r="AC82" i="1"/>
  <c r="AC83" i="1" s="1"/>
  <c r="T70" i="1"/>
  <c r="Z61" i="1"/>
  <c r="Z55" i="1"/>
  <c r="Z67" i="1"/>
  <c r="AC74" i="1" l="1"/>
  <c r="AC75" i="1" s="1"/>
  <c r="Z74" i="1"/>
  <c r="Z75" i="1" s="1"/>
  <c r="AD82" i="1"/>
  <c r="AD83" i="1" s="1"/>
  <c r="AA74" i="1"/>
  <c r="AA75" i="1" s="1"/>
  <c r="AD74" i="1"/>
  <c r="AD75" i="1" s="1"/>
  <c r="AB74" i="1"/>
  <c r="AB75" i="1" s="1"/>
  <c r="AA82" i="1"/>
  <c r="AA83" i="1" s="1"/>
  <c r="AB82" i="1"/>
  <c r="AB83" i="1" s="1"/>
  <c r="Z82" i="1"/>
  <c r="Z83" i="1" s="1"/>
  <c r="AA62" i="1"/>
  <c r="AA63" i="1" s="1"/>
  <c r="AA64" i="1" s="1"/>
  <c r="AD62" i="1"/>
  <c r="AD63" i="1" s="1"/>
  <c r="AD64" i="1" s="1"/>
  <c r="Z62" i="1"/>
  <c r="Z63" i="1" s="1"/>
  <c r="Z64" i="1" s="1"/>
  <c r="AC62" i="1"/>
  <c r="AC63" i="1" s="1"/>
  <c r="AC64" i="1" s="1"/>
  <c r="AB62" i="1"/>
  <c r="AB63" i="1" s="1"/>
  <c r="AB64" i="1" s="1"/>
  <c r="AA50" i="1"/>
  <c r="AA51" i="1" s="1"/>
  <c r="AD50" i="1"/>
  <c r="AD51" i="1" s="1"/>
  <c r="AD52" i="1" s="1"/>
  <c r="AB50" i="1"/>
  <c r="AB51" i="1" s="1"/>
  <c r="AB52" i="1" s="1"/>
  <c r="AC50" i="1"/>
  <c r="AC51" i="1" s="1"/>
  <c r="AC52" i="1" s="1"/>
  <c r="AD56" i="1"/>
  <c r="AD57" i="1" s="1"/>
  <c r="AD58" i="1" s="1"/>
  <c r="AB56" i="1"/>
  <c r="AB57" i="1" s="1"/>
  <c r="AB58" i="1" s="1"/>
  <c r="AC56" i="1"/>
  <c r="AC57" i="1" s="1"/>
  <c r="AC58" i="1" s="1"/>
  <c r="AA56" i="1"/>
  <c r="AA57" i="1" s="1"/>
  <c r="AA58" i="1" s="1"/>
  <c r="Z56" i="1"/>
  <c r="Z57" i="1" s="1"/>
  <c r="Z58" i="1" s="1"/>
  <c r="AC68" i="1"/>
  <c r="AC69" i="1" s="1"/>
  <c r="AC70" i="1" s="1"/>
  <c r="AB68" i="1"/>
  <c r="AB69" i="1" s="1"/>
  <c r="AB70" i="1" s="1"/>
  <c r="AA68" i="1"/>
  <c r="AA69" i="1" s="1"/>
  <c r="AA70" i="1" s="1"/>
  <c r="Z68" i="1"/>
  <c r="Z69" i="1" s="1"/>
  <c r="AD68" i="1"/>
  <c r="AD69" i="1" s="1"/>
  <c r="AD70" i="1" s="1"/>
</calcChain>
</file>

<file path=xl/sharedStrings.xml><?xml version="1.0" encoding="utf-8"?>
<sst xmlns="http://schemas.openxmlformats.org/spreadsheetml/2006/main" count="286" uniqueCount="127">
  <si>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</si>
  <si>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</si>
  <si>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</si>
  <si>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</si>
  <si>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</si>
  <si>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</si>
  <si>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</si>
  <si>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</si>
  <si>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</si>
  <si>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2022-06-08</t>
  </si>
  <si>
    <t>Time:</t>
  </si>
  <si>
    <t>15:17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</si>
  <si>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</si>
  <si>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</si>
  <si>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</si>
  <si>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</si>
  <si>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</si>
  <si>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</si>
  <si>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</si>
  <si>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</si>
  <si>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</si>
  <si>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</si>
  <si>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</si>
  <si>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</si>
  <si>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</si>
  <si>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</si>
  <si>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</si>
  <si>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</si>
  <si>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</si>
  <si>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</si>
  <si>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</si>
  <si>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</si>
  <si>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</si>
  <si>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</si>
  <si>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</si>
  <si>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</si>
  <si>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</si>
  <si>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</si>
  <si>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2022-06-08 15:13:35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</si>
  <si>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</si>
  <si>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</si>
  <si>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</si>
  <si>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</si>
  <si>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</si>
  <si>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</si>
  <si>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2022-06-08 15:13:40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</si>
  <si>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</si>
  <si>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</si>
  <si>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</si>
  <si>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</si>
  <si>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</si>
  <si>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</si>
  <si>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</si>
  <si>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</si>
  <si>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</si>
  <si>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</si>
  <si>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</si>
  <si>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</si>
  <si>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</si>
  <si>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</si>
  <si>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</si>
  <si>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</si>
  <si>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</si>
  <si>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</si>
  <si>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</si>
  <si>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</si>
  <si>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</si>
  <si>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</si>
  <si>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</si>
  <si>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</si>
  <si>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</si>
  <si>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</si>
  <si>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</si>
  <si>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</si>
  <si>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</si>
  <si>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</si>
  <si>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</si>
  <si>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</si>
  <si>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</si>
  <si>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</si>
  <si>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</si>
  <si>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</si>
  <si>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</si>
  <si>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</si>
  <si>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</si>
  <si>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</si>
  <si>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</si>
  <si>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2022-06-08 15:15:06</t>
  </si>
  <si>
    <t>2022-06-08 15:15:09</t>
  </si>
  <si>
    <t>2022-06-08 15:16:35</t>
  </si>
  <si>
    <t>Measurement wavelength [nm]</t>
  </si>
  <si>
    <t>2022-06-08 15:16:38</t>
  </si>
  <si>
    <t>2022-06-08 15:17:01</t>
  </si>
  <si>
    <t>2022-06-08 15:17:04</t>
  </si>
  <si>
    <t>Movement</t>
  </si>
  <si>
    <t>Out</t>
  </si>
  <si>
    <t>2022-06-08 15:17:11</t>
  </si>
  <si>
    <t>mean_slurry</t>
  </si>
  <si>
    <t>Glu</t>
  </si>
  <si>
    <t>rep1</t>
  </si>
  <si>
    <t>rep2</t>
  </si>
  <si>
    <t>rep3</t>
  </si>
  <si>
    <t>rep4</t>
  </si>
  <si>
    <t>rep5</t>
  </si>
  <si>
    <t>Q factor</t>
  </si>
  <si>
    <t>Q corr</t>
  </si>
  <si>
    <t>abiotic corr</t>
  </si>
  <si>
    <t>conc uM</t>
  </si>
  <si>
    <t>Xyl</t>
  </si>
  <si>
    <t>Selins MUF Curve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</si>
  <si>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</si>
  <si>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</si>
  <si>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</si>
  <si>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</si>
  <si>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</si>
  <si>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</si>
  <si>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</si>
  <si>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</si>
  <si>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</si>
  <si>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</si>
  <si>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50um</t>
  </si>
  <si>
    <t>10um</t>
  </si>
  <si>
    <t>5um</t>
  </si>
  <si>
    <t>* concentration if not enhanced by glycine</t>
  </si>
  <si>
    <t>Pep</t>
  </si>
  <si>
    <t>Selins AMC Curve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</si>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</sst>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  <xf numFmtId="0" fontId="0" fillId="0" borderId="0" xfId="0" applyNumberFormat="1" applyFont="1" applyAlignment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3" fillId="0" borderId="0" xfId="0" applyNumberFormat="1" applyFont="1"/>
    <xf numFmtId="0" fontId="0" fillId="0" borderId="0" xfId="0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6" borderId="0" xfId="0" applyNumberFormat="1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8" borderId="0" xfId="0" applyNumberFormat="1" applyFill="1"/>
    <xf numFmtId="164" fontId="0" fillId="9" borderId="0" xfId="0" applyNumberFormat="1" applyFill="1"/>
    <xf numFmtId="165" fontId="0" fillId="9" borderId="0" xfId="0" applyNumberFormat="1" applyFill="1"/>
    <xf numFmtId="165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0" borderId="0" xfId="0" applyNumberFormat="1" applyFont="1" applyFill="1"/>
    <xf numFmtId="165" fontId="0" fillId="10" borderId="0" xfId="0" applyNumberFormat="1" applyFont="1" applyFill="1"/>
    <xf numFmtId="0" fontId="1" fillId="10" borderId="0" xfId="0" applyNumberFormat="1" applyFont="1" applyFill="1"/>
    <xf numFmtId="0" fontId="0" fillId="11" borderId="0" xfId="0" applyNumberFormat="1" applyFont="1" applyFill="1"/>
    <xf numFmtId="164" fontId="0" fillId="11" borderId="0" xfId="0" applyNumberFormat="1" applyFont="1" applyFill="1"/>
    <xf numFmtId="0" fontId="1" fillId="11" borderId="0" xfId="0" applyNumberFormat="1" applyFont="1" applyFill="1"/>
    <xf numFmtId="165" fontId="0" fillId="12" borderId="0" xfId="0" applyNumberForma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208276361061238E-2"/>
          <c:y val="0.19561437081125296"/>
          <c:w val="0.92091493554268999"/>
          <c:h val="0.712989740650512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6.5923359604393925E-2"/>
                  <c:y val="-0.21038232785193572"/>
                </c:manualLayout>
              </c:layout>
              <c:numFmt formatCode="General" sourceLinked="0"/>
            </c:trendlineLbl>
          </c:trendline>
          <c:xVal>
            <c:numRef>
              <c:f>S16_P_C2!$Q$60:$Q$62</c:f>
              <c:numCache>
                <c:formatCode>General</c:formatCode>
                <c:ptCount val="3"/>
                <c:pt idx="0">
                  <c:v>500</c:v>
                </c:pt>
                <c:pt idx="1">
                  <c:v>245</c:v>
                </c:pt>
                <c:pt idx="2">
                  <c:v>126</c:v>
                </c:pt>
              </c:numCache>
            </c:numRef>
          </c:xVal>
          <c:yVal>
            <c:numRef>
              <c:f>S16_P_C2!$R$60:$R$62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B-44CB-8208-2BB39BA7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S16_P_C2!$Q$94:$Q$98</c:f>
              <c:numCache>
                <c:formatCode>General</c:formatCode>
                <c:ptCount val="5"/>
                <c:pt idx="0">
                  <c:v>3620</c:v>
                </c:pt>
                <c:pt idx="1">
                  <c:v>1882</c:v>
                </c:pt>
                <c:pt idx="2">
                  <c:v>316</c:v>
                </c:pt>
                <c:pt idx="3">
                  <c:v>183</c:v>
                </c:pt>
                <c:pt idx="4">
                  <c:v>58</c:v>
                </c:pt>
              </c:numCache>
            </c:numRef>
          </c:xVal>
          <c:yVal>
            <c:numRef>
              <c:f>S16_P_C2!$R$94:$R$98</c:f>
              <c:numCache>
                <c:formatCode>General</c:formatCode>
                <c:ptCount val="5"/>
                <c:pt idx="0">
                  <c:v>5</c:v>
                </c:pt>
                <c:pt idx="1">
                  <c:v>2.5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6-476A-83AA-6DF2F114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72</xdr:row>
      <xdr:rowOff>66675</xdr:rowOff>
    </xdr:from>
    <xdr:to>
      <xdr:col>23</xdr:col>
      <xdr:colOff>14230</xdr:colOff>
      <xdr:row>86</xdr:row>
      <xdr:rowOff>106040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96DFE-9C8A-4F55-98F8-585A9DD0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24424</xdr:colOff>
      <xdr:row>89</xdr:row>
      <xdr:rowOff>146538</xdr:rowOff>
    </xdr:from>
    <xdr:to>
      <xdr:col>29</xdr:col>
      <xdr:colOff>25488</xdr:colOff>
      <xdr:row>104</xdr:row>
      <xdr:rowOff>141741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3B77D-7C18-4C4E-A6D9-43BC8E8C8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36" zoomScale="32" workbookViewId="0">
      <selection activeCell="V54" sqref="V54"/>
    </sheetView>
  </sheetViews>
  <sheetFormatPr defaultColWidth="9.140625" defaultRowHeight="15" x14ac:dyDescent="0.25"/>
  <cols>
    <col min="23" max="23" width="15.85546875" bestFit="1" customWidth="1"/>
    <col min="25" max="25" width="12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51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  <c r="U45" s="7"/>
      <c r="V45" s="7"/>
      <c r="W45" s="7"/>
      <c r="X45" s="7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U46" s="7"/>
      <c r="V46" s="7"/>
      <c r="W46" s="7"/>
      <c r="X46" s="7"/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U47" s="7"/>
      <c r="V47" s="7"/>
      <c r="W47" s="7"/>
      <c r="X47" s="7"/>
      <c r="Y47" s="25" t="s">
        <v>98</v>
      </c>
      <c r="Z47" s="25" t="s">
        <v>99</v>
      </c>
      <c r="AA47" s="25" t="s">
        <v>100</v>
      </c>
      <c r="AB47" s="25" t="s">
        <v>101</v>
      </c>
      <c r="AC47" s="25" t="s">
        <v>102</v>
      </c>
      <c r="AD47" s="25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U48" s="7"/>
      <c r="V48" s="7"/>
      <c r="W48" s="7"/>
      <c r="X48" s="7"/>
      <c r="Y48" s="8" t="s">
        <v>97</v>
      </c>
      <c r="Z48" s="26">
        <f>AVERAGE(B56:C56)</f>
        <v>33.5</v>
      </c>
      <c r="AA48" s="26"/>
      <c r="AB48" s="26"/>
      <c r="AC48" s="26"/>
      <c r="AD48" s="26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7"/>
      <c r="V49" s="7"/>
      <c r="W49" s="7"/>
      <c r="X49" s="7"/>
      <c r="Y49" s="8" t="s">
        <v>104</v>
      </c>
      <c r="Z49" s="26">
        <f>(Z48+$S70)/$L$56</f>
        <v>0.15558047066438582</v>
      </c>
      <c r="AA49" s="26"/>
      <c r="AB49" s="26"/>
      <c r="AC49" s="26"/>
      <c r="AD49" s="26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U50" s="7"/>
      <c r="V50" s="7"/>
      <c r="W50" s="7"/>
      <c r="X50" s="7"/>
      <c r="Y50" s="8" t="s">
        <v>105</v>
      </c>
      <c r="Z50" s="40"/>
      <c r="AA50" s="26">
        <f t="shared" ref="AA50:AD50" si="0">$Z$49*F56</f>
        <v>908.74552915067761</v>
      </c>
      <c r="AB50" s="26">
        <f t="shared" si="0"/>
        <v>860.67116371538236</v>
      </c>
      <c r="AC50" s="26">
        <f t="shared" si="0"/>
        <v>885.25287808035534</v>
      </c>
      <c r="AD50" s="26">
        <f t="shared" si="0"/>
        <v>1070.0824772296457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U51" s="7"/>
      <c r="V51" s="7"/>
      <c r="W51" s="7"/>
      <c r="X51" s="7"/>
      <c r="Y51" s="8" t="s">
        <v>106</v>
      </c>
      <c r="Z51" s="9"/>
      <c r="AA51" s="9">
        <f t="shared" ref="AA51:AD51" si="1">AA50-($M$56+$Z$48)</f>
        <v>848.24552915067761</v>
      </c>
      <c r="AB51" s="9">
        <f t="shared" si="1"/>
        <v>800.17116371538236</v>
      </c>
      <c r="AC51" s="9">
        <f t="shared" si="1"/>
        <v>824.75287808035534</v>
      </c>
      <c r="AD51" s="9">
        <f t="shared" si="1"/>
        <v>1009.5824772296457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U52" s="7"/>
      <c r="V52" s="7"/>
      <c r="W52" s="7"/>
      <c r="X52" s="7"/>
      <c r="Y52" s="8" t="s">
        <v>107</v>
      </c>
      <c r="Z52" s="9"/>
      <c r="AA52" s="9">
        <f>$S$59*AA51+$T$59</f>
        <v>16.996510583013553</v>
      </c>
      <c r="AB52" s="9">
        <f t="shared" ref="AB52:AD52" si="2">$S$59*AB51+$T$59</f>
        <v>16.035023274307648</v>
      </c>
      <c r="AC52" s="9">
        <f t="shared" si="2"/>
        <v>16.526657561607109</v>
      </c>
      <c r="AD52" s="9">
        <f t="shared" si="2"/>
        <v>20.223249544592917</v>
      </c>
    </row>
    <row r="53" spans="1:30" x14ac:dyDescent="0.25">
      <c r="A53" s="1" t="s">
        <v>65</v>
      </c>
      <c r="B53" s="1"/>
      <c r="C53" s="1"/>
      <c r="D53" s="1"/>
      <c r="E53" s="1">
        <v>26.9</v>
      </c>
      <c r="F53" s="1"/>
      <c r="G53" s="1"/>
      <c r="H53" s="1"/>
      <c r="I53" s="1"/>
      <c r="J53" s="1"/>
      <c r="K53" s="1"/>
      <c r="U53" s="7"/>
      <c r="V53" s="7"/>
      <c r="W53" s="7"/>
      <c r="X53" s="7"/>
      <c r="Y53" s="10" t="s">
        <v>108</v>
      </c>
      <c r="Z53" s="12" t="s">
        <v>99</v>
      </c>
      <c r="AA53" s="12" t="s">
        <v>100</v>
      </c>
      <c r="AB53" s="12" t="s">
        <v>101</v>
      </c>
      <c r="AC53" s="12" t="s">
        <v>102</v>
      </c>
      <c r="AD53" s="12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U54" s="7"/>
      <c r="V54" s="7"/>
      <c r="W54" s="7"/>
      <c r="X54" s="7"/>
      <c r="Y54" s="10" t="s">
        <v>97</v>
      </c>
      <c r="Z54" s="27">
        <f>AVERAGE(B58:D58)</f>
        <v>47.333333333333336</v>
      </c>
      <c r="AA54" s="10"/>
      <c r="AB54" s="10"/>
      <c r="AC54" s="10"/>
      <c r="AD54" s="10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U55" s="7"/>
      <c r="V55" s="7"/>
      <c r="W55" s="7"/>
      <c r="X55" s="7"/>
      <c r="Y55" s="10" t="s">
        <v>104</v>
      </c>
      <c r="Z55" s="11">
        <f>(Z54+$S$70)/$L$58</f>
        <v>0.18277605882157236</v>
      </c>
      <c r="AA55" s="10"/>
      <c r="AB55" s="10"/>
      <c r="AC55" s="10"/>
      <c r="AD55" s="10"/>
    </row>
    <row r="56" spans="1:30" x14ac:dyDescent="0.25">
      <c r="A56" s="4" t="s">
        <v>79</v>
      </c>
      <c r="B56" s="5">
        <v>35</v>
      </c>
      <c r="C56" s="5">
        <v>32</v>
      </c>
      <c r="D56" s="5">
        <v>31</v>
      </c>
      <c r="E56" s="5">
        <v>3929</v>
      </c>
      <c r="F56" s="5">
        <v>5841</v>
      </c>
      <c r="G56" s="5">
        <v>5532</v>
      </c>
      <c r="H56" s="5">
        <v>5690</v>
      </c>
      <c r="I56" s="5">
        <v>6878</v>
      </c>
      <c r="J56" s="5">
        <v>26725</v>
      </c>
      <c r="K56" s="1">
        <v>49253</v>
      </c>
      <c r="L56" s="5">
        <v>1006</v>
      </c>
      <c r="M56" s="5">
        <v>27</v>
      </c>
      <c r="Q56" s="41" t="s">
        <v>109</v>
      </c>
      <c r="R56" s="41"/>
      <c r="S56" s="41"/>
      <c r="T56" s="41"/>
      <c r="U56" s="7"/>
      <c r="V56" s="7"/>
      <c r="W56" s="7"/>
      <c r="X56" s="7"/>
      <c r="Y56" s="10" t="s">
        <v>105</v>
      </c>
      <c r="Z56" s="27">
        <f>$Z$55*E58</f>
        <v>293.53835046744518</v>
      </c>
      <c r="AA56" s="27">
        <f t="shared" ref="AA56:AD56" si="3">$Z$55*F58</f>
        <v>362.44492464317796</v>
      </c>
      <c r="AB56" s="27">
        <f t="shared" si="3"/>
        <v>359.88605981967595</v>
      </c>
      <c r="AC56" s="27">
        <f t="shared" si="3"/>
        <v>567.154110523339</v>
      </c>
      <c r="AD56" s="27">
        <f t="shared" si="3"/>
        <v>429.88929034833819</v>
      </c>
    </row>
    <row r="57" spans="1:30" x14ac:dyDescent="0.25">
      <c r="A57" s="4" t="s">
        <v>80</v>
      </c>
      <c r="B57" s="1">
        <v>36</v>
      </c>
      <c r="C57" s="1">
        <v>39</v>
      </c>
      <c r="D57" s="1">
        <v>36</v>
      </c>
      <c r="E57" s="1">
        <v>11685</v>
      </c>
      <c r="F57" s="1">
        <v>11455</v>
      </c>
      <c r="G57" s="1">
        <v>10614</v>
      </c>
      <c r="H57" s="1">
        <v>13558</v>
      </c>
      <c r="I57" s="1">
        <v>13086</v>
      </c>
      <c r="J57" s="5">
        <v>5051</v>
      </c>
      <c r="K57" s="1">
        <v>30658</v>
      </c>
      <c r="L57" s="1">
        <v>199</v>
      </c>
      <c r="M57" s="1">
        <v>998</v>
      </c>
      <c r="Q57" s="13" t="s">
        <v>110</v>
      </c>
      <c r="R57" s="14" t="s">
        <v>111</v>
      </c>
      <c r="S57" s="13" t="s">
        <v>112</v>
      </c>
      <c r="T57" s="13" t="s">
        <v>113</v>
      </c>
      <c r="U57" s="7"/>
      <c r="V57" s="7"/>
      <c r="W57" s="7"/>
      <c r="X57" s="7"/>
      <c r="Y57" s="10" t="s">
        <v>106</v>
      </c>
      <c r="Z57" s="12">
        <f>Z56-($M$58+$Z$54)</f>
        <v>219.20501713411184</v>
      </c>
      <c r="AA57" s="12">
        <f t="shared" ref="AA57:AD57" si="4">AA56-($M$58+$Z$54)</f>
        <v>288.11159130984458</v>
      </c>
      <c r="AB57" s="12">
        <f t="shared" si="4"/>
        <v>285.55272648634264</v>
      </c>
      <c r="AC57" s="12">
        <f t="shared" si="4"/>
        <v>492.82077719000563</v>
      </c>
      <c r="AD57" s="12">
        <f t="shared" si="4"/>
        <v>355.55595701500488</v>
      </c>
    </row>
    <row r="58" spans="1:30" x14ac:dyDescent="0.25">
      <c r="A58" s="4" t="s">
        <v>81</v>
      </c>
      <c r="B58" s="5">
        <v>50</v>
      </c>
      <c r="C58" s="5">
        <v>46</v>
      </c>
      <c r="D58" s="5">
        <v>46</v>
      </c>
      <c r="E58" s="5">
        <v>1606</v>
      </c>
      <c r="F58" s="5">
        <v>1983</v>
      </c>
      <c r="G58" s="5">
        <v>1969</v>
      </c>
      <c r="H58" s="5">
        <v>3103</v>
      </c>
      <c r="I58" s="5">
        <v>2352</v>
      </c>
      <c r="J58" s="5">
        <v>500</v>
      </c>
      <c r="K58" s="1">
        <v>7086</v>
      </c>
      <c r="L58" s="5">
        <v>932</v>
      </c>
      <c r="M58" s="5">
        <v>27</v>
      </c>
      <c r="Q58" s="5">
        <v>26725</v>
      </c>
      <c r="R58">
        <v>100</v>
      </c>
      <c r="S58">
        <v>9.2999999999999992E-3</v>
      </c>
      <c r="T58">
        <v>3.0720000000000001</v>
      </c>
      <c r="U58" s="7"/>
      <c r="V58" s="7"/>
      <c r="W58" s="7"/>
      <c r="X58" s="7"/>
      <c r="Y58" s="10" t="s">
        <v>107</v>
      </c>
      <c r="Z58" s="27">
        <f>$S$59*Z57+$T$59</f>
        <v>4.4157003426822374</v>
      </c>
      <c r="AA58" s="27">
        <f t="shared" ref="AA58:AD58" si="5">$S$59*AA57+$T$59</f>
        <v>5.7938318261968922</v>
      </c>
      <c r="AB58" s="27">
        <f t="shared" si="5"/>
        <v>5.7426545297268525</v>
      </c>
      <c r="AC58" s="27">
        <f t="shared" si="5"/>
        <v>9.8880155438001118</v>
      </c>
      <c r="AD58" s="27">
        <f t="shared" si="5"/>
        <v>7.1427191403000974</v>
      </c>
    </row>
    <row r="59" spans="1:30" x14ac:dyDescent="0.25">
      <c r="A59" s="4" t="s">
        <v>82</v>
      </c>
      <c r="B59" s="5">
        <v>39</v>
      </c>
      <c r="C59" s="5">
        <v>41</v>
      </c>
      <c r="D59" s="5">
        <v>52</v>
      </c>
      <c r="E59" s="5">
        <v>927</v>
      </c>
      <c r="F59" s="5">
        <v>1009</v>
      </c>
      <c r="G59" s="5">
        <v>1182</v>
      </c>
      <c r="H59" s="5">
        <v>1155</v>
      </c>
      <c r="I59" s="5">
        <v>1084</v>
      </c>
      <c r="J59" s="5">
        <v>245</v>
      </c>
      <c r="K59" s="1">
        <v>3444</v>
      </c>
      <c r="L59" s="5">
        <v>912</v>
      </c>
      <c r="M59" s="5">
        <v>29</v>
      </c>
      <c r="Q59" s="5">
        <v>5051</v>
      </c>
      <c r="R59">
        <v>50</v>
      </c>
      <c r="S59">
        <v>0.02</v>
      </c>
      <c r="T59">
        <v>3.1600000000000003E-2</v>
      </c>
      <c r="U59" s="7"/>
      <c r="V59" s="7"/>
      <c r="W59" s="7"/>
      <c r="X59" s="7"/>
      <c r="Y59" s="15" t="s">
        <v>114</v>
      </c>
      <c r="Z59" s="18" t="s">
        <v>99</v>
      </c>
      <c r="AA59" s="18" t="s">
        <v>100</v>
      </c>
      <c r="AB59" s="18" t="s">
        <v>101</v>
      </c>
      <c r="AC59" s="18" t="s">
        <v>102</v>
      </c>
      <c r="AD59" s="18" t="s">
        <v>103</v>
      </c>
    </row>
    <row r="60" spans="1:30" x14ac:dyDescent="0.25">
      <c r="A60" s="4" t="s">
        <v>83</v>
      </c>
      <c r="B60" s="5">
        <v>34</v>
      </c>
      <c r="C60" s="5">
        <v>31</v>
      </c>
      <c r="D60" s="5">
        <v>41</v>
      </c>
      <c r="E60" s="5">
        <v>29524</v>
      </c>
      <c r="F60" s="5">
        <v>31790</v>
      </c>
      <c r="G60" s="5">
        <v>32258</v>
      </c>
      <c r="H60" s="5">
        <v>38722</v>
      </c>
      <c r="I60" s="5">
        <v>32986</v>
      </c>
      <c r="J60" s="5">
        <v>126</v>
      </c>
      <c r="K60" s="1">
        <v>1720</v>
      </c>
      <c r="L60" s="5">
        <v>921</v>
      </c>
      <c r="M60" s="5">
        <v>38</v>
      </c>
      <c r="Q60" s="5">
        <v>500</v>
      </c>
      <c r="R60">
        <v>10</v>
      </c>
      <c r="S60">
        <v>2.1499999999999998E-2</v>
      </c>
      <c r="T60">
        <v>-0.24479999999999999</v>
      </c>
      <c r="U60" s="7"/>
      <c r="V60" s="7"/>
      <c r="W60" s="7"/>
      <c r="X60" s="7"/>
      <c r="Y60" s="15" t="s">
        <v>97</v>
      </c>
      <c r="Z60" s="28">
        <f>AVERAGE(B59:D59)</f>
        <v>44</v>
      </c>
      <c r="AA60" s="15"/>
      <c r="AB60" s="15"/>
      <c r="AC60" s="15"/>
      <c r="AD60" s="15"/>
    </row>
    <row r="61" spans="1:30" x14ac:dyDescent="0.25">
      <c r="A61" s="4" t="s">
        <v>84</v>
      </c>
      <c r="B61" s="6">
        <v>36</v>
      </c>
      <c r="C61" s="6">
        <v>37</v>
      </c>
      <c r="D61" s="6">
        <v>58</v>
      </c>
      <c r="E61" s="6">
        <v>1270</v>
      </c>
      <c r="F61" s="6">
        <v>1417</v>
      </c>
      <c r="G61" s="6">
        <v>1089</v>
      </c>
      <c r="H61" s="6">
        <v>1941</v>
      </c>
      <c r="I61" s="6">
        <v>1683</v>
      </c>
      <c r="J61" s="6">
        <v>2135</v>
      </c>
      <c r="K61" s="6">
        <v>294</v>
      </c>
      <c r="L61" s="6">
        <v>2352</v>
      </c>
      <c r="M61" s="6">
        <v>79</v>
      </c>
      <c r="Q61" s="5">
        <v>245</v>
      </c>
      <c r="R61">
        <v>5</v>
      </c>
      <c r="U61" s="7"/>
      <c r="V61" s="7"/>
      <c r="W61" s="7"/>
      <c r="X61" s="7"/>
      <c r="Y61" s="15" t="s">
        <v>104</v>
      </c>
      <c r="Z61" s="16">
        <f>(Z60+$S70)/$L$59</f>
        <v>0.1831293349653203</v>
      </c>
      <c r="AA61" s="15"/>
      <c r="AB61" s="15"/>
      <c r="AC61" s="15"/>
      <c r="AD61" s="15"/>
    </row>
    <row r="62" spans="1:30" x14ac:dyDescent="0.25">
      <c r="A62" s="4" t="s">
        <v>85</v>
      </c>
      <c r="B62" s="1">
        <v>14</v>
      </c>
      <c r="C62" s="1">
        <v>15</v>
      </c>
      <c r="D62" s="1">
        <v>18</v>
      </c>
      <c r="E62" s="1">
        <v>20</v>
      </c>
      <c r="F62" s="1">
        <v>22</v>
      </c>
      <c r="G62" s="1">
        <v>68</v>
      </c>
      <c r="H62" s="1">
        <v>21</v>
      </c>
      <c r="I62" s="1">
        <v>18</v>
      </c>
      <c r="J62" s="5">
        <v>24</v>
      </c>
      <c r="K62" s="1">
        <v>170</v>
      </c>
      <c r="L62" s="1">
        <v>18</v>
      </c>
      <c r="M62" s="1">
        <v>16</v>
      </c>
      <c r="Q62" s="5">
        <v>126</v>
      </c>
      <c r="R62">
        <v>2.5</v>
      </c>
      <c r="U62" s="7"/>
      <c r="V62" s="7"/>
      <c r="W62" s="7"/>
      <c r="X62" s="7"/>
      <c r="Y62" s="15" t="s">
        <v>105</v>
      </c>
      <c r="Z62" s="16">
        <f>$Z$61*E59</f>
        <v>169.76089351285191</v>
      </c>
      <c r="AA62" s="16">
        <f t="shared" ref="AA62:AD62" si="6">$Z$61*F59</f>
        <v>184.77749898000818</v>
      </c>
      <c r="AB62" s="16">
        <f t="shared" si="6"/>
        <v>216.4588739290086</v>
      </c>
      <c r="AC62" s="16">
        <f t="shared" si="6"/>
        <v>211.51438188494495</v>
      </c>
      <c r="AD62" s="16">
        <f t="shared" si="6"/>
        <v>198.51219910240721</v>
      </c>
    </row>
    <row r="63" spans="1:30" x14ac:dyDescent="0.25">
      <c r="A63" s="4" t="s">
        <v>86</v>
      </c>
      <c r="B63" s="1">
        <v>10</v>
      </c>
      <c r="C63" s="1">
        <v>10</v>
      </c>
      <c r="D63" s="1">
        <v>10</v>
      </c>
      <c r="E63" s="1">
        <v>10</v>
      </c>
      <c r="F63" s="1">
        <v>10</v>
      </c>
      <c r="G63" s="1">
        <v>86</v>
      </c>
      <c r="H63" s="1">
        <v>9</v>
      </c>
      <c r="I63" s="1">
        <v>10</v>
      </c>
      <c r="J63" s="5">
        <v>388</v>
      </c>
      <c r="K63" s="1">
        <v>54</v>
      </c>
      <c r="L63" s="1">
        <v>10</v>
      </c>
      <c r="M63" s="1">
        <v>10</v>
      </c>
      <c r="Q63" s="6"/>
      <c r="R63">
        <v>0.5</v>
      </c>
      <c r="U63" s="7"/>
      <c r="V63" s="7"/>
      <c r="W63" s="7"/>
      <c r="X63" s="7"/>
      <c r="Y63" s="15" t="s">
        <v>106</v>
      </c>
      <c r="Z63" s="17">
        <f>Z62-($M$59+$Z$60)</f>
        <v>96.760893512851908</v>
      </c>
      <c r="AA63" s="17">
        <f t="shared" ref="AA63:AD63" si="7">AA62-($M$59+$Z$60)</f>
        <v>111.77749898000818</v>
      </c>
      <c r="AB63" s="17">
        <f t="shared" si="7"/>
        <v>143.4588739290086</v>
      </c>
      <c r="AC63" s="17">
        <f t="shared" si="7"/>
        <v>138.51438188494495</v>
      </c>
      <c r="AD63" s="17">
        <f t="shared" si="7"/>
        <v>125.51219910240721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5">
        <v>24</v>
      </c>
      <c r="R64">
        <v>0.25</v>
      </c>
      <c r="Y64" s="15" t="s">
        <v>107</v>
      </c>
      <c r="Z64" s="28">
        <f>$S$59*Z63+$T$59</f>
        <v>1.9668178702570382</v>
      </c>
      <c r="AA64" s="28">
        <f t="shared" ref="AA64:AD64" si="8">$S$59*AA63+$T$59</f>
        <v>2.2671499796001635</v>
      </c>
      <c r="AB64" s="28">
        <f t="shared" si="8"/>
        <v>2.9007774785801721</v>
      </c>
      <c r="AC64" s="28">
        <f t="shared" si="8"/>
        <v>2.8018876376988993</v>
      </c>
      <c r="AD64" s="28">
        <f t="shared" si="8"/>
        <v>2.5418439820481442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5"/>
      <c r="R65">
        <v>0.1</v>
      </c>
      <c r="Y65" s="19" t="s">
        <v>115</v>
      </c>
      <c r="Z65" s="29" t="s">
        <v>99</v>
      </c>
      <c r="AA65" s="29" t="s">
        <v>100</v>
      </c>
      <c r="AB65" s="29" t="s">
        <v>101</v>
      </c>
      <c r="AC65" s="29" t="s">
        <v>102</v>
      </c>
      <c r="AD65" s="29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Y66" s="19" t="s">
        <v>97</v>
      </c>
      <c r="Z66" s="30">
        <f>AVERAGE(B60:D60)</f>
        <v>35.333333333333336</v>
      </c>
      <c r="AA66" s="19"/>
      <c r="AB66" s="19"/>
      <c r="AC66" s="19"/>
      <c r="AD66" s="19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3" t="s">
        <v>116</v>
      </c>
      <c r="S67" s="13" t="s">
        <v>117</v>
      </c>
      <c r="T67" t="s">
        <v>118</v>
      </c>
      <c r="Y67" s="19" t="s">
        <v>104</v>
      </c>
      <c r="Z67" s="20">
        <f>(Z66+$S70)/$L$60</f>
        <v>0.17192973596276379</v>
      </c>
      <c r="AA67" s="19"/>
      <c r="AB67" s="19"/>
      <c r="AC67" s="19"/>
      <c r="AD67" s="19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3">
        <v>1.2</v>
      </c>
      <c r="S68">
        <f>(R68-$T$60)/$S$60</f>
        <v>67.2</v>
      </c>
      <c r="T68">
        <f>S68/R68</f>
        <v>56.000000000000007</v>
      </c>
      <c r="Y68" s="19" t="s">
        <v>105</v>
      </c>
      <c r="Z68" s="30">
        <f>$Z$67*E60</f>
        <v>5076.0535245646379</v>
      </c>
      <c r="AA68" s="30">
        <f t="shared" ref="AA68:AD68" si="9">$Z$67*F60</f>
        <v>5465.6463062562607</v>
      </c>
      <c r="AB68" s="30">
        <f t="shared" si="9"/>
        <v>5546.1094226868345</v>
      </c>
      <c r="AC68" s="30">
        <f t="shared" si="9"/>
        <v>6657.4632359501393</v>
      </c>
      <c r="AD68" s="30">
        <f t="shared" si="9"/>
        <v>5671.2742704677266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127.66511627906978</v>
      </c>
      <c r="T69">
        <f t="shared" ref="T69:T70" si="10">S69/R69</f>
        <v>51.06604651162791</v>
      </c>
      <c r="Y69" s="19" t="s">
        <v>106</v>
      </c>
      <c r="Z69" s="21">
        <f>Z68-($Z$66+$M$60)</f>
        <v>5002.7201912313049</v>
      </c>
      <c r="AA69" s="21">
        <f t="shared" ref="AA69:AD69" si="11">AA68-($Z$66+$M$60)</f>
        <v>5392.3129729229277</v>
      </c>
      <c r="AB69" s="21">
        <f t="shared" si="11"/>
        <v>5472.7760893535014</v>
      </c>
      <c r="AC69" s="21">
        <f t="shared" si="11"/>
        <v>6584.1299026168062</v>
      </c>
      <c r="AD69" s="21">
        <f t="shared" si="11"/>
        <v>5597.9409371343936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(R70-$T$60)/$S$60</f>
        <v>123.01395348837211</v>
      </c>
      <c r="T70">
        <f t="shared" si="10"/>
        <v>51.255813953488378</v>
      </c>
      <c r="Y70" s="19" t="s">
        <v>107</v>
      </c>
      <c r="Z70" s="21">
        <f>$S$59*Z69+$T$59</f>
        <v>100.08600382462609</v>
      </c>
      <c r="AA70" s="21">
        <f t="shared" ref="AA70:AD70" si="12">$S$59*AA69+$T$59</f>
        <v>107.87785945845856</v>
      </c>
      <c r="AB70" s="21">
        <f t="shared" si="12"/>
        <v>109.48712178707002</v>
      </c>
      <c r="AC70" s="21">
        <f t="shared" si="12"/>
        <v>131.71419805233612</v>
      </c>
      <c r="AD70" s="21">
        <f t="shared" si="12"/>
        <v>111.99041874268787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(R71-$T$60)/$S$60</f>
        <v>309.06046511627909</v>
      </c>
      <c r="Y71" s="22" t="s">
        <v>119</v>
      </c>
      <c r="Z71" s="24" t="s">
        <v>99</v>
      </c>
      <c r="AA71" s="24" t="s">
        <v>100</v>
      </c>
      <c r="AB71" s="24" t="s">
        <v>101</v>
      </c>
      <c r="AC71" s="24" t="s">
        <v>102</v>
      </c>
      <c r="AD71" s="24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421.57199999999995</v>
      </c>
      <c r="S72">
        <v>45000</v>
      </c>
      <c r="T72" t="s">
        <v>123</v>
      </c>
      <c r="Y72" s="22" t="s">
        <v>97</v>
      </c>
      <c r="Z72" s="31">
        <f>AVERAGE(B61:C61)</f>
        <v>36.5</v>
      </c>
      <c r="AA72" s="22"/>
      <c r="AB72" s="22"/>
      <c r="AC72" s="22"/>
      <c r="AD72" s="22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2" t="s">
        <v>104</v>
      </c>
      <c r="Z73" s="23">
        <f>(Z72+$S71)/$L$61</f>
        <v>0.146921966461003</v>
      </c>
      <c r="AA73" s="22"/>
      <c r="AB73" s="22"/>
      <c r="AC73" s="22"/>
      <c r="AD73" s="22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2" t="s">
        <v>105</v>
      </c>
      <c r="Z74" s="23">
        <f>$Z$73*E61</f>
        <v>186.59089740547381</v>
      </c>
      <c r="AA74" s="23">
        <f t="shared" ref="AA74:AD74" si="13">$Z$73*F61</f>
        <v>208.18842647524124</v>
      </c>
      <c r="AB74" s="23">
        <f t="shared" si="13"/>
        <v>159.99802147603228</v>
      </c>
      <c r="AC74" s="23">
        <f t="shared" si="13"/>
        <v>285.17553690080683</v>
      </c>
      <c r="AD74" s="23">
        <f t="shared" si="13"/>
        <v>247.26966955386806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2" t="s">
        <v>106</v>
      </c>
      <c r="Z75" s="24">
        <f>Z74-($Z$72+$M$61)</f>
        <v>71.090897405473811</v>
      </c>
      <c r="AA75" s="24">
        <f t="shared" ref="AA75:AD75" si="14">AA74-($Z$72+$M$61)</f>
        <v>92.688426475241243</v>
      </c>
      <c r="AB75" s="24">
        <f t="shared" si="14"/>
        <v>44.498021476032278</v>
      </c>
      <c r="AC75" s="24">
        <f t="shared" si="14"/>
        <v>169.67553690080683</v>
      </c>
      <c r="AD75" s="24">
        <f t="shared" si="14"/>
        <v>131.76966955386806</v>
      </c>
    </row>
    <row r="76" spans="1:30" x14ac:dyDescent="0.25">
      <c r="A76" s="1" t="s">
        <v>54</v>
      </c>
      <c r="B76" s="1"/>
      <c r="C76" s="1"/>
      <c r="D76" s="1"/>
      <c r="E76" s="1">
        <v>51</v>
      </c>
      <c r="F76" s="1"/>
      <c r="G76" s="1"/>
      <c r="H76" s="1"/>
      <c r="I76" s="1"/>
      <c r="J76" s="1"/>
      <c r="K76" s="1"/>
      <c r="Y76" s="22" t="s">
        <v>107</v>
      </c>
      <c r="Z76" s="31">
        <f>$S$59*Z75+$T$59</f>
        <v>1.4534179481094762</v>
      </c>
      <c r="AA76" s="31">
        <f t="shared" ref="AA76:AD76" si="15">$S$58*AA75+$T$58</f>
        <v>3.9340023662197434</v>
      </c>
      <c r="AB76" s="31">
        <f t="shared" si="15"/>
        <v>3.4858315997271001</v>
      </c>
      <c r="AC76" s="31">
        <f t="shared" si="15"/>
        <v>4.6499824931775038</v>
      </c>
      <c r="AD76" s="31">
        <f t="shared" si="15"/>
        <v>4.2974579268509725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32"/>
      <c r="Z77" s="33"/>
      <c r="AA77" s="33"/>
      <c r="AB77" s="33"/>
      <c r="AC77" s="33"/>
      <c r="AD77" s="33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4" t="s">
        <v>124</v>
      </c>
      <c r="Z79" s="34" t="s">
        <v>99</v>
      </c>
      <c r="AA79" s="34" t="s">
        <v>100</v>
      </c>
      <c r="AB79" s="34" t="s">
        <v>101</v>
      </c>
      <c r="AC79" s="34" t="s">
        <v>102</v>
      </c>
      <c r="AD79" s="34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4" t="s">
        <v>97</v>
      </c>
      <c r="Z80" s="35">
        <f>AVERAGE($B$91:$D$91)</f>
        <v>33</v>
      </c>
      <c r="AA80" s="34"/>
      <c r="AB80" s="34"/>
      <c r="AC80" s="34"/>
      <c r="AD80" s="34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4" t="s">
        <v>104</v>
      </c>
      <c r="Z81" s="35">
        <f>(Z80+S103)/L91</f>
        <v>0.96004243281471002</v>
      </c>
      <c r="AA81" s="34"/>
      <c r="AB81" s="34"/>
      <c r="AC81" s="34"/>
      <c r="AD81" s="34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4" t="s">
        <v>105</v>
      </c>
      <c r="Z82" s="35">
        <f>$Z$81*E$91</f>
        <v>11952.528288543141</v>
      </c>
      <c r="AA82" s="35">
        <f t="shared" ref="AA82:AD82" si="16">$Z$81*F$91</f>
        <v>11582.911951909477</v>
      </c>
      <c r="AB82" s="35">
        <f t="shared" si="16"/>
        <v>10963.684582743988</v>
      </c>
      <c r="AC82" s="35">
        <f t="shared" si="16"/>
        <v>13643.163012729845</v>
      </c>
      <c r="AD82" s="35">
        <f t="shared" si="16"/>
        <v>13247.625530410183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4" t="s">
        <v>106</v>
      </c>
      <c r="Z83" s="35">
        <f>Z82-($Z$80+$M$91)</f>
        <v>10189.528288543141</v>
      </c>
      <c r="AA83" s="35">
        <f t="shared" ref="AA83:AD83" si="17">AA82-($Z$80+$M$91)</f>
        <v>9819.9119519094766</v>
      </c>
      <c r="AB83" s="35">
        <f t="shared" si="17"/>
        <v>9200.6845827439884</v>
      </c>
      <c r="AC83" s="35">
        <f t="shared" si="17"/>
        <v>11880.163012729845</v>
      </c>
      <c r="AD83" s="35">
        <f t="shared" si="17"/>
        <v>11484.625530410183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4" t="s">
        <v>107</v>
      </c>
      <c r="Z84" s="35">
        <f>Z83*$S$92+$T$92</f>
        <v>13.314586775106081</v>
      </c>
      <c r="AA84" s="35">
        <f t="shared" ref="AA84:AD84" si="18">AA83*$S$92+$T$92</f>
        <v>12.834085537482318</v>
      </c>
      <c r="AB84" s="35">
        <f t="shared" si="18"/>
        <v>12.029089957567184</v>
      </c>
      <c r="AC84" s="35">
        <f t="shared" si="18"/>
        <v>15.512411916548796</v>
      </c>
      <c r="AD84" s="35">
        <f t="shared" si="18"/>
        <v>14.998213189533237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27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125</v>
      </c>
    </row>
    <row r="90" spans="1:30" x14ac:dyDescent="0.25">
      <c r="A90" s="4" t="s">
        <v>79</v>
      </c>
      <c r="B90" s="1">
        <v>31</v>
      </c>
      <c r="C90" s="1">
        <v>29</v>
      </c>
      <c r="D90" s="1">
        <v>28</v>
      </c>
      <c r="E90" s="1">
        <v>3629</v>
      </c>
      <c r="F90" s="1">
        <v>5487</v>
      </c>
      <c r="G90" s="1">
        <v>5125</v>
      </c>
      <c r="H90" s="1">
        <v>5314</v>
      </c>
      <c r="I90" s="1">
        <v>6464</v>
      </c>
      <c r="J90" s="1">
        <v>26513</v>
      </c>
      <c r="K90" s="36">
        <v>51333</v>
      </c>
      <c r="L90" s="1">
        <v>946</v>
      </c>
      <c r="M90" s="1">
        <v>36</v>
      </c>
      <c r="Q90" t="s">
        <v>110</v>
      </c>
      <c r="R90" t="s">
        <v>111</v>
      </c>
      <c r="S90" t="s">
        <v>112</v>
      </c>
      <c r="T90" t="s">
        <v>113</v>
      </c>
    </row>
    <row r="91" spans="1:30" x14ac:dyDescent="0.25">
      <c r="A91" s="4" t="s">
        <v>80</v>
      </c>
      <c r="B91" s="36">
        <v>33</v>
      </c>
      <c r="C91" s="36">
        <v>35</v>
      </c>
      <c r="D91" s="36">
        <v>31</v>
      </c>
      <c r="E91" s="36">
        <v>12450</v>
      </c>
      <c r="F91" s="36">
        <v>12065</v>
      </c>
      <c r="G91" s="36">
        <v>11420</v>
      </c>
      <c r="H91" s="36">
        <v>14211</v>
      </c>
      <c r="I91" s="36">
        <v>13799</v>
      </c>
      <c r="J91" s="36">
        <v>5392</v>
      </c>
      <c r="K91" s="36">
        <v>33522</v>
      </c>
      <c r="L91" s="36">
        <v>202</v>
      </c>
      <c r="M91" s="36">
        <v>1730</v>
      </c>
      <c r="Q91" s="36">
        <v>51333</v>
      </c>
      <c r="R91">
        <v>100</v>
      </c>
      <c r="S91">
        <v>1.5E-3</v>
      </c>
      <c r="T91">
        <v>-0.31190000000000001</v>
      </c>
      <c r="U91" t="s">
        <v>120</v>
      </c>
    </row>
    <row r="92" spans="1:30" x14ac:dyDescent="0.25">
      <c r="A92" s="4" t="s">
        <v>81</v>
      </c>
      <c r="B92" s="1">
        <v>45</v>
      </c>
      <c r="C92" s="1">
        <v>41</v>
      </c>
      <c r="D92" s="1">
        <v>41</v>
      </c>
      <c r="E92" s="1">
        <v>1484</v>
      </c>
      <c r="F92" s="1">
        <v>1858</v>
      </c>
      <c r="G92" s="1">
        <v>1811</v>
      </c>
      <c r="H92" s="1">
        <v>2999</v>
      </c>
      <c r="I92" s="1">
        <v>2200</v>
      </c>
      <c r="J92" s="1">
        <v>544</v>
      </c>
      <c r="K92" s="36">
        <v>7660</v>
      </c>
      <c r="L92" s="1">
        <v>856</v>
      </c>
      <c r="M92" s="1">
        <v>39</v>
      </c>
      <c r="Q92" s="36">
        <v>33522</v>
      </c>
      <c r="R92">
        <v>50</v>
      </c>
      <c r="S92">
        <v>1.2999999999999999E-3</v>
      </c>
      <c r="T92">
        <v>6.8199999999999997E-2</v>
      </c>
      <c r="U92" t="s">
        <v>121</v>
      </c>
    </row>
    <row r="93" spans="1:30" x14ac:dyDescent="0.25">
      <c r="A93" s="4" t="s">
        <v>82</v>
      </c>
      <c r="B93" s="1">
        <v>37</v>
      </c>
      <c r="C93" s="1">
        <v>37</v>
      </c>
      <c r="D93" s="1">
        <v>45</v>
      </c>
      <c r="E93" s="1">
        <v>859</v>
      </c>
      <c r="F93" s="1">
        <v>952</v>
      </c>
      <c r="G93" s="1">
        <v>1107</v>
      </c>
      <c r="H93" s="1">
        <v>1081</v>
      </c>
      <c r="I93" s="1">
        <v>1012</v>
      </c>
      <c r="J93" s="1">
        <v>270</v>
      </c>
      <c r="K93" s="36">
        <v>3620</v>
      </c>
      <c r="L93" s="1">
        <v>847</v>
      </c>
      <c r="M93" s="1">
        <v>42</v>
      </c>
      <c r="Q93" s="36">
        <v>7660</v>
      </c>
      <c r="R93">
        <v>10</v>
      </c>
      <c r="S93">
        <v>1.4E-3</v>
      </c>
      <c r="T93">
        <v>1.47E-2</v>
      </c>
      <c r="U93" t="s">
        <v>122</v>
      </c>
    </row>
    <row r="94" spans="1:30" x14ac:dyDescent="0.25">
      <c r="A94" s="4" t="s">
        <v>83</v>
      </c>
      <c r="B94" s="1">
        <v>31</v>
      </c>
      <c r="C94" s="1">
        <v>27</v>
      </c>
      <c r="D94" s="1">
        <v>37</v>
      </c>
      <c r="E94" s="1">
        <v>27814</v>
      </c>
      <c r="F94" s="1">
        <v>30316</v>
      </c>
      <c r="G94" s="1">
        <v>30216</v>
      </c>
      <c r="H94" s="1">
        <v>36494</v>
      </c>
      <c r="I94" s="1">
        <v>31254</v>
      </c>
      <c r="J94" s="1">
        <v>139</v>
      </c>
      <c r="K94" s="36">
        <v>1882</v>
      </c>
      <c r="L94" s="1">
        <v>878</v>
      </c>
      <c r="M94" s="1">
        <v>45</v>
      </c>
      <c r="Q94" s="36">
        <v>3620</v>
      </c>
      <c r="R94">
        <v>5</v>
      </c>
    </row>
    <row r="95" spans="1:30" x14ac:dyDescent="0.25">
      <c r="A95" s="4" t="s">
        <v>84</v>
      </c>
      <c r="B95" s="1">
        <v>33</v>
      </c>
      <c r="C95" s="1">
        <v>33</v>
      </c>
      <c r="D95" s="1">
        <v>50</v>
      </c>
      <c r="E95" s="1">
        <v>1146</v>
      </c>
      <c r="F95" s="1">
        <v>1274</v>
      </c>
      <c r="G95" s="1">
        <v>968</v>
      </c>
      <c r="H95" s="1">
        <v>1800</v>
      </c>
      <c r="I95" s="1">
        <v>1535</v>
      </c>
      <c r="J95" s="1">
        <v>2070</v>
      </c>
      <c r="K95" s="36">
        <v>316</v>
      </c>
      <c r="L95" s="1">
        <v>2177</v>
      </c>
      <c r="M95" s="1">
        <v>113</v>
      </c>
      <c r="Q95" s="36">
        <v>1882</v>
      </c>
      <c r="R95">
        <v>2.5</v>
      </c>
    </row>
    <row r="96" spans="1:30" x14ac:dyDescent="0.25">
      <c r="A96" s="4" t="s">
        <v>85</v>
      </c>
      <c r="B96" s="1">
        <v>15</v>
      </c>
      <c r="C96" s="1">
        <v>15</v>
      </c>
      <c r="D96" s="1">
        <v>18</v>
      </c>
      <c r="E96" s="1">
        <v>20</v>
      </c>
      <c r="F96" s="1">
        <v>21</v>
      </c>
      <c r="G96" s="1">
        <v>66</v>
      </c>
      <c r="H96" s="1">
        <v>21</v>
      </c>
      <c r="I96" s="1">
        <v>18</v>
      </c>
      <c r="J96" s="1">
        <v>26</v>
      </c>
      <c r="K96" s="36">
        <v>183</v>
      </c>
      <c r="L96" s="1">
        <v>17</v>
      </c>
      <c r="M96" s="1">
        <v>25</v>
      </c>
      <c r="Q96" s="36">
        <v>316</v>
      </c>
      <c r="R96">
        <v>0.5</v>
      </c>
    </row>
    <row r="97" spans="1:30" x14ac:dyDescent="0.25">
      <c r="A97" s="4" t="s">
        <v>86</v>
      </c>
      <c r="B97" s="1">
        <v>11</v>
      </c>
      <c r="C97" s="1">
        <v>10</v>
      </c>
      <c r="D97" s="1">
        <v>10</v>
      </c>
      <c r="E97" s="1">
        <v>10</v>
      </c>
      <c r="F97" s="1">
        <v>10</v>
      </c>
      <c r="G97" s="1">
        <v>79</v>
      </c>
      <c r="H97" s="1">
        <v>9</v>
      </c>
      <c r="I97" s="1">
        <v>10</v>
      </c>
      <c r="J97" s="1">
        <v>376</v>
      </c>
      <c r="K97" s="36">
        <v>58</v>
      </c>
      <c r="L97" s="1">
        <v>10</v>
      </c>
      <c r="M97" s="1">
        <v>10</v>
      </c>
      <c r="Q97" s="36">
        <v>183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6">
        <v>58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 s="34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116</v>
      </c>
      <c r="S100" t="s">
        <v>117</v>
      </c>
      <c r="T100" t="s">
        <v>118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846.64285714285711</v>
      </c>
      <c r="T101">
        <f>S101/R101</f>
        <v>705.53571428571433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1775.2142857142858</v>
      </c>
      <c r="T102">
        <f t="shared" ref="T102:T103" si="19">S102/R102</f>
        <v>710.08571428571429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160.92857142857142</v>
      </c>
      <c r="T103">
        <f t="shared" si="19"/>
        <v>670.53571428571422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  <c r="S104" t="s">
        <v>126</v>
      </c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27.1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37" t="s">
        <v>30</v>
      </c>
      <c r="Z112" s="37" t="s">
        <v>99</v>
      </c>
      <c r="AA112" s="37" t="s">
        <v>100</v>
      </c>
      <c r="AB112" s="37" t="s">
        <v>101</v>
      </c>
      <c r="AC112" s="37" t="s">
        <v>102</v>
      </c>
      <c r="AD112" s="37" t="s">
        <v>103</v>
      </c>
    </row>
    <row r="113" spans="1:30" x14ac:dyDescent="0.25">
      <c r="A113" s="4" t="s">
        <v>79</v>
      </c>
      <c r="B113" s="1">
        <v>6.2199999999999998E-2</v>
      </c>
      <c r="C113" s="1">
        <v>5.9900000000000002E-2</v>
      </c>
      <c r="D113" s="1">
        <v>5.7299999999999997E-2</v>
      </c>
      <c r="E113" s="1">
        <v>7.3499999999999996E-2</v>
      </c>
      <c r="F113" s="1">
        <v>6.7500000000000004E-2</v>
      </c>
      <c r="G113" s="1">
        <v>5.79E-2</v>
      </c>
      <c r="H113" s="1">
        <v>6.3399999999999998E-2</v>
      </c>
      <c r="I113" s="1">
        <v>6.1800000000000001E-2</v>
      </c>
      <c r="J113" s="1">
        <v>4.8000000000000001E-2</v>
      </c>
      <c r="K113" s="1">
        <v>7.3099999999999998E-2</v>
      </c>
      <c r="L113" s="1">
        <v>5.5899999999999998E-2</v>
      </c>
      <c r="M113" s="1">
        <v>5.2600000000000001E-2</v>
      </c>
      <c r="Y113" s="37" t="s">
        <v>97</v>
      </c>
      <c r="Z113" s="38">
        <f>AVERAGE(B119:D119)</f>
        <v>5.6299999999999996E-2</v>
      </c>
      <c r="AA113" s="38"/>
      <c r="AB113" s="38"/>
      <c r="AC113" s="38"/>
      <c r="AD113" s="38"/>
    </row>
    <row r="114" spans="1:30" x14ac:dyDescent="0.25">
      <c r="A114" s="4" t="s">
        <v>80</v>
      </c>
      <c r="B114" s="1">
        <v>6.2300000000000001E-2</v>
      </c>
      <c r="C114" s="1">
        <v>5.8700000000000002E-2</v>
      </c>
      <c r="D114" s="1">
        <v>5.5399999999999998E-2</v>
      </c>
      <c r="E114" s="1">
        <v>7.1599999999999997E-2</v>
      </c>
      <c r="F114" s="1">
        <v>5.8999999999999997E-2</v>
      </c>
      <c r="G114" s="1">
        <v>5.6599999999999998E-2</v>
      </c>
      <c r="H114" s="1">
        <v>5.9700000000000003E-2</v>
      </c>
      <c r="I114" s="1">
        <v>6.6199999999999995E-2</v>
      </c>
      <c r="J114" s="1">
        <v>4.8099999999999997E-2</v>
      </c>
      <c r="K114" s="1">
        <v>5.0299999999999997E-2</v>
      </c>
      <c r="L114" s="1">
        <v>6.5799999999999997E-2</v>
      </c>
      <c r="M114" s="1">
        <v>4.7500000000000001E-2</v>
      </c>
      <c r="Y114" s="37" t="s">
        <v>107</v>
      </c>
      <c r="Z114" s="38">
        <f>(E119-$Z$113)/1.66</f>
        <v>1.024096385542173E-3</v>
      </c>
      <c r="AA114" s="38">
        <f t="shared" ref="AA114:AD114" si="20">(F119-$Z$113)/1.66</f>
        <v>-1.2048192771084265E-4</v>
      </c>
      <c r="AB114" s="38">
        <f t="shared" si="20"/>
        <v>-1.3253012048192734E-3</v>
      </c>
      <c r="AC114" s="38">
        <f t="shared" si="20"/>
        <v>1.927710843373495E-3</v>
      </c>
      <c r="AD114" s="38">
        <f t="shared" si="20"/>
        <v>4.2771084337349411E-3</v>
      </c>
    </row>
    <row r="115" spans="1:30" x14ac:dyDescent="0.25">
      <c r="A115" s="4" t="s">
        <v>81</v>
      </c>
      <c r="B115" s="1">
        <v>8.0399999999999999E-2</v>
      </c>
      <c r="C115" s="1">
        <v>7.2700000000000001E-2</v>
      </c>
      <c r="D115" s="1">
        <v>6.2399999999999997E-2</v>
      </c>
      <c r="E115" s="1">
        <v>6.1499999999999999E-2</v>
      </c>
      <c r="F115" s="1">
        <v>6.5100000000000005E-2</v>
      </c>
      <c r="G115" s="1">
        <v>5.4100000000000002E-2</v>
      </c>
      <c r="H115" s="1">
        <v>5.79E-2</v>
      </c>
      <c r="I115" s="1">
        <v>5.9400000000000001E-2</v>
      </c>
      <c r="J115" s="1">
        <v>4.7399999999999998E-2</v>
      </c>
      <c r="K115" s="1">
        <v>5.11E-2</v>
      </c>
      <c r="L115" s="1">
        <v>7.2499999999999995E-2</v>
      </c>
      <c r="M115" s="1">
        <v>5.11E-2</v>
      </c>
    </row>
    <row r="116" spans="1:30" x14ac:dyDescent="0.25">
      <c r="A116" s="4" t="s">
        <v>82</v>
      </c>
      <c r="B116" s="1">
        <v>6.3299999999999995E-2</v>
      </c>
      <c r="C116" s="1">
        <v>6.3299999999999995E-2</v>
      </c>
      <c r="D116" s="1">
        <v>5.8900000000000001E-2</v>
      </c>
      <c r="E116" s="1">
        <v>5.7299999999999997E-2</v>
      </c>
      <c r="F116" s="1">
        <v>5.9299999999999999E-2</v>
      </c>
      <c r="G116" s="1">
        <v>5.5E-2</v>
      </c>
      <c r="H116" s="1">
        <v>6.0199999999999997E-2</v>
      </c>
      <c r="I116" s="1">
        <v>6.1100000000000002E-2</v>
      </c>
      <c r="J116" s="1">
        <v>4.7899999999999998E-2</v>
      </c>
      <c r="K116" s="1">
        <v>4.8000000000000001E-2</v>
      </c>
      <c r="L116" s="1">
        <v>6.1899999999999997E-2</v>
      </c>
      <c r="M116" s="1">
        <v>4.8000000000000001E-2</v>
      </c>
    </row>
    <row r="117" spans="1:30" x14ac:dyDescent="0.25">
      <c r="A117" s="4" t="s">
        <v>83</v>
      </c>
      <c r="B117" s="1">
        <v>6.7199999999999996E-2</v>
      </c>
      <c r="C117" s="1">
        <v>7.1900000000000006E-2</v>
      </c>
      <c r="D117" s="1">
        <v>5.4399999999999997E-2</v>
      </c>
      <c r="E117" s="1">
        <v>5.6099999999999997E-2</v>
      </c>
      <c r="F117" s="1">
        <v>5.5399999999999998E-2</v>
      </c>
      <c r="G117" s="1">
        <v>5.4699999999999999E-2</v>
      </c>
      <c r="H117" s="1">
        <v>5.9400000000000001E-2</v>
      </c>
      <c r="I117" s="1">
        <v>5.74E-2</v>
      </c>
      <c r="J117" s="1">
        <v>4.7E-2</v>
      </c>
      <c r="K117" s="1">
        <v>4.6399999999999997E-2</v>
      </c>
      <c r="L117" s="1">
        <v>6.1499999999999999E-2</v>
      </c>
      <c r="M117" s="1">
        <v>4.6300000000000001E-2</v>
      </c>
    </row>
    <row r="118" spans="1:30" x14ac:dyDescent="0.25">
      <c r="A118" s="4" t="s">
        <v>84</v>
      </c>
      <c r="B118" s="1">
        <v>7.3800000000000004E-2</v>
      </c>
      <c r="C118" s="1">
        <v>7.8E-2</v>
      </c>
      <c r="D118" s="1">
        <v>5.62E-2</v>
      </c>
      <c r="E118" s="1">
        <v>6.7199999999999996E-2</v>
      </c>
      <c r="F118" s="1">
        <v>6.3500000000000001E-2</v>
      </c>
      <c r="G118" s="1">
        <v>6.1699999999999998E-2</v>
      </c>
      <c r="H118" s="1">
        <v>7.7799999999999994E-2</v>
      </c>
      <c r="I118" s="1">
        <v>6.7400000000000002E-2</v>
      </c>
      <c r="J118" s="1">
        <v>4.7899999999999998E-2</v>
      </c>
      <c r="K118" s="1">
        <v>5.2400000000000002E-2</v>
      </c>
      <c r="L118" s="1">
        <v>6.2799999999999995E-2</v>
      </c>
      <c r="M118" s="1">
        <v>4.7300000000000002E-2</v>
      </c>
    </row>
    <row r="119" spans="1:30" x14ac:dyDescent="0.25">
      <c r="A119" s="4" t="s">
        <v>85</v>
      </c>
      <c r="B119" s="39">
        <v>5.7200000000000001E-2</v>
      </c>
      <c r="C119" s="39">
        <v>5.9299999999999999E-2</v>
      </c>
      <c r="D119" s="39">
        <v>5.2400000000000002E-2</v>
      </c>
      <c r="E119" s="39">
        <v>5.8000000000000003E-2</v>
      </c>
      <c r="F119" s="39">
        <v>5.6099999999999997E-2</v>
      </c>
      <c r="G119" s="39">
        <v>5.4100000000000002E-2</v>
      </c>
      <c r="H119" s="39">
        <v>5.9499999999999997E-2</v>
      </c>
      <c r="I119" s="39">
        <v>6.3399999999999998E-2</v>
      </c>
      <c r="J119" s="39">
        <v>4.8800000000000003E-2</v>
      </c>
      <c r="K119" s="39">
        <v>5.96E-2</v>
      </c>
      <c r="L119" s="39">
        <v>8.5699999999999998E-2</v>
      </c>
      <c r="M119" s="39">
        <v>5.1700000000000003E-2</v>
      </c>
    </row>
    <row r="120" spans="1:30" x14ac:dyDescent="0.25">
      <c r="A120" s="4" t="s">
        <v>86</v>
      </c>
      <c r="B120" s="1">
        <v>5.9299999999999999E-2</v>
      </c>
      <c r="C120" s="1">
        <v>5.8400000000000001E-2</v>
      </c>
      <c r="D120" s="1">
        <v>5.8999999999999997E-2</v>
      </c>
      <c r="E120" s="1">
        <v>5.8799999999999998E-2</v>
      </c>
      <c r="F120" s="1">
        <v>6.1199999999999997E-2</v>
      </c>
      <c r="G120" s="1">
        <v>0.1414</v>
      </c>
      <c r="H120" s="1">
        <v>6.0699999999999997E-2</v>
      </c>
      <c r="I120" s="1">
        <v>5.8900000000000001E-2</v>
      </c>
      <c r="J120" s="1">
        <v>4.82E-2</v>
      </c>
      <c r="K120" s="1">
        <v>5.0200000000000002E-2</v>
      </c>
      <c r="L120" s="1">
        <v>6.0299999999999999E-2</v>
      </c>
      <c r="M120" s="1">
        <v>5.9799999999999999E-2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1">
    <mergeCell ref="Q56:T5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S16_P_C2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2022-06-08T13:17:32Z</dcterms:created>
  <dcterms:modified xsi:type="dcterms:W3CDTF">2023-03-02T23:31:31Z</dcterms:modified>
</cp:coreProperties>
</file>