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/>
  <mc:AlternateContent xmlns:mc="http://schemas.openxmlformats.org/markup-compatibility/2006">
    <mc:Choice Requires="x15">
      <x15ac:absPath xmlns:x15ac="http://schemas.microsoft.com/office/spreadsheetml/2010/11/ac" url="C:\Users\c7701233\Nextcloud\Column-Experiment\EEA\data2\S19\"/>
    </mc:Choice>
  </mc:AlternateContent>
  <xr:revisionPtr revIDLastSave="0" documentId="13_ncr:1_{CD80CB25-285E-4EC8-B8E9-DE2E57DD6CE2}" xr6:coauthVersionLast="36" xr6:coauthVersionMax="47" xr10:uidLastSave="{00000000-0000-0000-0000-000000000000}"/>
  <bookViews>
    <workbookView xWindow="15915" yWindow="4575" windowWidth="12480" windowHeight="11025" xr2:uid="{00000000-000D-0000-FFFF-FFFF00000000}"/>
  </bookViews>
  <sheets>
    <sheet name="S19_F_C1" sheetId="1" r:id="rId1"/>
  </sheets>
  <calcPr calcId="191029"/>
</workbook>
</file>

<file path=xl/calcChain.xml><?xml version="1.0" encoding="utf-8"?>
<calcChain xmlns="http://schemas.openxmlformats.org/spreadsheetml/2006/main">
  <c r="Z113" i="1" l="1"/>
  <c r="Z48" i="1"/>
  <c r="Z54" i="1"/>
  <c r="Z60" i="1"/>
  <c r="Z66" i="1"/>
  <c r="Z72" i="1"/>
  <c r="R72" i="1"/>
  <c r="AA84" i="1"/>
  <c r="AB84" i="1"/>
  <c r="AC84" i="1"/>
  <c r="AD84" i="1"/>
  <c r="Z84" i="1"/>
  <c r="Q71" i="1"/>
  <c r="Q70" i="1"/>
  <c r="R71" i="1" l="1"/>
  <c r="AD114" i="1" l="1"/>
  <c r="S71" i="1"/>
  <c r="Z73" i="1" s="1"/>
  <c r="S103" i="1"/>
  <c r="T103" i="1" s="1"/>
  <c r="S102" i="1"/>
  <c r="T102" i="1" s="1"/>
  <c r="S101" i="1"/>
  <c r="T101" i="1" s="1"/>
  <c r="Z80" i="1"/>
  <c r="R70" i="1"/>
  <c r="S69" i="1"/>
  <c r="T69" i="1" s="1"/>
  <c r="S68" i="1"/>
  <c r="X50" i="1" s="1"/>
  <c r="X57" i="1"/>
  <c r="X49" i="1"/>
  <c r="X48" i="1"/>
  <c r="X47" i="1"/>
  <c r="S70" i="1" l="1"/>
  <c r="Z49" i="1" s="1"/>
  <c r="AD50" i="1" s="1"/>
  <c r="AD51" i="1" s="1"/>
  <c r="AD52" i="1" s="1"/>
  <c r="AC74" i="1"/>
  <c r="AD74" i="1"/>
  <c r="Z74" i="1"/>
  <c r="Z75" i="1" s="1"/>
  <c r="Z76" i="1" s="1"/>
  <c r="AA74" i="1"/>
  <c r="AB74" i="1"/>
  <c r="Z114" i="1"/>
  <c r="Z81" i="1"/>
  <c r="AD82" i="1" s="1"/>
  <c r="AD83" i="1" s="1"/>
  <c r="Z82" i="1"/>
  <c r="Z83" i="1" s="1"/>
  <c r="AC82" i="1"/>
  <c r="AC83" i="1" s="1"/>
  <c r="T68" i="1"/>
  <c r="AA114" i="1"/>
  <c r="AB114" i="1"/>
  <c r="AC114" i="1"/>
  <c r="Z61" i="1" l="1"/>
  <c r="AA62" i="1" s="1"/>
  <c r="Z55" i="1"/>
  <c r="AC56" i="1" s="1"/>
  <c r="AC57" i="1" s="1"/>
  <c r="AC58" i="1" s="1"/>
  <c r="X51" i="1"/>
  <c r="X58" i="1" s="1"/>
  <c r="X59" i="1" s="1"/>
  <c r="Z67" i="1"/>
  <c r="Z50" i="1"/>
  <c r="Z51" i="1" s="1"/>
  <c r="Z52" i="1" s="1"/>
  <c r="AC50" i="1"/>
  <c r="AC51" i="1" s="1"/>
  <c r="AC52" i="1" s="1"/>
  <c r="AA50" i="1"/>
  <c r="AA51" i="1" s="1"/>
  <c r="AA52" i="1" s="1"/>
  <c r="AB50" i="1"/>
  <c r="AB51" i="1" s="1"/>
  <c r="AB52" i="1" s="1"/>
  <c r="AA82" i="1"/>
  <c r="AA83" i="1" s="1"/>
  <c r="AB82" i="1"/>
  <c r="AB83" i="1" s="1"/>
  <c r="AC75" i="1"/>
  <c r="AC76" i="1" s="1"/>
  <c r="AB75" i="1"/>
  <c r="AB76" i="1" s="1"/>
  <c r="AA75" i="1"/>
  <c r="AA76" i="1" s="1"/>
  <c r="AD75" i="1"/>
  <c r="AD76" i="1" s="1"/>
  <c r="AA56" i="1"/>
  <c r="AA57" i="1" s="1"/>
  <c r="AA58" i="1" s="1"/>
  <c r="X54" i="1" l="1"/>
  <c r="X55" i="1" s="1"/>
  <c r="Z62" i="1"/>
  <c r="Z63" i="1" s="1"/>
  <c r="Z64" i="1" s="1"/>
  <c r="AC62" i="1"/>
  <c r="AD56" i="1"/>
  <c r="AD57" i="1" s="1"/>
  <c r="AD58" i="1" s="1"/>
  <c r="Z56" i="1"/>
  <c r="Z57" i="1" s="1"/>
  <c r="Z58" i="1" s="1"/>
  <c r="AB62" i="1"/>
  <c r="AB63" i="1" s="1"/>
  <c r="AB64" i="1" s="1"/>
  <c r="AD68" i="1"/>
  <c r="AD69" i="1" s="1"/>
  <c r="AD70" i="1" s="1"/>
  <c r="AC68" i="1"/>
  <c r="AC69" i="1" s="1"/>
  <c r="AC70" i="1" s="1"/>
  <c r="AB68" i="1"/>
  <c r="AB69" i="1" s="1"/>
  <c r="AB70" i="1" s="1"/>
  <c r="AA68" i="1"/>
  <c r="AA69" i="1" s="1"/>
  <c r="AA70" i="1" s="1"/>
  <c r="Z68" i="1"/>
  <c r="Z69" i="1" s="1"/>
  <c r="Z70" i="1" s="1"/>
  <c r="AB56" i="1"/>
  <c r="AB57" i="1" s="1"/>
  <c r="AB58" i="1" s="1"/>
  <c r="AD62" i="1"/>
  <c r="AD63" i="1" s="1"/>
  <c r="AD64" i="1" s="1"/>
  <c r="AA63" i="1"/>
  <c r="AA64" i="1" s="1"/>
  <c r="AC63" i="1"/>
  <c r="AC64" i="1" s="1"/>
</calcChain>
</file>

<file path=xl/sharedStrings.xml><?xml version="1.0" encoding="utf-8"?>
<sst xmlns="http://schemas.openxmlformats.org/spreadsheetml/2006/main" count="302" uniqueCount="137">
  <si>
    <t>Method name: Enzyme Activity Assays</t>
  </si>
  <si>
    <t/>
  </si>
  <si>
    <t>Application: SparkControl</t>
  </si>
  <si>
    <t>V3.1 SP1</t>
  </si>
  <si>
    <t>Device: Spark</t>
  </si>
  <si>
    <t>Serial number: 2201002277</t>
  </si>
  <si>
    <t>Firmware:</t>
  </si>
  <si>
    <t>ABS:V4.3.2|ABS_MEX:V5.1.1|MTP:V14.3.3|FLUOR:V5.1.4|FLUOR_MEM:V5.1.1|FLUOR_MEX:V5.1.1|PODI:V1.12.5</t>
  </si>
  <si>
    <t>Date:</t>
  </si>
  <si>
    <t>2022-06-07</t>
  </si>
  <si>
    <t>Time:</t>
  </si>
  <si>
    <t>18:11</t>
  </si>
  <si>
    <t>System</t>
  </si>
  <si>
    <t>OEKOL-075214</t>
  </si>
  <si>
    <t>User</t>
  </si>
  <si>
    <t>OEKOL-075214\Administrator</t>
  </si>
  <si>
    <t>Plate</t>
  </si>
  <si>
    <t>[LUM96fb_Lumox] - Greiner 96 Flat Black Cat. No.:  96000024/96120096</t>
  </si>
  <si>
    <t>Lid lifter</t>
  </si>
  <si>
    <t>No lid</t>
  </si>
  <si>
    <t>Humidity Cassette</t>
  </si>
  <si>
    <t>No humidity cassette</t>
  </si>
  <si>
    <t>Smooth mode</t>
  </si>
  <si>
    <t>Not selected</t>
  </si>
  <si>
    <t>List of actions in this measurement script:</t>
  </si>
  <si>
    <t>Shaking</t>
  </si>
  <si>
    <t>Fluorescence Top Reading</t>
  </si>
  <si>
    <t>MUF</t>
  </si>
  <si>
    <t>AMC</t>
  </si>
  <si>
    <t>Absorbance</t>
  </si>
  <si>
    <t>L-DOPA</t>
  </si>
  <si>
    <t>Move plate</t>
  </si>
  <si>
    <t>Name</t>
  </si>
  <si>
    <t>LUM96fb_Lumox</t>
  </si>
  <si>
    <t>Plate layout</t>
  </si>
  <si>
    <t>Plate area</t>
  </si>
  <si>
    <t>A1-H12</t>
  </si>
  <si>
    <t>Start Time</t>
  </si>
  <si>
    <t>2022-06-07 18:07:49</t>
  </si>
  <si>
    <t>Shaking (Double Orbital) Duration [s]</t>
  </si>
  <si>
    <t>Shaking (Double Orbital) Position</t>
  </si>
  <si>
    <t>Current</t>
  </si>
  <si>
    <t>Shaking (Double Orbital) Amplitude [mm]</t>
  </si>
  <si>
    <t>Shaking (Double Orbital) Frequency [rpm]</t>
  </si>
  <si>
    <t>End Time</t>
  </si>
  <si>
    <t>2022-06-07 18:07:54</t>
  </si>
  <si>
    <t>Mode</t>
  </si>
  <si>
    <t>Excitation</t>
  </si>
  <si>
    <t>Monochromator</t>
  </si>
  <si>
    <t>Excitation wavelength [nm]</t>
  </si>
  <si>
    <t>Excitation bandwidth [nm]</t>
  </si>
  <si>
    <t>Emission</t>
  </si>
  <si>
    <t>Emission wavelength [nm]</t>
  </si>
  <si>
    <t>Emission bandwidth [nm]</t>
  </si>
  <si>
    <t>Gain Optimal</t>
  </si>
  <si>
    <t>Mirror</t>
  </si>
  <si>
    <t>Automatic (50% Mirror)</t>
  </si>
  <si>
    <t>Number of flashes</t>
  </si>
  <si>
    <t>Integration time [µs]</t>
  </si>
  <si>
    <t>Lag time [µs]</t>
  </si>
  <si>
    <t>Settle time [ms]</t>
  </si>
  <si>
    <t>Z-Position [μm]</t>
  </si>
  <si>
    <t>Z-Position mode</t>
  </si>
  <si>
    <t>Manual</t>
  </si>
  <si>
    <t>Part of Plate</t>
  </si>
  <si>
    <t>Temperature [°C]</t>
  </si>
  <si>
    <t>&lt;&gt;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</si>
  <si>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</si>
  <si>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</si>
  <si>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</si>
  <si>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</si>
  <si>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</si>
  <si>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</si>
  <si>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</si>
  <si>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</si>
  <si>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</si>
  <si>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</si>
  <si>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</si>
  <si>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</si>
  <si>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A</t>
  </si>
  <si>
    <t>B</t>
  </si>
  <si>
    <t>C</t>
  </si>
  <si>
    <t>D</t>
  </si>
  <si>
    <t>E</t>
  </si>
  <si>
    <t>F</t>
  </si>
  <si>
    <t>G</t>
  </si>
  <si>
    <t>H</t>
  </si>
  <si>
    <t>2022-06-07 18:09:25</t>
  </si>
  <si>
    <t>2022-06-07 18:09:28</t>
  </si>
  <si>
    <t>2022-06-07 18:10:59</t>
  </si>
  <si>
    <t>Measurement wavelength [nm]</t>
  </si>
  <si>
    <t>2022-06-07 18:11:02</t>
  </si>
  <si>
    <t>2022-06-07 18:11:25</t>
  </si>
  <si>
    <t>2022-06-07 18:11:28</t>
  </si>
  <si>
    <t>Movement</t>
  </si>
  <si>
    <t>Out</t>
  </si>
  <si>
    <t>2022-06-07 18:11:35</t>
  </si>
  <si>
    <t>Glu jove method</t>
  </si>
  <si>
    <t>Glu</t>
  </si>
  <si>
    <t>rep1</t>
  </si>
  <si>
    <t>rep2</t>
  </si>
  <si>
    <t>rep3</t>
  </si>
  <si>
    <t>rep4</t>
  </si>
  <si>
    <t>rep5</t>
  </si>
  <si>
    <t>mean_slurry</t>
  </si>
  <si>
    <t>Mean Sample</t>
  </si>
  <si>
    <t>Q factor</t>
  </si>
  <si>
    <t>Median Quench</t>
  </si>
  <si>
    <t>Q corr</t>
  </si>
  <si>
    <t>Fluor per mole (per uM)</t>
  </si>
  <si>
    <t>abiotic corr</t>
  </si>
  <si>
    <t>Quench per mole</t>
  </si>
  <si>
    <t>conc uM</t>
  </si>
  <si>
    <t>Time (min)</t>
  </si>
  <si>
    <t>Xyl</t>
  </si>
  <si>
    <t>Sample volume in black plate (mL)</t>
  </si>
  <si>
    <t>Glu (uM/min)</t>
  </si>
  <si>
    <t>Selins MUF Curve</t>
  </si>
  <si>
    <t>Glu (um)</t>
  </si>
  <si>
    <t>Fluorsence</t>
  </si>
  <si>
    <t>uM dilution</t>
  </si>
  <si>
    <t>a</t>
  </si>
  <si>
    <t>b</t>
  </si>
  <si>
    <t>NAG</t>
  </si>
  <si>
    <t>Pho</t>
  </si>
  <si>
    <t xml:space="preserve">um </t>
  </si>
  <si>
    <t>Fluor</t>
  </si>
  <si>
    <t>Fluor per mole</t>
  </si>
  <si>
    <t>Cbh</t>
  </si>
  <si>
    <t>Quenching @ 0.3 um</t>
  </si>
  <si>
    <t>50um</t>
  </si>
  <si>
    <t>XYL (uM/min)</t>
  </si>
  <si>
    <t>10um</t>
  </si>
  <si>
    <t>5um</t>
  </si>
  <si>
    <t>* concentration if not enhanced by glycine</t>
  </si>
  <si>
    <t>Pep</t>
  </si>
  <si>
    <t>Selins AMC Curve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</si>
</sst>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000"/>
  </numFmts>
  <fonts count="4" x14ac:knownFonts="1">
    <font>
      <sz val="11"/>
      <name val="Calibri"/>
    </font>
    <font>
      <sz val="11"/>
      <color rgb="FF000000"/>
      <name val="Calibri"/>
    </font>
    <font>
      <sz val="11"/>
      <color rgb="FFFFFFFF"/>
      <name val="Calibri"/>
    </font>
    <font>
      <sz val="11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ADFF2F"/>
      </patternFill>
    </fill>
    <fill>
      <patternFill patternType="solid">
        <fgColor rgb="FF808080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0">
    <xf numFmtId="0" fontId="0" fillId="0" borderId="0" xfId="0" applyNumberFormat="1" applyFont="1"/>
    <xf numFmtId="0" fontId="1" fillId="0" borderId="0" xfId="0" applyNumberFormat="1" applyFont="1"/>
    <xf numFmtId="0" fontId="1" fillId="2" borderId="0" xfId="0" applyNumberFormat="1" applyFont="1" applyFill="1"/>
    <xf numFmtId="0" fontId="2" fillId="0" borderId="0" xfId="0" applyNumberFormat="1" applyFont="1"/>
    <xf numFmtId="0" fontId="2" fillId="3" borderId="0" xfId="0" applyNumberFormat="1" applyFont="1" applyFill="1"/>
    <xf numFmtId="0" fontId="0" fillId="4" borderId="0" xfId="0" applyFill="1"/>
    <xf numFmtId="0" fontId="0" fillId="0" borderId="0" xfId="0" applyNumberFormat="1" applyFont="1" applyAlignment="1"/>
    <xf numFmtId="0" fontId="0" fillId="5" borderId="0" xfId="0" applyFill="1"/>
    <xf numFmtId="2" fontId="0" fillId="5" borderId="0" xfId="0" applyNumberFormat="1" applyFill="1"/>
    <xf numFmtId="2" fontId="0" fillId="4" borderId="0" xfId="0" applyNumberFormat="1" applyFill="1"/>
    <xf numFmtId="0" fontId="3" fillId="5" borderId="0" xfId="0" applyNumberFormat="1" applyFont="1" applyFill="1"/>
    <xf numFmtId="0" fontId="0" fillId="6" borderId="0" xfId="0" applyFill="1"/>
    <xf numFmtId="2" fontId="0" fillId="6" borderId="0" xfId="0" applyNumberFormat="1" applyFill="1"/>
    <xf numFmtId="0" fontId="3" fillId="0" borderId="0" xfId="0" applyNumberFormat="1" applyFont="1" applyFill="1" applyBorder="1" applyAlignment="1"/>
    <xf numFmtId="0" fontId="3" fillId="0" borderId="0" xfId="0" applyNumberFormat="1" applyFont="1"/>
    <xf numFmtId="0" fontId="0" fillId="0" borderId="0" xfId="0"/>
    <xf numFmtId="0" fontId="1" fillId="7" borderId="0" xfId="0" applyNumberFormat="1" applyFont="1" applyFill="1"/>
    <xf numFmtId="0" fontId="0" fillId="8" borderId="0" xfId="0" applyFill="1"/>
    <xf numFmtId="2" fontId="0" fillId="8" borderId="0" xfId="0" applyNumberFormat="1" applyFill="1"/>
    <xf numFmtId="0" fontId="1" fillId="9" borderId="0" xfId="0" applyNumberFormat="1" applyFont="1" applyFill="1"/>
    <xf numFmtId="0" fontId="0" fillId="10" borderId="0" xfId="0" applyFill="1"/>
    <xf numFmtId="2" fontId="0" fillId="10" borderId="0" xfId="0" applyNumberFormat="1" applyFill="1"/>
    <xf numFmtId="0" fontId="0" fillId="7" borderId="0" xfId="0" applyFill="1"/>
    <xf numFmtId="2" fontId="0" fillId="7" borderId="0" xfId="0" applyNumberFormat="1" applyFill="1"/>
    <xf numFmtId="0" fontId="0" fillId="4" borderId="0" xfId="0" applyNumberFormat="1" applyFont="1" applyFill="1"/>
    <xf numFmtId="165" fontId="0" fillId="6" borderId="0" xfId="0" applyNumberFormat="1" applyFill="1"/>
    <xf numFmtId="165" fontId="0" fillId="8" borderId="0" xfId="0" applyNumberFormat="1" applyFill="1"/>
    <xf numFmtId="165" fontId="0" fillId="7" borderId="0" xfId="0" applyNumberFormat="1" applyFill="1"/>
    <xf numFmtId="0" fontId="0" fillId="0" borderId="0" xfId="0" applyFill="1"/>
    <xf numFmtId="164" fontId="0" fillId="0" borderId="0" xfId="0" applyNumberFormat="1" applyFill="1"/>
    <xf numFmtId="0" fontId="0" fillId="11" borderId="0" xfId="0" applyNumberFormat="1" applyFont="1" applyFill="1"/>
    <xf numFmtId="165" fontId="0" fillId="11" borderId="0" xfId="0" applyNumberFormat="1" applyFont="1" applyFill="1"/>
    <xf numFmtId="0" fontId="1" fillId="11" borderId="0" xfId="0" applyNumberFormat="1" applyFont="1" applyFill="1"/>
    <xf numFmtId="0" fontId="0" fillId="12" borderId="0" xfId="0" applyNumberFormat="1" applyFont="1" applyFill="1"/>
    <xf numFmtId="0" fontId="1" fillId="0" borderId="0" xfId="0" applyNumberFormat="1" applyFont="1" applyFill="1"/>
    <xf numFmtId="165" fontId="0" fillId="4" borderId="0" xfId="0" applyNumberFormat="1" applyFill="1"/>
    <xf numFmtId="165" fontId="0" fillId="10" borderId="0" xfId="0" applyNumberFormat="1" applyFill="1"/>
    <xf numFmtId="166" fontId="0" fillId="12" borderId="0" xfId="0" applyNumberFormat="1" applyFont="1" applyFill="1"/>
    <xf numFmtId="0" fontId="1" fillId="12" borderId="0" xfId="0" applyNumberFormat="1" applyFont="1" applyFill="1"/>
    <xf numFmtId="0" fontId="3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MUF Calibration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8373513072924209E-2"/>
                  <c:y val="-0.3356298620051861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S19_F_C1!$Q$59:$Q$65</c:f>
              <c:numCache>
                <c:formatCode>General</c:formatCode>
                <c:ptCount val="7"/>
                <c:pt idx="0">
                  <c:v>4643</c:v>
                </c:pt>
                <c:pt idx="2">
                  <c:v>162</c:v>
                </c:pt>
                <c:pt idx="3">
                  <c:v>88</c:v>
                </c:pt>
                <c:pt idx="4">
                  <c:v>24</c:v>
                </c:pt>
                <c:pt idx="5">
                  <c:v>16</c:v>
                </c:pt>
                <c:pt idx="6">
                  <c:v>11</c:v>
                </c:pt>
              </c:numCache>
            </c:numRef>
          </c:xVal>
          <c:yVal>
            <c:numRef>
              <c:f>S19_F_C1!$R$59:$R$65</c:f>
              <c:numCache>
                <c:formatCode>General</c:formatCode>
                <c:ptCount val="7"/>
                <c:pt idx="0">
                  <c:v>50</c:v>
                </c:pt>
                <c:pt idx="1">
                  <c:v>10</c:v>
                </c:pt>
                <c:pt idx="2">
                  <c:v>5</c:v>
                </c:pt>
                <c:pt idx="3">
                  <c:v>2.5</c:v>
                </c:pt>
                <c:pt idx="4">
                  <c:v>0.5</c:v>
                </c:pt>
                <c:pt idx="5">
                  <c:v>0.25</c:v>
                </c:pt>
                <c:pt idx="6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8A6-44D8-B8CD-6D9BE8E990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583039"/>
        <c:axId val="263952111"/>
      </c:scatterChart>
      <c:valAx>
        <c:axId val="259583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952111"/>
        <c:crosses val="autoZero"/>
        <c:crossBetween val="midCat"/>
      </c:valAx>
      <c:valAx>
        <c:axId val="263952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583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AMC Calibration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7880656562978647E-2"/>
          <c:y val="0.15873338428930053"/>
          <c:w val="0.89360087349089667"/>
          <c:h val="0.73500460486263808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5759319255322396"/>
                  <c:y val="-0.2245727529808579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S19_F_C1!$Q$94:$Q$97</c:f>
              <c:numCache>
                <c:formatCode>General</c:formatCode>
                <c:ptCount val="4"/>
                <c:pt idx="0">
                  <c:v>1739</c:v>
                </c:pt>
                <c:pt idx="1">
                  <c:v>854</c:v>
                </c:pt>
                <c:pt idx="2">
                  <c:v>157</c:v>
                </c:pt>
                <c:pt idx="3">
                  <c:v>84</c:v>
                </c:pt>
              </c:numCache>
            </c:numRef>
          </c:xVal>
          <c:yVal>
            <c:numRef>
              <c:f>S19_F_C1!$R$94:$R$97</c:f>
              <c:numCache>
                <c:formatCode>General</c:formatCode>
                <c:ptCount val="4"/>
                <c:pt idx="0">
                  <c:v>5</c:v>
                </c:pt>
                <c:pt idx="1">
                  <c:v>2.5</c:v>
                </c:pt>
                <c:pt idx="2">
                  <c:v>0.5</c:v>
                </c:pt>
                <c:pt idx="3">
                  <c:v>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F2-4560-A649-33A1BE2FC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583039"/>
        <c:axId val="263952111"/>
      </c:scatterChart>
      <c:valAx>
        <c:axId val="259583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952111"/>
        <c:crosses val="autoZero"/>
        <c:crossBetween val="midCat"/>
      </c:valAx>
      <c:valAx>
        <c:axId val="263952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583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119063</xdr:colOff>
      <xdr:row>72</xdr:row>
      <xdr:rowOff>59532</xdr:rowOff>
    </xdr:from>
    <xdr:to>
      <xdr:col>22</xdr:col>
      <xdr:colOff>645992</xdr:colOff>
      <xdr:row>86</xdr:row>
      <xdr:rowOff>149882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05775B-C678-4B9B-9A15-1E84F01DEC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90</xdr:row>
      <xdr:rowOff>0</xdr:rowOff>
    </xdr:from>
    <xdr:to>
      <xdr:col>28</xdr:col>
      <xdr:colOff>621166</xdr:colOff>
      <xdr:row>104</xdr:row>
      <xdr:rowOff>190587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6CCEC97-7CA8-4452-BCD7-ABC8876198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Slipstream">
      <a:dk1>
        <a:sysClr val="windowText" lastClr="000000"/>
      </a:dk1>
      <a:lt1>
        <a:sysClr val="window" lastClr="FFFFFF"/>
      </a:lt1>
      <a:dk2>
        <a:srgbClr val="212745"/>
      </a:dk2>
      <a:lt2>
        <a:srgbClr val="B4DCFA"/>
      </a:lt2>
      <a:accent1>
        <a:srgbClr val="4E67C8"/>
      </a:accent1>
      <a:accent2>
        <a:srgbClr val="5ECCF3"/>
      </a:accent2>
      <a:accent3>
        <a:srgbClr val="A7EA52"/>
      </a:accent3>
      <a:accent4>
        <a:srgbClr val="5DCEAF"/>
      </a:accent4>
      <a:accent5>
        <a:srgbClr val="FF8021"/>
      </a:accent5>
      <a:accent6>
        <a:srgbClr val="F14124"/>
      </a:accent6>
      <a:hlink>
        <a:srgbClr val="56C7AA"/>
      </a:hlink>
      <a:folHlink>
        <a:srgbClr val="59A8D1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29"/>
  <sheetViews>
    <sheetView tabSelected="1" topLeftCell="A84" zoomScale="80" workbookViewId="0">
      <selection activeCell="T123" sqref="T122:T123"/>
    </sheetView>
  </sheetViews>
  <sheetFormatPr defaultColWidth="9.140625" defaultRowHeight="15" x14ac:dyDescent="0.25"/>
  <cols>
    <col min="22" max="22" width="18.140625" customWidth="1"/>
    <col min="23" max="23" width="13.140625" bestFit="1" customWidth="1"/>
    <col min="24" max="24" width="14" customWidth="1"/>
    <col min="26" max="26" width="11.42578125" bestFit="1" customWidth="1"/>
    <col min="27" max="27" width="13.140625" bestFit="1" customWidth="1"/>
    <col min="28" max="29" width="12.140625" bestFit="1" customWidth="1"/>
    <col min="30" max="30" width="13.140625" bestFit="1" customWidth="1"/>
  </cols>
  <sheetData>
    <row r="1" spans="1:11" x14ac:dyDescent="0.25">
      <c r="A1" s="1" t="s">
        <v>0</v>
      </c>
      <c r="B1" s="1"/>
      <c r="C1" s="1"/>
      <c r="D1" s="1"/>
      <c r="E1" s="1" t="s">
        <v>1</v>
      </c>
      <c r="F1" s="1"/>
      <c r="G1" s="1"/>
      <c r="H1" s="1"/>
      <c r="I1" s="1"/>
      <c r="J1" s="1"/>
      <c r="K1" s="1"/>
    </row>
    <row r="2" spans="1:11" x14ac:dyDescent="0.25">
      <c r="A2" s="1" t="s">
        <v>2</v>
      </c>
      <c r="B2" s="1"/>
      <c r="C2" s="1"/>
      <c r="D2" s="1"/>
      <c r="E2" s="1" t="s">
        <v>3</v>
      </c>
      <c r="F2" s="1"/>
      <c r="G2" s="1"/>
      <c r="H2" s="1"/>
      <c r="I2" s="1"/>
      <c r="J2" s="1"/>
      <c r="K2" s="1"/>
    </row>
    <row r="3" spans="1:11" x14ac:dyDescent="0.25">
      <c r="A3" s="1" t="s">
        <v>4</v>
      </c>
      <c r="B3" s="1"/>
      <c r="C3" s="1"/>
      <c r="D3" s="1"/>
      <c r="E3" s="1" t="s">
        <v>5</v>
      </c>
      <c r="F3" s="1"/>
      <c r="G3" s="1"/>
      <c r="H3" s="1"/>
      <c r="I3" s="1"/>
      <c r="J3" s="1"/>
      <c r="K3" s="1"/>
    </row>
    <row r="4" spans="1:11" x14ac:dyDescent="0.25">
      <c r="A4" s="1" t="s">
        <v>6</v>
      </c>
      <c r="B4" s="1"/>
      <c r="C4" s="1"/>
      <c r="D4" s="1"/>
      <c r="E4" s="1" t="s">
        <v>7</v>
      </c>
      <c r="F4" s="1"/>
      <c r="G4" s="1"/>
      <c r="H4" s="1"/>
      <c r="I4" s="1"/>
      <c r="J4" s="1"/>
      <c r="K4" s="1"/>
    </row>
    <row r="5" spans="1:11" x14ac:dyDescent="0.25">
      <c r="A5" s="1" t="s">
        <v>1</v>
      </c>
      <c r="B5" s="1"/>
      <c r="C5" s="1"/>
      <c r="D5" s="1"/>
      <c r="E5" s="1" t="s">
        <v>1</v>
      </c>
      <c r="F5" s="1"/>
      <c r="G5" s="1"/>
      <c r="H5" s="1"/>
      <c r="I5" s="1"/>
      <c r="J5" s="1"/>
      <c r="K5" s="1"/>
    </row>
    <row r="6" spans="1:11" x14ac:dyDescent="0.25">
      <c r="A6" s="1" t="s">
        <v>8</v>
      </c>
      <c r="B6" s="1"/>
      <c r="C6" s="1"/>
      <c r="D6" s="1"/>
      <c r="E6" s="1" t="s">
        <v>9</v>
      </c>
      <c r="F6" s="1"/>
      <c r="G6" s="1"/>
      <c r="H6" s="1"/>
      <c r="I6" s="1"/>
      <c r="J6" s="1"/>
      <c r="K6" s="1"/>
    </row>
    <row r="7" spans="1:11" x14ac:dyDescent="0.25">
      <c r="A7" s="1" t="s">
        <v>10</v>
      </c>
      <c r="B7" s="1"/>
      <c r="C7" s="1"/>
      <c r="D7" s="1"/>
      <c r="E7" s="1" t="s">
        <v>11</v>
      </c>
      <c r="F7" s="1"/>
      <c r="G7" s="1"/>
      <c r="H7" s="1"/>
      <c r="I7" s="1"/>
      <c r="J7" s="1"/>
      <c r="K7" s="1"/>
    </row>
    <row r="8" spans="1:11" x14ac:dyDescent="0.25">
      <c r="A8" s="1" t="s">
        <v>12</v>
      </c>
      <c r="B8" s="1"/>
      <c r="C8" s="1"/>
      <c r="D8" s="1"/>
      <c r="E8" s="1" t="s">
        <v>13</v>
      </c>
      <c r="F8" s="1"/>
      <c r="G8" s="1"/>
      <c r="H8" s="1"/>
      <c r="I8" s="1"/>
      <c r="J8" s="1"/>
      <c r="K8" s="1"/>
    </row>
    <row r="9" spans="1:11" x14ac:dyDescent="0.25">
      <c r="A9" s="1" t="s">
        <v>14</v>
      </c>
      <c r="B9" s="1"/>
      <c r="C9" s="1"/>
      <c r="D9" s="1"/>
      <c r="E9" s="1" t="s">
        <v>15</v>
      </c>
      <c r="F9" s="1"/>
      <c r="G9" s="1"/>
      <c r="H9" s="1"/>
      <c r="I9" s="1"/>
      <c r="J9" s="1"/>
      <c r="K9" s="1"/>
    </row>
    <row r="10" spans="1:11" x14ac:dyDescent="0.25">
      <c r="A10" s="1" t="s">
        <v>16</v>
      </c>
      <c r="B10" s="1"/>
      <c r="C10" s="1"/>
      <c r="D10" s="1"/>
      <c r="E10" s="1" t="s">
        <v>17</v>
      </c>
      <c r="F10" s="1"/>
      <c r="G10" s="1"/>
      <c r="H10" s="1"/>
      <c r="I10" s="1"/>
      <c r="J10" s="1"/>
      <c r="K10" s="1"/>
    </row>
    <row r="11" spans="1:11" x14ac:dyDescent="0.25">
      <c r="A11" s="1" t="s">
        <v>18</v>
      </c>
      <c r="B11" s="1"/>
      <c r="C11" s="1"/>
      <c r="D11" s="1"/>
      <c r="E11" s="1" t="s">
        <v>19</v>
      </c>
      <c r="F11" s="1"/>
      <c r="G11" s="1"/>
      <c r="H11" s="1"/>
      <c r="I11" s="1"/>
      <c r="J11" s="1"/>
      <c r="K11" s="1"/>
    </row>
    <row r="12" spans="1:11" x14ac:dyDescent="0.25">
      <c r="A12" s="1" t="s">
        <v>20</v>
      </c>
      <c r="B12" s="1"/>
      <c r="C12" s="1"/>
      <c r="D12" s="1"/>
      <c r="E12" s="1" t="s">
        <v>21</v>
      </c>
      <c r="F12" s="1"/>
      <c r="G12" s="1"/>
      <c r="H12" s="1"/>
      <c r="I12" s="1"/>
      <c r="J12" s="1"/>
      <c r="K12" s="1"/>
    </row>
    <row r="13" spans="1:11" x14ac:dyDescent="0.25">
      <c r="A13" s="1" t="s">
        <v>22</v>
      </c>
      <c r="B13" s="1"/>
      <c r="C13" s="1"/>
      <c r="D13" s="1"/>
      <c r="E13" s="1" t="s">
        <v>23</v>
      </c>
      <c r="F13" s="1"/>
      <c r="G13" s="1"/>
      <c r="H13" s="1"/>
      <c r="I13" s="1"/>
      <c r="J13" s="1"/>
      <c r="K13" s="1"/>
    </row>
    <row r="14" spans="1:11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</row>
    <row r="15" spans="1:11" x14ac:dyDescent="0.25">
      <c r="A15" s="2" t="s">
        <v>24</v>
      </c>
      <c r="B15" s="2"/>
      <c r="C15" s="2"/>
      <c r="D15" s="2"/>
      <c r="E15" s="2"/>
      <c r="F15" s="2"/>
      <c r="G15" s="2"/>
      <c r="H15" s="2"/>
      <c r="I15" s="2"/>
      <c r="J15" s="2"/>
      <c r="K15" s="2"/>
    </row>
    <row r="16" spans="1:11" x14ac:dyDescent="0.25">
      <c r="A16" s="2" t="s">
        <v>16</v>
      </c>
      <c r="B16" s="2"/>
      <c r="C16" s="2"/>
      <c r="D16" s="2"/>
      <c r="E16" s="2"/>
      <c r="F16" s="2"/>
      <c r="G16" s="2"/>
      <c r="H16" s="2"/>
      <c r="I16" s="2"/>
      <c r="J16" s="2"/>
      <c r="K16" s="2"/>
    </row>
    <row r="17" spans="1:11" x14ac:dyDescent="0.25">
      <c r="A17" s="2"/>
      <c r="B17" s="2" t="s">
        <v>25</v>
      </c>
      <c r="C17" s="2"/>
      <c r="D17" s="2"/>
      <c r="E17" s="2"/>
      <c r="F17" s="2"/>
      <c r="G17" s="2"/>
      <c r="H17" s="2"/>
      <c r="I17" s="2"/>
      <c r="J17" s="2"/>
      <c r="K17" s="2"/>
    </row>
    <row r="18" spans="1:11" x14ac:dyDescent="0.25">
      <c r="A18" s="2"/>
      <c r="B18" s="2" t="s">
        <v>26</v>
      </c>
      <c r="C18" s="2"/>
      <c r="D18" s="2"/>
      <c r="E18" s="2"/>
      <c r="F18" s="2"/>
      <c r="G18" s="2" t="s">
        <v>27</v>
      </c>
      <c r="H18" s="2"/>
      <c r="I18" s="2"/>
      <c r="J18" s="2"/>
      <c r="K18" s="2"/>
    </row>
    <row r="19" spans="1:11" x14ac:dyDescent="0.25">
      <c r="A19" s="2"/>
      <c r="B19" s="2" t="s">
        <v>26</v>
      </c>
      <c r="C19" s="2"/>
      <c r="D19" s="2"/>
      <c r="E19" s="2"/>
      <c r="F19" s="2"/>
      <c r="G19" s="2" t="s">
        <v>28</v>
      </c>
      <c r="H19" s="2"/>
      <c r="I19" s="2"/>
      <c r="J19" s="2"/>
      <c r="K19" s="2"/>
    </row>
    <row r="20" spans="1:11" x14ac:dyDescent="0.25">
      <c r="A20" s="2"/>
      <c r="B20" s="2" t="s">
        <v>29</v>
      </c>
      <c r="C20" s="2"/>
      <c r="D20" s="2"/>
      <c r="E20" s="2"/>
      <c r="F20" s="2"/>
      <c r="G20" s="2" t="s">
        <v>30</v>
      </c>
      <c r="H20" s="2"/>
      <c r="I20" s="2"/>
      <c r="J20" s="2"/>
      <c r="K20" s="2"/>
    </row>
    <row r="21" spans="1:11" x14ac:dyDescent="0.25">
      <c r="A21" s="2"/>
      <c r="B21" s="2" t="s">
        <v>31</v>
      </c>
      <c r="C21" s="2"/>
      <c r="D21" s="2"/>
      <c r="E21" s="2"/>
      <c r="F21" s="2"/>
      <c r="G21" s="2"/>
      <c r="H21" s="2"/>
      <c r="I21" s="2"/>
      <c r="J21" s="2"/>
      <c r="K21" s="2"/>
    </row>
    <row r="22" spans="1:11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</row>
    <row r="23" spans="1:11" x14ac:dyDescent="0.25">
      <c r="A23" s="1" t="s">
        <v>32</v>
      </c>
      <c r="B23" s="1"/>
      <c r="C23" s="1"/>
      <c r="D23" s="1"/>
      <c r="E23" s="1" t="s">
        <v>33</v>
      </c>
      <c r="F23" s="1"/>
      <c r="G23" s="1"/>
      <c r="H23" s="1"/>
      <c r="I23" s="1"/>
      <c r="J23" s="1"/>
      <c r="K23" s="1"/>
    </row>
    <row r="24" spans="1:11" x14ac:dyDescent="0.25">
      <c r="A24" s="1" t="s">
        <v>34</v>
      </c>
      <c r="B24" s="1"/>
      <c r="C24" s="1"/>
      <c r="D24" s="1"/>
      <c r="E24" s="1"/>
      <c r="F24" s="1"/>
      <c r="G24" s="1"/>
      <c r="H24" s="1"/>
      <c r="I24" s="1"/>
      <c r="J24" s="1"/>
      <c r="K24" s="1"/>
    </row>
    <row r="25" spans="1:11" x14ac:dyDescent="0.25">
      <c r="A25" s="1" t="s">
        <v>35</v>
      </c>
      <c r="B25" s="1"/>
      <c r="C25" s="1"/>
      <c r="D25" s="1"/>
      <c r="E25" s="1" t="s">
        <v>36</v>
      </c>
      <c r="F25" s="1"/>
      <c r="G25" s="1"/>
      <c r="H25" s="1"/>
      <c r="I25" s="1"/>
      <c r="J25" s="1"/>
      <c r="K25" s="1"/>
    </row>
    <row r="26" spans="1:1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</row>
    <row r="27" spans="1:11" x14ac:dyDescent="0.25">
      <c r="A27" s="1" t="s">
        <v>37</v>
      </c>
      <c r="B27" s="1"/>
      <c r="C27" s="1"/>
      <c r="D27" s="1"/>
      <c r="E27" s="1" t="s">
        <v>38</v>
      </c>
      <c r="F27" s="1"/>
      <c r="G27" s="1"/>
      <c r="H27" s="1"/>
      <c r="I27" s="1"/>
      <c r="J27" s="1"/>
      <c r="K27" s="1"/>
    </row>
    <row r="28" spans="1:11" x14ac:dyDescent="0.25">
      <c r="A28" s="1" t="s">
        <v>39</v>
      </c>
      <c r="B28" s="1"/>
      <c r="C28" s="1"/>
      <c r="D28" s="1"/>
      <c r="E28" s="1">
        <v>5</v>
      </c>
      <c r="F28" s="1"/>
      <c r="G28" s="1"/>
      <c r="H28" s="1"/>
      <c r="I28" s="1"/>
      <c r="J28" s="1"/>
      <c r="K28" s="1"/>
    </row>
    <row r="29" spans="1:11" x14ac:dyDescent="0.25">
      <c r="A29" s="1" t="s">
        <v>40</v>
      </c>
      <c r="B29" s="1"/>
      <c r="C29" s="1"/>
      <c r="D29" s="1"/>
      <c r="E29" s="1" t="s">
        <v>41</v>
      </c>
      <c r="F29" s="1"/>
      <c r="G29" s="1"/>
      <c r="H29" s="1"/>
      <c r="I29" s="1"/>
      <c r="J29" s="1"/>
      <c r="K29" s="1"/>
    </row>
    <row r="30" spans="1:11" x14ac:dyDescent="0.25">
      <c r="A30" s="1" t="s">
        <v>42</v>
      </c>
      <c r="B30" s="1"/>
      <c r="C30" s="1"/>
      <c r="D30" s="1"/>
      <c r="E30" s="1">
        <v>1</v>
      </c>
      <c r="F30" s="1"/>
      <c r="G30" s="1"/>
      <c r="H30" s="1"/>
      <c r="I30" s="1"/>
      <c r="J30" s="1"/>
      <c r="K30" s="1"/>
    </row>
    <row r="31" spans="1:11" x14ac:dyDescent="0.25">
      <c r="A31" s="1" t="s">
        <v>43</v>
      </c>
      <c r="B31" s="1"/>
      <c r="C31" s="1"/>
      <c r="D31" s="1"/>
      <c r="E31" s="1">
        <v>270</v>
      </c>
      <c r="F31" s="1"/>
      <c r="G31" s="1"/>
      <c r="H31" s="1"/>
      <c r="I31" s="1"/>
      <c r="J31" s="1"/>
      <c r="K31" s="1"/>
    </row>
    <row r="32" spans="1:11" x14ac:dyDescent="0.25">
      <c r="A32" s="1" t="s">
        <v>44</v>
      </c>
      <c r="B32" s="1"/>
      <c r="C32" s="1"/>
      <c r="D32" s="1"/>
      <c r="E32" s="1" t="s">
        <v>45</v>
      </c>
      <c r="F32" s="1"/>
      <c r="G32" s="1"/>
      <c r="H32" s="1"/>
      <c r="I32" s="1"/>
      <c r="J32" s="1"/>
      <c r="K32" s="1"/>
    </row>
    <row r="33" spans="1:30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</row>
    <row r="34" spans="1:30" x14ac:dyDescent="0.25">
      <c r="A34" s="1" t="s">
        <v>46</v>
      </c>
      <c r="B34" s="1" t="s">
        <v>26</v>
      </c>
      <c r="C34" s="1"/>
      <c r="D34" s="1"/>
      <c r="E34" s="1"/>
      <c r="F34" s="1"/>
      <c r="G34" s="1"/>
      <c r="H34" s="1"/>
      <c r="I34" s="1"/>
      <c r="J34" s="1"/>
      <c r="K34" s="1"/>
    </row>
    <row r="35" spans="1:30" x14ac:dyDescent="0.25">
      <c r="A35" s="1" t="s">
        <v>32</v>
      </c>
      <c r="B35" s="1" t="s">
        <v>27</v>
      </c>
      <c r="C35" s="1"/>
      <c r="D35" s="1"/>
      <c r="E35" s="1"/>
      <c r="F35" s="1"/>
      <c r="G35" s="1"/>
      <c r="H35" s="1"/>
      <c r="I35" s="1"/>
      <c r="J35" s="1"/>
      <c r="K35" s="1"/>
    </row>
    <row r="36" spans="1:30" x14ac:dyDescent="0.25">
      <c r="A36" s="1" t="s">
        <v>47</v>
      </c>
      <c r="B36" s="1"/>
      <c r="C36" s="1"/>
      <c r="D36" s="1"/>
      <c r="E36" s="1" t="s">
        <v>48</v>
      </c>
      <c r="F36" s="1"/>
      <c r="G36" s="1"/>
      <c r="H36" s="1"/>
      <c r="I36" s="1"/>
      <c r="J36" s="1"/>
      <c r="K36" s="1"/>
    </row>
    <row r="37" spans="1:30" x14ac:dyDescent="0.25">
      <c r="A37" s="1" t="s">
        <v>49</v>
      </c>
      <c r="B37" s="1"/>
      <c r="C37" s="1"/>
      <c r="D37" s="1"/>
      <c r="E37" s="1">
        <v>365</v>
      </c>
      <c r="F37" s="1"/>
      <c r="G37" s="1"/>
      <c r="H37" s="1"/>
      <c r="I37" s="1"/>
      <c r="J37" s="1"/>
      <c r="K37" s="1"/>
    </row>
    <row r="38" spans="1:30" x14ac:dyDescent="0.25">
      <c r="A38" s="1" t="s">
        <v>50</v>
      </c>
      <c r="B38" s="1"/>
      <c r="C38" s="1"/>
      <c r="D38" s="1"/>
      <c r="E38" s="1">
        <v>20</v>
      </c>
      <c r="F38" s="1"/>
      <c r="G38" s="1"/>
      <c r="H38" s="1"/>
      <c r="I38" s="1"/>
      <c r="J38" s="1"/>
      <c r="K38" s="1"/>
    </row>
    <row r="39" spans="1:30" x14ac:dyDescent="0.25">
      <c r="A39" s="1" t="s">
        <v>51</v>
      </c>
      <c r="B39" s="1"/>
      <c r="C39" s="1"/>
      <c r="D39" s="1"/>
      <c r="E39" s="1" t="s">
        <v>48</v>
      </c>
      <c r="F39" s="1"/>
      <c r="G39" s="1"/>
      <c r="H39" s="1"/>
      <c r="I39" s="1"/>
      <c r="J39" s="1"/>
      <c r="K39" s="1"/>
    </row>
    <row r="40" spans="1:30" x14ac:dyDescent="0.25">
      <c r="A40" s="1" t="s">
        <v>52</v>
      </c>
      <c r="B40" s="1"/>
      <c r="C40" s="1"/>
      <c r="D40" s="1"/>
      <c r="E40" s="1">
        <v>455.00000000000006</v>
      </c>
      <c r="F40" s="1"/>
      <c r="G40" s="1"/>
      <c r="H40" s="1"/>
      <c r="I40" s="1"/>
      <c r="J40" s="1"/>
      <c r="K40" s="1"/>
    </row>
    <row r="41" spans="1:30" x14ac:dyDescent="0.25">
      <c r="A41" s="1" t="s">
        <v>53</v>
      </c>
      <c r="B41" s="1"/>
      <c r="C41" s="1"/>
      <c r="D41" s="1"/>
      <c r="E41" s="1">
        <v>20</v>
      </c>
      <c r="F41" s="1"/>
      <c r="G41" s="1"/>
      <c r="H41" s="1"/>
      <c r="I41" s="1"/>
      <c r="J41" s="1"/>
      <c r="K41" s="1"/>
    </row>
    <row r="42" spans="1:30" x14ac:dyDescent="0.25">
      <c r="A42" s="1" t="s">
        <v>54</v>
      </c>
      <c r="B42" s="1"/>
      <c r="C42" s="1"/>
      <c r="D42" s="1"/>
      <c r="E42" s="1">
        <v>48</v>
      </c>
      <c r="F42" s="1"/>
      <c r="G42" s="1"/>
      <c r="H42" s="1"/>
      <c r="I42" s="1"/>
      <c r="J42" s="1"/>
      <c r="K42" s="1"/>
    </row>
    <row r="43" spans="1:30" x14ac:dyDescent="0.25">
      <c r="A43" s="1" t="s">
        <v>55</v>
      </c>
      <c r="B43" s="1"/>
      <c r="C43" s="1"/>
      <c r="D43" s="1"/>
      <c r="E43" s="1" t="s">
        <v>56</v>
      </c>
      <c r="F43" s="1"/>
      <c r="G43" s="1"/>
      <c r="H43" s="1"/>
      <c r="I43" s="1"/>
      <c r="J43" s="1"/>
      <c r="K43" s="1"/>
    </row>
    <row r="44" spans="1:30" x14ac:dyDescent="0.25">
      <c r="A44" s="1" t="s">
        <v>57</v>
      </c>
      <c r="B44" s="1"/>
      <c r="C44" s="1"/>
      <c r="D44" s="1"/>
      <c r="E44" s="1">
        <v>30</v>
      </c>
      <c r="F44" s="1"/>
      <c r="G44" s="1"/>
      <c r="H44" s="1"/>
      <c r="I44" s="1"/>
      <c r="J44" s="1"/>
      <c r="K44" s="1"/>
    </row>
    <row r="45" spans="1:30" x14ac:dyDescent="0.25">
      <c r="A45" s="1" t="s">
        <v>58</v>
      </c>
      <c r="B45" s="1"/>
      <c r="C45" s="1"/>
      <c r="D45" s="1"/>
      <c r="E45" s="1">
        <v>40</v>
      </c>
      <c r="F45" s="1"/>
      <c r="G45" s="1"/>
      <c r="H45" s="1"/>
      <c r="I45" s="1"/>
      <c r="J45" s="1"/>
      <c r="K45" s="1"/>
    </row>
    <row r="46" spans="1:30" x14ac:dyDescent="0.25">
      <c r="A46" s="1" t="s">
        <v>59</v>
      </c>
      <c r="B46" s="1"/>
      <c r="C46" s="1"/>
      <c r="D46" s="1"/>
      <c r="E46" s="1">
        <v>0</v>
      </c>
      <c r="F46" s="1"/>
      <c r="G46" s="1"/>
      <c r="H46" s="1"/>
      <c r="I46" s="1"/>
      <c r="J46" s="1"/>
      <c r="K46" s="1"/>
      <c r="W46" t="s">
        <v>97</v>
      </c>
    </row>
    <row r="47" spans="1:30" x14ac:dyDescent="0.25">
      <c r="A47" s="1" t="s">
        <v>60</v>
      </c>
      <c r="B47" s="1"/>
      <c r="C47" s="1"/>
      <c r="D47" s="1"/>
      <c r="E47" s="1">
        <v>0</v>
      </c>
      <c r="F47" s="1"/>
      <c r="G47" s="1"/>
      <c r="H47" s="1"/>
      <c r="I47" s="1"/>
      <c r="J47" s="1"/>
      <c r="K47" s="1"/>
      <c r="W47" t="s">
        <v>104</v>
      </c>
      <c r="X47">
        <f>AVERAGE(B57:D57)</f>
        <v>46.333333333333336</v>
      </c>
      <c r="Y47" s="24" t="s">
        <v>98</v>
      </c>
      <c r="Z47" s="24" t="s">
        <v>99</v>
      </c>
      <c r="AA47" s="24" t="s">
        <v>100</v>
      </c>
      <c r="AB47" s="24" t="s">
        <v>101</v>
      </c>
      <c r="AC47" s="24" t="s">
        <v>102</v>
      </c>
      <c r="AD47" s="24" t="s">
        <v>103</v>
      </c>
    </row>
    <row r="48" spans="1:30" x14ac:dyDescent="0.25">
      <c r="A48" s="1" t="s">
        <v>61</v>
      </c>
      <c r="B48" s="1"/>
      <c r="C48" s="1"/>
      <c r="D48" s="1"/>
      <c r="E48" s="1">
        <v>20000</v>
      </c>
      <c r="F48" s="1"/>
      <c r="G48" s="1"/>
      <c r="H48" s="1"/>
      <c r="I48" s="1"/>
      <c r="J48" s="1"/>
      <c r="K48" s="1"/>
      <c r="W48" s="39" t="s">
        <v>105</v>
      </c>
      <c r="X48" s="39">
        <f>AVERAGE(E57:I57)</f>
        <v>45126.2</v>
      </c>
      <c r="Y48" s="5" t="s">
        <v>104</v>
      </c>
      <c r="Z48" s="9">
        <f>AVERAGE(B56:D56)</f>
        <v>42.666666666666664</v>
      </c>
      <c r="AA48" s="9"/>
      <c r="AB48" s="9"/>
      <c r="AC48" s="9"/>
      <c r="AD48" s="9"/>
    </row>
    <row r="49" spans="1:30" x14ac:dyDescent="0.25">
      <c r="A49" s="1" t="s">
        <v>62</v>
      </c>
      <c r="B49" s="1"/>
      <c r="C49" s="1"/>
      <c r="D49" s="1"/>
      <c r="E49" s="1" t="s">
        <v>63</v>
      </c>
      <c r="F49" s="1"/>
      <c r="G49" s="1"/>
      <c r="H49" s="1"/>
      <c r="I49" s="1"/>
      <c r="J49" s="1"/>
      <c r="K49" s="1"/>
      <c r="U49" s="6"/>
      <c r="V49" s="6" t="s">
        <v>107</v>
      </c>
      <c r="W49" s="7"/>
      <c r="X49" s="8">
        <f>MEDIAN(L56,L58:L60)</f>
        <v>596</v>
      </c>
      <c r="Y49" s="5" t="s">
        <v>106</v>
      </c>
      <c r="Z49" s="9">
        <f>(Z48+$S70)/$L$56</f>
        <v>0.13319492003516092</v>
      </c>
      <c r="AA49" s="9"/>
      <c r="AB49" s="9"/>
      <c r="AC49" s="9"/>
      <c r="AD49" s="9"/>
    </row>
    <row r="50" spans="1:30" x14ac:dyDescent="0.25">
      <c r="A50" s="1" t="s">
        <v>64</v>
      </c>
      <c r="B50" s="1"/>
      <c r="C50" s="1"/>
      <c r="D50" s="1"/>
      <c r="E50" s="1" t="s">
        <v>36</v>
      </c>
      <c r="F50" s="1"/>
      <c r="G50" s="1"/>
      <c r="H50" s="1"/>
      <c r="I50" s="1"/>
      <c r="J50" s="1"/>
      <c r="K50" s="1"/>
      <c r="V50" t="s">
        <v>109</v>
      </c>
      <c r="W50" s="10"/>
      <c r="X50" s="8">
        <f>S68/1.2</f>
        <v>38.027263374485599</v>
      </c>
      <c r="Y50" s="5" t="s">
        <v>108</v>
      </c>
      <c r="Z50" s="35">
        <f>$Z$49*E56</f>
        <v>2869.8177470775772</v>
      </c>
      <c r="AA50" s="35">
        <f t="shared" ref="AA50:AD50" si="0">$Z$49*F56</f>
        <v>2950.9334533789902</v>
      </c>
      <c r="AB50" s="35">
        <f t="shared" si="0"/>
        <v>2828.7937117067477</v>
      </c>
      <c r="AC50" s="35">
        <f t="shared" si="0"/>
        <v>2822.6667453851305</v>
      </c>
      <c r="AD50" s="35">
        <f t="shared" si="0"/>
        <v>2872.3484505582455</v>
      </c>
    </row>
    <row r="51" spans="1:30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V51" s="39" t="s">
        <v>111</v>
      </c>
      <c r="W51" s="39"/>
      <c r="X51">
        <f>(X49)/S70</f>
        <v>7.2094082508866899</v>
      </c>
      <c r="Y51" s="5" t="s">
        <v>110</v>
      </c>
      <c r="Z51" s="35">
        <f>Z50-($M$56+$Z$48)</f>
        <v>2806.1510804109107</v>
      </c>
      <c r="AA51" s="35">
        <f t="shared" ref="AA51:AD51" si="1">AA50-($M$56+$Z$48)</f>
        <v>2887.2667867123237</v>
      </c>
      <c r="AB51" s="35">
        <f t="shared" si="1"/>
        <v>2765.1270450400812</v>
      </c>
      <c r="AC51" s="35">
        <f t="shared" si="1"/>
        <v>2759.000078718464</v>
      </c>
      <c r="AD51" s="35">
        <f t="shared" si="1"/>
        <v>2808.681783891579</v>
      </c>
    </row>
    <row r="52" spans="1:30" x14ac:dyDescent="0.25">
      <c r="A52" s="1" t="s">
        <v>37</v>
      </c>
      <c r="B52" s="1"/>
      <c r="C52" s="1"/>
      <c r="D52" s="1"/>
      <c r="E52" s="1" t="s">
        <v>45</v>
      </c>
      <c r="F52" s="1"/>
      <c r="G52" s="1"/>
      <c r="H52" s="1"/>
      <c r="I52" s="1"/>
      <c r="J52" s="1"/>
      <c r="K52" s="1"/>
      <c r="V52" s="39" t="s">
        <v>113</v>
      </c>
      <c r="W52" s="39"/>
      <c r="X52">
        <v>90</v>
      </c>
      <c r="Y52" s="5" t="s">
        <v>112</v>
      </c>
      <c r="Z52" s="35">
        <f>$S$58*Z51+$T$58</f>
        <v>30.763101452355656</v>
      </c>
      <c r="AA52" s="35">
        <f t="shared" ref="AA52:AD52" si="2">$S$58*AA51+$T$58</f>
        <v>31.622927939150632</v>
      </c>
      <c r="AB52" s="35">
        <f t="shared" si="2"/>
        <v>30.328246677424861</v>
      </c>
      <c r="AC52" s="35">
        <f t="shared" si="2"/>
        <v>30.26330083441572</v>
      </c>
      <c r="AD52" s="35">
        <f t="shared" si="2"/>
        <v>30.789926909250738</v>
      </c>
    </row>
    <row r="53" spans="1:30" x14ac:dyDescent="0.25">
      <c r="A53" s="1" t="s">
        <v>65</v>
      </c>
      <c r="B53" s="1"/>
      <c r="C53" s="1"/>
      <c r="D53" s="1"/>
      <c r="E53" s="1">
        <v>27.6</v>
      </c>
      <c r="F53" s="1"/>
      <c r="G53" s="1"/>
      <c r="H53" s="1"/>
      <c r="I53" s="1"/>
      <c r="J53" s="1"/>
      <c r="K53" s="1"/>
      <c r="U53" s="6"/>
      <c r="V53" s="39" t="s">
        <v>115</v>
      </c>
      <c r="W53" s="39"/>
      <c r="X53" s="6">
        <v>0.12</v>
      </c>
      <c r="Y53" s="11" t="s">
        <v>114</v>
      </c>
      <c r="Z53" s="12" t="s">
        <v>99</v>
      </c>
      <c r="AA53" s="12" t="s">
        <v>100</v>
      </c>
      <c r="AB53" s="12" t="s">
        <v>101</v>
      </c>
      <c r="AC53" s="12" t="s">
        <v>102</v>
      </c>
      <c r="AD53" s="12" t="s">
        <v>103</v>
      </c>
    </row>
    <row r="54" spans="1:30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t="s">
        <v>129</v>
      </c>
      <c r="V54" s="39" t="s">
        <v>116</v>
      </c>
      <c r="W54" s="39"/>
      <c r="X54">
        <f>(X48-Z48)/(X50*X51*X52*X53)</f>
        <v>15.226479367747727</v>
      </c>
      <c r="Y54" s="11" t="s">
        <v>104</v>
      </c>
      <c r="Z54" s="12">
        <f>AVERAGE(B58:D58)</f>
        <v>50.666666666666664</v>
      </c>
      <c r="AA54" s="12"/>
      <c r="AB54" s="12"/>
      <c r="AC54" s="12"/>
      <c r="AD54" s="12"/>
    </row>
    <row r="55" spans="1:30" x14ac:dyDescent="0.25">
      <c r="A55" s="4" t="s">
        <v>66</v>
      </c>
      <c r="B55" s="4" t="s">
        <v>67</v>
      </c>
      <c r="C55" s="4" t="s">
        <v>68</v>
      </c>
      <c r="D55" s="4" t="s">
        <v>69</v>
      </c>
      <c r="E55" s="4" t="s">
        <v>70</v>
      </c>
      <c r="F55" s="4" t="s">
        <v>71</v>
      </c>
      <c r="G55" s="4" t="s">
        <v>72</v>
      </c>
      <c r="H55" s="4" t="s">
        <v>73</v>
      </c>
      <c r="I55" s="4" t="s">
        <v>74</v>
      </c>
      <c r="J55" s="4" t="s">
        <v>75</v>
      </c>
      <c r="K55" s="4" t="s">
        <v>76</v>
      </c>
      <c r="L55" s="4" t="s">
        <v>77</v>
      </c>
      <c r="M55" s="4" t="s">
        <v>78</v>
      </c>
      <c r="V55" s="39"/>
      <c r="W55" s="39" t="s">
        <v>118</v>
      </c>
      <c r="X55">
        <f>X54*X52</f>
        <v>1370.3831430972955</v>
      </c>
      <c r="Y55" s="11" t="s">
        <v>106</v>
      </c>
      <c r="Z55" s="12">
        <f>(Z54+$S$70)/$L$58</f>
        <v>0.22148906935728643</v>
      </c>
      <c r="AA55" s="12"/>
      <c r="AB55" s="12"/>
      <c r="AC55" s="12"/>
      <c r="AD55" s="12"/>
    </row>
    <row r="56" spans="1:30" x14ac:dyDescent="0.25">
      <c r="A56" s="4" t="s">
        <v>79</v>
      </c>
      <c r="B56" s="16">
        <v>43</v>
      </c>
      <c r="C56" s="16">
        <v>42</v>
      </c>
      <c r="D56" s="16">
        <v>43</v>
      </c>
      <c r="E56" s="16">
        <v>21546</v>
      </c>
      <c r="F56" s="16">
        <v>22155</v>
      </c>
      <c r="G56" s="16">
        <v>21238</v>
      </c>
      <c r="H56" s="16">
        <v>21192</v>
      </c>
      <c r="I56" s="16">
        <v>21565</v>
      </c>
      <c r="J56" s="16">
        <v>17558</v>
      </c>
      <c r="K56" s="1">
        <v>30562</v>
      </c>
      <c r="L56" s="16">
        <v>941</v>
      </c>
      <c r="M56" s="16">
        <v>21</v>
      </c>
      <c r="Q56" s="39" t="s">
        <v>117</v>
      </c>
      <c r="R56" s="39"/>
      <c r="S56" s="39"/>
      <c r="T56" s="39"/>
      <c r="W56" s="13"/>
      <c r="Y56" s="11" t="s">
        <v>108</v>
      </c>
      <c r="Z56" s="25">
        <f>$Z$55*E58</f>
        <v>1638.1331569664906</v>
      </c>
      <c r="AA56" s="25">
        <f t="shared" ref="AA56:AD56" si="3">$Z$55*F58</f>
        <v>1573.67983778352</v>
      </c>
      <c r="AB56" s="25">
        <f t="shared" si="3"/>
        <v>1531.1539364669211</v>
      </c>
      <c r="AC56" s="25">
        <f t="shared" si="3"/>
        <v>1464.9287047290925</v>
      </c>
      <c r="AD56" s="25">
        <f t="shared" si="3"/>
        <v>1433.2557678110006</v>
      </c>
    </row>
    <row r="57" spans="1:30" x14ac:dyDescent="0.25">
      <c r="A57" s="4" t="s">
        <v>80</v>
      </c>
      <c r="B57" s="1">
        <v>47</v>
      </c>
      <c r="C57" s="1">
        <v>43</v>
      </c>
      <c r="D57" s="1">
        <v>49</v>
      </c>
      <c r="E57" s="1">
        <v>48464</v>
      </c>
      <c r="F57" s="1">
        <v>45240</v>
      </c>
      <c r="G57" s="1">
        <v>45339</v>
      </c>
      <c r="H57" s="1">
        <v>42984</v>
      </c>
      <c r="I57" s="1">
        <v>43604</v>
      </c>
      <c r="J57" s="16">
        <v>4643</v>
      </c>
      <c r="K57" s="1">
        <v>14874</v>
      </c>
      <c r="L57" s="1">
        <v>352</v>
      </c>
      <c r="M57" s="1">
        <v>802</v>
      </c>
      <c r="Q57" s="14" t="s">
        <v>119</v>
      </c>
      <c r="R57" s="15" t="s">
        <v>120</v>
      </c>
      <c r="S57" s="14" t="s">
        <v>121</v>
      </c>
      <c r="T57" s="14" t="s">
        <v>122</v>
      </c>
      <c r="W57" t="s">
        <v>105</v>
      </c>
      <c r="X57">
        <f>AVERAGE(E59:I59)</f>
        <v>3275.2</v>
      </c>
      <c r="Y57" s="11" t="s">
        <v>110</v>
      </c>
      <c r="Z57" s="25">
        <f>Z56-($M$58+$Z$54)</f>
        <v>1520.4664902998238</v>
      </c>
      <c r="AA57" s="25">
        <f t="shared" ref="AA57:AD57" si="4">AA56-($M$58+$Z$54)</f>
        <v>1456.0131711168533</v>
      </c>
      <c r="AB57" s="25">
        <f t="shared" si="4"/>
        <v>1413.4872698002544</v>
      </c>
      <c r="AC57" s="25">
        <f t="shared" si="4"/>
        <v>1347.2620380624257</v>
      </c>
      <c r="AD57" s="25">
        <f t="shared" si="4"/>
        <v>1315.5891011443339</v>
      </c>
    </row>
    <row r="58" spans="1:30" x14ac:dyDescent="0.25">
      <c r="A58" s="4" t="s">
        <v>81</v>
      </c>
      <c r="B58" s="16">
        <v>50</v>
      </c>
      <c r="C58" s="16">
        <v>53</v>
      </c>
      <c r="D58" s="16">
        <v>49</v>
      </c>
      <c r="E58" s="16">
        <v>7396</v>
      </c>
      <c r="F58" s="16">
        <v>7105</v>
      </c>
      <c r="G58" s="16">
        <v>6913</v>
      </c>
      <c r="H58" s="16">
        <v>6614</v>
      </c>
      <c r="I58" s="16">
        <v>6471</v>
      </c>
      <c r="J58" s="16">
        <v>3172</v>
      </c>
      <c r="K58" s="1">
        <v>3468</v>
      </c>
      <c r="L58" s="16">
        <v>602</v>
      </c>
      <c r="M58" s="16">
        <v>67</v>
      </c>
      <c r="Q58" s="16">
        <v>17558</v>
      </c>
      <c r="R58">
        <v>100</v>
      </c>
      <c r="S58">
        <v>1.06E-2</v>
      </c>
      <c r="T58">
        <v>1.0179</v>
      </c>
      <c r="U58" t="s">
        <v>130</v>
      </c>
      <c r="V58" t="s">
        <v>131</v>
      </c>
      <c r="X58">
        <f>(X57-Z54)/($X$50*$X$51*$X$52*$X$53)</f>
        <v>1.0890515148313162</v>
      </c>
      <c r="Y58" s="11" t="s">
        <v>112</v>
      </c>
      <c r="Z58" s="25">
        <f>$S$58*Z57+$T$58</f>
        <v>17.134844797178133</v>
      </c>
      <c r="AA58" s="25">
        <f t="shared" ref="AA58:AD58" si="5">$S$58*AA57+$T$58</f>
        <v>16.451639613838644</v>
      </c>
      <c r="AB58" s="25">
        <f t="shared" si="5"/>
        <v>16.000865059882695</v>
      </c>
      <c r="AC58" s="25">
        <f t="shared" si="5"/>
        <v>15.298877603461712</v>
      </c>
      <c r="AD58" s="25">
        <f t="shared" si="5"/>
        <v>14.96314447212994</v>
      </c>
    </row>
    <row r="59" spans="1:30" x14ac:dyDescent="0.25">
      <c r="A59" s="4" t="s">
        <v>82</v>
      </c>
      <c r="B59" s="16">
        <v>51</v>
      </c>
      <c r="C59" s="16">
        <v>58</v>
      </c>
      <c r="D59" s="16">
        <v>51</v>
      </c>
      <c r="E59" s="16">
        <v>3579</v>
      </c>
      <c r="F59" s="16">
        <v>3301</v>
      </c>
      <c r="G59" s="16">
        <v>3196</v>
      </c>
      <c r="H59" s="16">
        <v>3225</v>
      </c>
      <c r="I59" s="16">
        <v>3075</v>
      </c>
      <c r="J59" s="16">
        <v>162</v>
      </c>
      <c r="K59" s="1">
        <v>1643</v>
      </c>
      <c r="L59" s="16">
        <v>578</v>
      </c>
      <c r="M59" s="16">
        <v>51</v>
      </c>
      <c r="Q59" s="16">
        <v>4643</v>
      </c>
      <c r="R59">
        <v>50</v>
      </c>
      <c r="S59">
        <v>3.2399999999999998E-2</v>
      </c>
      <c r="T59">
        <v>-0.27850000000000003</v>
      </c>
      <c r="U59" s="14" t="s">
        <v>132</v>
      </c>
      <c r="W59" t="s">
        <v>118</v>
      </c>
      <c r="X59">
        <f>X58*X52</f>
        <v>98.014636334818462</v>
      </c>
      <c r="Y59" s="17" t="s">
        <v>123</v>
      </c>
      <c r="Z59" s="18" t="s">
        <v>99</v>
      </c>
      <c r="AA59" s="18" t="s">
        <v>100</v>
      </c>
      <c r="AB59" s="18" t="s">
        <v>101</v>
      </c>
      <c r="AC59" s="18" t="s">
        <v>102</v>
      </c>
      <c r="AD59" s="18" t="s">
        <v>103</v>
      </c>
    </row>
    <row r="60" spans="1:30" x14ac:dyDescent="0.25">
      <c r="A60" s="4" t="s">
        <v>83</v>
      </c>
      <c r="B60" s="16">
        <v>48</v>
      </c>
      <c r="C60" s="16">
        <v>48</v>
      </c>
      <c r="D60" s="16">
        <v>50</v>
      </c>
      <c r="E60" s="16">
        <v>41815</v>
      </c>
      <c r="F60" s="16">
        <v>43749</v>
      </c>
      <c r="G60" s="16">
        <v>41671</v>
      </c>
      <c r="H60" s="16">
        <v>42210</v>
      </c>
      <c r="I60" s="16">
        <v>48434</v>
      </c>
      <c r="J60" s="16">
        <v>88</v>
      </c>
      <c r="K60" s="1">
        <v>822</v>
      </c>
      <c r="L60" s="16">
        <v>590</v>
      </c>
      <c r="M60" s="16">
        <v>2145</v>
      </c>
      <c r="Q60" s="16"/>
      <c r="R60">
        <v>10</v>
      </c>
      <c r="S60">
        <v>3.2399999999999998E-2</v>
      </c>
      <c r="T60">
        <v>-0.27850000000000003</v>
      </c>
      <c r="U60" s="14" t="s">
        <v>133</v>
      </c>
      <c r="Y60" s="17" t="s">
        <v>104</v>
      </c>
      <c r="Z60" s="18">
        <f>AVERAGE(B59:D59)</f>
        <v>53.333333333333336</v>
      </c>
      <c r="AA60" s="18"/>
      <c r="AB60" s="18"/>
      <c r="AC60" s="18"/>
      <c r="AD60" s="18"/>
    </row>
    <row r="61" spans="1:30" x14ac:dyDescent="0.25">
      <c r="A61" s="4" t="s">
        <v>84</v>
      </c>
      <c r="B61" s="19">
        <v>56</v>
      </c>
      <c r="C61" s="19">
        <v>541</v>
      </c>
      <c r="D61" s="19">
        <v>57</v>
      </c>
      <c r="E61" s="19">
        <v>4725</v>
      </c>
      <c r="F61" s="19">
        <v>4639</v>
      </c>
      <c r="G61" s="19">
        <v>4533</v>
      </c>
      <c r="H61" s="19">
        <v>4305</v>
      </c>
      <c r="I61" s="19">
        <v>4086</v>
      </c>
      <c r="J61" s="19">
        <v>24</v>
      </c>
      <c r="K61" s="34">
        <v>150</v>
      </c>
      <c r="L61" s="19">
        <v>1528</v>
      </c>
      <c r="M61" s="19">
        <v>268</v>
      </c>
      <c r="Q61" s="16">
        <v>162</v>
      </c>
      <c r="R61">
        <v>5</v>
      </c>
      <c r="Y61" s="17" t="s">
        <v>106</v>
      </c>
      <c r="Z61" s="18">
        <f>(Z60+$S70)/$L$59</f>
        <v>0.23529945747362127</v>
      </c>
      <c r="AA61" s="18"/>
      <c r="AB61" s="18"/>
      <c r="AC61" s="18"/>
      <c r="AD61" s="18"/>
    </row>
    <row r="62" spans="1:30" x14ac:dyDescent="0.25">
      <c r="A62" s="4" t="s">
        <v>85</v>
      </c>
      <c r="B62" s="1">
        <v>15</v>
      </c>
      <c r="C62" s="1">
        <v>16</v>
      </c>
      <c r="D62" s="1">
        <v>15</v>
      </c>
      <c r="E62" s="1">
        <v>15</v>
      </c>
      <c r="F62" s="1">
        <v>15</v>
      </c>
      <c r="G62" s="1">
        <v>15</v>
      </c>
      <c r="H62" s="1">
        <v>15</v>
      </c>
      <c r="I62" s="1">
        <v>15</v>
      </c>
      <c r="J62" s="1">
        <v>16</v>
      </c>
      <c r="K62" s="1">
        <v>78</v>
      </c>
      <c r="L62" s="1">
        <v>6</v>
      </c>
      <c r="M62" s="1">
        <v>12</v>
      </c>
      <c r="Q62" s="16">
        <v>88</v>
      </c>
      <c r="R62">
        <v>2.5</v>
      </c>
      <c r="Y62" s="17" t="s">
        <v>108</v>
      </c>
      <c r="Z62" s="26">
        <f>$Z$61*E59</f>
        <v>842.13675829809051</v>
      </c>
      <c r="AA62" s="26">
        <f t="shared" ref="AA62:AD62" si="6">$Z$61*F59</f>
        <v>776.72350912042384</v>
      </c>
      <c r="AB62" s="26">
        <f t="shared" si="6"/>
        <v>752.01706608569361</v>
      </c>
      <c r="AC62" s="26">
        <f t="shared" si="6"/>
        <v>758.84075035242859</v>
      </c>
      <c r="AD62" s="26">
        <f t="shared" si="6"/>
        <v>723.54583173138542</v>
      </c>
    </row>
    <row r="63" spans="1:30" x14ac:dyDescent="0.25">
      <c r="A63" s="4" t="s">
        <v>86</v>
      </c>
      <c r="B63" s="1">
        <v>7</v>
      </c>
      <c r="C63" s="1">
        <v>7</v>
      </c>
      <c r="D63" s="1">
        <v>7</v>
      </c>
      <c r="E63" s="1">
        <v>7</v>
      </c>
      <c r="F63" s="1">
        <v>6</v>
      </c>
      <c r="G63" s="1">
        <v>6</v>
      </c>
      <c r="H63" s="1">
        <v>7</v>
      </c>
      <c r="I63" s="1">
        <v>8</v>
      </c>
      <c r="J63" s="1">
        <v>11</v>
      </c>
      <c r="K63" s="1">
        <v>33</v>
      </c>
      <c r="L63" s="1">
        <v>6</v>
      </c>
      <c r="M63" s="1">
        <v>6</v>
      </c>
      <c r="Q63" s="19">
        <v>24</v>
      </c>
      <c r="R63">
        <v>0.5</v>
      </c>
      <c r="Y63" s="17" t="s">
        <v>110</v>
      </c>
      <c r="Z63" s="26">
        <f>Z62-($M$59+$Z$60)</f>
        <v>737.80342496475714</v>
      </c>
      <c r="AA63" s="26">
        <f t="shared" ref="AA63:AD63" si="7">AA62-($M$59+$Z$60)</f>
        <v>672.39017578709047</v>
      </c>
      <c r="AB63" s="26">
        <f t="shared" si="7"/>
        <v>647.68373275236024</v>
      </c>
      <c r="AC63" s="26">
        <f t="shared" si="7"/>
        <v>654.50741701909521</v>
      </c>
      <c r="AD63" s="26">
        <f t="shared" si="7"/>
        <v>619.21249839805205</v>
      </c>
    </row>
    <row r="64" spans="1:30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Q64" s="1">
        <v>16</v>
      </c>
      <c r="R64">
        <v>0.25</v>
      </c>
      <c r="Y64" s="17" t="s">
        <v>112</v>
      </c>
      <c r="Z64" s="26">
        <f>$S$58*Z63+$T$58</f>
        <v>8.8386163046264254</v>
      </c>
      <c r="AA64" s="26">
        <f t="shared" ref="AA64:AD64" si="8">$S$58*AA63+$T$58</f>
        <v>8.1452358633431601</v>
      </c>
      <c r="AB64" s="26">
        <f t="shared" si="8"/>
        <v>7.8833475671750186</v>
      </c>
      <c r="AC64" s="26">
        <f t="shared" si="8"/>
        <v>7.9556786204024093</v>
      </c>
      <c r="AD64" s="26">
        <f t="shared" si="8"/>
        <v>7.5815524830193519</v>
      </c>
    </row>
    <row r="65" spans="1:30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Q65" s="1">
        <v>11</v>
      </c>
      <c r="R65">
        <v>0.1</v>
      </c>
      <c r="Y65" s="20" t="s">
        <v>124</v>
      </c>
      <c r="Z65" s="21" t="s">
        <v>99</v>
      </c>
      <c r="AA65" s="21" t="s">
        <v>100</v>
      </c>
      <c r="AB65" s="21" t="s">
        <v>101</v>
      </c>
      <c r="AC65" s="21" t="s">
        <v>102</v>
      </c>
      <c r="AD65" s="21" t="s">
        <v>103</v>
      </c>
    </row>
    <row r="66" spans="1:30" x14ac:dyDescent="0.25">
      <c r="A66" s="1" t="s">
        <v>44</v>
      </c>
      <c r="B66" s="1"/>
      <c r="C66" s="1"/>
      <c r="D66" s="1"/>
      <c r="E66" s="1" t="s">
        <v>87</v>
      </c>
      <c r="F66" s="1"/>
      <c r="G66" s="1"/>
      <c r="H66" s="1"/>
      <c r="I66" s="1"/>
      <c r="J66" s="1"/>
      <c r="K66" s="1"/>
      <c r="Q66">
        <v>0</v>
      </c>
      <c r="R66">
        <v>0</v>
      </c>
      <c r="Y66" s="20" t="s">
        <v>104</v>
      </c>
      <c r="Z66" s="21">
        <f>AVERAGE(B60:D60)</f>
        <v>48.666666666666664</v>
      </c>
      <c r="AA66" s="21"/>
      <c r="AB66" s="21"/>
      <c r="AC66" s="21"/>
      <c r="AD66" s="21"/>
    </row>
    <row r="67" spans="1:30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R67" s="14" t="s">
        <v>125</v>
      </c>
      <c r="S67" s="14" t="s">
        <v>126</v>
      </c>
      <c r="T67" t="s">
        <v>127</v>
      </c>
      <c r="Y67" s="20" t="s">
        <v>106</v>
      </c>
      <c r="Z67" s="21">
        <f>(Z66+$S70)/$L$60</f>
        <v>0.22260410127641769</v>
      </c>
      <c r="AA67" s="21"/>
      <c r="AB67" s="21"/>
      <c r="AC67" s="21"/>
      <c r="AD67" s="21"/>
    </row>
    <row r="68" spans="1:30" x14ac:dyDescent="0.25">
      <c r="A68" s="1" t="s">
        <v>46</v>
      </c>
      <c r="B68" s="1" t="s">
        <v>26</v>
      </c>
      <c r="C68" s="1"/>
      <c r="D68" s="1"/>
      <c r="E68" s="1"/>
      <c r="F68" s="1"/>
      <c r="G68" s="1"/>
      <c r="H68" s="1"/>
      <c r="I68" s="1"/>
      <c r="J68" s="1"/>
      <c r="K68" s="1"/>
      <c r="R68" s="14">
        <v>1.2</v>
      </c>
      <c r="S68">
        <f>(R68-$T$60)/$S$60</f>
        <v>45.632716049382715</v>
      </c>
      <c r="T68">
        <f>S68/R68</f>
        <v>38.027263374485599</v>
      </c>
      <c r="Y68" s="20" t="s">
        <v>108</v>
      </c>
      <c r="Z68" s="36">
        <f>$Z$67*E60</f>
        <v>9308.1904948734064</v>
      </c>
      <c r="AA68" s="36">
        <f t="shared" ref="AA68:AD68" si="9">$Z$67*F60</f>
        <v>9738.7068267419982</v>
      </c>
      <c r="AB68" s="36">
        <f t="shared" si="9"/>
        <v>9276.1355042896012</v>
      </c>
      <c r="AC68" s="36">
        <f t="shared" si="9"/>
        <v>9396.1191148775906</v>
      </c>
      <c r="AD68" s="36">
        <f t="shared" si="9"/>
        <v>10781.607041222014</v>
      </c>
    </row>
    <row r="69" spans="1:30" x14ac:dyDescent="0.25">
      <c r="A69" s="1" t="s">
        <v>32</v>
      </c>
      <c r="B69" s="1" t="s">
        <v>28</v>
      </c>
      <c r="C69" s="1"/>
      <c r="D69" s="1"/>
      <c r="E69" s="1"/>
      <c r="F69" s="1"/>
      <c r="G69" s="1"/>
      <c r="H69" s="1"/>
      <c r="I69" s="1"/>
      <c r="J69" s="1"/>
      <c r="K69" s="1"/>
      <c r="R69">
        <v>2.5</v>
      </c>
      <c r="S69">
        <f>(R69-$T$60)/$S$60</f>
        <v>85.756172839506178</v>
      </c>
      <c r="T69">
        <f t="shared" ref="T69" si="10">S69/R69</f>
        <v>34.302469135802468</v>
      </c>
      <c r="Y69" s="20" t="s">
        <v>110</v>
      </c>
      <c r="Z69" s="36">
        <f>Z68-($Z$66+$M$60)</f>
        <v>7114.5238282067403</v>
      </c>
      <c r="AA69" s="36">
        <f t="shared" ref="AA69:AD69" si="11">AA68-($Z$66+$M$60)</f>
        <v>7545.0401600753321</v>
      </c>
      <c r="AB69" s="36">
        <f t="shared" si="11"/>
        <v>7082.4688376229351</v>
      </c>
      <c r="AC69" s="36">
        <f t="shared" si="11"/>
        <v>7202.4524482109246</v>
      </c>
      <c r="AD69" s="36">
        <f t="shared" si="11"/>
        <v>8587.9403745553482</v>
      </c>
    </row>
    <row r="70" spans="1:30" x14ac:dyDescent="0.25">
      <c r="A70" s="1" t="s">
        <v>47</v>
      </c>
      <c r="B70" s="1"/>
      <c r="C70" s="1"/>
      <c r="D70" s="1"/>
      <c r="E70" s="1" t="s">
        <v>48</v>
      </c>
      <c r="F70" s="1"/>
      <c r="G70" s="1"/>
      <c r="H70" s="1"/>
      <c r="I70" s="1"/>
      <c r="J70" s="1"/>
      <c r="K70" s="1"/>
      <c r="Q70">
        <f>1.2*2</f>
        <v>2.4</v>
      </c>
      <c r="R70">
        <f>Q70</f>
        <v>2.4</v>
      </c>
      <c r="S70">
        <f>(R70-$T$60)/$S$60</f>
        <v>82.66975308641976</v>
      </c>
      <c r="Y70" s="20" t="s">
        <v>112</v>
      </c>
      <c r="Z70" s="36">
        <f>$S$58*Z69+$T$58</f>
        <v>76.431852578991439</v>
      </c>
      <c r="AA70" s="36">
        <f t="shared" ref="AA70:AD70" si="12">$S$58*AA69+$T$58</f>
        <v>80.995325696798517</v>
      </c>
      <c r="AB70" s="36">
        <f t="shared" si="12"/>
        <v>76.092069678803114</v>
      </c>
      <c r="AC70" s="36">
        <f t="shared" si="12"/>
        <v>77.363895951035801</v>
      </c>
      <c r="AD70" s="36">
        <f t="shared" si="12"/>
        <v>92.05006797028669</v>
      </c>
    </row>
    <row r="71" spans="1:30" x14ac:dyDescent="0.25">
      <c r="A71" s="1" t="s">
        <v>49</v>
      </c>
      <c r="B71" s="1"/>
      <c r="C71" s="1"/>
      <c r="D71" s="1"/>
      <c r="E71" s="1">
        <v>364.00000000000006</v>
      </c>
      <c r="F71" s="1"/>
      <c r="G71" s="1"/>
      <c r="H71" s="1"/>
      <c r="I71" s="1"/>
      <c r="J71" s="1"/>
      <c r="K71" s="1"/>
      <c r="Q71">
        <f>3.2*2</f>
        <v>6.4</v>
      </c>
      <c r="R71">
        <f>Q71</f>
        <v>6.4</v>
      </c>
      <c r="S71">
        <f>(R71-$T$60)/$S$60</f>
        <v>206.12654320987656</v>
      </c>
      <c r="Y71" s="22" t="s">
        <v>128</v>
      </c>
      <c r="Z71" s="23" t="s">
        <v>99</v>
      </c>
      <c r="AA71" s="23" t="s">
        <v>100</v>
      </c>
      <c r="AB71" s="23" t="s">
        <v>101</v>
      </c>
      <c r="AC71" s="23" t="s">
        <v>102</v>
      </c>
      <c r="AD71" s="23" t="s">
        <v>103</v>
      </c>
    </row>
    <row r="72" spans="1:30" x14ac:dyDescent="0.25">
      <c r="A72" s="1" t="s">
        <v>50</v>
      </c>
      <c r="B72" s="1"/>
      <c r="C72" s="1"/>
      <c r="D72" s="1"/>
      <c r="E72" s="1">
        <v>20</v>
      </c>
      <c r="F72" s="1"/>
      <c r="G72" s="1"/>
      <c r="H72" s="1"/>
      <c r="I72" s="1"/>
      <c r="J72" s="1"/>
      <c r="K72" s="1"/>
      <c r="R72">
        <f>S72*S58+T58</f>
        <v>229.40549999999999</v>
      </c>
      <c r="S72">
        <v>21546</v>
      </c>
      <c r="T72" t="s">
        <v>134</v>
      </c>
      <c r="Y72" s="22" t="s">
        <v>104</v>
      </c>
      <c r="Z72" s="23">
        <f>AVERAGE(D61,B61)</f>
        <v>56.5</v>
      </c>
      <c r="AA72" s="23"/>
      <c r="AB72" s="23"/>
      <c r="AC72" s="23"/>
      <c r="AD72" s="23"/>
    </row>
    <row r="73" spans="1:30" x14ac:dyDescent="0.25">
      <c r="A73" s="1" t="s">
        <v>51</v>
      </c>
      <c r="B73" s="1"/>
      <c r="C73" s="1"/>
      <c r="D73" s="1"/>
      <c r="E73" s="1" t="s">
        <v>48</v>
      </c>
      <c r="F73" s="1"/>
      <c r="G73" s="1"/>
      <c r="H73" s="1"/>
      <c r="I73" s="1"/>
      <c r="J73" s="1"/>
      <c r="K73" s="1"/>
      <c r="Y73" s="22" t="s">
        <v>106</v>
      </c>
      <c r="Z73" s="23">
        <f>(Z72+$S71)/$L$61</f>
        <v>0.17187600995410771</v>
      </c>
      <c r="AA73" s="23"/>
      <c r="AB73" s="23"/>
      <c r="AC73" s="23"/>
      <c r="AD73" s="23"/>
    </row>
    <row r="74" spans="1:30" x14ac:dyDescent="0.25">
      <c r="A74" s="1" t="s">
        <v>52</v>
      </c>
      <c r="B74" s="1"/>
      <c r="C74" s="1"/>
      <c r="D74" s="1"/>
      <c r="E74" s="1">
        <v>445</v>
      </c>
      <c r="F74" s="1"/>
      <c r="G74" s="1"/>
      <c r="H74" s="1"/>
      <c r="I74" s="1"/>
      <c r="J74" s="1"/>
      <c r="K74" s="1"/>
      <c r="Y74" s="22" t="s">
        <v>108</v>
      </c>
      <c r="Z74" s="27">
        <f>$Z$73*E61</f>
        <v>812.11414703315893</v>
      </c>
      <c r="AA74" s="27">
        <f t="shared" ref="AA74:AD74" si="13">$Z$73*F61</f>
        <v>797.33281017710567</v>
      </c>
      <c r="AB74" s="27">
        <f t="shared" si="13"/>
        <v>779.11395312197021</v>
      </c>
      <c r="AC74" s="27">
        <f t="shared" si="13"/>
        <v>739.92622285243363</v>
      </c>
      <c r="AD74" s="27">
        <f t="shared" si="13"/>
        <v>702.28537667248406</v>
      </c>
    </row>
    <row r="75" spans="1:30" x14ac:dyDescent="0.25">
      <c r="A75" s="1" t="s">
        <v>53</v>
      </c>
      <c r="B75" s="1"/>
      <c r="C75" s="1"/>
      <c r="D75" s="1"/>
      <c r="E75" s="1">
        <v>20</v>
      </c>
      <c r="F75" s="1"/>
      <c r="G75" s="1"/>
      <c r="H75" s="1"/>
      <c r="I75" s="1"/>
      <c r="J75" s="1"/>
      <c r="K75" s="1"/>
      <c r="Y75" s="22" t="s">
        <v>110</v>
      </c>
      <c r="Z75" s="27">
        <f>Z74-($Z$72+$M$61)</f>
        <v>487.61414703315893</v>
      </c>
      <c r="AA75" s="27">
        <f t="shared" ref="AA75:AD75" si="14">AA74-($Z$72+$M$61)</f>
        <v>472.83281017710567</v>
      </c>
      <c r="AB75" s="27">
        <f t="shared" si="14"/>
        <v>454.61395312197021</v>
      </c>
      <c r="AC75" s="27">
        <f t="shared" si="14"/>
        <v>415.42622285243363</v>
      </c>
      <c r="AD75" s="27">
        <f t="shared" si="14"/>
        <v>377.78537667248406</v>
      </c>
    </row>
    <row r="76" spans="1:30" x14ac:dyDescent="0.25">
      <c r="A76" s="1" t="s">
        <v>54</v>
      </c>
      <c r="B76" s="1"/>
      <c r="C76" s="1"/>
      <c r="D76" s="1"/>
      <c r="E76" s="1">
        <v>48</v>
      </c>
      <c r="F76" s="1"/>
      <c r="G76" s="1"/>
      <c r="H76" s="1"/>
      <c r="I76" s="1"/>
      <c r="J76" s="1"/>
      <c r="K76" s="1"/>
      <c r="Y76" s="22" t="s">
        <v>112</v>
      </c>
      <c r="Z76" s="27">
        <f>$S$58*Z75+$T$58</f>
        <v>6.1866099585514851</v>
      </c>
      <c r="AA76" s="27">
        <f t="shared" ref="AA76:AD76" si="15">$S$58*AA75+$T$58</f>
        <v>6.0299277878773205</v>
      </c>
      <c r="AB76" s="27">
        <f t="shared" si="15"/>
        <v>5.8368079030928843</v>
      </c>
      <c r="AC76" s="27">
        <f t="shared" si="15"/>
        <v>5.4214179622357968</v>
      </c>
      <c r="AD76" s="27">
        <f t="shared" si="15"/>
        <v>5.0224249927283315</v>
      </c>
    </row>
    <row r="77" spans="1:30" x14ac:dyDescent="0.25">
      <c r="A77" s="1" t="s">
        <v>55</v>
      </c>
      <c r="B77" s="1"/>
      <c r="C77" s="1"/>
      <c r="D77" s="1"/>
      <c r="E77" s="1" t="s">
        <v>56</v>
      </c>
      <c r="F77" s="1"/>
      <c r="G77" s="1"/>
      <c r="H77" s="1"/>
      <c r="I77" s="1"/>
      <c r="J77" s="1"/>
      <c r="K77" s="1"/>
      <c r="Y77" s="28"/>
      <c r="Z77" s="29"/>
      <c r="AA77" s="29"/>
      <c r="AB77" s="29"/>
      <c r="AC77" s="29"/>
      <c r="AD77" s="29"/>
    </row>
    <row r="78" spans="1:30" x14ac:dyDescent="0.25">
      <c r="A78" s="1" t="s">
        <v>57</v>
      </c>
      <c r="B78" s="1"/>
      <c r="C78" s="1"/>
      <c r="D78" s="1"/>
      <c r="E78" s="1">
        <v>30</v>
      </c>
      <c r="F78" s="1"/>
      <c r="G78" s="1"/>
      <c r="H78" s="1"/>
      <c r="I78" s="1"/>
      <c r="J78" s="1"/>
      <c r="K78" s="1"/>
    </row>
    <row r="79" spans="1:30" x14ac:dyDescent="0.25">
      <c r="A79" s="1" t="s">
        <v>58</v>
      </c>
      <c r="B79" s="1"/>
      <c r="C79" s="1"/>
      <c r="D79" s="1"/>
      <c r="E79" s="1">
        <v>40</v>
      </c>
      <c r="F79" s="1"/>
      <c r="G79" s="1"/>
      <c r="H79" s="1"/>
      <c r="I79" s="1"/>
      <c r="J79" s="1"/>
      <c r="K79" s="1"/>
      <c r="Y79" s="30" t="s">
        <v>135</v>
      </c>
      <c r="Z79" s="30" t="s">
        <v>99</v>
      </c>
      <c r="AA79" s="30" t="s">
        <v>100</v>
      </c>
      <c r="AB79" s="30" t="s">
        <v>101</v>
      </c>
      <c r="AC79" s="30" t="s">
        <v>102</v>
      </c>
      <c r="AD79" s="30" t="s">
        <v>103</v>
      </c>
    </row>
    <row r="80" spans="1:30" x14ac:dyDescent="0.25">
      <c r="A80" s="1" t="s">
        <v>59</v>
      </c>
      <c r="B80" s="1"/>
      <c r="C80" s="1"/>
      <c r="D80" s="1"/>
      <c r="E80" s="1">
        <v>0</v>
      </c>
      <c r="F80" s="1"/>
      <c r="G80" s="1"/>
      <c r="H80" s="1"/>
      <c r="I80" s="1"/>
      <c r="J80" s="1"/>
      <c r="K80" s="1"/>
      <c r="Y80" s="30" t="s">
        <v>104</v>
      </c>
      <c r="Z80" s="30">
        <f>AVERAGE($B$91:$D$91)</f>
        <v>40</v>
      </c>
      <c r="AA80" s="30"/>
      <c r="AB80" s="30"/>
      <c r="AC80" s="30"/>
      <c r="AD80" s="30"/>
    </row>
    <row r="81" spans="1:30" x14ac:dyDescent="0.25">
      <c r="A81" s="1" t="s">
        <v>60</v>
      </c>
      <c r="B81" s="1"/>
      <c r="C81" s="1"/>
      <c r="D81" s="1"/>
      <c r="E81" s="1">
        <v>0</v>
      </c>
      <c r="F81" s="1"/>
      <c r="G81" s="1"/>
      <c r="H81" s="1"/>
      <c r="I81" s="1"/>
      <c r="J81" s="1"/>
      <c r="K81" s="1"/>
      <c r="Y81" s="30" t="s">
        <v>106</v>
      </c>
      <c r="Z81" s="31">
        <f>(Z80+S103)/L91</f>
        <v>0.32784201371124527</v>
      </c>
      <c r="AA81" s="31"/>
      <c r="AB81" s="31"/>
      <c r="AC81" s="31"/>
      <c r="AD81" s="31"/>
    </row>
    <row r="82" spans="1:30" x14ac:dyDescent="0.25">
      <c r="A82" s="1" t="s">
        <v>61</v>
      </c>
      <c r="B82" s="1"/>
      <c r="C82" s="1"/>
      <c r="D82" s="1"/>
      <c r="E82" s="1">
        <v>20000</v>
      </c>
      <c r="F82" s="1"/>
      <c r="G82" s="1"/>
      <c r="H82" s="1"/>
      <c r="I82" s="1"/>
      <c r="J82" s="1"/>
      <c r="K82" s="1"/>
      <c r="Y82" s="30" t="s">
        <v>108</v>
      </c>
      <c r="Z82" s="31">
        <f>$Z$81*E$91</f>
        <v>16262.930932160032</v>
      </c>
      <c r="AA82" s="31">
        <f t="shared" ref="AA82:AD82" si="16">$Z$81*F$91</f>
        <v>15462.668576690883</v>
      </c>
      <c r="AB82" s="31">
        <f t="shared" si="16"/>
        <v>15574.462703366418</v>
      </c>
      <c r="AC82" s="31">
        <f t="shared" si="16"/>
        <v>14300.140796070807</v>
      </c>
      <c r="AD82" s="31">
        <f t="shared" si="16"/>
        <v>14524.384733449298</v>
      </c>
    </row>
    <row r="83" spans="1:30" x14ac:dyDescent="0.25">
      <c r="A83" s="1" t="s">
        <v>62</v>
      </c>
      <c r="B83" s="1"/>
      <c r="C83" s="1"/>
      <c r="D83" s="1"/>
      <c r="E83" s="1" t="s">
        <v>63</v>
      </c>
      <c r="F83" s="1"/>
      <c r="G83" s="1"/>
      <c r="H83" s="1"/>
      <c r="I83" s="1"/>
      <c r="J83" s="1"/>
      <c r="K83" s="1"/>
      <c r="Y83" s="30" t="s">
        <v>110</v>
      </c>
      <c r="Z83" s="31">
        <f>Z82-($Z$80+$M$91)</f>
        <v>14862.930932160032</v>
      </c>
      <c r="AA83" s="31">
        <f t="shared" ref="AA83:AD83" si="17">AA82-($Z$80+$M$91)</f>
        <v>14062.668576690883</v>
      </c>
      <c r="AB83" s="31">
        <f t="shared" si="17"/>
        <v>14174.462703366418</v>
      </c>
      <c r="AC83" s="31">
        <f t="shared" si="17"/>
        <v>12900.140796070807</v>
      </c>
      <c r="AD83" s="31">
        <f t="shared" si="17"/>
        <v>13124.384733449298</v>
      </c>
    </row>
    <row r="84" spans="1:30" x14ac:dyDescent="0.25">
      <c r="A84" s="1" t="s">
        <v>64</v>
      </c>
      <c r="B84" s="1"/>
      <c r="C84" s="1"/>
      <c r="D84" s="1"/>
      <c r="E84" s="1" t="s">
        <v>36</v>
      </c>
      <c r="F84" s="1"/>
      <c r="G84" s="1"/>
      <c r="H84" s="1"/>
      <c r="I84" s="1"/>
      <c r="J84" s="1"/>
      <c r="K84" s="1"/>
      <c r="Y84" s="30" t="s">
        <v>112</v>
      </c>
      <c r="Z84" s="31">
        <f>Z83*$S$91+$T$91</f>
        <v>46.745978982912106</v>
      </c>
      <c r="AA84" s="31">
        <f t="shared" ref="AA84:AD84" si="18">AA83*$S$91+$T$91</f>
        <v>44.185139445410833</v>
      </c>
      <c r="AB84" s="31">
        <f t="shared" si="18"/>
        <v>44.542880650772545</v>
      </c>
      <c r="AC84" s="31">
        <f t="shared" si="18"/>
        <v>40.465050547426586</v>
      </c>
      <c r="AD84" s="31">
        <f t="shared" si="18"/>
        <v>41.18263114703776</v>
      </c>
    </row>
    <row r="85" spans="1:30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</row>
    <row r="86" spans="1:30" x14ac:dyDescent="0.25">
      <c r="A86" s="1" t="s">
        <v>37</v>
      </c>
      <c r="B86" s="1"/>
      <c r="C86" s="1"/>
      <c r="D86" s="1"/>
      <c r="E86" s="1" t="s">
        <v>88</v>
      </c>
      <c r="F86" s="1"/>
      <c r="G86" s="1"/>
      <c r="H86" s="1"/>
      <c r="I86" s="1"/>
      <c r="J86" s="1"/>
      <c r="K86" s="1"/>
    </row>
    <row r="87" spans="1:30" x14ac:dyDescent="0.25">
      <c r="A87" s="1" t="s">
        <v>65</v>
      </c>
      <c r="B87" s="1"/>
      <c r="C87" s="1"/>
      <c r="D87" s="1"/>
      <c r="E87" s="1">
        <v>27.6</v>
      </c>
      <c r="F87" s="1"/>
      <c r="G87" s="1"/>
      <c r="H87" s="1"/>
      <c r="I87" s="1"/>
      <c r="J87" s="1"/>
      <c r="K87" s="1"/>
    </row>
    <row r="88" spans="1:30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</row>
    <row r="89" spans="1:30" x14ac:dyDescent="0.25">
      <c r="A89" s="4" t="s">
        <v>66</v>
      </c>
      <c r="B89" s="4" t="s">
        <v>67</v>
      </c>
      <c r="C89" s="4" t="s">
        <v>68</v>
      </c>
      <c r="D89" s="4" t="s">
        <v>69</v>
      </c>
      <c r="E89" s="4" t="s">
        <v>70</v>
      </c>
      <c r="F89" s="4" t="s">
        <v>71</v>
      </c>
      <c r="G89" s="4" t="s">
        <v>72</v>
      </c>
      <c r="H89" s="4" t="s">
        <v>73</v>
      </c>
      <c r="I89" s="4" t="s">
        <v>74</v>
      </c>
      <c r="J89" s="4" t="s">
        <v>75</v>
      </c>
      <c r="K89" s="4" t="s">
        <v>76</v>
      </c>
      <c r="L89" s="4" t="s">
        <v>77</v>
      </c>
      <c r="M89" s="4" t="s">
        <v>78</v>
      </c>
      <c r="Q89" t="s">
        <v>136</v>
      </c>
    </row>
    <row r="90" spans="1:30" x14ac:dyDescent="0.25">
      <c r="A90" s="4" t="s">
        <v>79</v>
      </c>
      <c r="B90" s="1">
        <v>36</v>
      </c>
      <c r="C90" s="1">
        <v>37</v>
      </c>
      <c r="D90" s="1">
        <v>36</v>
      </c>
      <c r="E90" s="1">
        <v>20266</v>
      </c>
      <c r="F90" s="1">
        <v>20813</v>
      </c>
      <c r="G90" s="1">
        <v>19789</v>
      </c>
      <c r="H90" s="1">
        <v>19658</v>
      </c>
      <c r="I90" s="1">
        <v>20110</v>
      </c>
      <c r="J90" s="1">
        <v>17871</v>
      </c>
      <c r="K90" s="32">
        <v>32550</v>
      </c>
      <c r="L90" s="1">
        <v>904</v>
      </c>
      <c r="M90" s="1">
        <v>26</v>
      </c>
      <c r="Q90" t="s">
        <v>119</v>
      </c>
      <c r="R90" t="s">
        <v>120</v>
      </c>
      <c r="S90" t="s">
        <v>121</v>
      </c>
      <c r="T90" t="s">
        <v>122</v>
      </c>
    </row>
    <row r="91" spans="1:30" x14ac:dyDescent="0.25">
      <c r="A91" s="4" t="s">
        <v>80</v>
      </c>
      <c r="B91" s="32">
        <v>41</v>
      </c>
      <c r="C91" s="32">
        <v>37</v>
      </c>
      <c r="D91" s="32">
        <v>42</v>
      </c>
      <c r="E91" s="32">
        <v>49606</v>
      </c>
      <c r="F91" s="32">
        <v>47165</v>
      </c>
      <c r="G91" s="32">
        <v>47506</v>
      </c>
      <c r="H91" s="32">
        <v>43619</v>
      </c>
      <c r="I91" s="32">
        <v>44303</v>
      </c>
      <c r="J91" s="32">
        <v>4813</v>
      </c>
      <c r="K91" s="32">
        <v>15903</v>
      </c>
      <c r="L91" s="32">
        <v>337</v>
      </c>
      <c r="M91" s="32">
        <v>1360</v>
      </c>
      <c r="Q91" s="32">
        <v>32550</v>
      </c>
      <c r="R91">
        <v>100</v>
      </c>
      <c r="S91">
        <v>3.2000000000000002E-3</v>
      </c>
      <c r="T91">
        <v>-0.81540000000000001</v>
      </c>
      <c r="U91" t="s">
        <v>130</v>
      </c>
    </row>
    <row r="92" spans="1:30" x14ac:dyDescent="0.25">
      <c r="A92" s="4" t="s">
        <v>81</v>
      </c>
      <c r="B92" s="1">
        <v>42</v>
      </c>
      <c r="C92" s="1">
        <v>46</v>
      </c>
      <c r="D92" s="1">
        <v>42</v>
      </c>
      <c r="E92" s="1">
        <v>6844</v>
      </c>
      <c r="F92" s="1">
        <v>6637</v>
      </c>
      <c r="G92" s="1">
        <v>6388</v>
      </c>
      <c r="H92" s="1">
        <v>6141</v>
      </c>
      <c r="I92" s="1">
        <v>5938</v>
      </c>
      <c r="J92" s="1">
        <v>2990</v>
      </c>
      <c r="K92" s="32">
        <v>3731</v>
      </c>
      <c r="L92" s="1">
        <v>558</v>
      </c>
      <c r="M92" s="1">
        <v>70</v>
      </c>
      <c r="Q92" s="32">
        <v>15903</v>
      </c>
      <c r="R92">
        <v>50</v>
      </c>
      <c r="S92">
        <v>2.5999999999999999E-3</v>
      </c>
      <c r="T92">
        <v>0.21079999999999999</v>
      </c>
      <c r="U92" t="s">
        <v>132</v>
      </c>
    </row>
    <row r="93" spans="1:30" x14ac:dyDescent="0.25">
      <c r="A93" s="4" t="s">
        <v>82</v>
      </c>
      <c r="B93" s="1">
        <v>42</v>
      </c>
      <c r="C93" s="1">
        <v>103</v>
      </c>
      <c r="D93" s="1">
        <v>43</v>
      </c>
      <c r="E93" s="1">
        <v>3356</v>
      </c>
      <c r="F93" s="1">
        <v>3085</v>
      </c>
      <c r="G93" s="1">
        <v>2963</v>
      </c>
      <c r="H93" s="1">
        <v>3030</v>
      </c>
      <c r="I93" s="1">
        <v>2824</v>
      </c>
      <c r="J93" s="1">
        <v>180</v>
      </c>
      <c r="K93" s="32">
        <v>1739</v>
      </c>
      <c r="L93" s="1">
        <v>530</v>
      </c>
      <c r="M93" s="1">
        <v>57</v>
      </c>
      <c r="Q93" s="32">
        <v>3731</v>
      </c>
      <c r="R93">
        <v>10</v>
      </c>
      <c r="S93">
        <v>2.8999999999999998E-3</v>
      </c>
      <c r="T93">
        <v>3.56E-2</v>
      </c>
      <c r="U93" t="s">
        <v>133</v>
      </c>
    </row>
    <row r="94" spans="1:30" x14ac:dyDescent="0.25">
      <c r="A94" s="4" t="s">
        <v>83</v>
      </c>
      <c r="B94" s="1">
        <v>41</v>
      </c>
      <c r="C94" s="1">
        <v>42</v>
      </c>
      <c r="D94" s="1">
        <v>42</v>
      </c>
      <c r="E94" s="1">
        <v>39322</v>
      </c>
      <c r="F94" s="1">
        <v>40648</v>
      </c>
      <c r="G94" s="1">
        <v>39365</v>
      </c>
      <c r="H94" s="1">
        <v>39707</v>
      </c>
      <c r="I94" s="1">
        <v>45561</v>
      </c>
      <c r="J94" s="1">
        <v>96</v>
      </c>
      <c r="K94" s="32">
        <v>854</v>
      </c>
      <c r="L94" s="1">
        <v>543</v>
      </c>
      <c r="M94" s="1">
        <v>2257</v>
      </c>
      <c r="Q94" s="32">
        <v>1739</v>
      </c>
      <c r="R94">
        <v>5</v>
      </c>
    </row>
    <row r="95" spans="1:30" x14ac:dyDescent="0.25">
      <c r="A95" s="4" t="s">
        <v>84</v>
      </c>
      <c r="B95" s="1">
        <v>48</v>
      </c>
      <c r="C95" s="1">
        <v>496</v>
      </c>
      <c r="D95" s="1">
        <v>49</v>
      </c>
      <c r="E95" s="1">
        <v>4375</v>
      </c>
      <c r="F95" s="1">
        <v>4358</v>
      </c>
      <c r="G95" s="1">
        <v>4208</v>
      </c>
      <c r="H95" s="1">
        <v>4031</v>
      </c>
      <c r="I95" s="1">
        <v>3788</v>
      </c>
      <c r="J95" s="1">
        <v>26</v>
      </c>
      <c r="K95" s="32">
        <v>157</v>
      </c>
      <c r="L95" s="1">
        <v>1418</v>
      </c>
      <c r="M95" s="1">
        <v>276</v>
      </c>
      <c r="Q95" s="32">
        <v>854</v>
      </c>
      <c r="R95">
        <v>2.5</v>
      </c>
    </row>
    <row r="96" spans="1:30" x14ac:dyDescent="0.25">
      <c r="A96" s="4" t="s">
        <v>85</v>
      </c>
      <c r="B96" s="1">
        <v>14</v>
      </c>
      <c r="C96" s="1">
        <v>15</v>
      </c>
      <c r="D96" s="1">
        <v>14</v>
      </c>
      <c r="E96" s="1">
        <v>14</v>
      </c>
      <c r="F96" s="1">
        <v>14</v>
      </c>
      <c r="G96" s="1">
        <v>14</v>
      </c>
      <c r="H96" s="1">
        <v>14</v>
      </c>
      <c r="I96" s="1">
        <v>14</v>
      </c>
      <c r="J96" s="1">
        <v>18</v>
      </c>
      <c r="K96" s="32">
        <v>84</v>
      </c>
      <c r="L96" s="1">
        <v>7</v>
      </c>
      <c r="M96" s="1">
        <v>12</v>
      </c>
      <c r="Q96" s="32">
        <v>157</v>
      </c>
      <c r="R96">
        <v>0.5</v>
      </c>
    </row>
    <row r="97" spans="1:30" x14ac:dyDescent="0.25">
      <c r="A97" s="4" t="s">
        <v>86</v>
      </c>
      <c r="B97" s="1">
        <v>6</v>
      </c>
      <c r="C97" s="1">
        <v>7</v>
      </c>
      <c r="D97" s="1">
        <v>6</v>
      </c>
      <c r="E97" s="1">
        <v>6</v>
      </c>
      <c r="F97" s="1">
        <v>6</v>
      </c>
      <c r="G97" s="1">
        <v>6</v>
      </c>
      <c r="H97" s="1">
        <v>7</v>
      </c>
      <c r="I97" s="1">
        <v>9</v>
      </c>
      <c r="J97" s="1">
        <v>12</v>
      </c>
      <c r="K97" s="32">
        <v>35</v>
      </c>
      <c r="L97" s="1">
        <v>6</v>
      </c>
      <c r="M97" s="1">
        <v>6</v>
      </c>
      <c r="Q97" s="32">
        <v>84</v>
      </c>
      <c r="R97">
        <v>0.25</v>
      </c>
    </row>
    <row r="98" spans="1:30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Q98" s="32">
        <v>35</v>
      </c>
      <c r="R98">
        <v>0.1</v>
      </c>
    </row>
    <row r="99" spans="1:30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Q99">
        <v>0</v>
      </c>
      <c r="R99">
        <v>0</v>
      </c>
    </row>
    <row r="100" spans="1:30" x14ac:dyDescent="0.25">
      <c r="A100" s="1" t="s">
        <v>44</v>
      </c>
      <c r="B100" s="1"/>
      <c r="C100" s="1"/>
      <c r="D100" s="1"/>
      <c r="E100" s="1" t="s">
        <v>89</v>
      </c>
      <c r="F100" s="1"/>
      <c r="G100" s="1"/>
      <c r="H100" s="1"/>
      <c r="I100" s="1"/>
      <c r="J100" s="1"/>
      <c r="K100" s="1"/>
      <c r="R100" t="s">
        <v>125</v>
      </c>
      <c r="S100" t="s">
        <v>126</v>
      </c>
      <c r="T100" t="s">
        <v>127</v>
      </c>
    </row>
    <row r="101" spans="1:30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R101">
        <v>1.2</v>
      </c>
      <c r="S101">
        <f>(R101-$T$93)/$S$93</f>
        <v>401.51724137931035</v>
      </c>
      <c r="T101">
        <f>S101/R101</f>
        <v>334.59770114942529</v>
      </c>
    </row>
    <row r="102" spans="1:30" x14ac:dyDescent="0.25">
      <c r="A102" s="1" t="s">
        <v>46</v>
      </c>
      <c r="B102" s="1" t="s">
        <v>29</v>
      </c>
      <c r="C102" s="1"/>
      <c r="D102" s="1"/>
      <c r="E102" s="1"/>
      <c r="F102" s="1"/>
      <c r="G102" s="1"/>
      <c r="H102" s="1"/>
      <c r="I102" s="1"/>
      <c r="J102" s="1"/>
      <c r="K102" s="1"/>
      <c r="R102">
        <v>2.5</v>
      </c>
      <c r="S102">
        <f>(R102-$T$93)/$S$93</f>
        <v>849.79310344827593</v>
      </c>
      <c r="T102">
        <f t="shared" ref="T102:T103" si="19">S102/R102</f>
        <v>339.91724137931038</v>
      </c>
    </row>
    <row r="103" spans="1:30" x14ac:dyDescent="0.25">
      <c r="A103" s="1" t="s">
        <v>32</v>
      </c>
      <c r="B103" s="1" t="s">
        <v>30</v>
      </c>
      <c r="C103" s="1"/>
      <c r="D103" s="1"/>
      <c r="E103" s="1"/>
      <c r="F103" s="1"/>
      <c r="G103" s="1"/>
      <c r="H103" s="1"/>
      <c r="I103" s="1"/>
      <c r="J103" s="1"/>
      <c r="K103" s="1"/>
      <c r="R103">
        <v>0.24</v>
      </c>
      <c r="S103">
        <f>(R103-$T$93)/$S$93</f>
        <v>70.482758620689665</v>
      </c>
      <c r="T103">
        <f t="shared" si="19"/>
        <v>293.67816091954029</v>
      </c>
    </row>
    <row r="104" spans="1:30" x14ac:dyDescent="0.25">
      <c r="A104" s="1" t="s">
        <v>90</v>
      </c>
      <c r="B104" s="1"/>
      <c r="C104" s="1"/>
      <c r="D104" s="1"/>
      <c r="E104" s="1">
        <v>460</v>
      </c>
      <c r="F104" s="1"/>
      <c r="G104" s="1"/>
      <c r="H104" s="1"/>
      <c r="I104" s="1"/>
      <c r="J104" s="1"/>
      <c r="K104" s="1"/>
    </row>
    <row r="105" spans="1:30" x14ac:dyDescent="0.25">
      <c r="A105" s="1" t="s">
        <v>57</v>
      </c>
      <c r="B105" s="1"/>
      <c r="C105" s="1"/>
      <c r="D105" s="1"/>
      <c r="E105" s="1">
        <v>10</v>
      </c>
      <c r="F105" s="1"/>
      <c r="G105" s="1"/>
      <c r="H105" s="1"/>
      <c r="I105" s="1"/>
      <c r="J105" s="1"/>
      <c r="K105" s="1"/>
    </row>
    <row r="106" spans="1:30" x14ac:dyDescent="0.25">
      <c r="A106" s="1" t="s">
        <v>60</v>
      </c>
      <c r="B106" s="1"/>
      <c r="C106" s="1"/>
      <c r="D106" s="1"/>
      <c r="E106" s="1">
        <v>50</v>
      </c>
      <c r="F106" s="1"/>
      <c r="G106" s="1"/>
      <c r="H106" s="1"/>
      <c r="I106" s="1"/>
      <c r="J106" s="1"/>
      <c r="K106" s="1"/>
    </row>
    <row r="107" spans="1:30" x14ac:dyDescent="0.25">
      <c r="A107" s="1" t="s">
        <v>64</v>
      </c>
      <c r="B107" s="1"/>
      <c r="C107" s="1"/>
      <c r="D107" s="1"/>
      <c r="E107" s="1" t="s">
        <v>36</v>
      </c>
      <c r="F107" s="1"/>
      <c r="G107" s="1"/>
      <c r="H107" s="1"/>
      <c r="I107" s="1"/>
      <c r="J107" s="1"/>
      <c r="K107" s="1"/>
    </row>
    <row r="108" spans="1:30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</row>
    <row r="109" spans="1:30" x14ac:dyDescent="0.25">
      <c r="A109" s="1" t="s">
        <v>37</v>
      </c>
      <c r="B109" s="1"/>
      <c r="C109" s="1"/>
      <c r="D109" s="1"/>
      <c r="E109" s="1" t="s">
        <v>91</v>
      </c>
      <c r="F109" s="1"/>
      <c r="G109" s="1"/>
      <c r="H109" s="1"/>
      <c r="I109" s="1"/>
      <c r="J109" s="1"/>
      <c r="K109" s="1"/>
    </row>
    <row r="110" spans="1:30" x14ac:dyDescent="0.25">
      <c r="A110" s="1" t="s">
        <v>65</v>
      </c>
      <c r="B110" s="1"/>
      <c r="C110" s="1"/>
      <c r="D110" s="1"/>
      <c r="E110" s="1">
        <v>27.3</v>
      </c>
      <c r="F110" s="1"/>
      <c r="G110" s="1"/>
      <c r="H110" s="1"/>
      <c r="I110" s="1"/>
      <c r="J110" s="1"/>
      <c r="K110" s="1"/>
    </row>
    <row r="111" spans="1:30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</row>
    <row r="112" spans="1:30" x14ac:dyDescent="0.25">
      <c r="A112" s="4" t="s">
        <v>66</v>
      </c>
      <c r="B112" s="4" t="s">
        <v>67</v>
      </c>
      <c r="C112" s="4" t="s">
        <v>68</v>
      </c>
      <c r="D112" s="4" t="s">
        <v>69</v>
      </c>
      <c r="E112" s="4" t="s">
        <v>70</v>
      </c>
      <c r="F112" s="4" t="s">
        <v>71</v>
      </c>
      <c r="G112" s="4" t="s">
        <v>72</v>
      </c>
      <c r="H112" s="4" t="s">
        <v>73</v>
      </c>
      <c r="I112" s="4" t="s">
        <v>74</v>
      </c>
      <c r="J112" s="4" t="s">
        <v>75</v>
      </c>
      <c r="K112" s="4" t="s">
        <v>76</v>
      </c>
      <c r="L112" s="4" t="s">
        <v>77</v>
      </c>
      <c r="M112" s="4" t="s">
        <v>78</v>
      </c>
      <c r="Y112" s="33" t="s">
        <v>30</v>
      </c>
      <c r="Z112" s="33" t="s">
        <v>99</v>
      </c>
      <c r="AA112" s="33" t="s">
        <v>100</v>
      </c>
      <c r="AB112" s="33" t="s">
        <v>101</v>
      </c>
      <c r="AC112" s="33" t="s">
        <v>102</v>
      </c>
      <c r="AD112" s="33" t="s">
        <v>103</v>
      </c>
    </row>
    <row r="113" spans="1:30" x14ac:dyDescent="0.25">
      <c r="A113" s="4" t="s">
        <v>79</v>
      </c>
      <c r="B113" s="1">
        <v>0.16750000000000001</v>
      </c>
      <c r="C113" s="1">
        <v>9.3600000000000003E-2</v>
      </c>
      <c r="D113" s="1">
        <v>7.3700000000000002E-2</v>
      </c>
      <c r="E113" s="1">
        <v>0.18140000000000001</v>
      </c>
      <c r="F113" s="1">
        <v>7.0400000000000004E-2</v>
      </c>
      <c r="G113" s="1">
        <v>7.46E-2</v>
      </c>
      <c r="H113" s="1">
        <v>7.46E-2</v>
      </c>
      <c r="I113" s="1">
        <v>7.2099999999999997E-2</v>
      </c>
      <c r="J113" s="1">
        <v>5.45E-2</v>
      </c>
      <c r="K113" s="1">
        <v>6.08E-2</v>
      </c>
      <c r="L113" s="1">
        <v>7.6700000000000004E-2</v>
      </c>
      <c r="M113" s="1">
        <v>5.0299999999999997E-2</v>
      </c>
      <c r="Y113" s="33" t="s">
        <v>104</v>
      </c>
      <c r="Z113" s="37">
        <f>AVERAGE(D119)</f>
        <v>5.5399999999999998E-2</v>
      </c>
      <c r="AA113" s="37"/>
      <c r="AB113" s="37"/>
      <c r="AC113" s="37"/>
      <c r="AD113" s="37"/>
    </row>
    <row r="114" spans="1:30" x14ac:dyDescent="0.25">
      <c r="A114" s="4" t="s">
        <v>80</v>
      </c>
      <c r="B114" s="1">
        <v>9.3899999999999997E-2</v>
      </c>
      <c r="C114" s="1">
        <v>0.23860000000000001</v>
      </c>
      <c r="D114" s="1">
        <v>8.0699999999999994E-2</v>
      </c>
      <c r="E114" s="1">
        <v>0.1196</v>
      </c>
      <c r="F114" s="1">
        <v>6.8099999999999994E-2</v>
      </c>
      <c r="G114" s="1">
        <v>0.19159999999999999</v>
      </c>
      <c r="H114" s="1">
        <v>7.0099999999999996E-2</v>
      </c>
      <c r="I114" s="1">
        <v>7.6200000000000004E-2</v>
      </c>
      <c r="J114" s="1">
        <v>4.65E-2</v>
      </c>
      <c r="K114" s="1">
        <v>4.9599999999999998E-2</v>
      </c>
      <c r="L114" s="1">
        <v>8.6900000000000005E-2</v>
      </c>
      <c r="M114" s="1">
        <v>5.2400000000000002E-2</v>
      </c>
      <c r="Y114" s="33" t="s">
        <v>112</v>
      </c>
      <c r="Z114" s="37">
        <f>(E119-$Z$113)/1.66</f>
        <v>7.9156626506024091E-2</v>
      </c>
      <c r="AA114" s="37">
        <f t="shared" ref="AA114:AD114" si="20">(F119-$Z$113)/1.66</f>
        <v>6.8674698795180731E-3</v>
      </c>
      <c r="AB114" s="37">
        <f t="shared" si="20"/>
        <v>6.8674698795180731E-3</v>
      </c>
      <c r="AC114" s="37">
        <f t="shared" si="20"/>
        <v>6.204819277108432E-3</v>
      </c>
      <c r="AD114" s="37">
        <f t="shared" si="20"/>
        <v>1.2228915662650606E-2</v>
      </c>
    </row>
    <row r="115" spans="1:30" x14ac:dyDescent="0.25">
      <c r="A115" s="4" t="s">
        <v>81</v>
      </c>
      <c r="B115" s="1">
        <v>0.10489999999999999</v>
      </c>
      <c r="C115" s="1">
        <v>0.1241</v>
      </c>
      <c r="D115" s="1">
        <v>7.22E-2</v>
      </c>
      <c r="E115" s="1">
        <v>6.8599999999999994E-2</v>
      </c>
      <c r="F115" s="1">
        <v>6.6799999999999998E-2</v>
      </c>
      <c r="G115" s="1">
        <v>6.9199999999999998E-2</v>
      </c>
      <c r="H115" s="1">
        <v>6.7900000000000002E-2</v>
      </c>
      <c r="I115" s="1">
        <v>7.1199999999999999E-2</v>
      </c>
      <c r="J115" s="1">
        <v>5.11E-2</v>
      </c>
      <c r="K115" s="1">
        <v>4.8599999999999997E-2</v>
      </c>
      <c r="L115" s="1">
        <v>7.7399999999999997E-2</v>
      </c>
      <c r="M115" s="1">
        <v>4.6300000000000001E-2</v>
      </c>
    </row>
    <row r="116" spans="1:30" x14ac:dyDescent="0.25">
      <c r="A116" s="4" t="s">
        <v>82</v>
      </c>
      <c r="B116" s="1">
        <v>0.32800000000000001</v>
      </c>
      <c r="C116" s="1">
        <v>0.15959999999999999</v>
      </c>
      <c r="D116" s="1">
        <v>7.1199999999999999E-2</v>
      </c>
      <c r="E116" s="1">
        <v>8.0100000000000005E-2</v>
      </c>
      <c r="F116" s="1">
        <v>6.9900000000000004E-2</v>
      </c>
      <c r="G116" s="1">
        <v>6.8400000000000002E-2</v>
      </c>
      <c r="H116" s="1">
        <v>6.7299999999999999E-2</v>
      </c>
      <c r="I116" s="1">
        <v>0.16020000000000001</v>
      </c>
      <c r="J116" s="1">
        <v>4.65E-2</v>
      </c>
      <c r="K116" s="1">
        <v>5.6399999999999999E-2</v>
      </c>
      <c r="L116" s="1">
        <v>7.2300000000000003E-2</v>
      </c>
      <c r="M116" s="1">
        <v>4.7600000000000003E-2</v>
      </c>
    </row>
    <row r="117" spans="1:30" x14ac:dyDescent="0.25">
      <c r="A117" s="4" t="s">
        <v>83</v>
      </c>
      <c r="B117" s="1">
        <v>8.8400000000000006E-2</v>
      </c>
      <c r="C117" s="1">
        <v>0.1</v>
      </c>
      <c r="D117" s="1">
        <v>7.0099999999999996E-2</v>
      </c>
      <c r="E117" s="1">
        <v>6.7299999999999999E-2</v>
      </c>
      <c r="F117" s="1">
        <v>7.0499999999999993E-2</v>
      </c>
      <c r="G117" s="1">
        <v>6.6299999999999998E-2</v>
      </c>
      <c r="H117" s="1">
        <v>6.6000000000000003E-2</v>
      </c>
      <c r="I117" s="1">
        <v>0.1633</v>
      </c>
      <c r="J117" s="1">
        <v>4.6600000000000003E-2</v>
      </c>
      <c r="K117" s="1">
        <v>5.2400000000000002E-2</v>
      </c>
      <c r="L117" s="1">
        <v>7.3200000000000001E-2</v>
      </c>
      <c r="M117" s="1">
        <v>5.0500000000000003E-2</v>
      </c>
    </row>
    <row r="118" spans="1:30" x14ac:dyDescent="0.25">
      <c r="A118" s="4" t="s">
        <v>84</v>
      </c>
      <c r="B118" s="1">
        <v>9.5899999999999999E-2</v>
      </c>
      <c r="C118" s="1">
        <v>0.14530000000000001</v>
      </c>
      <c r="D118" s="1">
        <v>7.4899999999999994E-2</v>
      </c>
      <c r="E118" s="1">
        <v>6.8900000000000003E-2</v>
      </c>
      <c r="F118" s="1">
        <v>6.8000000000000005E-2</v>
      </c>
      <c r="G118" s="1">
        <v>6.6799999999999998E-2</v>
      </c>
      <c r="H118" s="1">
        <v>6.8400000000000002E-2</v>
      </c>
      <c r="I118" s="1">
        <v>7.4700000000000003E-2</v>
      </c>
      <c r="J118" s="1">
        <v>4.8599999999999997E-2</v>
      </c>
      <c r="K118" s="1">
        <v>4.9500000000000002E-2</v>
      </c>
      <c r="L118" s="1">
        <v>7.8600000000000003E-2</v>
      </c>
      <c r="M118" s="1">
        <v>4.6600000000000003E-2</v>
      </c>
    </row>
    <row r="119" spans="1:30" x14ac:dyDescent="0.25">
      <c r="A119" s="4" t="s">
        <v>85</v>
      </c>
      <c r="B119" s="38">
        <v>0.13639999999999999</v>
      </c>
      <c r="C119" s="38">
        <v>0.1193</v>
      </c>
      <c r="D119" s="38">
        <v>5.5399999999999998E-2</v>
      </c>
      <c r="E119" s="38">
        <v>0.18679999999999999</v>
      </c>
      <c r="F119" s="38">
        <v>6.6799999999999998E-2</v>
      </c>
      <c r="G119" s="38">
        <v>6.6799999999999998E-2</v>
      </c>
      <c r="H119" s="38">
        <v>6.5699999999999995E-2</v>
      </c>
      <c r="I119" s="38">
        <v>7.5700000000000003E-2</v>
      </c>
      <c r="J119" s="38">
        <v>5.0299999999999997E-2</v>
      </c>
      <c r="K119" s="38">
        <v>4.7300000000000002E-2</v>
      </c>
      <c r="L119" s="38">
        <v>5.8099999999999999E-2</v>
      </c>
      <c r="M119" s="38">
        <v>5.04E-2</v>
      </c>
    </row>
    <row r="120" spans="1:30" x14ac:dyDescent="0.25">
      <c r="A120" s="4" t="s">
        <v>86</v>
      </c>
      <c r="B120" s="1">
        <v>5.8999999999999997E-2</v>
      </c>
      <c r="C120" s="1">
        <v>5.9299999999999999E-2</v>
      </c>
      <c r="D120" s="1">
        <v>6.2899999999999998E-2</v>
      </c>
      <c r="E120" s="1">
        <v>5.8400000000000001E-2</v>
      </c>
      <c r="F120" s="1">
        <v>5.9700000000000003E-2</v>
      </c>
      <c r="G120" s="1">
        <v>5.8500000000000003E-2</v>
      </c>
      <c r="H120" s="1">
        <v>5.8799999999999998E-2</v>
      </c>
      <c r="I120" s="1">
        <v>6.2600000000000003E-2</v>
      </c>
      <c r="J120" s="1">
        <v>4.9200000000000001E-2</v>
      </c>
      <c r="K120" s="1">
        <v>5.0999999999999997E-2</v>
      </c>
      <c r="L120" s="1">
        <v>6.0499999999999998E-2</v>
      </c>
      <c r="M120" s="1">
        <v>5.8900000000000001E-2</v>
      </c>
    </row>
    <row r="121" spans="1:30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</row>
    <row r="122" spans="1:30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30" x14ac:dyDescent="0.25">
      <c r="A123" s="1" t="s">
        <v>44</v>
      </c>
      <c r="B123" s="1"/>
      <c r="C123" s="1"/>
      <c r="D123" s="1"/>
      <c r="E123" s="1" t="s">
        <v>92</v>
      </c>
      <c r="F123" s="1"/>
      <c r="G123" s="1"/>
      <c r="H123" s="1"/>
      <c r="I123" s="1"/>
      <c r="J123" s="1"/>
      <c r="K123" s="1"/>
    </row>
    <row r="124" spans="1:30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</row>
    <row r="125" spans="1:30" x14ac:dyDescent="0.25">
      <c r="A125" s="1" t="s">
        <v>37</v>
      </c>
      <c r="B125" s="1"/>
      <c r="C125" s="1"/>
      <c r="D125" s="1"/>
      <c r="E125" s="1" t="s">
        <v>93</v>
      </c>
      <c r="F125" s="1"/>
      <c r="G125" s="1"/>
      <c r="H125" s="1"/>
      <c r="I125" s="1"/>
      <c r="J125" s="1"/>
      <c r="K125" s="1"/>
    </row>
    <row r="126" spans="1:30" x14ac:dyDescent="0.25">
      <c r="A126" s="1" t="s">
        <v>94</v>
      </c>
      <c r="B126" s="1"/>
      <c r="C126" s="1"/>
      <c r="D126" s="1"/>
      <c r="E126" s="1" t="s">
        <v>95</v>
      </c>
      <c r="F126" s="1"/>
      <c r="G126" s="1"/>
      <c r="H126" s="1"/>
      <c r="I126" s="1"/>
      <c r="J126" s="1"/>
      <c r="K126" s="1"/>
    </row>
    <row r="127" spans="1:30" x14ac:dyDescent="0.25">
      <c r="A127" s="1" t="s">
        <v>44</v>
      </c>
      <c r="B127" s="1"/>
      <c r="C127" s="1"/>
      <c r="D127" s="1"/>
      <c r="E127" s="1" t="s">
        <v>96</v>
      </c>
      <c r="F127" s="1"/>
      <c r="G127" s="1"/>
      <c r="H127" s="1"/>
      <c r="I127" s="1"/>
      <c r="J127" s="1"/>
      <c r="K127" s="1"/>
    </row>
    <row r="128" spans="1:30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</row>
    <row r="129" spans="1:1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</row>
  </sheetData>
  <mergeCells count="7">
    <mergeCell ref="W48:X48"/>
    <mergeCell ref="V55:W55"/>
    <mergeCell ref="Q56:T56"/>
    <mergeCell ref="V51:W51"/>
    <mergeCell ref="V52:W52"/>
    <mergeCell ref="V53:W53"/>
    <mergeCell ref="V54:W54"/>
  </mergeCells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S19_F_C1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 c7701221</dc:creator>
  <cp:lastModifiedBy>Kubilay, Dilara Selin</cp:lastModifiedBy>
  <dcterms:created xsi:type="dcterms:W3CDTF">2022-06-07T16:12:07Z</dcterms:created>
  <dcterms:modified xsi:type="dcterms:W3CDTF">2023-02-13T23:43:57Z</dcterms:modified>
</cp:coreProperties>
</file>