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6\"/>
    </mc:Choice>
  </mc:AlternateContent>
  <xr:revisionPtr revIDLastSave="0" documentId="13_ncr:1_{EEF26939-E4E2-4170-8086-EB8948C168D1}" xr6:coauthVersionLast="36" xr6:coauthVersionMax="47" xr10:uidLastSave="{00000000-0000-0000-0000-000000000000}"/>
  <bookViews>
    <workbookView xWindow="15915" yWindow="4575" windowWidth="12480" windowHeight="11025" xr2:uid="{00000000-000D-0000-FFFF-FFFF00000000}"/>
  </bookViews>
  <sheets>
    <sheet name="S16_A_C1" sheetId="1" r:id="rId1"/>
  </sheets>
  <calcPr calcId="191029"/>
</workbook>
</file>

<file path=xl/calcChain.xml><?xml version="1.0" encoding="utf-8"?>
<calcChain xmlns="http://schemas.openxmlformats.org/spreadsheetml/2006/main">
  <c r="Z72" i="1" l="1"/>
  <c r="Z113" i="1"/>
  <c r="AD84" i="1"/>
  <c r="AC84" i="1"/>
  <c r="AB84" i="1"/>
  <c r="AA84" i="1"/>
  <c r="Z84" i="1"/>
  <c r="AA52" i="1" l="1"/>
  <c r="AB52" i="1"/>
  <c r="AC52" i="1"/>
  <c r="AD52" i="1"/>
  <c r="Z52" i="1"/>
  <c r="AA58" i="1"/>
  <c r="AB58" i="1"/>
  <c r="AC58" i="1"/>
  <c r="AD58" i="1"/>
  <c r="Z58" i="1"/>
  <c r="AA64" i="1"/>
  <c r="AB64" i="1"/>
  <c r="AC64" i="1"/>
  <c r="AD64" i="1"/>
  <c r="Z64" i="1"/>
  <c r="AA70" i="1"/>
  <c r="AB70" i="1"/>
  <c r="AC70" i="1"/>
  <c r="AD70" i="1"/>
  <c r="Z70" i="1"/>
  <c r="Q71" i="1"/>
  <c r="R103" i="1"/>
  <c r="Q70" i="1"/>
  <c r="R71" i="1" l="1"/>
  <c r="AC114" i="1" l="1"/>
  <c r="S103" i="1"/>
  <c r="S102" i="1"/>
  <c r="T102" i="1" s="1"/>
  <c r="S101" i="1"/>
  <c r="T101" i="1" s="1"/>
  <c r="Z80" i="1"/>
  <c r="R72" i="1"/>
  <c r="S71" i="1"/>
  <c r="R70" i="1"/>
  <c r="S70" i="1" s="1"/>
  <c r="S69" i="1"/>
  <c r="T69" i="1" s="1"/>
  <c r="S68" i="1"/>
  <c r="T68" i="1" s="1"/>
  <c r="Z66" i="1"/>
  <c r="Z60" i="1"/>
  <c r="X57" i="1"/>
  <c r="Z54" i="1"/>
  <c r="X49" i="1"/>
  <c r="Z48" i="1"/>
  <c r="X48" i="1"/>
  <c r="X47" i="1"/>
  <c r="T103" i="1" l="1"/>
  <c r="Z81" i="1"/>
  <c r="AA82" i="1" s="1"/>
  <c r="AA83" i="1" s="1"/>
  <c r="X50" i="1"/>
  <c r="X51" i="1"/>
  <c r="X58" i="1" s="1"/>
  <c r="X59" i="1" s="1"/>
  <c r="Z55" i="1"/>
  <c r="AC56" i="1" s="1"/>
  <c r="AC57" i="1" s="1"/>
  <c r="AD114" i="1"/>
  <c r="Z114" i="1"/>
  <c r="AB114" i="1"/>
  <c r="AA114" i="1"/>
  <c r="Z73" i="1"/>
  <c r="AB74" i="1" s="1"/>
  <c r="AB75" i="1" s="1"/>
  <c r="AB76" i="1" s="1"/>
  <c r="Z67" i="1"/>
  <c r="Z49" i="1"/>
  <c r="Z61" i="1"/>
  <c r="T70" i="1"/>
  <c r="AC74" i="1" l="1"/>
  <c r="AC75" i="1" s="1"/>
  <c r="AC76" i="1" s="1"/>
  <c r="AA74" i="1"/>
  <c r="AA75" i="1" s="1"/>
  <c r="AA76" i="1" s="1"/>
  <c r="AD74" i="1"/>
  <c r="AD75" i="1" s="1"/>
  <c r="AD76" i="1" s="1"/>
  <c r="Z56" i="1"/>
  <c r="Z57" i="1" s="1"/>
  <c r="AB56" i="1"/>
  <c r="AB57" i="1" s="1"/>
  <c r="AD56" i="1"/>
  <c r="AD57" i="1" s="1"/>
  <c r="AA56" i="1"/>
  <c r="AA57" i="1" s="1"/>
  <c r="Z74" i="1"/>
  <c r="Z75" i="1" s="1"/>
  <c r="Z76" i="1" s="1"/>
  <c r="X54" i="1"/>
  <c r="X55" i="1" s="1"/>
  <c r="AD82" i="1"/>
  <c r="AD83" i="1" s="1"/>
  <c r="AB82" i="1"/>
  <c r="AB83" i="1" s="1"/>
  <c r="AC82" i="1"/>
  <c r="AC83" i="1" s="1"/>
  <c r="Z82" i="1"/>
  <c r="Z83" i="1" s="1"/>
  <c r="AC68" i="1"/>
  <c r="AC69" i="1" s="1"/>
  <c r="AB68" i="1"/>
  <c r="AB69" i="1" s="1"/>
  <c r="AD68" i="1"/>
  <c r="AD69" i="1" s="1"/>
  <c r="AA68" i="1"/>
  <c r="AA69" i="1" s="1"/>
  <c r="Z68" i="1"/>
  <c r="Z69" i="1" s="1"/>
  <c r="Z62" i="1"/>
  <c r="Z63" i="1" s="1"/>
  <c r="AD62" i="1"/>
  <c r="AC62" i="1"/>
  <c r="AB62" i="1"/>
  <c r="AA62" i="1"/>
  <c r="AD50" i="1"/>
  <c r="AD51" i="1" s="1"/>
  <c r="AA50" i="1"/>
  <c r="AA51" i="1" s="1"/>
  <c r="AC50" i="1"/>
  <c r="AC51" i="1" s="1"/>
  <c r="AB50" i="1"/>
  <c r="AB51" i="1" s="1"/>
  <c r="Z50" i="1"/>
  <c r="Z51" i="1" s="1"/>
  <c r="AC63" i="1" l="1"/>
  <c r="AB63" i="1"/>
  <c r="AD63" i="1"/>
  <c r="AA63" i="1"/>
</calcChain>
</file>

<file path=xl/sharedStrings.xml><?xml version="1.0" encoding="utf-8"?>
<sst xmlns="http://schemas.openxmlformats.org/spreadsheetml/2006/main" count="1421" uniqueCount="136">
  <si>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</si>
  <si>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</si>
  <si>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</si>
  <si>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</si>
  <si>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</si>
  <si>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</si>
  <si>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</si>
  <si>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</si>
  <si>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2022-06-08</t>
  </si>
  <si>
    <t>Time:</t>
  </si>
  <si>
    <t>14:33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</si>
  <si>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</si>
  <si>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</si>
  <si>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</si>
  <si>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</si>
  <si>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</si>
  <si>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</si>
  <si>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</si>
  <si>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</si>
  <si>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</si>
  <si>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</si>
  <si>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</si>
  <si>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</si>
  <si>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</si>
  <si>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</si>
  <si>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</si>
  <si>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</si>
  <si>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</si>
  <si>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</si>
  <si>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</si>
  <si>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</si>
  <si>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</si>
  <si>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</si>
  <si>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</si>
  <si>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</si>
  <si>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</si>
  <si>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</si>
  <si>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2022-06-08 14:29:13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</si>
  <si>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</si>
  <si>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</si>
  <si>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</si>
  <si>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</si>
  <si>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</si>
  <si>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</si>
  <si>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2022-06-08 14:29:18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</si>
  <si>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</si>
  <si>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</si>
  <si>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</si>
  <si>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</si>
  <si>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</si>
  <si>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</si>
  <si>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</si>
  <si>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</si>
  <si>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</si>
  <si>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</si>
  <si>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</si>
  <si>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</si>
  <si>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</si>
  <si>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</si>
  <si>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</si>
  <si>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</si>
  <si>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</si>
  <si>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</si>
  <si>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</si>
  <si>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</si>
  <si>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</si>
  <si>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</si>
  <si>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</si>
  <si>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</si>
  <si>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</si>
  <si>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</si>
  <si>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</si>
  <si>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</si>
  <si>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</si>
  <si>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</si>
  <si>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</si>
  <si>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</si>
  <si>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</si>
  <si>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</si>
  <si>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</si>
  <si>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</si>
  <si>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</si>
  <si>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</si>
  <si>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</si>
  <si>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</si>
  <si>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</si>
  <si>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2022-06-08 14:30:49</t>
  </si>
  <si>
    <t>2022-06-08 14:30:54</t>
  </si>
  <si>
    <t>2022-06-08 14:32:24</t>
  </si>
  <si>
    <t>Measurement wavelength [nm]</t>
  </si>
  <si>
    <t>2022-06-08 14:32:27</t>
  </si>
  <si>
    <t>2022-06-08 14:32:51</t>
  </si>
  <si>
    <t>2022-06-08 14:32:53</t>
  </si>
  <si>
    <t>Movement</t>
  </si>
  <si>
    <t>Out</t>
  </si>
  <si>
    <t>2022-06-08 14:33:00</t>
  </si>
  <si>
    <t>S16_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</si>
  <si>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</si>
  <si>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</si>
  <si>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</si>
  <si>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</si>
  <si>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</si>
  <si>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</si>
  <si>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</si>
  <si>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</si>
  <si>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</si>
  <si>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</si>
  <si>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Median Quench</t>
  </si>
  <si>
    <t>Q corr</t>
  </si>
  <si>
    <t>Fluor per mole (per uM)</t>
  </si>
  <si>
    <t>abiotic corr</t>
  </si>
  <si>
    <t>Quench per mole</t>
  </si>
  <si>
    <t>conc uM</t>
  </si>
  <si>
    <t>Time (min)</t>
  </si>
  <si>
    <t>Xyl</t>
  </si>
  <si>
    <t>Sample volume in black plate (mL)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</si>
  <si>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</si>
  <si>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</si>
  <si>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</si>
  <si>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</si>
  <si>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</si>
  <si>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</si>
  <si>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</si>
  <si>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</si>
  <si>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</si>
  <si>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</si>
  <si>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</si>
  <si>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</si>
  <si>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</si>
  <si>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50um</t>
  </si>
  <si>
    <t>XYL (uM/min)</t>
  </si>
  <si>
    <t>10um</t>
  </si>
  <si>
    <t>5um</t>
  </si>
  <si>
    <t>* concentration if not enhanced by glycine</t>
  </si>
  <si>
    <t>Pep</t>
  </si>
  <si>
    <t>Selins AMC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</si>
</sst>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1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1" fontId="0" fillId="6" borderId="0" xfId="0" applyNumberFormat="1" applyFill="1"/>
    <xf numFmtId="0" fontId="3" fillId="0" borderId="0" xfId="0" applyNumberFormat="1" applyFont="1"/>
    <xf numFmtId="0" fontId="0" fillId="0" borderId="0" xfId="0"/>
    <xf numFmtId="0" fontId="1" fillId="7" borderId="0" xfId="0" applyNumberFormat="1" applyFon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1" fillId="10" borderId="0" xfId="0" applyNumberFormat="1" applyFont="1" applyFill="1"/>
    <xf numFmtId="0" fontId="0" fillId="4" borderId="0" xfId="0" applyNumberFormat="1" applyFont="1" applyFill="1"/>
    <xf numFmtId="165" fontId="0" fillId="6" borderId="0" xfId="0" applyNumberFormat="1" applyFill="1"/>
    <xf numFmtId="165" fontId="0" fillId="8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1" borderId="0" xfId="0" applyNumberFormat="1" applyFont="1" applyFill="1"/>
    <xf numFmtId="165" fontId="0" fillId="11" borderId="0" xfId="0" applyNumberFormat="1" applyFont="1" applyFill="1"/>
    <xf numFmtId="0" fontId="0" fillId="12" borderId="0" xfId="0" applyNumberFormat="1" applyFont="1" applyFill="1"/>
    <xf numFmtId="164" fontId="0" fillId="12" borderId="0" xfId="0" applyNumberFormat="1" applyFont="1" applyFill="1"/>
    <xf numFmtId="0" fontId="1" fillId="11" borderId="0" xfId="0" applyNumberFormat="1" applyFont="1" applyFill="1"/>
    <xf numFmtId="0" fontId="3" fillId="0" borderId="0" xfId="0" applyNumberFormat="1" applyFont="1" applyAlignment="1">
      <alignment horizontal="center"/>
    </xf>
    <xf numFmtId="0" fontId="3" fillId="12" borderId="0" xfId="0" applyNumberFormat="1" applyFont="1" applyFill="1"/>
    <xf numFmtId="0" fontId="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279816212742"/>
                  <c:y val="-0.1883315082229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S16_A_C1!$Q$59:$Q$63</c:f>
              <c:numCache>
                <c:formatCode>General</c:formatCode>
                <c:ptCount val="5"/>
                <c:pt idx="0">
                  <c:v>3328</c:v>
                </c:pt>
                <c:pt idx="1">
                  <c:v>375</c:v>
                </c:pt>
                <c:pt idx="2">
                  <c:v>256</c:v>
                </c:pt>
                <c:pt idx="3">
                  <c:v>132</c:v>
                </c:pt>
                <c:pt idx="4">
                  <c:v>59</c:v>
                </c:pt>
              </c:numCache>
            </c:numRef>
          </c:xVal>
          <c:yVal>
            <c:numRef>
              <c:f>S16_A_C1!$R$59:$R$63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8-4A82-B6EA-B8832918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S16_A_C1!$Q$95:$Q$97</c:f>
              <c:numCache>
                <c:formatCode>General</c:formatCode>
                <c:ptCount val="3"/>
                <c:pt idx="0">
                  <c:v>1144</c:v>
                </c:pt>
                <c:pt idx="1">
                  <c:v>249</c:v>
                </c:pt>
                <c:pt idx="2">
                  <c:v>148</c:v>
                </c:pt>
              </c:numCache>
            </c:numRef>
          </c:xVal>
          <c:yVal>
            <c:numRef>
              <c:f>S16_A_C1!$R$95:$R$97</c:f>
              <c:numCache>
                <c:formatCode>General</c:formatCode>
                <c:ptCount val="3"/>
                <c:pt idx="0">
                  <c:v>2.5</c:v>
                </c:pt>
                <c:pt idx="1">
                  <c:v>0.5</c:v>
                </c:pt>
                <c:pt idx="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736-9FE4-D07A0E60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81311</xdr:colOff>
      <xdr:row>72</xdr:row>
      <xdr:rowOff>69695</xdr:rowOff>
    </xdr:from>
    <xdr:to>
      <xdr:col>22</xdr:col>
      <xdr:colOff>619758</xdr:colOff>
      <xdr:row>86</xdr:row>
      <xdr:rowOff>129032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46A76-EA44-47DB-8522-BB0EC0E1C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24424</xdr:colOff>
      <xdr:row>89</xdr:row>
      <xdr:rowOff>146538</xdr:rowOff>
    </xdr:from>
    <xdr:to>
      <xdr:col>29</xdr:col>
      <xdr:colOff>25488</xdr:colOff>
      <xdr:row>104</xdr:row>
      <xdr:rowOff>141741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2AAF0-B665-4E76-B8C0-FE246C23E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52" zoomScale="82" workbookViewId="0">
      <selection activeCell="Z73" sqref="Z73"/>
    </sheetView>
  </sheetViews>
  <sheetFormatPr defaultColWidth="9.140625" defaultRowHeight="15" x14ac:dyDescent="0.25"/>
  <cols>
    <col min="22" max="22" width="17.42578125" customWidth="1"/>
    <col min="23" max="23" width="13.140625" bestFit="1" customWidth="1"/>
    <col min="25" max="25" width="14.28515625" bestFit="1" customWidth="1"/>
  </cols>
  <sheetData>
    <row r="1" spans="1:11" x14ac:dyDescent="0.25">
      <c r="A1" s="1" t="s">
        <v>96</v>
      </c>
      <c r="B1" s="1"/>
      <c r="C1" s="1"/>
      <c r="D1" s="1"/>
      <c r="E1" s="1" t="s">
        <v>0</v>
      </c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/>
      <c r="C2" s="1"/>
      <c r="D2" s="1"/>
      <c r="E2" s="1" t="s">
        <v>2</v>
      </c>
      <c r="F2" s="1"/>
      <c r="G2" s="1"/>
      <c r="H2" s="1"/>
      <c r="I2" s="1"/>
      <c r="J2" s="1"/>
      <c r="K2" s="1"/>
    </row>
    <row r="3" spans="1:11" x14ac:dyDescent="0.25">
      <c r="A3" s="1" t="s">
        <v>3</v>
      </c>
      <c r="B3" s="1"/>
      <c r="C3" s="1"/>
      <c r="D3" s="1"/>
      <c r="E3" s="1" t="s">
        <v>4</v>
      </c>
      <c r="F3" s="1"/>
      <c r="G3" s="1"/>
      <c r="H3" s="1"/>
      <c r="I3" s="1"/>
      <c r="J3" s="1"/>
      <c r="K3" s="1"/>
    </row>
    <row r="4" spans="1:11" x14ac:dyDescent="0.25">
      <c r="A4" s="1" t="s">
        <v>5</v>
      </c>
      <c r="B4" s="1"/>
      <c r="C4" s="1"/>
      <c r="D4" s="1"/>
      <c r="E4" s="1" t="s">
        <v>6</v>
      </c>
      <c r="F4" s="1"/>
      <c r="G4" s="1"/>
      <c r="H4" s="1"/>
      <c r="I4" s="1"/>
      <c r="J4" s="1"/>
      <c r="K4" s="1"/>
    </row>
    <row r="5" spans="1:11" x14ac:dyDescent="0.25">
      <c r="A5" s="1" t="s">
        <v>0</v>
      </c>
      <c r="B5" s="1"/>
      <c r="C5" s="1"/>
      <c r="D5" s="1"/>
      <c r="E5" s="1" t="s">
        <v>0</v>
      </c>
      <c r="F5" s="1"/>
      <c r="G5" s="1"/>
      <c r="H5" s="1"/>
      <c r="I5" s="1"/>
      <c r="J5" s="1"/>
      <c r="K5" s="1"/>
    </row>
    <row r="6" spans="1:11" x14ac:dyDescent="0.25">
      <c r="A6" s="1" t="s">
        <v>7</v>
      </c>
      <c r="B6" s="1"/>
      <c r="C6" s="1"/>
      <c r="D6" s="1"/>
      <c r="E6" s="1" t="s">
        <v>8</v>
      </c>
      <c r="F6" s="1"/>
      <c r="G6" s="1"/>
      <c r="H6" s="1"/>
      <c r="I6" s="1"/>
      <c r="J6" s="1"/>
      <c r="K6" s="1"/>
    </row>
    <row r="7" spans="1:11" x14ac:dyDescent="0.25">
      <c r="A7" s="1" t="s">
        <v>9</v>
      </c>
      <c r="B7" s="1"/>
      <c r="C7" s="1"/>
      <c r="D7" s="1"/>
      <c r="E7" s="1" t="s">
        <v>10</v>
      </c>
      <c r="F7" s="1"/>
      <c r="G7" s="1"/>
      <c r="H7" s="1"/>
      <c r="I7" s="1"/>
      <c r="J7" s="1"/>
      <c r="K7" s="1"/>
    </row>
    <row r="8" spans="1:11" x14ac:dyDescent="0.25">
      <c r="A8" s="1" t="s">
        <v>11</v>
      </c>
      <c r="B8" s="1"/>
      <c r="C8" s="1"/>
      <c r="D8" s="1"/>
      <c r="E8" s="1" t="s">
        <v>12</v>
      </c>
      <c r="F8" s="1"/>
      <c r="G8" s="1"/>
      <c r="H8" s="1"/>
      <c r="I8" s="1"/>
      <c r="J8" s="1"/>
      <c r="K8" s="1"/>
    </row>
    <row r="9" spans="1:11" x14ac:dyDescent="0.25">
      <c r="A9" s="1" t="s">
        <v>13</v>
      </c>
      <c r="B9" s="1"/>
      <c r="C9" s="1"/>
      <c r="D9" s="1"/>
      <c r="E9" s="1" t="s">
        <v>14</v>
      </c>
      <c r="F9" s="1"/>
      <c r="G9" s="1"/>
      <c r="H9" s="1"/>
      <c r="I9" s="1"/>
      <c r="J9" s="1"/>
      <c r="K9" s="1"/>
    </row>
    <row r="10" spans="1:11" x14ac:dyDescent="0.25">
      <c r="A10" s="1" t="s">
        <v>15</v>
      </c>
      <c r="B10" s="1"/>
      <c r="C10" s="1"/>
      <c r="D10" s="1"/>
      <c r="E10" s="1" t="s">
        <v>16</v>
      </c>
      <c r="F10" s="1"/>
      <c r="G10" s="1"/>
      <c r="H10" s="1"/>
      <c r="I10" s="1"/>
      <c r="J10" s="1"/>
      <c r="K10" s="1"/>
    </row>
    <row r="11" spans="1:11" x14ac:dyDescent="0.25">
      <c r="A11" s="1" t="s">
        <v>17</v>
      </c>
      <c r="B11" s="1"/>
      <c r="C11" s="1"/>
      <c r="D11" s="1"/>
      <c r="E11" s="1" t="s">
        <v>18</v>
      </c>
      <c r="F11" s="1"/>
      <c r="G11" s="1"/>
      <c r="H11" s="1"/>
      <c r="I11" s="1"/>
      <c r="J11" s="1"/>
      <c r="K11" s="1"/>
    </row>
    <row r="12" spans="1:11" x14ac:dyDescent="0.25">
      <c r="A12" s="1" t="s">
        <v>19</v>
      </c>
      <c r="B12" s="1"/>
      <c r="C12" s="1"/>
      <c r="D12" s="1"/>
      <c r="E12" s="1" t="s">
        <v>20</v>
      </c>
      <c r="F12" s="1"/>
      <c r="G12" s="1"/>
      <c r="H12" s="1"/>
      <c r="I12" s="1"/>
      <c r="J12" s="1"/>
      <c r="K12" s="1"/>
    </row>
    <row r="13" spans="1:11" x14ac:dyDescent="0.25">
      <c r="A13" s="1" t="s">
        <v>21</v>
      </c>
      <c r="B13" s="1"/>
      <c r="C13" s="1"/>
      <c r="D13" s="1"/>
      <c r="E13" s="1" t="s">
        <v>22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24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25</v>
      </c>
      <c r="C18" s="2"/>
      <c r="D18" s="2"/>
      <c r="E18" s="2"/>
      <c r="F18" s="2"/>
      <c r="G18" s="2" t="s">
        <v>26</v>
      </c>
      <c r="H18" s="2"/>
      <c r="I18" s="2"/>
      <c r="J18" s="2"/>
      <c r="K18" s="2"/>
    </row>
    <row r="19" spans="1:11" x14ac:dyDescent="0.25">
      <c r="A19" s="2"/>
      <c r="B19" s="2" t="s">
        <v>25</v>
      </c>
      <c r="C19" s="2"/>
      <c r="D19" s="2"/>
      <c r="E19" s="2"/>
      <c r="F19" s="2"/>
      <c r="G19" s="2" t="s">
        <v>27</v>
      </c>
      <c r="H19" s="2"/>
      <c r="I19" s="2"/>
      <c r="J19" s="2"/>
      <c r="K19" s="2"/>
    </row>
    <row r="20" spans="1:11" x14ac:dyDescent="0.25">
      <c r="A20" s="2"/>
      <c r="B20" s="2" t="s">
        <v>28</v>
      </c>
      <c r="C20" s="2"/>
      <c r="D20" s="2"/>
      <c r="E20" s="2"/>
      <c r="F20" s="2"/>
      <c r="G20" s="2" t="s">
        <v>29</v>
      </c>
      <c r="H20" s="2"/>
      <c r="I20" s="2"/>
      <c r="J20" s="2"/>
      <c r="K20" s="2"/>
    </row>
    <row r="21" spans="1:11" x14ac:dyDescent="0.25">
      <c r="A21" s="2"/>
      <c r="B21" s="2" t="s">
        <v>30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31</v>
      </c>
      <c r="B23" s="1"/>
      <c r="C23" s="1"/>
      <c r="D23" s="1"/>
      <c r="E23" s="1" t="s">
        <v>32</v>
      </c>
      <c r="F23" s="1"/>
      <c r="G23" s="1"/>
      <c r="H23" s="1"/>
      <c r="I23" s="1"/>
      <c r="J23" s="1"/>
      <c r="K23" s="1"/>
    </row>
    <row r="24" spans="1:11" x14ac:dyDescent="0.25">
      <c r="A24" s="1" t="s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34</v>
      </c>
      <c r="B25" s="1"/>
      <c r="C25" s="1"/>
      <c r="D25" s="1"/>
      <c r="E25" s="1" t="s">
        <v>35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36</v>
      </c>
      <c r="B27" s="1"/>
      <c r="C27" s="1"/>
      <c r="D27" s="1"/>
      <c r="E27" s="1" t="s">
        <v>37</v>
      </c>
      <c r="F27" s="1"/>
      <c r="G27" s="1"/>
      <c r="H27" s="1"/>
      <c r="I27" s="1"/>
      <c r="J27" s="1"/>
      <c r="K27" s="1"/>
    </row>
    <row r="28" spans="1:11" x14ac:dyDescent="0.25">
      <c r="A28" s="1" t="s">
        <v>38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39</v>
      </c>
      <c r="B29" s="1"/>
      <c r="C29" s="1"/>
      <c r="D29" s="1"/>
      <c r="E29" s="1" t="s">
        <v>40</v>
      </c>
      <c r="F29" s="1"/>
      <c r="G29" s="1"/>
      <c r="H29" s="1"/>
      <c r="I29" s="1"/>
      <c r="J29" s="1"/>
      <c r="K29" s="1"/>
    </row>
    <row r="30" spans="1:11" x14ac:dyDescent="0.25">
      <c r="A30" s="1" t="s">
        <v>41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42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43</v>
      </c>
      <c r="B32" s="1"/>
      <c r="C32" s="1"/>
      <c r="D32" s="1"/>
      <c r="E32" s="1" t="s">
        <v>44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45</v>
      </c>
      <c r="B34" s="1" t="s">
        <v>25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31</v>
      </c>
      <c r="B35" s="1" t="s">
        <v>26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46</v>
      </c>
      <c r="B36" s="1"/>
      <c r="C36" s="1"/>
      <c r="D36" s="1"/>
      <c r="E36" s="1" t="s">
        <v>47</v>
      </c>
      <c r="F36" s="1"/>
      <c r="G36" s="1"/>
      <c r="H36" s="1"/>
      <c r="I36" s="1"/>
      <c r="J36" s="1"/>
      <c r="K36" s="1"/>
    </row>
    <row r="37" spans="1:30" x14ac:dyDescent="0.25">
      <c r="A37" s="1" t="s">
        <v>48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49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50</v>
      </c>
      <c r="B39" s="1"/>
      <c r="C39" s="1"/>
      <c r="D39" s="1"/>
      <c r="E39" s="1" t="s">
        <v>47</v>
      </c>
      <c r="F39" s="1"/>
      <c r="G39" s="1"/>
      <c r="H39" s="1"/>
      <c r="I39" s="1"/>
      <c r="J39" s="1"/>
      <c r="K39" s="1"/>
    </row>
    <row r="40" spans="1:30" x14ac:dyDescent="0.25">
      <c r="A40" s="1" t="s">
        <v>51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52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53</v>
      </c>
      <c r="B42" s="1"/>
      <c r="C42" s="1"/>
      <c r="D42" s="1"/>
      <c r="E42" s="1">
        <v>48</v>
      </c>
      <c r="F42" s="1"/>
      <c r="G42" s="1"/>
      <c r="H42" s="1"/>
      <c r="I42" s="1"/>
      <c r="J42" s="1"/>
      <c r="K42" s="1"/>
    </row>
    <row r="43" spans="1:30" x14ac:dyDescent="0.25">
      <c r="A43" s="1" t="s">
        <v>54</v>
      </c>
      <c r="B43" s="1"/>
      <c r="C43" s="1"/>
      <c r="D43" s="1"/>
      <c r="E43" s="1" t="s">
        <v>55</v>
      </c>
      <c r="F43" s="1"/>
      <c r="G43" s="1"/>
      <c r="H43" s="1"/>
      <c r="I43" s="1"/>
      <c r="J43" s="1"/>
      <c r="K43" s="1"/>
    </row>
    <row r="44" spans="1:30" x14ac:dyDescent="0.25">
      <c r="A44" s="1" t="s">
        <v>56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57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58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59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104</v>
      </c>
      <c r="X47">
        <f>AVERAGE(B57:D57)</f>
        <v>73</v>
      </c>
      <c r="Y47" s="30" t="s">
        <v>98</v>
      </c>
      <c r="Z47" s="30" t="s">
        <v>99</v>
      </c>
      <c r="AA47" s="30" t="s">
        <v>100</v>
      </c>
      <c r="AB47" s="30" t="s">
        <v>101</v>
      </c>
      <c r="AC47" s="30" t="s">
        <v>102</v>
      </c>
      <c r="AD47" s="30" t="s">
        <v>103</v>
      </c>
    </row>
    <row r="48" spans="1:30" x14ac:dyDescent="0.25">
      <c r="A48" s="1" t="s">
        <v>60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42" t="s">
        <v>105</v>
      </c>
      <c r="X48" s="42">
        <f>AVERAGE(E57:I57)</f>
        <v>31654.2</v>
      </c>
      <c r="Y48" s="5" t="s">
        <v>104</v>
      </c>
      <c r="Z48" s="5">
        <f>AVERAGE(B56:D56)</f>
        <v>68.333333333333329</v>
      </c>
      <c r="AA48" s="5"/>
      <c r="AB48" s="5"/>
      <c r="AC48" s="5"/>
      <c r="AD48" s="5"/>
    </row>
    <row r="49" spans="1:30" x14ac:dyDescent="0.25">
      <c r="A49" s="1" t="s">
        <v>61</v>
      </c>
      <c r="B49" s="1"/>
      <c r="C49" s="1"/>
      <c r="D49" s="1"/>
      <c r="E49" s="1" t="s">
        <v>62</v>
      </c>
      <c r="F49" s="1"/>
      <c r="G49" s="1"/>
      <c r="H49" s="1"/>
      <c r="I49" s="1"/>
      <c r="J49" s="1"/>
      <c r="K49" s="1"/>
      <c r="U49" s="6"/>
      <c r="V49" s="6" t="s">
        <v>107</v>
      </c>
      <c r="W49" s="7"/>
      <c r="X49" s="8">
        <f>MEDIAN(L56,L58:L60)</f>
        <v>706.5</v>
      </c>
      <c r="Y49" s="5" t="s">
        <v>106</v>
      </c>
      <c r="Z49" s="9">
        <f>(Z48+$S70)/$L$56</f>
        <v>0.283108534228461</v>
      </c>
      <c r="AA49" s="5"/>
      <c r="AB49" s="5"/>
      <c r="AC49" s="5"/>
      <c r="AD49" s="5"/>
    </row>
    <row r="50" spans="1:30" x14ac:dyDescent="0.25">
      <c r="A50" s="1" t="s">
        <v>63</v>
      </c>
      <c r="B50" s="1"/>
      <c r="C50" s="1"/>
      <c r="D50" s="1"/>
      <c r="E50" s="1" t="s">
        <v>35</v>
      </c>
      <c r="F50" s="1"/>
      <c r="G50" s="1"/>
      <c r="H50" s="1"/>
      <c r="I50" s="1"/>
      <c r="J50" s="1"/>
      <c r="K50" s="1"/>
      <c r="V50" t="s">
        <v>109</v>
      </c>
      <c r="W50" s="10"/>
      <c r="X50" s="8">
        <f>S68/1.2</f>
        <v>69.852507374631273</v>
      </c>
      <c r="Y50" s="5" t="s">
        <v>108</v>
      </c>
      <c r="Z50" s="9">
        <f>$Z$49*E56</f>
        <v>5791.2681761773983</v>
      </c>
      <c r="AA50" s="9">
        <f t="shared" ref="AA50:AD50" si="0">$Z$49*F56</f>
        <v>6138.64234767572</v>
      </c>
      <c r="AB50" s="9">
        <f t="shared" si="0"/>
        <v>5398.0304221340657</v>
      </c>
      <c r="AC50" s="9">
        <f t="shared" si="0"/>
        <v>5811.9350991760757</v>
      </c>
      <c r="AD50" s="9">
        <f t="shared" si="0"/>
        <v>6842.450163767674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42" t="s">
        <v>111</v>
      </c>
      <c r="W51" s="42"/>
      <c r="X51">
        <f>(X49)/S70</f>
        <v>5.159934074457083</v>
      </c>
      <c r="Y51" s="5" t="s">
        <v>110</v>
      </c>
      <c r="Z51" s="11">
        <f>Z50-($M$56+$Z$48)</f>
        <v>5668.9348428440653</v>
      </c>
      <c r="AA51" s="11">
        <f t="shared" ref="AA51:AD51" si="1">AA50-($M$56+$Z$48)</f>
        <v>6016.3090143423869</v>
      </c>
      <c r="AB51" s="11">
        <f t="shared" si="1"/>
        <v>5275.6970888007327</v>
      </c>
      <c r="AC51" s="11">
        <f t="shared" si="1"/>
        <v>5689.6017658427427</v>
      </c>
      <c r="AD51" s="11">
        <f t="shared" si="1"/>
        <v>6720.116830434341</v>
      </c>
    </row>
    <row r="52" spans="1:30" x14ac:dyDescent="0.25">
      <c r="A52" s="1" t="s">
        <v>36</v>
      </c>
      <c r="B52" s="1"/>
      <c r="C52" s="1"/>
      <c r="D52" s="1"/>
      <c r="E52" s="1" t="s">
        <v>44</v>
      </c>
      <c r="F52" s="1"/>
      <c r="G52" s="1"/>
      <c r="H52" s="1"/>
      <c r="I52" s="1"/>
      <c r="J52" s="1"/>
      <c r="K52" s="1"/>
      <c r="V52" s="42" t="s">
        <v>113</v>
      </c>
      <c r="W52" s="42"/>
      <c r="X52">
        <v>90</v>
      </c>
      <c r="Y52" s="5" t="s">
        <v>112</v>
      </c>
      <c r="Z52" s="11">
        <f>$S$58*Z51+$T$58</f>
        <v>84.749842189807751</v>
      </c>
      <c r="AA52" s="11">
        <f t="shared" ref="AA52:AD52" si="2">$S$58*AA51+$T$58</f>
        <v>89.856242510833084</v>
      </c>
      <c r="AB52" s="11">
        <f t="shared" si="2"/>
        <v>78.969247205370763</v>
      </c>
      <c r="AC52" s="11">
        <f t="shared" si="2"/>
        <v>85.053645957888307</v>
      </c>
      <c r="AD52" s="11">
        <f t="shared" si="2"/>
        <v>100.20221740738481</v>
      </c>
    </row>
    <row r="53" spans="1:30" x14ac:dyDescent="0.25">
      <c r="A53" s="1" t="s">
        <v>64</v>
      </c>
      <c r="B53" s="1"/>
      <c r="C53" s="1"/>
      <c r="D53" s="1"/>
      <c r="E53" s="1">
        <v>25</v>
      </c>
      <c r="F53" s="1"/>
      <c r="G53" s="1"/>
      <c r="H53" s="1"/>
      <c r="I53" s="1"/>
      <c r="J53" s="1"/>
      <c r="K53" s="1"/>
      <c r="U53" s="6"/>
      <c r="V53" s="42" t="s">
        <v>115</v>
      </c>
      <c r="W53" s="42"/>
      <c r="X53" s="6">
        <v>0.12</v>
      </c>
      <c r="Y53" s="12" t="s">
        <v>114</v>
      </c>
      <c r="Z53" s="15" t="s">
        <v>99</v>
      </c>
      <c r="AA53" s="15" t="s">
        <v>100</v>
      </c>
      <c r="AB53" s="15" t="s">
        <v>101</v>
      </c>
      <c r="AC53" s="15" t="s">
        <v>102</v>
      </c>
      <c r="AD53" s="15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V54" s="42" t="s">
        <v>116</v>
      </c>
      <c r="W54" s="42"/>
      <c r="X54">
        <f>(X48-Z48)/(X50*X51*X52*X53)</f>
        <v>8.1141473391296479</v>
      </c>
      <c r="Y54" s="12" t="s">
        <v>104</v>
      </c>
      <c r="Z54" s="31">
        <f>AVERAGE(B58:D58)</f>
        <v>74</v>
      </c>
      <c r="AA54" s="12"/>
      <c r="AB54" s="12"/>
      <c r="AC54" s="12"/>
      <c r="AD54" s="12"/>
    </row>
    <row r="55" spans="1:30" x14ac:dyDescent="0.25">
      <c r="A55" s="4" t="s">
        <v>65</v>
      </c>
      <c r="B55" s="4" t="s">
        <v>66</v>
      </c>
      <c r="C55" s="4" t="s">
        <v>67</v>
      </c>
      <c r="D55" s="4" t="s">
        <v>68</v>
      </c>
      <c r="E55" s="4" t="s">
        <v>69</v>
      </c>
      <c r="F55" s="4" t="s">
        <v>70</v>
      </c>
      <c r="G55" s="4" t="s">
        <v>71</v>
      </c>
      <c r="H55" s="4" t="s">
        <v>72</v>
      </c>
      <c r="I55" s="4" t="s">
        <v>73</v>
      </c>
      <c r="J55" s="4" t="s">
        <v>74</v>
      </c>
      <c r="K55" s="4" t="s">
        <v>75</v>
      </c>
      <c r="L55" s="4" t="s">
        <v>76</v>
      </c>
      <c r="M55" s="4" t="s">
        <v>77</v>
      </c>
      <c r="V55" s="42"/>
      <c r="W55" s="42" t="s">
        <v>118</v>
      </c>
      <c r="X55">
        <f>X54*X52</f>
        <v>730.27326052166836</v>
      </c>
      <c r="Y55" s="12" t="s">
        <v>106</v>
      </c>
      <c r="Z55" s="13">
        <f>(Z54+$S$70)/$L$58</f>
        <v>0.292944936086529</v>
      </c>
      <c r="AA55" s="12"/>
      <c r="AB55" s="12"/>
      <c r="AC55" s="12"/>
      <c r="AD55" s="12"/>
    </row>
    <row r="56" spans="1:30" x14ac:dyDescent="0.25">
      <c r="A56" s="4" t="s">
        <v>78</v>
      </c>
      <c r="B56" s="18">
        <v>72</v>
      </c>
      <c r="C56" s="18">
        <v>66</v>
      </c>
      <c r="D56" s="18">
        <v>67</v>
      </c>
      <c r="E56" s="44">
        <v>20456</v>
      </c>
      <c r="F56" s="44">
        <v>21683</v>
      </c>
      <c r="G56" s="44">
        <v>19067</v>
      </c>
      <c r="H56" s="44">
        <v>20529</v>
      </c>
      <c r="I56" s="44">
        <v>24169</v>
      </c>
      <c r="J56" s="18">
        <v>18594</v>
      </c>
      <c r="K56" s="1">
        <v>41032</v>
      </c>
      <c r="L56" s="18">
        <v>725</v>
      </c>
      <c r="M56" s="18">
        <v>54</v>
      </c>
      <c r="Q56" s="42" t="s">
        <v>117</v>
      </c>
      <c r="R56" s="42"/>
      <c r="S56" s="42"/>
      <c r="T56" s="42"/>
      <c r="W56" s="14"/>
      <c r="Y56" s="12" t="s">
        <v>108</v>
      </c>
      <c r="Z56" s="13">
        <f>$Z$55*E58</f>
        <v>1563.7400688298917</v>
      </c>
      <c r="AA56" s="13">
        <f t="shared" ref="AA56:AD56" si="3">$Z$55*F58</f>
        <v>1624.3796705998034</v>
      </c>
      <c r="AB56" s="13">
        <f t="shared" si="3"/>
        <v>1553.4869960668632</v>
      </c>
      <c r="AC56" s="13">
        <f t="shared" si="3"/>
        <v>1666.8566863323499</v>
      </c>
      <c r="AD56" s="13">
        <f t="shared" si="3"/>
        <v>1718.7079400196656</v>
      </c>
    </row>
    <row r="57" spans="1:30" x14ac:dyDescent="0.25">
      <c r="A57" s="4" t="s">
        <v>79</v>
      </c>
      <c r="B57" s="1">
        <v>67</v>
      </c>
      <c r="C57" s="1">
        <v>72</v>
      </c>
      <c r="D57" s="1">
        <v>80</v>
      </c>
      <c r="E57" s="44">
        <v>31747</v>
      </c>
      <c r="F57" s="44">
        <v>32601</v>
      </c>
      <c r="G57" s="44">
        <v>30664</v>
      </c>
      <c r="H57" s="44">
        <v>31095</v>
      </c>
      <c r="I57" s="44">
        <v>32164</v>
      </c>
      <c r="J57" s="18">
        <v>3328</v>
      </c>
      <c r="K57" s="1">
        <v>22858</v>
      </c>
      <c r="L57" s="1">
        <v>141</v>
      </c>
      <c r="M57" s="1">
        <v>710</v>
      </c>
      <c r="Q57" s="16" t="s">
        <v>119</v>
      </c>
      <c r="R57" s="17" t="s">
        <v>120</v>
      </c>
      <c r="S57" s="16" t="s">
        <v>121</v>
      </c>
      <c r="T57" s="16" t="s">
        <v>122</v>
      </c>
      <c r="W57" t="s">
        <v>105</v>
      </c>
      <c r="X57">
        <f>AVERAGE(E59:I59)</f>
        <v>2251.8000000000002</v>
      </c>
      <c r="Y57" s="12" t="s">
        <v>110</v>
      </c>
      <c r="Z57" s="15">
        <f>Z56-($M$58+$Z$54)</f>
        <v>1434.7400688298917</v>
      </c>
      <c r="AA57" s="15">
        <f t="shared" ref="AA57:AD57" si="4">AA56-($M$58+$Z$54)</f>
        <v>1495.3796705998034</v>
      </c>
      <c r="AB57" s="15">
        <f t="shared" si="4"/>
        <v>1424.4869960668632</v>
      </c>
      <c r="AC57" s="15">
        <f t="shared" si="4"/>
        <v>1537.8566863323499</v>
      </c>
      <c r="AD57" s="15">
        <f t="shared" si="4"/>
        <v>1589.7079400196656</v>
      </c>
    </row>
    <row r="58" spans="1:30" x14ac:dyDescent="0.25">
      <c r="A58" s="4" t="s">
        <v>80</v>
      </c>
      <c r="B58" s="18">
        <v>74</v>
      </c>
      <c r="C58" s="18">
        <v>73</v>
      </c>
      <c r="D58" s="18">
        <v>75</v>
      </c>
      <c r="E58" s="44">
        <v>5338</v>
      </c>
      <c r="F58" s="44">
        <v>5545</v>
      </c>
      <c r="G58" s="44">
        <v>5303</v>
      </c>
      <c r="H58" s="44">
        <v>5690</v>
      </c>
      <c r="I58" s="44">
        <v>5867</v>
      </c>
      <c r="J58" s="18">
        <v>375</v>
      </c>
      <c r="K58" s="1">
        <v>4955</v>
      </c>
      <c r="L58" s="18">
        <v>720</v>
      </c>
      <c r="M58" s="18">
        <v>55</v>
      </c>
      <c r="Q58" s="18">
        <v>18594</v>
      </c>
      <c r="R58">
        <v>100</v>
      </c>
      <c r="S58">
        <v>1.47E-2</v>
      </c>
      <c r="T58">
        <v>1.4165000000000001</v>
      </c>
      <c r="U58" t="s">
        <v>129</v>
      </c>
      <c r="V58" t="s">
        <v>130</v>
      </c>
      <c r="X58">
        <f>(X57-Z54)/($X$50*$X$51*$X$52*$X$53)</f>
        <v>0.55945876874751621</v>
      </c>
      <c r="Y58" s="12" t="s">
        <v>112</v>
      </c>
      <c r="Z58" s="31">
        <f>$S$58*Z57+$T$58</f>
        <v>22.507179011799405</v>
      </c>
      <c r="AA58" s="31">
        <f t="shared" ref="AA58:AD58" si="5">$S$58*AA57+$T$58</f>
        <v>23.398581157817109</v>
      </c>
      <c r="AB58" s="31">
        <f t="shared" si="5"/>
        <v>22.356458842182889</v>
      </c>
      <c r="AC58" s="31">
        <f t="shared" si="5"/>
        <v>24.022993289085541</v>
      </c>
      <c r="AD58" s="31">
        <f t="shared" si="5"/>
        <v>24.785206718289082</v>
      </c>
    </row>
    <row r="59" spans="1:30" x14ac:dyDescent="0.25">
      <c r="A59" s="4" t="s">
        <v>81</v>
      </c>
      <c r="B59" s="18">
        <v>70</v>
      </c>
      <c r="C59" s="18">
        <v>70</v>
      </c>
      <c r="D59" s="18">
        <v>74</v>
      </c>
      <c r="E59" s="44">
        <v>2092</v>
      </c>
      <c r="F59" s="44">
        <v>2094</v>
      </c>
      <c r="G59" s="44">
        <v>2234</v>
      </c>
      <c r="H59" s="44">
        <v>2706</v>
      </c>
      <c r="I59" s="44">
        <v>2133</v>
      </c>
      <c r="J59" s="18">
        <v>256</v>
      </c>
      <c r="K59" s="1">
        <v>2546</v>
      </c>
      <c r="L59" s="18">
        <v>693</v>
      </c>
      <c r="M59" s="18">
        <v>56</v>
      </c>
      <c r="Q59" s="18">
        <v>3328</v>
      </c>
      <c r="R59">
        <v>50</v>
      </c>
      <c r="S59">
        <v>3.0800000000000001E-2</v>
      </c>
      <c r="T59">
        <v>-1.9974000000000001</v>
      </c>
      <c r="U59" s="16" t="s">
        <v>131</v>
      </c>
      <c r="W59" t="s">
        <v>118</v>
      </c>
      <c r="X59">
        <f>X58*X52</f>
        <v>50.351289187276457</v>
      </c>
      <c r="Y59" s="19" t="s">
        <v>123</v>
      </c>
      <c r="Z59" s="22" t="s">
        <v>99</v>
      </c>
      <c r="AA59" s="22" t="s">
        <v>100</v>
      </c>
      <c r="AB59" s="22" t="s">
        <v>101</v>
      </c>
      <c r="AC59" s="22" t="s">
        <v>102</v>
      </c>
      <c r="AD59" s="22" t="s">
        <v>103</v>
      </c>
    </row>
    <row r="60" spans="1:30" x14ac:dyDescent="0.25">
      <c r="A60" s="4" t="s">
        <v>82</v>
      </c>
      <c r="B60" s="18">
        <v>74</v>
      </c>
      <c r="C60" s="18">
        <v>71</v>
      </c>
      <c r="D60" s="18">
        <v>72</v>
      </c>
      <c r="E60" s="44">
        <v>42007</v>
      </c>
      <c r="F60" s="44">
        <v>37610</v>
      </c>
      <c r="G60" s="44">
        <v>44944</v>
      </c>
      <c r="H60" s="44">
        <v>38091</v>
      </c>
      <c r="I60" s="44">
        <v>49531</v>
      </c>
      <c r="J60" s="18">
        <v>132</v>
      </c>
      <c r="K60" s="1">
        <v>1110</v>
      </c>
      <c r="L60" s="18">
        <v>651</v>
      </c>
      <c r="M60" s="18">
        <v>80</v>
      </c>
      <c r="Q60" s="18">
        <v>375</v>
      </c>
      <c r="R60">
        <v>10</v>
      </c>
      <c r="S60">
        <v>2.2599999999999999E-2</v>
      </c>
      <c r="T60">
        <v>-0.69440000000000002</v>
      </c>
      <c r="U60" s="16" t="s">
        <v>132</v>
      </c>
      <c r="Y60" s="19" t="s">
        <v>104</v>
      </c>
      <c r="Z60" s="32">
        <f>AVERAGE(B59:D59)</f>
        <v>71.333333333333329</v>
      </c>
      <c r="AA60" s="19"/>
      <c r="AB60" s="19"/>
      <c r="AC60" s="19"/>
      <c r="AD60" s="19"/>
    </row>
    <row r="61" spans="1:30" x14ac:dyDescent="0.25">
      <c r="A61" s="4" t="s">
        <v>83</v>
      </c>
      <c r="B61" s="29">
        <v>74</v>
      </c>
      <c r="C61" s="29">
        <v>69</v>
      </c>
      <c r="D61" s="29">
        <v>606</v>
      </c>
      <c r="E61" s="29">
        <v>6912</v>
      </c>
      <c r="F61" s="29">
        <v>6792</v>
      </c>
      <c r="G61" s="29">
        <v>6693</v>
      </c>
      <c r="H61" s="29">
        <v>7323</v>
      </c>
      <c r="I61" s="29">
        <v>6922</v>
      </c>
      <c r="J61" s="29">
        <v>59</v>
      </c>
      <c r="K61" s="29">
        <v>243</v>
      </c>
      <c r="L61" s="29">
        <v>1517</v>
      </c>
      <c r="M61" s="29">
        <v>88</v>
      </c>
      <c r="Q61" s="18">
        <v>256</v>
      </c>
      <c r="R61">
        <v>5</v>
      </c>
      <c r="Y61" s="19" t="s">
        <v>106</v>
      </c>
      <c r="Z61" s="20">
        <f>(Z60+$S70)/$L$59</f>
        <v>0.3005103713068315</v>
      </c>
      <c r="AA61" s="19"/>
      <c r="AB61" s="19"/>
      <c r="AC61" s="19"/>
      <c r="AD61" s="19"/>
    </row>
    <row r="62" spans="1:30" x14ac:dyDescent="0.25">
      <c r="A62" s="4" t="s">
        <v>84</v>
      </c>
      <c r="B62" s="1">
        <v>65</v>
      </c>
      <c r="C62" s="1">
        <v>50</v>
      </c>
      <c r="D62" s="1">
        <v>49</v>
      </c>
      <c r="E62" s="1">
        <v>50</v>
      </c>
      <c r="F62" s="1">
        <v>48</v>
      </c>
      <c r="G62" s="1">
        <v>50</v>
      </c>
      <c r="H62" s="1">
        <v>49</v>
      </c>
      <c r="I62" s="1">
        <v>48</v>
      </c>
      <c r="J62" s="18">
        <v>50</v>
      </c>
      <c r="K62" s="1">
        <v>146</v>
      </c>
      <c r="L62" s="1">
        <v>47</v>
      </c>
      <c r="M62" s="1">
        <v>45</v>
      </c>
      <c r="Q62" s="18">
        <v>132</v>
      </c>
      <c r="R62">
        <v>2.5</v>
      </c>
      <c r="Y62" s="19" t="s">
        <v>108</v>
      </c>
      <c r="Z62" s="20">
        <f>$Z$61*E59</f>
        <v>628.66769677389152</v>
      </c>
      <c r="AA62" s="20">
        <f t="shared" ref="AA62:AD62" si="6">$Z$61*F59</f>
        <v>629.26871751650515</v>
      </c>
      <c r="AB62" s="20">
        <f t="shared" si="6"/>
        <v>671.34016949946158</v>
      </c>
      <c r="AC62" s="20">
        <f t="shared" si="6"/>
        <v>813.18106475628599</v>
      </c>
      <c r="AD62" s="20">
        <f t="shared" si="6"/>
        <v>640.98862199747157</v>
      </c>
    </row>
    <row r="63" spans="1:30" x14ac:dyDescent="0.25">
      <c r="A63" s="4" t="s">
        <v>85</v>
      </c>
      <c r="B63" s="1">
        <v>34</v>
      </c>
      <c r="C63" s="1">
        <v>35</v>
      </c>
      <c r="D63" s="1">
        <v>36</v>
      </c>
      <c r="E63" s="1">
        <v>37</v>
      </c>
      <c r="F63" s="1">
        <v>37</v>
      </c>
      <c r="G63" s="1">
        <v>37</v>
      </c>
      <c r="H63" s="1">
        <v>35</v>
      </c>
      <c r="I63" s="1">
        <v>33</v>
      </c>
      <c r="J63" s="18">
        <v>46</v>
      </c>
      <c r="K63" s="1">
        <v>66</v>
      </c>
      <c r="L63" s="1">
        <v>31</v>
      </c>
      <c r="M63" s="1">
        <v>32</v>
      </c>
      <c r="Q63" s="29">
        <v>59</v>
      </c>
      <c r="R63">
        <v>0.5</v>
      </c>
      <c r="Y63" s="19" t="s">
        <v>110</v>
      </c>
      <c r="Z63" s="21">
        <f>Z62-($M$59+$Z$60)</f>
        <v>501.33436344055821</v>
      </c>
      <c r="AA63" s="21">
        <f t="shared" ref="AA63:AD63" si="7">AA62-($M$59+$Z$60)</f>
        <v>501.93538418317183</v>
      </c>
      <c r="AB63" s="21">
        <f t="shared" si="7"/>
        <v>544.00683616612821</v>
      </c>
      <c r="AC63" s="21">
        <f t="shared" si="7"/>
        <v>685.84773142295262</v>
      </c>
      <c r="AD63" s="21">
        <f t="shared" si="7"/>
        <v>513.6552886641382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18">
        <v>50</v>
      </c>
      <c r="R64">
        <v>0.25</v>
      </c>
      <c r="Y64" s="19" t="s">
        <v>112</v>
      </c>
      <c r="Z64" s="32">
        <f>$S$58*Z63+$T$58</f>
        <v>8.7861151425762056</v>
      </c>
      <c r="AA64" s="32">
        <f t="shared" ref="AA64:AD64" si="8">$S$58*AA63+$T$58</f>
        <v>8.7949501474926262</v>
      </c>
      <c r="AB64" s="32">
        <f t="shared" si="8"/>
        <v>9.4134004916420846</v>
      </c>
      <c r="AC64" s="32">
        <f t="shared" si="8"/>
        <v>11.498461651917403</v>
      </c>
      <c r="AD64" s="32">
        <f t="shared" si="8"/>
        <v>8.9672327433628318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18">
        <v>46</v>
      </c>
      <c r="R65">
        <v>0.1</v>
      </c>
      <c r="Y65" s="23" t="s">
        <v>124</v>
      </c>
      <c r="Z65" s="33" t="s">
        <v>99</v>
      </c>
      <c r="AA65" s="33" t="s">
        <v>100</v>
      </c>
      <c r="AB65" s="33" t="s">
        <v>101</v>
      </c>
      <c r="AC65" s="33" t="s">
        <v>102</v>
      </c>
      <c r="AD65" s="33" t="s">
        <v>103</v>
      </c>
    </row>
    <row r="66" spans="1:30" x14ac:dyDescent="0.25">
      <c r="A66" s="1" t="s">
        <v>43</v>
      </c>
      <c r="B66" s="1"/>
      <c r="C66" s="1"/>
      <c r="D66" s="1"/>
      <c r="E66" s="1" t="s">
        <v>86</v>
      </c>
      <c r="F66" s="1"/>
      <c r="G66" s="1"/>
      <c r="H66" s="1"/>
      <c r="I66" s="1"/>
      <c r="J66" s="1"/>
      <c r="K66" s="1"/>
      <c r="Q66">
        <v>0</v>
      </c>
      <c r="R66">
        <v>0</v>
      </c>
      <c r="Y66" s="23" t="s">
        <v>104</v>
      </c>
      <c r="Z66" s="23">
        <f>AVERAGE(B60:D60)</f>
        <v>72.333333333333329</v>
      </c>
      <c r="AA66" s="23"/>
      <c r="AB66" s="23"/>
      <c r="AC66" s="23"/>
      <c r="AD66" s="23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6" t="s">
        <v>125</v>
      </c>
      <c r="S67" s="16" t="s">
        <v>126</v>
      </c>
      <c r="T67" t="s">
        <v>127</v>
      </c>
      <c r="Y67" s="23" t="s">
        <v>106</v>
      </c>
      <c r="Z67" s="24">
        <f>(Z66+$S70)/$L$60</f>
        <v>0.32143423550788669</v>
      </c>
      <c r="AA67" s="23"/>
      <c r="AB67" s="23"/>
      <c r="AC67" s="23"/>
      <c r="AD67" s="23"/>
    </row>
    <row r="68" spans="1:30" x14ac:dyDescent="0.25">
      <c r="A68" s="1" t="s">
        <v>45</v>
      </c>
      <c r="B68" s="1" t="s">
        <v>25</v>
      </c>
      <c r="C68" s="1"/>
      <c r="D68" s="1"/>
      <c r="E68" s="1"/>
      <c r="F68" s="1"/>
      <c r="G68" s="1"/>
      <c r="H68" s="1"/>
      <c r="I68" s="1"/>
      <c r="J68" s="1"/>
      <c r="K68" s="1"/>
      <c r="R68" s="16">
        <v>1.2</v>
      </c>
      <c r="S68">
        <f>(R68-$T$60)/$S$60</f>
        <v>83.823008849557525</v>
      </c>
      <c r="T68">
        <f>S68/R68</f>
        <v>69.852507374631273</v>
      </c>
      <c r="Y68" s="23" t="s">
        <v>108</v>
      </c>
      <c r="Z68" s="24">
        <f>$Z$67*E60</f>
        <v>13502.487930979796</v>
      </c>
      <c r="AA68" s="24">
        <f t="shared" ref="AA68:AD68" si="9">$Z$67*F60</f>
        <v>12089.141597451619</v>
      </c>
      <c r="AB68" s="24">
        <f t="shared" si="9"/>
        <v>14446.540280666459</v>
      </c>
      <c r="AC68" s="24">
        <f t="shared" si="9"/>
        <v>12243.751464730913</v>
      </c>
      <c r="AD68" s="24">
        <f t="shared" si="9"/>
        <v>15920.959118941135</v>
      </c>
    </row>
    <row r="69" spans="1:30" x14ac:dyDescent="0.25">
      <c r="A69" s="1" t="s">
        <v>31</v>
      </c>
      <c r="B69" s="1" t="s">
        <v>27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141.34513274336283</v>
      </c>
      <c r="T69">
        <f t="shared" ref="T69:T70" si="10">S69/R69</f>
        <v>56.538053097345127</v>
      </c>
      <c r="Y69" s="23" t="s">
        <v>110</v>
      </c>
      <c r="Z69" s="25">
        <f>Z68-($Z$66+$M$60)</f>
        <v>13350.154597646462</v>
      </c>
      <c r="AA69" s="25">
        <f t="shared" ref="AA69:AD69" si="11">AA68-($Z$66+$M$60)</f>
        <v>11936.808264118285</v>
      </c>
      <c r="AB69" s="25">
        <f t="shared" si="11"/>
        <v>14294.206947333125</v>
      </c>
      <c r="AC69" s="25">
        <f t="shared" si="11"/>
        <v>12091.418131397579</v>
      </c>
      <c r="AD69" s="25">
        <f t="shared" si="11"/>
        <v>15768.625785607801</v>
      </c>
    </row>
    <row r="70" spans="1:30" x14ac:dyDescent="0.25">
      <c r="A70" s="1" t="s">
        <v>46</v>
      </c>
      <c r="B70" s="1"/>
      <c r="C70" s="1"/>
      <c r="D70" s="1"/>
      <c r="E70" s="1" t="s">
        <v>47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(R70-$T$60)/$S$60</f>
        <v>136.9203539823009</v>
      </c>
      <c r="T70">
        <f t="shared" si="10"/>
        <v>57.050147492625378</v>
      </c>
      <c r="Y70" s="23" t="s">
        <v>112</v>
      </c>
      <c r="Z70" s="25">
        <f>$S$58*Z69+$T$58</f>
        <v>197.663772585403</v>
      </c>
      <c r="AA70" s="25">
        <f t="shared" ref="AA70:AD70" si="12">$S$58*AA69+$T$58</f>
        <v>176.88758148253879</v>
      </c>
      <c r="AB70" s="25">
        <f t="shared" si="12"/>
        <v>211.54134212579694</v>
      </c>
      <c r="AC70" s="25">
        <f t="shared" si="12"/>
        <v>179.16034653154441</v>
      </c>
      <c r="AD70" s="25">
        <f t="shared" si="12"/>
        <v>233.21529904843467</v>
      </c>
    </row>
    <row r="71" spans="1:30" x14ac:dyDescent="0.25">
      <c r="A71" s="1" t="s">
        <v>48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(R71-$T$60)/$S$60</f>
        <v>313.9115044247788</v>
      </c>
      <c r="Y71" s="26" t="s">
        <v>128</v>
      </c>
      <c r="Z71" s="28" t="s">
        <v>99</v>
      </c>
      <c r="AA71" s="28" t="s">
        <v>100</v>
      </c>
      <c r="AB71" s="28" t="s">
        <v>101</v>
      </c>
      <c r="AC71" s="28" t="s">
        <v>102</v>
      </c>
      <c r="AD71" s="28" t="s">
        <v>103</v>
      </c>
    </row>
    <row r="72" spans="1:30" x14ac:dyDescent="0.25">
      <c r="A72" s="1" t="s">
        <v>49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16.116499999999998</v>
      </c>
      <c r="S72">
        <v>1000</v>
      </c>
      <c r="T72" t="s">
        <v>133</v>
      </c>
      <c r="Y72" s="26" t="s">
        <v>104</v>
      </c>
      <c r="Z72" s="34">
        <f>AVERAGE(C61,B61)</f>
        <v>71.5</v>
      </c>
      <c r="AA72" s="26"/>
      <c r="AB72" s="26"/>
      <c r="AC72" s="26"/>
      <c r="AD72" s="26"/>
    </row>
    <row r="73" spans="1:30" x14ac:dyDescent="0.25">
      <c r="A73" s="1" t="s">
        <v>50</v>
      </c>
      <c r="B73" s="1"/>
      <c r="C73" s="1"/>
      <c r="D73" s="1"/>
      <c r="E73" s="1" t="s">
        <v>47</v>
      </c>
      <c r="F73" s="1"/>
      <c r="G73" s="1"/>
      <c r="H73" s="1"/>
      <c r="I73" s="1"/>
      <c r="J73" s="1"/>
      <c r="K73" s="1"/>
      <c r="Y73" s="26" t="s">
        <v>106</v>
      </c>
      <c r="Z73" s="27">
        <f>(Z72+$S71)/$L$61</f>
        <v>0.25406163772233276</v>
      </c>
      <c r="AA73" s="26"/>
      <c r="AB73" s="26"/>
      <c r="AC73" s="26"/>
      <c r="AD73" s="26"/>
    </row>
    <row r="74" spans="1:30" x14ac:dyDescent="0.25">
      <c r="A74" s="1" t="s">
        <v>51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6" t="s">
        <v>108</v>
      </c>
      <c r="Z74" s="27">
        <f>$Z$73*E61</f>
        <v>1756.0740399367639</v>
      </c>
      <c r="AA74" s="27">
        <f t="shared" ref="AA74:AD74" si="13">$Z$73*F61</f>
        <v>1725.586643410084</v>
      </c>
      <c r="AB74" s="27">
        <f t="shared" si="13"/>
        <v>1700.4345412755731</v>
      </c>
      <c r="AC74" s="27">
        <f t="shared" si="13"/>
        <v>1860.4933730406428</v>
      </c>
      <c r="AD74" s="27">
        <f t="shared" si="13"/>
        <v>1758.6146563139873</v>
      </c>
    </row>
    <row r="75" spans="1:30" x14ac:dyDescent="0.25">
      <c r="A75" s="1" t="s">
        <v>52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6" t="s">
        <v>110</v>
      </c>
      <c r="Z75" s="28">
        <f>Z74-($Z$72+$M$61)</f>
        <v>1596.5740399367639</v>
      </c>
      <c r="AA75" s="28">
        <f t="shared" ref="AA75:AD75" si="14">AA74-($Z$72+$M$61)</f>
        <v>1566.086643410084</v>
      </c>
      <c r="AB75" s="28">
        <f t="shared" si="14"/>
        <v>1540.9345412755731</v>
      </c>
      <c r="AC75" s="28">
        <f t="shared" si="14"/>
        <v>1700.9933730406428</v>
      </c>
      <c r="AD75" s="28">
        <f t="shared" si="14"/>
        <v>1599.1146563139873</v>
      </c>
    </row>
    <row r="76" spans="1:30" x14ac:dyDescent="0.25">
      <c r="A76" s="1" t="s">
        <v>53</v>
      </c>
      <c r="B76" s="1"/>
      <c r="C76" s="1"/>
      <c r="D76" s="1"/>
      <c r="E76" s="1">
        <v>48</v>
      </c>
      <c r="F76" s="1"/>
      <c r="G76" s="1"/>
      <c r="H76" s="1"/>
      <c r="I76" s="1"/>
      <c r="J76" s="1"/>
      <c r="K76" s="1"/>
      <c r="Y76" s="26" t="s">
        <v>112</v>
      </c>
      <c r="Z76" s="34">
        <f>$S$58*Z75+$T$58</f>
        <v>24.886138387070428</v>
      </c>
      <c r="AA76" s="34">
        <f t="shared" ref="AA76:AD76" si="15">$S$58*AA75+$T$58</f>
        <v>24.437973658128232</v>
      </c>
      <c r="AB76" s="34">
        <f t="shared" si="15"/>
        <v>24.068237756750925</v>
      </c>
      <c r="AC76" s="34">
        <f t="shared" si="15"/>
        <v>26.421102583697447</v>
      </c>
      <c r="AD76" s="34">
        <f t="shared" si="15"/>
        <v>24.923485447815612</v>
      </c>
    </row>
    <row r="77" spans="1:30" x14ac:dyDescent="0.25">
      <c r="A77" s="1" t="s">
        <v>54</v>
      </c>
      <c r="B77" s="1"/>
      <c r="C77" s="1"/>
      <c r="D77" s="1"/>
      <c r="E77" s="1" t="s">
        <v>55</v>
      </c>
      <c r="F77" s="1"/>
      <c r="G77" s="1"/>
      <c r="H77" s="1"/>
      <c r="I77" s="1"/>
      <c r="J77" s="1"/>
      <c r="K77" s="1"/>
      <c r="Y77" s="35"/>
      <c r="Z77" s="36"/>
      <c r="AA77" s="36"/>
      <c r="AB77" s="36"/>
      <c r="AC77" s="36"/>
      <c r="AD77" s="36"/>
    </row>
    <row r="78" spans="1:30" x14ac:dyDescent="0.25">
      <c r="A78" s="1" t="s">
        <v>56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57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7" t="s">
        <v>134</v>
      </c>
      <c r="Z79" s="37" t="s">
        <v>99</v>
      </c>
      <c r="AA79" s="37" t="s">
        <v>100</v>
      </c>
      <c r="AB79" s="37" t="s">
        <v>101</v>
      </c>
      <c r="AC79" s="37" t="s">
        <v>102</v>
      </c>
      <c r="AD79" s="37" t="s">
        <v>103</v>
      </c>
    </row>
    <row r="80" spans="1:30" x14ac:dyDescent="0.25">
      <c r="A80" s="1" t="s">
        <v>58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7" t="s">
        <v>104</v>
      </c>
      <c r="Z80" s="38">
        <f>AVERAGE($B$91:$D$91)</f>
        <v>64.666666666666671</v>
      </c>
      <c r="AA80" s="37"/>
      <c r="AB80" s="37"/>
      <c r="AC80" s="37"/>
      <c r="AD80" s="37"/>
    </row>
    <row r="81" spans="1:30" x14ac:dyDescent="0.25">
      <c r="A81" s="1" t="s">
        <v>59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7" t="s">
        <v>106</v>
      </c>
      <c r="Z81" s="38">
        <f>(Z80+S103)/L91</f>
        <v>1.5075204600752043</v>
      </c>
      <c r="AA81" s="37"/>
      <c r="AB81" s="37"/>
      <c r="AC81" s="37"/>
      <c r="AD81" s="37"/>
    </row>
    <row r="82" spans="1:30" x14ac:dyDescent="0.25">
      <c r="A82" s="1" t="s">
        <v>60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7" t="s">
        <v>108</v>
      </c>
      <c r="Z82" s="38">
        <f>$Z$81*E$91</f>
        <v>71883.098097765964</v>
      </c>
      <c r="AA82" s="38">
        <f t="shared" ref="AA82:AD82" si="16">$Z$81*F$91</f>
        <v>69475.587923025872</v>
      </c>
      <c r="AB82" s="38">
        <f t="shared" si="16"/>
        <v>72256.963171864627</v>
      </c>
      <c r="AC82" s="38">
        <f t="shared" si="16"/>
        <v>73399.663680601618</v>
      </c>
      <c r="AD82" s="38">
        <f t="shared" si="16"/>
        <v>67255.010285335098</v>
      </c>
    </row>
    <row r="83" spans="1:30" x14ac:dyDescent="0.25">
      <c r="A83" s="1" t="s">
        <v>61</v>
      </c>
      <c r="B83" s="1"/>
      <c r="C83" s="1"/>
      <c r="D83" s="1"/>
      <c r="E83" s="1" t="s">
        <v>62</v>
      </c>
      <c r="F83" s="1"/>
      <c r="G83" s="1"/>
      <c r="H83" s="1"/>
      <c r="I83" s="1"/>
      <c r="J83" s="1"/>
      <c r="K83" s="1"/>
      <c r="Y83" s="37" t="s">
        <v>110</v>
      </c>
      <c r="Z83" s="38">
        <f>Z82-($Z$80+$M$91)</f>
        <v>70634.431431099292</v>
      </c>
      <c r="AA83" s="38">
        <f t="shared" ref="AA83:AD83" si="17">AA82-($Z$80+$M$91)</f>
        <v>68226.921256359201</v>
      </c>
      <c r="AB83" s="38">
        <f t="shared" si="17"/>
        <v>71008.296505197955</v>
      </c>
      <c r="AC83" s="38">
        <f t="shared" si="17"/>
        <v>72150.997013934946</v>
      </c>
      <c r="AD83" s="38">
        <f t="shared" si="17"/>
        <v>66006.343618668427</v>
      </c>
    </row>
    <row r="84" spans="1:30" x14ac:dyDescent="0.25">
      <c r="A84" s="1" t="s">
        <v>63</v>
      </c>
      <c r="B84" s="1"/>
      <c r="C84" s="1"/>
      <c r="D84" s="1"/>
      <c r="E84" s="1" t="s">
        <v>35</v>
      </c>
      <c r="F84" s="1"/>
      <c r="G84" s="1"/>
      <c r="H84" s="1"/>
      <c r="I84" s="1"/>
      <c r="J84" s="1"/>
      <c r="K84" s="1"/>
      <c r="Y84" s="37" t="s">
        <v>112</v>
      </c>
      <c r="Z84" s="38">
        <f>Z83*$S$91+$T$91</f>
        <v>155.02744914841844</v>
      </c>
      <c r="AA84" s="38">
        <f t="shared" ref="AA84:AD84" si="18">AA83*$S$91+$T$91</f>
        <v>149.73092676399025</v>
      </c>
      <c r="AB84" s="38">
        <f t="shared" si="18"/>
        <v>155.84995231143552</v>
      </c>
      <c r="AC84" s="38">
        <f t="shared" si="18"/>
        <v>158.36389343065687</v>
      </c>
      <c r="AD84" s="38">
        <f t="shared" si="18"/>
        <v>144.84565596107055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36</v>
      </c>
      <c r="B86" s="1"/>
      <c r="C86" s="1"/>
      <c r="D86" s="1"/>
      <c r="E86" s="1" t="s">
        <v>87</v>
      </c>
      <c r="F86" s="1"/>
      <c r="G86" s="1"/>
      <c r="H86" s="1"/>
      <c r="I86" s="1"/>
      <c r="J86" s="1"/>
      <c r="K86" s="1"/>
    </row>
    <row r="87" spans="1:30" x14ac:dyDescent="0.25">
      <c r="A87" s="1" t="s">
        <v>64</v>
      </c>
      <c r="B87" s="1"/>
      <c r="C87" s="1"/>
      <c r="D87" s="1"/>
      <c r="E87" s="1">
        <v>24.9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65</v>
      </c>
      <c r="B89" s="4" t="s">
        <v>66</v>
      </c>
      <c r="C89" s="4" t="s">
        <v>67</v>
      </c>
      <c r="D89" s="4" t="s">
        <v>68</v>
      </c>
      <c r="E89" s="4" t="s">
        <v>69</v>
      </c>
      <c r="F89" s="4" t="s">
        <v>70</v>
      </c>
      <c r="G89" s="4" t="s">
        <v>71</v>
      </c>
      <c r="H89" s="4" t="s">
        <v>72</v>
      </c>
      <c r="I89" s="4" t="s">
        <v>73</v>
      </c>
      <c r="J89" s="4" t="s">
        <v>74</v>
      </c>
      <c r="K89" s="4" t="s">
        <v>75</v>
      </c>
      <c r="L89" s="4" t="s">
        <v>76</v>
      </c>
      <c r="M89" s="4" t="s">
        <v>77</v>
      </c>
      <c r="Q89" t="s">
        <v>135</v>
      </c>
    </row>
    <row r="90" spans="1:30" x14ac:dyDescent="0.25">
      <c r="A90" s="4" t="s">
        <v>78</v>
      </c>
      <c r="B90" s="1">
        <v>67</v>
      </c>
      <c r="C90" s="1">
        <v>61</v>
      </c>
      <c r="D90" s="1">
        <v>63</v>
      </c>
      <c r="E90" s="1">
        <v>35741</v>
      </c>
      <c r="F90" s="1">
        <v>36281</v>
      </c>
      <c r="G90" s="1">
        <v>33980</v>
      </c>
      <c r="H90" s="1">
        <v>34511</v>
      </c>
      <c r="I90" s="1">
        <v>34428</v>
      </c>
      <c r="J90" s="1">
        <v>18262</v>
      </c>
      <c r="K90" s="41">
        <v>41267</v>
      </c>
      <c r="L90" s="1">
        <v>651</v>
      </c>
      <c r="M90" s="1">
        <v>61</v>
      </c>
      <c r="Q90" t="s">
        <v>119</v>
      </c>
      <c r="R90" t="s">
        <v>120</v>
      </c>
      <c r="S90" t="s">
        <v>121</v>
      </c>
      <c r="T90" t="s">
        <v>122</v>
      </c>
    </row>
    <row r="91" spans="1:30" x14ac:dyDescent="0.25">
      <c r="A91" s="4" t="s">
        <v>79</v>
      </c>
      <c r="B91" s="41">
        <v>62</v>
      </c>
      <c r="C91" s="41">
        <v>64</v>
      </c>
      <c r="D91" s="41">
        <v>68</v>
      </c>
      <c r="E91" s="41">
        <v>47683</v>
      </c>
      <c r="F91" s="41">
        <v>46086</v>
      </c>
      <c r="G91" s="41">
        <v>47931</v>
      </c>
      <c r="H91" s="41">
        <v>48689</v>
      </c>
      <c r="I91" s="41">
        <v>44613</v>
      </c>
      <c r="J91" s="41">
        <v>3328</v>
      </c>
      <c r="K91" s="41">
        <v>23323</v>
      </c>
      <c r="L91" s="41">
        <v>137</v>
      </c>
      <c r="M91" s="41">
        <v>1184</v>
      </c>
      <c r="Q91" s="41">
        <v>41267</v>
      </c>
      <c r="R91">
        <v>100</v>
      </c>
      <c r="S91">
        <v>2.2000000000000001E-3</v>
      </c>
      <c r="T91">
        <v>-0.36830000000000002</v>
      </c>
      <c r="U91" t="s">
        <v>129</v>
      </c>
    </row>
    <row r="92" spans="1:30" x14ac:dyDescent="0.25">
      <c r="A92" s="4" t="s">
        <v>80</v>
      </c>
      <c r="B92" s="1">
        <v>67</v>
      </c>
      <c r="C92" s="1">
        <v>67</v>
      </c>
      <c r="D92" s="1">
        <v>68</v>
      </c>
      <c r="E92" s="1">
        <v>10626</v>
      </c>
      <c r="F92" s="1">
        <v>10147</v>
      </c>
      <c r="G92" s="1">
        <v>10193</v>
      </c>
      <c r="H92" s="1">
        <v>10374</v>
      </c>
      <c r="I92" s="1">
        <v>10119</v>
      </c>
      <c r="J92" s="1">
        <v>393</v>
      </c>
      <c r="K92" s="41">
        <v>5109</v>
      </c>
      <c r="L92" s="1">
        <v>644</v>
      </c>
      <c r="M92" s="1">
        <v>62</v>
      </c>
      <c r="Q92" s="41">
        <v>23323</v>
      </c>
      <c r="R92">
        <v>50</v>
      </c>
      <c r="S92">
        <v>1.9E-3</v>
      </c>
      <c r="T92">
        <v>0.1024</v>
      </c>
      <c r="U92" t="s">
        <v>131</v>
      </c>
    </row>
    <row r="93" spans="1:30" x14ac:dyDescent="0.25">
      <c r="A93" s="4" t="s">
        <v>81</v>
      </c>
      <c r="B93" s="1">
        <v>64</v>
      </c>
      <c r="C93" s="1">
        <v>63</v>
      </c>
      <c r="D93" s="1">
        <v>66</v>
      </c>
      <c r="E93" s="1">
        <v>4488</v>
      </c>
      <c r="F93" s="1">
        <v>4084</v>
      </c>
      <c r="G93" s="1">
        <v>4233</v>
      </c>
      <c r="H93" s="1">
        <v>4236</v>
      </c>
      <c r="I93" s="1">
        <v>4172</v>
      </c>
      <c r="J93" s="1">
        <v>262</v>
      </c>
      <c r="K93" s="41">
        <v>2607</v>
      </c>
      <c r="L93" s="1">
        <v>607</v>
      </c>
      <c r="M93" s="1">
        <v>64</v>
      </c>
      <c r="Q93" s="41">
        <v>5109</v>
      </c>
      <c r="R93">
        <v>10</v>
      </c>
      <c r="S93">
        <v>2.2000000000000001E-3</v>
      </c>
      <c r="T93">
        <v>-7.2099999999999997E-2</v>
      </c>
      <c r="U93" t="s">
        <v>132</v>
      </c>
    </row>
    <row r="94" spans="1:30" x14ac:dyDescent="0.25">
      <c r="A94" s="4" t="s">
        <v>82</v>
      </c>
      <c r="B94" s="1">
        <v>68</v>
      </c>
      <c r="C94" s="1">
        <v>64</v>
      </c>
      <c r="D94" s="1">
        <v>66</v>
      </c>
      <c r="E94" s="1">
        <v>39625</v>
      </c>
      <c r="F94" s="1">
        <v>38031</v>
      </c>
      <c r="G94" s="1">
        <v>38676</v>
      </c>
      <c r="H94" s="1">
        <v>38194</v>
      </c>
      <c r="I94" s="1">
        <v>36557</v>
      </c>
      <c r="J94" s="1">
        <v>140</v>
      </c>
      <c r="K94" s="41">
        <v>1144</v>
      </c>
      <c r="L94" s="1">
        <v>578</v>
      </c>
      <c r="M94" s="1">
        <v>93</v>
      </c>
      <c r="Q94" s="41">
        <v>2607</v>
      </c>
      <c r="R94">
        <v>5</v>
      </c>
    </row>
    <row r="95" spans="1:30" x14ac:dyDescent="0.25">
      <c r="A95" s="4" t="s">
        <v>83</v>
      </c>
      <c r="B95" s="1">
        <v>67</v>
      </c>
      <c r="C95" s="1">
        <v>63</v>
      </c>
      <c r="D95" s="1">
        <v>543</v>
      </c>
      <c r="E95" s="1">
        <v>6092</v>
      </c>
      <c r="F95" s="1">
        <v>5945</v>
      </c>
      <c r="G95" s="1">
        <v>5878</v>
      </c>
      <c r="H95" s="1">
        <v>6374</v>
      </c>
      <c r="I95" s="1">
        <v>6056</v>
      </c>
      <c r="J95" s="1">
        <v>60</v>
      </c>
      <c r="K95" s="41">
        <v>249</v>
      </c>
      <c r="L95" s="1">
        <v>1346</v>
      </c>
      <c r="M95" s="1">
        <v>110</v>
      </c>
      <c r="Q95" s="41">
        <v>1144</v>
      </c>
      <c r="R95">
        <v>2.5</v>
      </c>
    </row>
    <row r="96" spans="1:30" x14ac:dyDescent="0.25">
      <c r="A96" s="4" t="s">
        <v>84</v>
      </c>
      <c r="B96" s="1">
        <v>64</v>
      </c>
      <c r="C96" s="1">
        <v>49</v>
      </c>
      <c r="D96" s="1">
        <v>47</v>
      </c>
      <c r="E96" s="1">
        <v>48</v>
      </c>
      <c r="F96" s="1">
        <v>47</v>
      </c>
      <c r="G96" s="1">
        <v>48</v>
      </c>
      <c r="H96" s="1">
        <v>47</v>
      </c>
      <c r="I96" s="1">
        <v>47</v>
      </c>
      <c r="J96" s="1">
        <v>50</v>
      </c>
      <c r="K96" s="41">
        <v>148</v>
      </c>
      <c r="L96" s="1">
        <v>46</v>
      </c>
      <c r="M96" s="1">
        <v>46</v>
      </c>
      <c r="Q96" s="41">
        <v>249</v>
      </c>
      <c r="R96">
        <v>0.5</v>
      </c>
    </row>
    <row r="97" spans="1:30" x14ac:dyDescent="0.25">
      <c r="A97" s="4" t="s">
        <v>85</v>
      </c>
      <c r="B97" s="1">
        <v>35</v>
      </c>
      <c r="C97" s="1">
        <v>34</v>
      </c>
      <c r="D97" s="1">
        <v>36</v>
      </c>
      <c r="E97" s="1">
        <v>36</v>
      </c>
      <c r="F97" s="1">
        <v>37</v>
      </c>
      <c r="G97" s="1">
        <v>36</v>
      </c>
      <c r="H97" s="1">
        <v>35</v>
      </c>
      <c r="I97" s="1">
        <v>33</v>
      </c>
      <c r="J97" s="1">
        <v>46</v>
      </c>
      <c r="K97" s="41">
        <v>65</v>
      </c>
      <c r="L97" s="1">
        <v>31</v>
      </c>
      <c r="M97" s="1">
        <v>33</v>
      </c>
      <c r="Q97" s="41">
        <v>148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41">
        <v>65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 s="37">
        <v>0</v>
      </c>
      <c r="R99">
        <v>0</v>
      </c>
    </row>
    <row r="100" spans="1:30" x14ac:dyDescent="0.25">
      <c r="A100" s="1" t="s">
        <v>43</v>
      </c>
      <c r="B100" s="1"/>
      <c r="C100" s="1"/>
      <c r="D100" s="1"/>
      <c r="E100" s="1" t="s">
        <v>88</v>
      </c>
      <c r="F100" s="1"/>
      <c r="G100" s="1"/>
      <c r="H100" s="1"/>
      <c r="I100" s="1"/>
      <c r="J100" s="1"/>
      <c r="K100" s="1"/>
      <c r="R100" t="s">
        <v>125</v>
      </c>
      <c r="S100" t="s">
        <v>126</v>
      </c>
      <c r="T100" t="s">
        <v>127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578.22727272727275</v>
      </c>
      <c r="T101">
        <f>S101/R101</f>
        <v>481.85606060606062</v>
      </c>
    </row>
    <row r="102" spans="1:30" x14ac:dyDescent="0.25">
      <c r="A102" s="1" t="s">
        <v>45</v>
      </c>
      <c r="B102" s="1" t="s">
        <v>28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1169.1363636363635</v>
      </c>
      <c r="T102">
        <f t="shared" ref="T102:T103" si="19">S102/R102</f>
        <v>467.65454545454543</v>
      </c>
    </row>
    <row r="103" spans="1:30" x14ac:dyDescent="0.25">
      <c r="A103" s="1" t="s">
        <v>31</v>
      </c>
      <c r="B103" s="1" t="s">
        <v>29</v>
      </c>
      <c r="C103" s="1"/>
      <c r="D103" s="1"/>
      <c r="E103" s="1"/>
      <c r="F103" s="1"/>
      <c r="G103" s="1"/>
      <c r="H103" s="1"/>
      <c r="I103" s="1"/>
      <c r="J103" s="1"/>
      <c r="K103" s="1"/>
      <c r="R103">
        <f>1.2/5</f>
        <v>0.24</v>
      </c>
      <c r="S103">
        <f>(R103-$T$93)/$S$93</f>
        <v>141.86363636363635</v>
      </c>
      <c r="T103">
        <f t="shared" si="19"/>
        <v>591.09848484848476</v>
      </c>
    </row>
    <row r="104" spans="1:30" x14ac:dyDescent="0.25">
      <c r="A104" s="1" t="s">
        <v>89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56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59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63</v>
      </c>
      <c r="B107" s="1"/>
      <c r="C107" s="1"/>
      <c r="D107" s="1"/>
      <c r="E107" s="1" t="s">
        <v>35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36</v>
      </c>
      <c r="B109" s="1"/>
      <c r="C109" s="1"/>
      <c r="D109" s="1"/>
      <c r="E109" s="1" t="s">
        <v>90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64</v>
      </c>
      <c r="B110" s="1"/>
      <c r="C110" s="1"/>
      <c r="D110" s="1"/>
      <c r="E110" s="1">
        <v>24.9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65</v>
      </c>
      <c r="B112" s="4" t="s">
        <v>66</v>
      </c>
      <c r="C112" s="4" t="s">
        <v>67</v>
      </c>
      <c r="D112" s="4" t="s">
        <v>68</v>
      </c>
      <c r="E112" s="4" t="s">
        <v>69</v>
      </c>
      <c r="F112" s="4" t="s">
        <v>70</v>
      </c>
      <c r="G112" s="4" t="s">
        <v>71</v>
      </c>
      <c r="H112" s="4" t="s">
        <v>72</v>
      </c>
      <c r="I112" s="4" t="s">
        <v>73</v>
      </c>
      <c r="J112" s="4" t="s">
        <v>74</v>
      </c>
      <c r="K112" s="4" t="s">
        <v>75</v>
      </c>
      <c r="L112" s="4" t="s">
        <v>76</v>
      </c>
      <c r="M112" s="4" t="s">
        <v>77</v>
      </c>
      <c r="Y112" s="39" t="s">
        <v>29</v>
      </c>
      <c r="Z112" s="39" t="s">
        <v>99</v>
      </c>
      <c r="AA112" s="39" t="s">
        <v>100</v>
      </c>
      <c r="AB112" s="39" t="s">
        <v>101</v>
      </c>
      <c r="AC112" s="39" t="s">
        <v>102</v>
      </c>
      <c r="AD112" s="39" t="s">
        <v>103</v>
      </c>
    </row>
    <row r="113" spans="1:30" x14ac:dyDescent="0.25">
      <c r="A113" s="4" t="s">
        <v>78</v>
      </c>
      <c r="B113" s="1">
        <v>6.6400000000000001E-2</v>
      </c>
      <c r="C113" s="1">
        <v>7.0000000000000007E-2</v>
      </c>
      <c r="D113" s="1">
        <v>6.6900000000000001E-2</v>
      </c>
      <c r="E113" s="1">
        <v>6.2600000000000003E-2</v>
      </c>
      <c r="F113" s="1">
        <v>6.2300000000000001E-2</v>
      </c>
      <c r="G113" s="1">
        <v>6.2600000000000003E-2</v>
      </c>
      <c r="H113" s="1">
        <v>6.3700000000000007E-2</v>
      </c>
      <c r="I113" s="1">
        <v>7.4700000000000003E-2</v>
      </c>
      <c r="J113" s="1">
        <v>5.3699999999999998E-2</v>
      </c>
      <c r="K113" s="1">
        <v>4.9599999999999998E-2</v>
      </c>
      <c r="L113" s="1">
        <v>6.8000000000000005E-2</v>
      </c>
      <c r="M113" s="1">
        <v>6.3399999999999998E-2</v>
      </c>
      <c r="Y113" s="39" t="s">
        <v>104</v>
      </c>
      <c r="Z113" s="40">
        <f>AVERAGE(B119:D119)</f>
        <v>5.8233333333333331E-2</v>
      </c>
      <c r="AA113" s="40"/>
      <c r="AB113" s="40"/>
      <c r="AC113" s="40"/>
      <c r="AD113" s="40"/>
    </row>
    <row r="114" spans="1:30" x14ac:dyDescent="0.25">
      <c r="A114" s="4" t="s">
        <v>79</v>
      </c>
      <c r="B114" s="1">
        <v>7.0999999999999994E-2</v>
      </c>
      <c r="C114" s="1">
        <v>6.1899999999999997E-2</v>
      </c>
      <c r="D114" s="1">
        <v>6.4699999999999994E-2</v>
      </c>
      <c r="E114" s="1">
        <v>6.5799999999999997E-2</v>
      </c>
      <c r="F114" s="1">
        <v>7.8200000000000006E-2</v>
      </c>
      <c r="G114" s="1">
        <v>7.1499999999999994E-2</v>
      </c>
      <c r="H114" s="1">
        <v>7.3400000000000007E-2</v>
      </c>
      <c r="I114" s="1">
        <v>8.14E-2</v>
      </c>
      <c r="J114" s="1">
        <v>4.9000000000000002E-2</v>
      </c>
      <c r="K114" s="1">
        <v>5.11E-2</v>
      </c>
      <c r="L114" s="1">
        <v>6.4799999999999996E-2</v>
      </c>
      <c r="M114" s="1">
        <v>4.7600000000000003E-2</v>
      </c>
      <c r="Y114" s="39" t="s">
        <v>112</v>
      </c>
      <c r="Z114" s="40">
        <f t="shared" ref="Z114:AD114" si="20">(E119-$Z$113)/1.66</f>
        <v>5.7028112449799186E-3</v>
      </c>
      <c r="AA114" s="40">
        <f t="shared" si="20"/>
        <v>4.8594377510040162E-3</v>
      </c>
      <c r="AB114" s="40">
        <f t="shared" si="20"/>
        <v>3.9558232931726899E-3</v>
      </c>
      <c r="AC114" s="40">
        <f t="shared" si="20"/>
        <v>6.3654618473895598E-3</v>
      </c>
      <c r="AD114" s="40">
        <f t="shared" si="20"/>
        <v>7.6305220883534182E-3</v>
      </c>
    </row>
    <row r="115" spans="1:30" x14ac:dyDescent="0.25">
      <c r="A115" s="4" t="s">
        <v>80</v>
      </c>
      <c r="B115" s="1">
        <v>6.5100000000000005E-2</v>
      </c>
      <c r="C115" s="1">
        <v>6.3500000000000001E-2</v>
      </c>
      <c r="D115" s="1">
        <v>6.2700000000000006E-2</v>
      </c>
      <c r="E115" s="1">
        <v>6.7299999999999999E-2</v>
      </c>
      <c r="F115" s="1">
        <v>9.1700000000000004E-2</v>
      </c>
      <c r="G115" s="1">
        <v>8.3500000000000005E-2</v>
      </c>
      <c r="H115" s="1">
        <v>6.54E-2</v>
      </c>
      <c r="I115" s="1">
        <v>6.3100000000000003E-2</v>
      </c>
      <c r="J115" s="1">
        <v>4.9200000000000001E-2</v>
      </c>
      <c r="K115" s="1">
        <v>6.1100000000000002E-2</v>
      </c>
      <c r="L115" s="1">
        <v>6.4100000000000004E-2</v>
      </c>
      <c r="M115" s="1">
        <v>5.0299999999999997E-2</v>
      </c>
    </row>
    <row r="116" spans="1:30" x14ac:dyDescent="0.25">
      <c r="A116" s="4" t="s">
        <v>81</v>
      </c>
      <c r="B116" s="1">
        <v>6.5500000000000003E-2</v>
      </c>
      <c r="C116" s="1">
        <v>6.5600000000000006E-2</v>
      </c>
      <c r="D116" s="1">
        <v>6.4799999999999996E-2</v>
      </c>
      <c r="E116" s="1">
        <v>6.6299999999999998E-2</v>
      </c>
      <c r="F116" s="1">
        <v>7.3499999999999996E-2</v>
      </c>
      <c r="G116" s="1">
        <v>9.1999999999999998E-2</v>
      </c>
      <c r="H116" s="1">
        <v>6.8900000000000003E-2</v>
      </c>
      <c r="I116" s="1">
        <v>8.2500000000000004E-2</v>
      </c>
      <c r="J116" s="1">
        <v>5.2900000000000003E-2</v>
      </c>
      <c r="K116" s="1">
        <v>5.7500000000000002E-2</v>
      </c>
      <c r="L116" s="1">
        <v>8.5199999999999998E-2</v>
      </c>
      <c r="M116" s="1">
        <v>4.7699999999999999E-2</v>
      </c>
    </row>
    <row r="117" spans="1:30" x14ac:dyDescent="0.25">
      <c r="A117" s="4" t="s">
        <v>82</v>
      </c>
      <c r="B117" s="1">
        <v>7.2099999999999997E-2</v>
      </c>
      <c r="C117" s="1">
        <v>6.5199999999999994E-2</v>
      </c>
      <c r="D117" s="1">
        <v>7.3800000000000004E-2</v>
      </c>
      <c r="E117" s="1">
        <v>6.6100000000000006E-2</v>
      </c>
      <c r="F117" s="1">
        <v>8.7800000000000003E-2</v>
      </c>
      <c r="G117" s="1">
        <v>6.1899999999999997E-2</v>
      </c>
      <c r="H117" s="1">
        <v>5.8999999999999997E-2</v>
      </c>
      <c r="I117" s="1">
        <v>9.9699999999999997E-2</v>
      </c>
      <c r="J117" s="1">
        <v>5.0299999999999997E-2</v>
      </c>
      <c r="K117" s="1">
        <v>5.0999999999999997E-2</v>
      </c>
      <c r="L117" s="1">
        <v>6.5600000000000006E-2</v>
      </c>
      <c r="M117" s="1">
        <v>4.9000000000000002E-2</v>
      </c>
    </row>
    <row r="118" spans="1:30" x14ac:dyDescent="0.25">
      <c r="A118" s="4" t="s">
        <v>83</v>
      </c>
      <c r="B118" s="1">
        <v>6.9599999999999995E-2</v>
      </c>
      <c r="C118" s="1">
        <v>6.6000000000000003E-2</v>
      </c>
      <c r="D118" s="1">
        <v>8.1000000000000003E-2</v>
      </c>
      <c r="E118" s="1">
        <v>0.10539999999999999</v>
      </c>
      <c r="F118" s="1">
        <v>8.1100000000000005E-2</v>
      </c>
      <c r="G118" s="1">
        <v>8.6499999999999994E-2</v>
      </c>
      <c r="H118" s="1">
        <v>8.9099999999999999E-2</v>
      </c>
      <c r="I118" s="1">
        <v>9.4899999999999998E-2</v>
      </c>
      <c r="J118" s="1">
        <v>4.8500000000000001E-2</v>
      </c>
      <c r="K118" s="1">
        <v>4.7800000000000002E-2</v>
      </c>
      <c r="L118" s="1">
        <v>7.3599999999999999E-2</v>
      </c>
      <c r="M118" s="1">
        <v>5.1400000000000001E-2</v>
      </c>
    </row>
    <row r="119" spans="1:30" x14ac:dyDescent="0.25">
      <c r="A119" s="4" t="s">
        <v>84</v>
      </c>
      <c r="B119" s="43">
        <v>6.1699999999999998E-2</v>
      </c>
      <c r="C119" s="43">
        <v>5.8599999999999999E-2</v>
      </c>
      <c r="D119" s="43">
        <v>5.4399999999999997E-2</v>
      </c>
      <c r="E119" s="43">
        <v>6.7699999999999996E-2</v>
      </c>
      <c r="F119" s="43">
        <v>6.6299999999999998E-2</v>
      </c>
      <c r="G119" s="43">
        <v>6.4799999999999996E-2</v>
      </c>
      <c r="H119" s="43">
        <v>6.88E-2</v>
      </c>
      <c r="I119" s="43">
        <v>7.0900000000000005E-2</v>
      </c>
      <c r="J119" s="43">
        <v>5.0900000000000001E-2</v>
      </c>
      <c r="K119" s="43">
        <v>4.7199999999999999E-2</v>
      </c>
      <c r="L119" s="43">
        <v>6.4100000000000004E-2</v>
      </c>
      <c r="M119" s="43">
        <v>5.1999999999999998E-2</v>
      </c>
    </row>
    <row r="120" spans="1:30" x14ac:dyDescent="0.25">
      <c r="A120" s="4" t="s">
        <v>85</v>
      </c>
      <c r="B120" s="1">
        <v>6.08E-2</v>
      </c>
      <c r="C120" s="1">
        <v>6.2700000000000006E-2</v>
      </c>
      <c r="D120" s="1">
        <v>7.1199999999999999E-2</v>
      </c>
      <c r="E120" s="1">
        <v>7.3599999999999999E-2</v>
      </c>
      <c r="F120" s="1">
        <v>7.4800000000000005E-2</v>
      </c>
      <c r="G120" s="1">
        <v>7.2999999999999995E-2</v>
      </c>
      <c r="H120" s="1">
        <v>6.5199999999999994E-2</v>
      </c>
      <c r="I120" s="1">
        <v>6.0699999999999997E-2</v>
      </c>
      <c r="J120" s="1">
        <v>5.0999999999999997E-2</v>
      </c>
      <c r="K120" s="1">
        <v>5.4899999999999997E-2</v>
      </c>
      <c r="L120" s="1">
        <v>6.0600000000000001E-2</v>
      </c>
      <c r="M120" s="1">
        <v>6.0400000000000002E-2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43</v>
      </c>
      <c r="B123" s="1"/>
      <c r="C123" s="1"/>
      <c r="D123" s="1"/>
      <c r="E123" s="1" t="s">
        <v>91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36</v>
      </c>
      <c r="B125" s="1"/>
      <c r="C125" s="1"/>
      <c r="D125" s="1"/>
      <c r="E125" s="1" t="s">
        <v>92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93</v>
      </c>
      <c r="B126" s="1"/>
      <c r="C126" s="1"/>
      <c r="D126" s="1"/>
      <c r="E126" s="1" t="s">
        <v>94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43</v>
      </c>
      <c r="B127" s="1"/>
      <c r="C127" s="1"/>
      <c r="D127" s="1"/>
      <c r="E127" s="1" t="s">
        <v>95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W48:X48"/>
    <mergeCell ref="V53:W53"/>
    <mergeCell ref="V55:W55"/>
    <mergeCell ref="Q56:T56"/>
    <mergeCell ref="V51:W51"/>
    <mergeCell ref="V52:W52"/>
    <mergeCell ref="V54:W54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S16_A_C1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2022-06-08T12:33:49Z</dcterms:created>
  <dcterms:modified xsi:type="dcterms:W3CDTF">2023-02-13T21:24:54Z</dcterms:modified>
</cp:coreProperties>
</file>