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3935" windowHeight="7620" tabRatio="697"/>
  </bookViews>
  <sheets>
    <sheet name="PEPECAR - novo layout" sheetId="6" r:id="rId1"/>
    <sheet name="TSM - Libras" sheetId="5" r:id="rId2"/>
  </sheets>
  <definedNames>
    <definedName name="_xlnm.Print_Area" localSheetId="0">'PEPECAR - novo layout'!$A:$Z</definedName>
  </definedNames>
  <calcPr calcId="145621"/>
</workbook>
</file>

<file path=xl/calcChain.xml><?xml version="1.0" encoding="utf-8"?>
<calcChain xmlns="http://schemas.openxmlformats.org/spreadsheetml/2006/main">
  <c r="Q49" i="6" l="1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U39" i="6" l="1"/>
  <c r="U36" i="6"/>
  <c r="U33" i="6"/>
  <c r="O49" i="6" l="1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N49" i="6" l="1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27" i="6"/>
  <c r="N26" i="6"/>
  <c r="N25" i="6"/>
  <c r="N24" i="6"/>
  <c r="N23" i="6"/>
  <c r="N22" i="6"/>
  <c r="N21" i="6"/>
  <c r="N20" i="6"/>
  <c r="N19" i="6"/>
  <c r="N18" i="6"/>
  <c r="N17" i="6"/>
  <c r="N16" i="6"/>
  <c r="W16" i="6" s="1"/>
  <c r="N15" i="6"/>
  <c r="N14" i="6"/>
  <c r="N13" i="6"/>
  <c r="W13" i="6" s="1"/>
  <c r="N12" i="6"/>
  <c r="N11" i="6"/>
  <c r="N10" i="6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X9" i="6" l="1"/>
  <c r="X8" i="6"/>
  <c r="S49" i="6" l="1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I10" i="6"/>
  <c r="J10" i="6"/>
  <c r="V49" i="6"/>
  <c r="U49" i="6"/>
  <c r="T49" i="6"/>
  <c r="M49" i="6"/>
  <c r="L49" i="6"/>
  <c r="V48" i="6"/>
  <c r="U48" i="6"/>
  <c r="T48" i="6"/>
  <c r="M48" i="6"/>
  <c r="L48" i="6"/>
  <c r="V47" i="6"/>
  <c r="U47" i="6"/>
  <c r="T47" i="6"/>
  <c r="M47" i="6"/>
  <c r="L47" i="6"/>
  <c r="V46" i="6"/>
  <c r="U46" i="6"/>
  <c r="T46" i="6"/>
  <c r="M46" i="6"/>
  <c r="L46" i="6"/>
  <c r="V45" i="6"/>
  <c r="U45" i="6"/>
  <c r="T45" i="6"/>
  <c r="M45" i="6"/>
  <c r="L45" i="6"/>
  <c r="V44" i="6"/>
  <c r="U44" i="6"/>
  <c r="T44" i="6"/>
  <c r="M44" i="6"/>
  <c r="L44" i="6"/>
  <c r="V43" i="6"/>
  <c r="U43" i="6"/>
  <c r="T43" i="6"/>
  <c r="M43" i="6"/>
  <c r="L43" i="6"/>
  <c r="V42" i="6"/>
  <c r="U42" i="6"/>
  <c r="T42" i="6"/>
  <c r="M42" i="6"/>
  <c r="L42" i="6"/>
  <c r="V41" i="6"/>
  <c r="U41" i="6"/>
  <c r="T41" i="6"/>
  <c r="M41" i="6"/>
  <c r="L41" i="6"/>
  <c r="V40" i="6"/>
  <c r="U40" i="6"/>
  <c r="T40" i="6"/>
  <c r="Z40" i="6" s="1"/>
  <c r="M40" i="6"/>
  <c r="L40" i="6"/>
  <c r="V39" i="6"/>
  <c r="T39" i="6"/>
  <c r="Z39" i="6" s="1"/>
  <c r="M39" i="6"/>
  <c r="L39" i="6"/>
  <c r="V38" i="6"/>
  <c r="U38" i="6"/>
  <c r="T38" i="6"/>
  <c r="Z38" i="6" s="1"/>
  <c r="M38" i="6"/>
  <c r="L38" i="6"/>
  <c r="V37" i="6"/>
  <c r="U37" i="6"/>
  <c r="T37" i="6"/>
  <c r="M37" i="6"/>
  <c r="L37" i="6"/>
  <c r="V36" i="6"/>
  <c r="T36" i="6"/>
  <c r="M36" i="6"/>
  <c r="L36" i="6"/>
  <c r="V35" i="6"/>
  <c r="U35" i="6"/>
  <c r="T35" i="6"/>
  <c r="M35" i="6"/>
  <c r="L35" i="6"/>
  <c r="V34" i="6"/>
  <c r="U34" i="6"/>
  <c r="T34" i="6"/>
  <c r="Z34" i="6" s="1"/>
  <c r="M34" i="6"/>
  <c r="L34" i="6"/>
  <c r="V33" i="6"/>
  <c r="T33" i="6"/>
  <c r="Z33" i="6" s="1"/>
  <c r="M33" i="6"/>
  <c r="L33" i="6"/>
  <c r="V32" i="6"/>
  <c r="U32" i="6"/>
  <c r="T32" i="6"/>
  <c r="Z32" i="6" s="1"/>
  <c r="M32" i="6"/>
  <c r="L32" i="6"/>
  <c r="F31" i="6"/>
  <c r="F30" i="6"/>
  <c r="F29" i="6"/>
  <c r="V27" i="6"/>
  <c r="U27" i="6"/>
  <c r="T27" i="6"/>
  <c r="M27" i="6"/>
  <c r="V26" i="6"/>
  <c r="U26" i="6"/>
  <c r="T26" i="6"/>
  <c r="M26" i="6"/>
  <c r="V25" i="6"/>
  <c r="U25" i="6"/>
  <c r="T25" i="6"/>
  <c r="M25" i="6"/>
  <c r="V24" i="6"/>
  <c r="U24" i="6"/>
  <c r="T24" i="6"/>
  <c r="M24" i="6"/>
  <c r="V23" i="6"/>
  <c r="U23" i="6"/>
  <c r="T23" i="6"/>
  <c r="M23" i="6"/>
  <c r="V22" i="6"/>
  <c r="U22" i="6"/>
  <c r="T22" i="6"/>
  <c r="M22" i="6"/>
  <c r="V21" i="6"/>
  <c r="U21" i="6"/>
  <c r="T21" i="6"/>
  <c r="M21" i="6"/>
  <c r="V20" i="6"/>
  <c r="U20" i="6"/>
  <c r="T20" i="6"/>
  <c r="M20" i="6"/>
  <c r="V19" i="6"/>
  <c r="U19" i="6"/>
  <c r="T19" i="6"/>
  <c r="M19" i="6"/>
  <c r="V18" i="6"/>
  <c r="U18" i="6"/>
  <c r="T18" i="6"/>
  <c r="Z18" i="6" s="1"/>
  <c r="M18" i="6"/>
  <c r="V17" i="6"/>
  <c r="U17" i="6"/>
  <c r="T17" i="6"/>
  <c r="Z17" i="6" s="1"/>
  <c r="M17" i="6"/>
  <c r="V16" i="6"/>
  <c r="U16" i="6"/>
  <c r="T16" i="6"/>
  <c r="Z16" i="6" s="1"/>
  <c r="M16" i="6"/>
  <c r="V15" i="6"/>
  <c r="U15" i="6"/>
  <c r="T15" i="6"/>
  <c r="M15" i="6"/>
  <c r="V14" i="6"/>
  <c r="U14" i="6"/>
  <c r="T14" i="6"/>
  <c r="M14" i="6"/>
  <c r="V13" i="6"/>
  <c r="U13" i="6"/>
  <c r="T13" i="6"/>
  <c r="M13" i="6"/>
  <c r="V12" i="6"/>
  <c r="U12" i="6"/>
  <c r="T12" i="6"/>
  <c r="Z12" i="6" s="1"/>
  <c r="M12" i="6"/>
  <c r="V11" i="6"/>
  <c r="U11" i="6"/>
  <c r="T11" i="6"/>
  <c r="Z11" i="6" s="1"/>
  <c r="M11" i="6"/>
  <c r="V10" i="6"/>
  <c r="U10" i="6"/>
  <c r="T10" i="6"/>
  <c r="Z10" i="6" s="1"/>
  <c r="M10" i="6"/>
  <c r="F9" i="6"/>
  <c r="F8" i="6"/>
  <c r="F7" i="6"/>
  <c r="R11" i="6" l="1"/>
  <c r="W11" i="6"/>
  <c r="X11" i="6"/>
  <c r="R12" i="6"/>
  <c r="X12" i="6"/>
  <c r="W12" i="6"/>
  <c r="R14" i="6"/>
  <c r="X14" i="6"/>
  <c r="W14" i="6"/>
  <c r="R16" i="6"/>
  <c r="X16" i="6"/>
  <c r="R18" i="6"/>
  <c r="X18" i="6"/>
  <c r="W18" i="6"/>
  <c r="R20" i="6"/>
  <c r="X20" i="6"/>
  <c r="W20" i="6"/>
  <c r="R22" i="6"/>
  <c r="X22" i="6"/>
  <c r="W22" i="6"/>
  <c r="R24" i="6"/>
  <c r="X24" i="6"/>
  <c r="W24" i="6"/>
  <c r="R25" i="6"/>
  <c r="W25" i="6"/>
  <c r="X25" i="6"/>
  <c r="R32" i="6"/>
  <c r="X32" i="6"/>
  <c r="W32" i="6"/>
  <c r="R33" i="6"/>
  <c r="W33" i="6"/>
  <c r="X33" i="6"/>
  <c r="R34" i="6"/>
  <c r="X34" i="6"/>
  <c r="W34" i="6"/>
  <c r="R36" i="6"/>
  <c r="X36" i="6"/>
  <c r="W36" i="6"/>
  <c r="R39" i="6"/>
  <c r="W39" i="6"/>
  <c r="X39" i="6"/>
  <c r="R41" i="6"/>
  <c r="W41" i="6"/>
  <c r="X41" i="6"/>
  <c r="R43" i="6"/>
  <c r="W43" i="6"/>
  <c r="X43" i="6"/>
  <c r="R44" i="6"/>
  <c r="X44" i="6"/>
  <c r="W44" i="6"/>
  <c r="R45" i="6"/>
  <c r="W45" i="6"/>
  <c r="X45" i="6"/>
  <c r="R46" i="6"/>
  <c r="X46" i="6"/>
  <c r="W46" i="6"/>
  <c r="R47" i="6"/>
  <c r="W47" i="6"/>
  <c r="X47" i="6"/>
  <c r="R49" i="6"/>
  <c r="W49" i="6"/>
  <c r="X49" i="6"/>
  <c r="R10" i="6"/>
  <c r="X10" i="6"/>
  <c r="W10" i="6"/>
  <c r="R13" i="6"/>
  <c r="X13" i="6"/>
  <c r="R15" i="6"/>
  <c r="W15" i="6"/>
  <c r="X15" i="6"/>
  <c r="R17" i="6"/>
  <c r="W17" i="6"/>
  <c r="X17" i="6"/>
  <c r="R19" i="6"/>
  <c r="W19" i="6"/>
  <c r="X19" i="6"/>
  <c r="R21" i="6"/>
  <c r="W21" i="6"/>
  <c r="X21" i="6"/>
  <c r="R23" i="6"/>
  <c r="W23" i="6"/>
  <c r="X23" i="6"/>
  <c r="R26" i="6"/>
  <c r="X26" i="6"/>
  <c r="W26" i="6"/>
  <c r="R27" i="6"/>
  <c r="W27" i="6"/>
  <c r="X27" i="6"/>
  <c r="R35" i="6"/>
  <c r="W35" i="6"/>
  <c r="X35" i="6"/>
  <c r="R37" i="6"/>
  <c r="W37" i="6"/>
  <c r="X37" i="6"/>
  <c r="R38" i="6"/>
  <c r="X38" i="6"/>
  <c r="W38" i="6"/>
  <c r="R40" i="6"/>
  <c r="X40" i="6"/>
  <c r="W40" i="6"/>
  <c r="R42" i="6"/>
  <c r="X42" i="6"/>
  <c r="W42" i="6"/>
  <c r="R48" i="6"/>
  <c r="X48" i="6"/>
  <c r="W48" i="6"/>
  <c r="G31" i="6"/>
  <c r="I30" i="6"/>
  <c r="I31" i="6"/>
  <c r="W9" i="6"/>
  <c r="T9" i="6"/>
  <c r="X7" i="6"/>
  <c r="T7" i="6"/>
  <c r="W8" i="6"/>
  <c r="T8" i="6"/>
  <c r="I29" i="6"/>
  <c r="G30" i="6" l="1"/>
  <c r="G29" i="6"/>
  <c r="N31" i="6"/>
  <c r="R31" i="6" s="1"/>
  <c r="S31" i="6" s="1"/>
  <c r="U9" i="6"/>
  <c r="N9" i="6"/>
  <c r="V7" i="6"/>
  <c r="N8" i="6"/>
  <c r="U8" i="6"/>
  <c r="G9" i="6"/>
  <c r="V9" i="6"/>
  <c r="G8" i="6"/>
  <c r="V8" i="6"/>
  <c r="N30" i="6"/>
  <c r="R30" i="6" s="1"/>
  <c r="S30" i="6" s="1"/>
  <c r="G7" i="6" l="1"/>
  <c r="W7" i="6"/>
  <c r="N7" i="6"/>
  <c r="U7" i="6"/>
  <c r="N29" i="6" l="1"/>
  <c r="R29" i="6" s="1"/>
  <c r="S29" i="6" s="1"/>
</calcChain>
</file>

<file path=xl/sharedStrings.xml><?xml version="1.0" encoding="utf-8"?>
<sst xmlns="http://schemas.openxmlformats.org/spreadsheetml/2006/main" count="196" uniqueCount="69">
  <si>
    <t>LOCATION</t>
  </si>
  <si>
    <t>CAR TYPE</t>
  </si>
  <si>
    <t>PVP PEPECAR</t>
  </si>
  <si>
    <t>MADRID AEROPUERTO</t>
  </si>
  <si>
    <t>BARCELONA AEROPUERTO</t>
  </si>
  <si>
    <t xml:space="preserve"> </t>
  </si>
  <si>
    <t>A - Minicar</t>
  </si>
  <si>
    <t>B - Económico Urbano</t>
  </si>
  <si>
    <t>C - Económico</t>
  </si>
  <si>
    <t>E - Compacto</t>
  </si>
  <si>
    <t>F - Intermedio</t>
  </si>
  <si>
    <t>G - Standard</t>
  </si>
  <si>
    <t>N - Monovolumen 7 pax</t>
  </si>
  <si>
    <t>Nº OF DAYS</t>
  </si>
  <si>
    <t>DOYOUSPAIN</t>
  </si>
  <si>
    <t xml:space="preserve"> PVP AMIGOAUTOS</t>
  </si>
  <si>
    <t xml:space="preserve">BENCHMARKING DIARIO </t>
  </si>
  <si>
    <t>PVP TSM</t>
  </si>
  <si>
    <t>€</t>
  </si>
  <si>
    <t>£</t>
  </si>
  <si>
    <t>OPERADOR TSM</t>
  </si>
  <si>
    <t>NET TTOO (Source ES)</t>
  </si>
  <si>
    <t>NET TTOO (Source EU)</t>
  </si>
  <si>
    <r>
      <t xml:space="preserve">D </t>
    </r>
    <r>
      <rPr>
        <b/>
        <sz val="9"/>
        <color theme="1"/>
        <rFont val="Calibri"/>
        <family val="2"/>
        <scheme val="minor"/>
      </rPr>
      <t>AMIGOAUTOS vs Pepecar</t>
    </r>
  </si>
  <si>
    <r>
      <t xml:space="preserve">D </t>
    </r>
    <r>
      <rPr>
        <b/>
        <sz val="9"/>
        <color theme="1"/>
        <rFont val="Calibri"/>
        <family val="2"/>
        <scheme val="minor"/>
      </rPr>
      <t>DoYouSpain vs Pepecar</t>
    </r>
  </si>
  <si>
    <r>
      <t xml:space="preserve">D </t>
    </r>
    <r>
      <rPr>
        <b/>
        <sz val="9"/>
        <color theme="1"/>
        <rFont val="Calibri"/>
        <family val="2"/>
        <scheme val="minor"/>
      </rPr>
      <t>Net TO vs PVP TSM</t>
    </r>
  </si>
  <si>
    <t>Proposta TSM 20%</t>
  </si>
  <si>
    <t>Proposta TSM 15%</t>
  </si>
  <si>
    <t>Proposta Web €</t>
  </si>
  <si>
    <t>Proposta TO 20%</t>
  </si>
  <si>
    <t>Proposta TO 15%</t>
  </si>
  <si>
    <t>AUTO-EUROPE UK</t>
  </si>
  <si>
    <r>
      <t xml:space="preserve">D </t>
    </r>
    <r>
      <rPr>
        <b/>
        <sz val="9"/>
        <color theme="1"/>
        <rFont val="Calibri"/>
        <family val="2"/>
        <scheme val="minor"/>
      </rPr>
      <t>Net TO vs Auto Europe UK</t>
    </r>
  </si>
  <si>
    <t>AUTO EUROPE ES</t>
  </si>
  <si>
    <t>TO</t>
  </si>
  <si>
    <t>AE UK</t>
  </si>
  <si>
    <t>RAC AUTO EUROPE</t>
  </si>
  <si>
    <t>RAC</t>
  </si>
  <si>
    <t>PEPE</t>
  </si>
  <si>
    <t>GOLDCAR</t>
  </si>
  <si>
    <t>ADVANTAGE</t>
  </si>
  <si>
    <t>Grupo A</t>
  </si>
  <si>
    <t>Grupo T</t>
  </si>
  <si>
    <t>BGT</t>
  </si>
  <si>
    <t>tjw-pepe</t>
  </si>
  <si>
    <t>atlas-pepe</t>
  </si>
  <si>
    <t>NATIONAL</t>
  </si>
  <si>
    <t>atlas</t>
  </si>
  <si>
    <t>ae-gld</t>
  </si>
  <si>
    <t>RAC TJW</t>
  </si>
  <si>
    <t>TJW  UK</t>
  </si>
  <si>
    <t>TJW UK</t>
  </si>
  <si>
    <t>ae-gold</t>
  </si>
  <si>
    <t>PICK UP : 11.10.2012</t>
  </si>
  <si>
    <t>TSM - 18 a 25-10</t>
  </si>
  <si>
    <t>DATA CONSULTA: 10.10.2012</t>
  </si>
  <si>
    <t>EUROPCAR</t>
  </si>
  <si>
    <t>há-adv</t>
  </si>
  <si>
    <t>ebk - alam</t>
  </si>
  <si>
    <t>ae-europ</t>
  </si>
  <si>
    <t>há-centau</t>
  </si>
  <si>
    <t>HORA: 17:40</t>
  </si>
  <si>
    <t>www.pepecar.com</t>
  </si>
  <si>
    <t>www.amigoautos.es</t>
  </si>
  <si>
    <t>www.doyouspain.es</t>
  </si>
  <si>
    <t>www.autoeurope.es</t>
  </si>
  <si>
    <t>www.travelsupermarket.com</t>
  </si>
  <si>
    <t>www.auto-europe.co.uk</t>
  </si>
  <si>
    <t>www.carhire3000.com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</si>
</sst>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erdana"/>
      <family val="2"/>
    </font>
    <font>
      <b/>
      <sz val="8"/>
      <color rgb="FFFF0000"/>
      <name val="Verdana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rgb="FFFF0000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25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8" fillId="4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0" fillId="4" borderId="7" xfId="0" applyFill="1" applyBorder="1" applyAlignment="1">
      <alignment horizontal="center"/>
    </xf>
    <xf numFmtId="2" fontId="5" fillId="9" borderId="9" xfId="0" applyNumberFormat="1" applyFont="1" applyFill="1" applyBorder="1" applyAlignment="1">
      <alignment horizontal="center"/>
    </xf>
    <xf numFmtId="2" fontId="5" fillId="9" borderId="3" xfId="0" applyNumberFormat="1" applyFont="1" applyFill="1" applyBorder="1" applyAlignment="1">
      <alignment horizontal="center"/>
    </xf>
    <xf numFmtId="2" fontId="5" fillId="9" borderId="10" xfId="0" applyNumberFormat="1" applyFont="1" applyFill="1" applyBorder="1" applyAlignment="1">
      <alignment horizontal="center"/>
    </xf>
    <xf numFmtId="2" fontId="5" fillId="9" borderId="1" xfId="0" applyNumberFormat="1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2" fontId="0" fillId="4" borderId="0" xfId="0" applyNumberFormat="1" applyFill="1"/>
    <xf numFmtId="2" fontId="7" fillId="4" borderId="0" xfId="0" applyNumberFormat="1" applyFont="1" applyFill="1"/>
    <xf numFmtId="0" fontId="4" fillId="9" borderId="18" xfId="0" applyFont="1" applyFill="1" applyBorder="1" applyAlignment="1">
      <alignment horizontal="center"/>
    </xf>
    <xf numFmtId="2" fontId="5" fillId="9" borderId="20" xfId="0" applyNumberFormat="1" applyFont="1" applyFill="1" applyBorder="1" applyAlignment="1">
      <alignment horizontal="center"/>
    </xf>
    <xf numFmtId="2" fontId="5" fillId="9" borderId="21" xfId="0" applyNumberFormat="1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1" fillId="4" borderId="0" xfId="0" applyFont="1" applyFill="1"/>
    <xf numFmtId="165" fontId="5" fillId="9" borderId="30" xfId="1" applyNumberFormat="1" applyFont="1" applyFill="1" applyBorder="1" applyAlignment="1">
      <alignment horizontal="center"/>
    </xf>
    <xf numFmtId="165" fontId="5" fillId="9" borderId="31" xfId="1" applyNumberFormat="1" applyFont="1" applyFill="1" applyBorder="1" applyAlignment="1">
      <alignment horizontal="center"/>
    </xf>
    <xf numFmtId="165" fontId="5" fillId="9" borderId="32" xfId="1" applyNumberFormat="1" applyFont="1" applyFill="1" applyBorder="1" applyAlignment="1">
      <alignment horizontal="center"/>
    </xf>
    <xf numFmtId="165" fontId="5" fillId="6" borderId="31" xfId="1" applyNumberFormat="1" applyFont="1" applyFill="1" applyBorder="1" applyAlignment="1">
      <alignment horizontal="center"/>
    </xf>
    <xf numFmtId="165" fontId="5" fillId="6" borderId="32" xfId="1" applyNumberFormat="1" applyFont="1" applyFill="1" applyBorder="1" applyAlignment="1">
      <alignment horizontal="center"/>
    </xf>
    <xf numFmtId="165" fontId="5" fillId="2" borderId="33" xfId="1" applyNumberFormat="1" applyFont="1" applyFill="1" applyBorder="1" applyAlignment="1">
      <alignment horizontal="center"/>
    </xf>
    <xf numFmtId="165" fontId="5" fillId="2" borderId="31" xfId="1" applyNumberFormat="1" applyFont="1" applyFill="1" applyBorder="1" applyAlignment="1">
      <alignment horizontal="center"/>
    </xf>
    <xf numFmtId="165" fontId="5" fillId="2" borderId="32" xfId="1" applyNumberFormat="1" applyFont="1" applyFill="1" applyBorder="1" applyAlignment="1">
      <alignment horizontal="center"/>
    </xf>
    <xf numFmtId="165" fontId="5" fillId="5" borderId="33" xfId="1" applyNumberFormat="1" applyFont="1" applyFill="1" applyBorder="1" applyAlignment="1">
      <alignment horizontal="center"/>
    </xf>
    <xf numFmtId="165" fontId="5" fillId="5" borderId="31" xfId="1" applyNumberFormat="1" applyFont="1" applyFill="1" applyBorder="1" applyAlignment="1">
      <alignment horizontal="center"/>
    </xf>
    <xf numFmtId="165" fontId="5" fillId="5" borderId="32" xfId="1" applyNumberFormat="1" applyFont="1" applyFill="1" applyBorder="1" applyAlignment="1">
      <alignment horizontal="center"/>
    </xf>
    <xf numFmtId="165" fontId="5" fillId="4" borderId="33" xfId="1" applyNumberFormat="1" applyFont="1" applyFill="1" applyBorder="1" applyAlignment="1">
      <alignment horizontal="center"/>
    </xf>
    <xf numFmtId="165" fontId="5" fillId="4" borderId="31" xfId="1" applyNumberFormat="1" applyFont="1" applyFill="1" applyBorder="1" applyAlignment="1">
      <alignment horizontal="center"/>
    </xf>
    <xf numFmtId="165" fontId="5" fillId="4" borderId="32" xfId="1" applyNumberFormat="1" applyFont="1" applyFill="1" applyBorder="1" applyAlignment="1">
      <alignment horizontal="center"/>
    </xf>
    <xf numFmtId="165" fontId="5" fillId="6" borderId="33" xfId="1" applyNumberFormat="1" applyFont="1" applyFill="1" applyBorder="1" applyAlignment="1">
      <alignment horizontal="center"/>
    </xf>
    <xf numFmtId="0" fontId="7" fillId="7" borderId="0" xfId="0" applyFont="1" applyFill="1" applyAlignment="1"/>
    <xf numFmtId="4" fontId="10" fillId="8" borderId="27" xfId="0" applyNumberFormat="1" applyFont="1" applyFill="1" applyBorder="1" applyAlignment="1" applyProtection="1">
      <alignment horizontal="center"/>
      <protection locked="0"/>
    </xf>
    <xf numFmtId="4" fontId="10" fillId="8" borderId="25" xfId="0" applyNumberFormat="1" applyFont="1" applyFill="1" applyBorder="1" applyAlignment="1" applyProtection="1">
      <alignment horizontal="center"/>
      <protection locked="0"/>
    </xf>
    <xf numFmtId="4" fontId="10" fillId="8" borderId="26" xfId="0" applyNumberFormat="1" applyFont="1" applyFill="1" applyBorder="1" applyAlignment="1" applyProtection="1">
      <alignment horizontal="center"/>
      <protection locked="0"/>
    </xf>
    <xf numFmtId="2" fontId="12" fillId="2" borderId="24" xfId="0" applyNumberFormat="1" applyFont="1" applyFill="1" applyBorder="1" applyAlignment="1">
      <alignment horizontal="center"/>
    </xf>
    <xf numFmtId="2" fontId="12" fillId="5" borderId="24" xfId="0" applyNumberFormat="1" applyFont="1" applyFill="1" applyBorder="1" applyAlignment="1">
      <alignment horizontal="center"/>
    </xf>
    <xf numFmtId="2" fontId="12" fillId="4" borderId="24" xfId="0" applyNumberFormat="1" applyFont="1" applyFill="1" applyBorder="1" applyAlignment="1">
      <alignment horizontal="center"/>
    </xf>
    <xf numFmtId="2" fontId="12" fillId="5" borderId="1" xfId="0" applyNumberFormat="1" applyFon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12" fillId="4" borderId="1" xfId="0" applyNumberFormat="1" applyFont="1" applyFill="1" applyBorder="1" applyAlignment="1">
      <alignment horizontal="center"/>
    </xf>
    <xf numFmtId="2" fontId="12" fillId="6" borderId="21" xfId="0" applyNumberFormat="1" applyFont="1" applyFill="1" applyBorder="1" applyAlignment="1">
      <alignment horizontal="center"/>
    </xf>
    <xf numFmtId="2" fontId="12" fillId="2" borderId="21" xfId="0" applyNumberFormat="1" applyFont="1" applyFill="1" applyBorder="1" applyAlignment="1">
      <alignment horizontal="center"/>
    </xf>
    <xf numFmtId="2" fontId="12" fillId="5" borderId="21" xfId="0" applyNumberFormat="1" applyFont="1" applyFill="1" applyBorder="1" applyAlignment="1">
      <alignment horizontal="center"/>
    </xf>
    <xf numFmtId="2" fontId="12" fillId="4" borderId="21" xfId="0" applyNumberFormat="1" applyFont="1" applyFill="1" applyBorder="1" applyAlignment="1">
      <alignment horizontal="center"/>
    </xf>
    <xf numFmtId="2" fontId="12" fillId="6" borderId="9" xfId="0" applyNumberFormat="1" applyFont="1" applyFill="1" applyBorder="1" applyAlignment="1">
      <alignment horizontal="center"/>
    </xf>
    <xf numFmtId="2" fontId="12" fillId="6" borderId="10" xfId="0" applyNumberFormat="1" applyFont="1" applyFill="1" applyBorder="1" applyAlignment="1">
      <alignment horizontal="center"/>
    </xf>
    <xf numFmtId="2" fontId="12" fillId="6" borderId="20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0" xfId="0" applyNumberFormat="1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/>
    </xf>
    <xf numFmtId="2" fontId="12" fillId="5" borderId="23" xfId="0" applyNumberFormat="1" applyFont="1" applyFill="1" applyBorder="1" applyAlignment="1">
      <alignment horizontal="center"/>
    </xf>
    <xf numFmtId="2" fontId="12" fillId="5" borderId="10" xfId="0" applyNumberFormat="1" applyFont="1" applyFill="1" applyBorder="1" applyAlignment="1">
      <alignment horizontal="center"/>
    </xf>
    <xf numFmtId="2" fontId="12" fillId="5" borderId="20" xfId="0" applyNumberFormat="1" applyFont="1" applyFill="1" applyBorder="1" applyAlignment="1">
      <alignment horizontal="center"/>
    </xf>
    <xf numFmtId="2" fontId="12" fillId="4" borderId="23" xfId="0" applyNumberFormat="1" applyFont="1" applyFill="1" applyBorder="1" applyAlignment="1">
      <alignment horizontal="center"/>
    </xf>
    <xf numFmtId="2" fontId="12" fillId="4" borderId="10" xfId="0" applyNumberFormat="1" applyFont="1" applyFill="1" applyBorder="1" applyAlignment="1">
      <alignment horizontal="center"/>
    </xf>
    <xf numFmtId="2" fontId="12" fillId="4" borderId="20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6" fillId="3" borderId="29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" fontId="11" fillId="4" borderId="6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5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2" fontId="12" fillId="9" borderId="3" xfId="0" applyNumberFormat="1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2" fontId="12" fillId="9" borderId="21" xfId="0" applyNumberFormat="1" applyFont="1" applyFill="1" applyBorder="1" applyAlignment="1">
      <alignment horizontal="center"/>
    </xf>
    <xf numFmtId="4" fontId="10" fillId="8" borderId="34" xfId="0" applyNumberFormat="1" applyFont="1" applyFill="1" applyBorder="1" applyAlignment="1" applyProtection="1">
      <alignment horizontal="center"/>
      <protection locked="0"/>
    </xf>
    <xf numFmtId="4" fontId="10" fillId="8" borderId="28" xfId="0" applyNumberFormat="1" applyFont="1" applyFill="1" applyBorder="1" applyAlignment="1" applyProtection="1">
      <alignment horizontal="center"/>
      <protection locked="0"/>
    </xf>
    <xf numFmtId="2" fontId="5" fillId="9" borderId="30" xfId="0" applyNumberFormat="1" applyFont="1" applyFill="1" applyBorder="1" applyAlignment="1">
      <alignment horizontal="center"/>
    </xf>
    <xf numFmtId="2" fontId="5" fillId="9" borderId="31" xfId="0" applyNumberFormat="1" applyFont="1" applyFill="1" applyBorder="1" applyAlignment="1">
      <alignment horizontal="center"/>
    </xf>
    <xf numFmtId="2" fontId="5" fillId="9" borderId="32" xfId="0" applyNumberFormat="1" applyFont="1" applyFill="1" applyBorder="1" applyAlignment="1">
      <alignment horizontal="center"/>
    </xf>
    <xf numFmtId="2" fontId="12" fillId="4" borderId="33" xfId="0" applyNumberFormat="1" applyFont="1" applyFill="1" applyBorder="1" applyAlignment="1">
      <alignment horizontal="center"/>
    </xf>
    <xf numFmtId="2" fontId="12" fillId="4" borderId="31" xfId="0" applyNumberFormat="1" applyFont="1" applyFill="1" applyBorder="1" applyAlignment="1">
      <alignment horizontal="center"/>
    </xf>
    <xf numFmtId="2" fontId="12" fillId="4" borderId="32" xfId="0" applyNumberFormat="1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165" fontId="5" fillId="9" borderId="3" xfId="1" applyNumberFormat="1" applyFont="1" applyFill="1" applyBorder="1" applyAlignment="1">
      <alignment horizontal="center"/>
    </xf>
    <xf numFmtId="165" fontId="5" fillId="9" borderId="1" xfId="1" applyNumberFormat="1" applyFont="1" applyFill="1" applyBorder="1" applyAlignment="1">
      <alignment horizontal="center"/>
    </xf>
    <xf numFmtId="165" fontId="5" fillId="9" borderId="21" xfId="1" applyNumberFormat="1" applyFont="1" applyFill="1" applyBorder="1" applyAlignment="1">
      <alignment horizontal="center"/>
    </xf>
    <xf numFmtId="165" fontId="5" fillId="6" borderId="1" xfId="1" applyNumberFormat="1" applyFont="1" applyFill="1" applyBorder="1" applyAlignment="1">
      <alignment horizontal="center"/>
    </xf>
    <xf numFmtId="165" fontId="5" fillId="6" borderId="21" xfId="1" applyNumberFormat="1" applyFont="1" applyFill="1" applyBorder="1" applyAlignment="1">
      <alignment horizontal="center"/>
    </xf>
    <xf numFmtId="165" fontId="5" fillId="2" borderId="24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5" fillId="2" borderId="21" xfId="1" applyNumberFormat="1" applyFont="1" applyFill="1" applyBorder="1" applyAlignment="1">
      <alignment horizontal="center"/>
    </xf>
    <xf numFmtId="165" fontId="5" fillId="5" borderId="24" xfId="1" applyNumberFormat="1" applyFont="1" applyFill="1" applyBorder="1" applyAlignment="1">
      <alignment horizontal="center"/>
    </xf>
    <xf numFmtId="165" fontId="5" fillId="5" borderId="1" xfId="1" applyNumberFormat="1" applyFont="1" applyFill="1" applyBorder="1" applyAlignment="1">
      <alignment horizontal="center"/>
    </xf>
    <xf numFmtId="165" fontId="5" fillId="5" borderId="21" xfId="1" applyNumberFormat="1" applyFont="1" applyFill="1" applyBorder="1" applyAlignment="1">
      <alignment horizontal="center"/>
    </xf>
    <xf numFmtId="165" fontId="5" fillId="4" borderId="24" xfId="1" applyNumberFormat="1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165" fontId="5" fillId="4" borderId="21" xfId="1" applyNumberFormat="1" applyFont="1" applyFill="1" applyBorder="1" applyAlignment="1">
      <alignment horizontal="center"/>
    </xf>
    <xf numFmtId="165" fontId="5" fillId="6" borderId="24" xfId="1" applyNumberFormat="1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 vertical="center" wrapText="1"/>
    </xf>
    <xf numFmtId="164" fontId="6" fillId="3" borderId="35" xfId="0" applyNumberFormat="1" applyFont="1" applyFill="1" applyBorder="1" applyAlignment="1">
      <alignment horizontal="center" vertical="center" wrapText="1"/>
    </xf>
    <xf numFmtId="165" fontId="5" fillId="9" borderId="36" xfId="1" applyNumberFormat="1" applyFont="1" applyFill="1" applyBorder="1" applyAlignment="1">
      <alignment horizontal="center"/>
    </xf>
    <xf numFmtId="165" fontId="5" fillId="9" borderId="37" xfId="1" applyNumberFormat="1" applyFont="1" applyFill="1" applyBorder="1" applyAlignment="1">
      <alignment horizontal="center"/>
    </xf>
    <xf numFmtId="165" fontId="5" fillId="9" borderId="38" xfId="1" applyNumberFormat="1" applyFont="1" applyFill="1" applyBorder="1" applyAlignment="1">
      <alignment horizontal="center"/>
    </xf>
    <xf numFmtId="165" fontId="5" fillId="6" borderId="36" xfId="1" applyNumberFormat="1" applyFont="1" applyFill="1" applyBorder="1" applyAlignment="1">
      <alignment horizontal="center"/>
    </xf>
    <xf numFmtId="165" fontId="5" fillId="6" borderId="37" xfId="1" applyNumberFormat="1" applyFont="1" applyFill="1" applyBorder="1" applyAlignment="1">
      <alignment horizontal="center"/>
    </xf>
    <xf numFmtId="165" fontId="5" fillId="6" borderId="38" xfId="1" applyNumberFormat="1" applyFont="1" applyFill="1" applyBorder="1" applyAlignment="1">
      <alignment horizontal="center"/>
    </xf>
    <xf numFmtId="165" fontId="5" fillId="2" borderId="39" xfId="1" applyNumberFormat="1" applyFont="1" applyFill="1" applyBorder="1" applyAlignment="1">
      <alignment horizontal="center"/>
    </xf>
    <xf numFmtId="165" fontId="5" fillId="2" borderId="37" xfId="1" applyNumberFormat="1" applyFont="1" applyFill="1" applyBorder="1" applyAlignment="1">
      <alignment horizontal="center"/>
    </xf>
    <xf numFmtId="165" fontId="5" fillId="2" borderId="38" xfId="1" applyNumberFormat="1" applyFont="1" applyFill="1" applyBorder="1" applyAlignment="1">
      <alignment horizontal="center"/>
    </xf>
    <xf numFmtId="165" fontId="5" fillId="5" borderId="39" xfId="1" applyNumberFormat="1" applyFont="1" applyFill="1" applyBorder="1" applyAlignment="1">
      <alignment horizontal="center"/>
    </xf>
    <xf numFmtId="165" fontId="5" fillId="5" borderId="37" xfId="1" applyNumberFormat="1" applyFont="1" applyFill="1" applyBorder="1" applyAlignment="1">
      <alignment horizontal="center"/>
    </xf>
    <xf numFmtId="165" fontId="5" fillId="5" borderId="38" xfId="1" applyNumberFormat="1" applyFont="1" applyFill="1" applyBorder="1" applyAlignment="1">
      <alignment horizontal="center"/>
    </xf>
    <xf numFmtId="165" fontId="5" fillId="4" borderId="39" xfId="1" applyNumberFormat="1" applyFont="1" applyFill="1" applyBorder="1" applyAlignment="1">
      <alignment horizontal="center"/>
    </xf>
    <xf numFmtId="165" fontId="5" fillId="4" borderId="37" xfId="1" applyNumberFormat="1" applyFont="1" applyFill="1" applyBorder="1" applyAlignment="1">
      <alignment horizontal="center"/>
    </xf>
    <xf numFmtId="165" fontId="5" fillId="4" borderId="38" xfId="1" applyNumberFormat="1" applyFont="1" applyFill="1" applyBorder="1" applyAlignment="1">
      <alignment horizontal="center"/>
    </xf>
    <xf numFmtId="165" fontId="5" fillId="6" borderId="39" xfId="1" applyNumberFormat="1" applyFont="1" applyFill="1" applyBorder="1" applyAlignment="1">
      <alignment horizontal="center"/>
    </xf>
    <xf numFmtId="0" fontId="0" fillId="7" borderId="0" xfId="0" applyFill="1"/>
    <xf numFmtId="0" fontId="4" fillId="3" borderId="11" xfId="0" applyFont="1" applyFill="1" applyBorder="1" applyAlignment="1">
      <alignment horizontal="center" vertical="center"/>
    </xf>
    <xf numFmtId="0" fontId="0" fillId="10" borderId="0" xfId="0" applyFill="1"/>
    <xf numFmtId="2" fontId="17" fillId="4" borderId="33" xfId="0" applyNumberFormat="1" applyFont="1" applyFill="1" applyBorder="1" applyAlignment="1">
      <alignment horizontal="center"/>
    </xf>
    <xf numFmtId="2" fontId="17" fillId="4" borderId="31" xfId="0" applyNumberFormat="1" applyFont="1" applyFill="1" applyBorder="1" applyAlignment="1">
      <alignment horizontal="center"/>
    </xf>
    <xf numFmtId="2" fontId="17" fillId="4" borderId="32" xfId="0" applyNumberFormat="1" applyFont="1" applyFill="1" applyBorder="1" applyAlignment="1">
      <alignment horizontal="center"/>
    </xf>
    <xf numFmtId="2" fontId="17" fillId="4" borderId="24" xfId="0" applyNumberFormat="1" applyFont="1" applyFill="1" applyBorder="1" applyAlignment="1">
      <alignment horizontal="center"/>
    </xf>
    <xf numFmtId="2" fontId="17" fillId="4" borderId="1" xfId="0" applyNumberFormat="1" applyFont="1" applyFill="1" applyBorder="1" applyAlignment="1">
      <alignment horizontal="center"/>
    </xf>
    <xf numFmtId="2" fontId="17" fillId="4" borderId="21" xfId="0" applyNumberFormat="1" applyFont="1" applyFill="1" applyBorder="1" applyAlignment="1">
      <alignment horizontal="center"/>
    </xf>
    <xf numFmtId="0" fontId="18" fillId="4" borderId="0" xfId="0" applyFont="1" applyFill="1"/>
    <xf numFmtId="0" fontId="13" fillId="0" borderId="1" xfId="0" applyFont="1" applyBorder="1"/>
    <xf numFmtId="0" fontId="18" fillId="0" borderId="24" xfId="0" applyFont="1" applyBorder="1"/>
    <xf numFmtId="0" fontId="18" fillId="0" borderId="1" xfId="0" applyFont="1" applyBorder="1"/>
    <xf numFmtId="0" fontId="18" fillId="0" borderId="0" xfId="0" applyFont="1"/>
    <xf numFmtId="0" fontId="13" fillId="0" borderId="21" xfId="0" applyFont="1" applyBorder="1"/>
    <xf numFmtId="0" fontId="13" fillId="4" borderId="0" xfId="0" applyFont="1" applyFill="1"/>
    <xf numFmtId="0" fontId="13" fillId="0" borderId="0" xfId="0" applyFont="1"/>
    <xf numFmtId="2" fontId="17" fillId="6" borderId="21" xfId="0" applyNumberFormat="1" applyFont="1" applyFill="1" applyBorder="1" applyAlignment="1">
      <alignment horizontal="center"/>
    </xf>
    <xf numFmtId="2" fontId="17" fillId="2" borderId="21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 vertical="center" wrapText="1"/>
    </xf>
    <xf numFmtId="2" fontId="17" fillId="4" borderId="30" xfId="0" applyNumberFormat="1" applyFont="1" applyFill="1" applyBorder="1" applyAlignment="1">
      <alignment horizontal="center"/>
    </xf>
    <xf numFmtId="4" fontId="0" fillId="7" borderId="0" xfId="0" applyNumberFormat="1" applyFont="1" applyFill="1" applyAlignment="1">
      <alignment horizontal="center"/>
    </xf>
    <xf numFmtId="4" fontId="0" fillId="7" borderId="0" xfId="0" applyNumberFormat="1" applyFill="1" applyAlignment="1">
      <alignment horizontal="center"/>
    </xf>
    <xf numFmtId="2" fontId="12" fillId="4" borderId="3" xfId="0" applyNumberFormat="1" applyFont="1" applyFill="1" applyBorder="1" applyAlignment="1">
      <alignment horizontal="center"/>
    </xf>
    <xf numFmtId="2" fontId="16" fillId="3" borderId="8" xfId="0" applyNumberFormat="1" applyFont="1" applyFill="1" applyBorder="1" applyAlignment="1">
      <alignment horizontal="center" vertical="center"/>
    </xf>
    <xf numFmtId="2" fontId="12" fillId="4" borderId="30" xfId="0" applyNumberFormat="1" applyFont="1" applyFill="1" applyBorder="1" applyAlignment="1">
      <alignment horizontal="center"/>
    </xf>
    <xf numFmtId="0" fontId="18" fillId="4" borderId="24" xfId="0" applyFont="1" applyFill="1" applyBorder="1"/>
    <xf numFmtId="0" fontId="18" fillId="4" borderId="1" xfId="0" applyFont="1" applyFill="1" applyBorder="1"/>
    <xf numFmtId="0" fontId="18" fillId="4" borderId="40" xfId="0" applyFont="1" applyFill="1" applyBorder="1"/>
    <xf numFmtId="0" fontId="13" fillId="4" borderId="24" xfId="0" applyFont="1" applyFill="1" applyBorder="1"/>
    <xf numFmtId="0" fontId="13" fillId="4" borderId="1" xfId="0" applyFont="1" applyFill="1" applyBorder="1"/>
    <xf numFmtId="0" fontId="13" fillId="4" borderId="40" xfId="0" applyFont="1" applyFill="1" applyBorder="1"/>
    <xf numFmtId="0" fontId="18" fillId="0" borderId="21" xfId="0" applyFont="1" applyBorder="1"/>
    <xf numFmtId="2" fontId="12" fillId="4" borderId="9" xfId="0" applyNumberFormat="1" applyFont="1" applyFill="1" applyBorder="1" applyAlignment="1">
      <alignment horizontal="center"/>
    </xf>
    <xf numFmtId="0" fontId="18" fillId="4" borderId="3" xfId="0" applyFont="1" applyFill="1" applyBorder="1"/>
    <xf numFmtId="4" fontId="18" fillId="4" borderId="1" xfId="0" applyNumberFormat="1" applyFont="1" applyFill="1" applyBorder="1"/>
    <xf numFmtId="2" fontId="17" fillId="6" borderId="3" xfId="0" applyNumberFormat="1" applyFont="1" applyFill="1" applyBorder="1" applyAlignment="1">
      <alignment horizontal="center"/>
    </xf>
    <xf numFmtId="2" fontId="17" fillId="2" borderId="24" xfId="0" applyNumberFormat="1" applyFont="1" applyFill="1" applyBorder="1" applyAlignment="1">
      <alignment horizontal="center"/>
    </xf>
    <xf numFmtId="2" fontId="17" fillId="6" borderId="1" xfId="0" applyNumberFormat="1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2" fontId="17" fillId="4" borderId="41" xfId="0" applyNumberFormat="1" applyFont="1" applyFill="1" applyBorder="1" applyAlignment="1">
      <alignment horizontal="center"/>
    </xf>
    <xf numFmtId="2" fontId="12" fillId="4" borderId="41" xfId="0" applyNumberFormat="1" applyFont="1" applyFill="1" applyBorder="1" applyAlignment="1">
      <alignment horizontal="center"/>
    </xf>
    <xf numFmtId="0" fontId="19" fillId="0" borderId="0" xfId="0" applyFont="1"/>
    <xf numFmtId="4" fontId="18" fillId="4" borderId="40" xfId="0" applyNumberFormat="1" applyFont="1" applyFill="1" applyBorder="1"/>
    <xf numFmtId="4" fontId="18" fillId="4" borderId="24" xfId="0" applyNumberFormat="1" applyFont="1" applyFill="1" applyBorder="1"/>
    <xf numFmtId="4" fontId="18" fillId="0" borderId="24" xfId="0" applyNumberFormat="1" applyFont="1" applyBorder="1"/>
    <xf numFmtId="4" fontId="18" fillId="0" borderId="1" xfId="0" applyNumberFormat="1" applyFont="1" applyBorder="1"/>
    <xf numFmtId="4" fontId="18" fillId="0" borderId="21" xfId="0" applyNumberFormat="1" applyFont="1" applyBorder="1"/>
    <xf numFmtId="0" fontId="20" fillId="0" borderId="0" xfId="0" applyFont="1"/>
    <xf numFmtId="0" fontId="20" fillId="0" borderId="0" xfId="0" applyFont="1" applyBorder="1"/>
    <xf numFmtId="2" fontId="17" fillId="4" borderId="3" xfId="0" applyNumberFormat="1" applyFont="1" applyFill="1" applyBorder="1" applyAlignment="1">
      <alignment horizontal="center"/>
    </xf>
    <xf numFmtId="0" fontId="13" fillId="0" borderId="24" xfId="0" applyFont="1" applyBorder="1"/>
    <xf numFmtId="2" fontId="12" fillId="6" borderId="30" xfId="0" applyNumberFormat="1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/>
    </xf>
    <xf numFmtId="2" fontId="12" fillId="5" borderId="33" xfId="0" applyNumberFormat="1" applyFont="1" applyFill="1" applyBorder="1" applyAlignment="1">
      <alignment horizontal="center"/>
    </xf>
    <xf numFmtId="2" fontId="12" fillId="6" borderId="31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5" borderId="31" xfId="0" applyNumberFormat="1" applyFont="1" applyFill="1" applyBorder="1" applyAlignment="1">
      <alignment horizontal="center"/>
    </xf>
    <xf numFmtId="2" fontId="12" fillId="6" borderId="32" xfId="0" applyNumberFormat="1" applyFont="1" applyFill="1" applyBorder="1" applyAlignment="1">
      <alignment horizontal="center"/>
    </xf>
    <xf numFmtId="2" fontId="12" fillId="2" borderId="32" xfId="0" applyNumberFormat="1" applyFont="1" applyFill="1" applyBorder="1" applyAlignment="1">
      <alignment horizontal="center"/>
    </xf>
    <xf numFmtId="2" fontId="12" fillId="5" borderId="32" xfId="0" applyNumberFormat="1" applyFont="1" applyFill="1" applyBorder="1" applyAlignment="1">
      <alignment horizontal="center"/>
    </xf>
    <xf numFmtId="0" fontId="18" fillId="4" borderId="11" xfId="0" applyFont="1" applyFill="1" applyBorder="1"/>
    <xf numFmtId="4" fontId="10" fillId="7" borderId="27" xfId="0" applyNumberFormat="1" applyFont="1" applyFill="1" applyBorder="1" applyAlignment="1" applyProtection="1">
      <alignment horizontal="center"/>
      <protection locked="0"/>
    </xf>
    <xf numFmtId="4" fontId="10" fillId="7" borderId="25" xfId="0" applyNumberFormat="1" applyFont="1" applyFill="1" applyBorder="1" applyAlignment="1" applyProtection="1">
      <alignment horizontal="center"/>
      <protection locked="0"/>
    </xf>
    <xf numFmtId="4" fontId="10" fillId="7" borderId="2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21" fillId="0" borderId="0" xfId="2" applyAlignment="1">
      <alignment vertical="center"/>
    </xf>
    <xf numFmtId="0" fontId="21" fillId="0" borderId="0" xfId="2"/>
    <xf numFmtId="0" fontId="21" fillId="4" borderId="0" xfId="2" applyFill="1" applyAlignment="1"/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F0F5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oyouspain.es/" TargetMode="External"/><Relationship Id="rId2" Type="http://schemas.openxmlformats.org/officeDocument/2006/relationships/hyperlink" Target="http://www.amigoautos.es/" TargetMode="External"/><Relationship Id="rId1" Type="http://schemas.openxmlformats.org/officeDocument/2006/relationships/hyperlink" Target="http://www.pepeca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utoeurope.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hire3000.com/" TargetMode="External"/><Relationship Id="rId2" Type="http://schemas.openxmlformats.org/officeDocument/2006/relationships/hyperlink" Target="http://www.auto-europe.co.uk/" TargetMode="External"/><Relationship Id="rId1" Type="http://schemas.openxmlformats.org/officeDocument/2006/relationships/hyperlink" Target="http://www.travelsupermarket.com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showGridLines="0" tabSelected="1" zoomScale="70" zoomScaleNormal="70" workbookViewId="0">
      <pane xSplit="3" topLeftCell="D1" activePane="topRight" state="frozen"/>
      <selection pane="topRight" activeCell="L5" sqref="L5"/>
    </sheetView>
  </sheetViews>
  <sheetFormatPr defaultColWidth="11.42578125" defaultRowHeight="15" x14ac:dyDescent="0.25"/>
  <cols>
    <col min="1" max="1" width="16.42578125" style="1" customWidth="1"/>
    <col min="2" max="2" width="15.7109375" style="2" customWidth="1"/>
    <col min="3" max="3" width="10.7109375" style="9" bestFit="1" customWidth="1"/>
    <col min="4" max="4" width="11.7109375" style="21" customWidth="1"/>
    <col min="5" max="5" width="12.7109375" style="1" customWidth="1"/>
    <col min="6" max="6" width="18.28515625" style="1" customWidth="1"/>
    <col min="7" max="7" width="17.5703125" style="1" customWidth="1"/>
    <col min="8" max="8" width="16.140625" style="1" customWidth="1"/>
    <col min="9" max="9" width="16.7109375" style="1" customWidth="1"/>
    <col min="10" max="10" width="15.5703125" style="1" customWidth="1"/>
    <col min="11" max="11" width="12.28515625" style="1" customWidth="1"/>
    <col min="12" max="12" width="9.5703125" style="1" customWidth="1"/>
    <col min="13" max="13" width="10.28515625" style="1" customWidth="1"/>
    <col min="14" max="17" width="12.5703125" style="1" customWidth="1"/>
    <col min="18" max="18" width="16.5703125" style="1" customWidth="1"/>
    <col min="19" max="19" width="15" style="1" customWidth="1"/>
    <col min="20" max="20" width="11.7109375" style="1" customWidth="1"/>
    <col min="21" max="21" width="11.85546875" style="1" customWidth="1"/>
    <col min="22" max="22" width="11.140625" style="1" customWidth="1"/>
    <col min="23" max="23" width="11.28515625" style="1" customWidth="1"/>
    <col min="24" max="24" width="10.7109375" style="1" customWidth="1"/>
    <col min="25" max="26" width="11.42578125" style="1" customWidth="1"/>
    <col min="27" max="16384" width="11.42578125" style="1"/>
  </cols>
  <sheetData>
    <row r="1" spans="1:26" ht="15.75" customHeight="1" x14ac:dyDescent="0.25">
      <c r="A1" s="3"/>
      <c r="D1" s="6" t="s">
        <v>16</v>
      </c>
      <c r="E1" s="6"/>
      <c r="K1" s="6"/>
      <c r="L1" s="6"/>
      <c r="M1" s="6"/>
    </row>
    <row r="2" spans="1:26" ht="15.75" customHeight="1" x14ac:dyDescent="0.25">
      <c r="A2" s="3"/>
      <c r="B2" s="4"/>
      <c r="D2" s="7" t="s">
        <v>55</v>
      </c>
      <c r="E2" s="7"/>
      <c r="H2" s="184"/>
      <c r="I2" s="185"/>
      <c r="K2" s="7"/>
      <c r="L2" s="7"/>
      <c r="M2" s="7"/>
    </row>
    <row r="3" spans="1:26" ht="13.5" customHeight="1" x14ac:dyDescent="0.25">
      <c r="A3" s="1" t="s">
        <v>5</v>
      </c>
      <c r="D3" s="22" t="s">
        <v>61</v>
      </c>
      <c r="E3" s="8"/>
      <c r="K3" s="8"/>
      <c r="L3" s="8"/>
      <c r="M3" s="8"/>
      <c r="N3" s="4"/>
      <c r="O3" s="4"/>
      <c r="P3" s="4"/>
      <c r="Q3" s="4"/>
    </row>
    <row r="4" spans="1:26" ht="13.5" customHeight="1" x14ac:dyDescent="0.25">
      <c r="D4" s="50" t="s">
        <v>53</v>
      </c>
      <c r="E4" s="136"/>
      <c r="F4" s="138" t="s">
        <v>54</v>
      </c>
      <c r="K4" s="8"/>
      <c r="L4" s="8"/>
      <c r="M4" s="8"/>
      <c r="N4" s="4"/>
      <c r="O4" s="4"/>
      <c r="P4" s="4"/>
      <c r="Q4" s="4"/>
    </row>
    <row r="5" spans="1:26" ht="15.75" thickBot="1" x14ac:dyDescent="0.3">
      <c r="B5" s="4"/>
      <c r="D5" s="222" t="s">
        <v>62</v>
      </c>
      <c r="F5" s="222" t="s">
        <v>63</v>
      </c>
      <c r="G5" s="222" t="s">
        <v>64</v>
      </c>
      <c r="H5" s="223" t="s">
        <v>65</v>
      </c>
      <c r="L5" s="87" t="s">
        <v>18</v>
      </c>
      <c r="M5" s="87"/>
      <c r="N5" s="34"/>
      <c r="O5" s="34"/>
      <c r="P5" s="34"/>
      <c r="Q5" s="34"/>
    </row>
    <row r="6" spans="1:26" ht="47.25" customHeight="1" thickBot="1" x14ac:dyDescent="0.3">
      <c r="A6" s="77" t="s">
        <v>0</v>
      </c>
      <c r="B6" s="78" t="s">
        <v>1</v>
      </c>
      <c r="C6" s="79" t="s">
        <v>13</v>
      </c>
      <c r="D6" s="155" t="s">
        <v>2</v>
      </c>
      <c r="E6" s="88" t="s">
        <v>21</v>
      </c>
      <c r="F6" s="78" t="s">
        <v>15</v>
      </c>
      <c r="G6" s="101" t="s">
        <v>14</v>
      </c>
      <c r="H6" s="101" t="s">
        <v>33</v>
      </c>
      <c r="I6" s="102" t="s">
        <v>23</v>
      </c>
      <c r="J6" s="119" t="s">
        <v>24</v>
      </c>
      <c r="K6" s="118" t="s">
        <v>22</v>
      </c>
      <c r="L6" s="78" t="s">
        <v>17</v>
      </c>
      <c r="M6" s="78" t="s">
        <v>20</v>
      </c>
      <c r="N6" s="78" t="s">
        <v>31</v>
      </c>
      <c r="O6" s="78" t="s">
        <v>36</v>
      </c>
      <c r="P6" s="78" t="s">
        <v>50</v>
      </c>
      <c r="Q6" s="78" t="s">
        <v>49</v>
      </c>
      <c r="R6" s="80" t="s">
        <v>25</v>
      </c>
      <c r="S6" s="80" t="s">
        <v>32</v>
      </c>
      <c r="T6" s="83" t="s">
        <v>28</v>
      </c>
      <c r="U6" s="83" t="s">
        <v>29</v>
      </c>
      <c r="V6" s="83" t="s">
        <v>30</v>
      </c>
      <c r="W6" s="83" t="s">
        <v>26</v>
      </c>
      <c r="X6" s="83" t="s">
        <v>27</v>
      </c>
      <c r="Z6" s="84" t="s">
        <v>41</v>
      </c>
    </row>
    <row r="7" spans="1:26" ht="17.100000000000001" hidden="1" customHeight="1" x14ac:dyDescent="0.25">
      <c r="A7" s="201" t="s">
        <v>3</v>
      </c>
      <c r="B7" s="204" t="s">
        <v>6</v>
      </c>
      <c r="C7" s="14">
        <v>1</v>
      </c>
      <c r="D7" s="10"/>
      <c r="E7" s="11">
        <v>36.42</v>
      </c>
      <c r="F7" s="11" t="e">
        <f>#REF!/C7</f>
        <v>#REF!</v>
      </c>
      <c r="G7" s="95" t="e">
        <f>#REF!/#REF!</f>
        <v>#REF!</v>
      </c>
      <c r="H7" s="95"/>
      <c r="I7" s="103"/>
      <c r="J7" s="120"/>
      <c r="K7" s="10"/>
      <c r="L7" s="11"/>
      <c r="M7" s="11"/>
      <c r="N7" s="11" t="e">
        <f>#REF!/#REF!</f>
        <v>#REF!</v>
      </c>
      <c r="O7" s="95"/>
      <c r="P7" s="95"/>
      <c r="Q7" s="95"/>
      <c r="R7" s="35"/>
      <c r="S7" s="35"/>
      <c r="T7" s="51" t="e">
        <f>#REF!/1.21</f>
        <v>#REF!</v>
      </c>
      <c r="U7" s="51" t="e">
        <f>#REF!/1.21</f>
        <v>#REF!</v>
      </c>
      <c r="V7" s="51" t="e">
        <f>#REF!/1.21</f>
        <v>#REF!</v>
      </c>
      <c r="W7" s="51" t="e">
        <f>#REF!/1.21</f>
        <v>#REF!</v>
      </c>
      <c r="X7" s="51" t="e">
        <f>#REF!/1.21</f>
        <v>#REF!</v>
      </c>
    </row>
    <row r="8" spans="1:26" ht="17.100000000000001" hidden="1" customHeight="1" x14ac:dyDescent="0.25">
      <c r="A8" s="202"/>
      <c r="B8" s="205"/>
      <c r="C8" s="15">
        <v>4</v>
      </c>
      <c r="D8" s="12"/>
      <c r="E8" s="13">
        <v>11.12</v>
      </c>
      <c r="F8" s="13" t="e">
        <f>#REF!/C8</f>
        <v>#REF!</v>
      </c>
      <c r="G8" s="96" t="e">
        <f>#REF!/#REF!</f>
        <v>#REF!</v>
      </c>
      <c r="H8" s="96"/>
      <c r="I8" s="104"/>
      <c r="J8" s="121"/>
      <c r="K8" s="12"/>
      <c r="L8" s="13"/>
      <c r="M8" s="13"/>
      <c r="N8" s="13" t="e">
        <f>#REF!/#REF!</f>
        <v>#REF!</v>
      </c>
      <c r="O8" s="96"/>
      <c r="P8" s="96"/>
      <c r="Q8" s="96"/>
      <c r="R8" s="36"/>
      <c r="S8" s="36"/>
      <c r="T8" s="52" t="e">
        <f>#REF!/1.21</f>
        <v>#REF!</v>
      </c>
      <c r="U8" s="52" t="e">
        <f>#REF!/1.21</f>
        <v>#REF!</v>
      </c>
      <c r="V8" s="52" t="e">
        <f>#REF!/1.21</f>
        <v>#REF!</v>
      </c>
      <c r="W8" s="52" t="e">
        <f>#REF!/1.21</f>
        <v>#REF!</v>
      </c>
      <c r="X8" s="52" t="e">
        <f>#REF!/1.21</f>
        <v>#REF!</v>
      </c>
    </row>
    <row r="9" spans="1:26" ht="17.100000000000001" hidden="1" customHeight="1" thickBot="1" x14ac:dyDescent="0.3">
      <c r="A9" s="202"/>
      <c r="B9" s="206"/>
      <c r="C9" s="23">
        <v>7</v>
      </c>
      <c r="D9" s="24"/>
      <c r="E9" s="25">
        <v>9.31</v>
      </c>
      <c r="F9" s="25" t="e">
        <f>#REF!/C9</f>
        <v>#REF!</v>
      </c>
      <c r="G9" s="97" t="e">
        <f>#REF!/#REF!</f>
        <v>#REF!</v>
      </c>
      <c r="H9" s="97"/>
      <c r="I9" s="105"/>
      <c r="J9" s="122"/>
      <c r="K9" s="24"/>
      <c r="L9" s="25"/>
      <c r="M9" s="25"/>
      <c r="N9" s="25" t="e">
        <f>#REF!/#REF!</f>
        <v>#REF!</v>
      </c>
      <c r="O9" s="97"/>
      <c r="P9" s="97"/>
      <c r="Q9" s="97"/>
      <c r="R9" s="37"/>
      <c r="S9" s="37"/>
      <c r="T9" s="53" t="e">
        <f>#REF!/1.21</f>
        <v>#REF!</v>
      </c>
      <c r="U9" s="53" t="e">
        <f>#REF!/1.21</f>
        <v>#REF!</v>
      </c>
      <c r="V9" s="53" t="e">
        <f>#REF!/1.21</f>
        <v>#REF!</v>
      </c>
      <c r="W9" s="53" t="e">
        <f>#REF!/1.21</f>
        <v>#REF!</v>
      </c>
      <c r="X9" s="53" t="e">
        <f>#REF!/1.21</f>
        <v>#REF!</v>
      </c>
    </row>
    <row r="10" spans="1:26" ht="17.100000000000001" customHeight="1" x14ac:dyDescent="0.25">
      <c r="A10" s="202"/>
      <c r="B10" s="207" t="s">
        <v>7</v>
      </c>
      <c r="C10" s="18">
        <v>1</v>
      </c>
      <c r="D10" s="65">
        <v>22.11</v>
      </c>
      <c r="E10" s="58">
        <v>18.43</v>
      </c>
      <c r="F10" s="172">
        <v>22.13</v>
      </c>
      <c r="G10" s="188">
        <v>41.48</v>
      </c>
      <c r="H10" s="156">
        <v>24.39</v>
      </c>
      <c r="I10" s="106">
        <f t="shared" ref="I10:I27" si="0">(F10-D10)/D10</f>
        <v>9.0456806874715393E-4</v>
      </c>
      <c r="J10" s="123">
        <f t="shared" ref="J10:J27" si="1">(G10-D10)/D10</f>
        <v>0.87607417458163717</v>
      </c>
      <c r="K10" s="169">
        <v>26.57</v>
      </c>
      <c r="L10" s="159">
        <f>'TSM - Libras'!D6/'TSM - Libras'!$E$4</f>
        <v>31.848000990221564</v>
      </c>
      <c r="M10" s="159" t="str">
        <f>'TSM - Libras'!E6</f>
        <v>ae-gold</v>
      </c>
      <c r="N10" s="159">
        <f>'TSM - Libras'!F6/'TSM - Libras'!$E$4</f>
        <v>31.848000990221564</v>
      </c>
      <c r="O10" s="161" t="str">
        <f>'TSM - Libras'!G6</f>
        <v>GOLDCAR</v>
      </c>
      <c r="P10" s="161">
        <f>'TSM - Libras'!H6/'TSM - Libras'!$E$4</f>
        <v>37.021908652060901</v>
      </c>
      <c r="Q10" s="161">
        <f>'TSM - Libras'!I6</f>
        <v>0</v>
      </c>
      <c r="R10" s="38">
        <f t="shared" ref="R10:R27" si="2">(L10-K10)/K10</f>
        <v>0.19864512571402199</v>
      </c>
      <c r="S10" s="38">
        <f t="shared" ref="S10:S27" si="3">(N10-K10)/K10</f>
        <v>0.19864512571402199</v>
      </c>
      <c r="T10" s="51">
        <f t="shared" ref="T10:T27" si="4">F10</f>
        <v>22.13</v>
      </c>
      <c r="U10" s="51">
        <f t="shared" ref="U10:U27" si="5">F10/1.2</f>
        <v>18.441666666666666</v>
      </c>
      <c r="V10" s="51">
        <f t="shared" ref="V10:V27" si="6">F10/1.15</f>
        <v>19.243478260869566</v>
      </c>
      <c r="W10" s="51">
        <f>$L10/1.2</f>
        <v>26.540000825184638</v>
      </c>
      <c r="X10" s="51">
        <f>$L10/1.15</f>
        <v>27.693913904540494</v>
      </c>
      <c r="Z10" s="157">
        <f>T10/1.15</f>
        <v>19.243478260869566</v>
      </c>
    </row>
    <row r="11" spans="1:26" ht="17.100000000000001" customHeight="1" x14ac:dyDescent="0.25">
      <c r="A11" s="202"/>
      <c r="B11" s="208"/>
      <c r="C11" s="19">
        <v>4</v>
      </c>
      <c r="D11" s="66">
        <v>30.16</v>
      </c>
      <c r="E11" s="58">
        <v>25.16</v>
      </c>
      <c r="F11" s="174">
        <v>30.19</v>
      </c>
      <c r="G11" s="191">
        <v>66.11</v>
      </c>
      <c r="H11" s="140">
        <v>30.54</v>
      </c>
      <c r="I11" s="106">
        <f t="shared" si="0"/>
        <v>9.9469496021223932E-4</v>
      </c>
      <c r="J11" s="124">
        <f t="shared" si="1"/>
        <v>1.191976127320955</v>
      </c>
      <c r="K11" s="75">
        <v>31.48</v>
      </c>
      <c r="L11" s="60">
        <f>'TSM - Libras'!D7/'TSM - Libras'!$E$4</f>
        <v>35.53657630894913</v>
      </c>
      <c r="M11" s="143" t="str">
        <f>'TSM - Libras'!E7</f>
        <v>atlas-pepe</v>
      </c>
      <c r="N11" s="159">
        <f>'TSM - Libras'!F7/'TSM - Libras'!$E$4</f>
        <v>37.603663819779676</v>
      </c>
      <c r="O11" s="156" t="str">
        <f>'TSM - Libras'!G7</f>
        <v>PEPE</v>
      </c>
      <c r="P11" s="161">
        <f>'TSM - Libras'!H7/'TSM - Libras'!$E$4</f>
        <v>43.557370961752689</v>
      </c>
      <c r="Q11" s="156">
        <f>'TSM - Libras'!I7</f>
        <v>0</v>
      </c>
      <c r="R11" s="38">
        <f t="shared" si="2"/>
        <v>0.12886201743802825</v>
      </c>
      <c r="S11" s="38">
        <f t="shared" si="3"/>
        <v>0.19452553430049796</v>
      </c>
      <c r="T11" s="52">
        <f t="shared" si="4"/>
        <v>30.19</v>
      </c>
      <c r="U11" s="52">
        <f t="shared" si="5"/>
        <v>25.158333333333335</v>
      </c>
      <c r="V11" s="52">
        <f t="shared" si="6"/>
        <v>26.252173913043482</v>
      </c>
      <c r="W11" s="93">
        <f t="shared" ref="W11:W27" si="7">L11/1.2</f>
        <v>29.613813590790944</v>
      </c>
      <c r="X11" s="52">
        <f t="shared" ref="X11:X27" si="8">$L11/1.15</f>
        <v>30.901370703434029</v>
      </c>
      <c r="Z11" s="157">
        <f t="shared" ref="Z11:Z12" si="9">T11/1.15</f>
        <v>26.252173913043482</v>
      </c>
    </row>
    <row r="12" spans="1:26" ht="17.100000000000001" customHeight="1" thickBot="1" x14ac:dyDescent="0.3">
      <c r="A12" s="202"/>
      <c r="B12" s="209"/>
      <c r="C12" s="26">
        <v>7</v>
      </c>
      <c r="D12" s="67">
        <v>55.86</v>
      </c>
      <c r="E12" s="61">
        <v>46.58</v>
      </c>
      <c r="F12" s="153">
        <v>55.86</v>
      </c>
      <c r="G12" s="194">
        <v>105.54</v>
      </c>
      <c r="H12" s="141">
        <v>55.65</v>
      </c>
      <c r="I12" s="107">
        <f t="shared" si="0"/>
        <v>0</v>
      </c>
      <c r="J12" s="125">
        <f t="shared" si="1"/>
        <v>0.88936627282491953</v>
      </c>
      <c r="K12" s="76">
        <v>55.9</v>
      </c>
      <c r="L12" s="64">
        <f>'TSM - Libras'!D8/'TSM - Libras'!$E$4</f>
        <v>61.864092090605276</v>
      </c>
      <c r="M12" s="144" t="str">
        <f>'TSM - Libras'!E8</f>
        <v>atlas-pepe</v>
      </c>
      <c r="N12" s="159">
        <f>'TSM - Libras'!F8/'TSM - Libras'!$E$4</f>
        <v>66.468622354251778</v>
      </c>
      <c r="O12" s="177" t="str">
        <f>'TSM - Libras'!G8</f>
        <v>ADVANTAGE</v>
      </c>
      <c r="P12" s="177">
        <f>'TSM - Libras'!H8/'TSM - Libras'!$E$4</f>
        <v>70.120064364401543</v>
      </c>
      <c r="Q12" s="176" t="str">
        <f>'TSM - Libras'!I8</f>
        <v>PEPE</v>
      </c>
      <c r="R12" s="39">
        <f t="shared" si="2"/>
        <v>0.10669216620045219</v>
      </c>
      <c r="S12" s="39">
        <f t="shared" si="3"/>
        <v>0.18906301170396744</v>
      </c>
      <c r="T12" s="53">
        <f t="shared" si="4"/>
        <v>55.86</v>
      </c>
      <c r="U12" s="53">
        <f t="shared" si="5"/>
        <v>46.550000000000004</v>
      </c>
      <c r="V12" s="53">
        <f t="shared" si="6"/>
        <v>48.573913043478264</v>
      </c>
      <c r="W12" s="52">
        <f t="shared" si="7"/>
        <v>51.553410075504395</v>
      </c>
      <c r="X12" s="52">
        <f t="shared" si="8"/>
        <v>53.794862687482855</v>
      </c>
      <c r="Z12" s="157">
        <f t="shared" si="9"/>
        <v>48.573913043478264</v>
      </c>
    </row>
    <row r="13" spans="1:26" ht="17.100000000000001" customHeight="1" x14ac:dyDescent="0.25">
      <c r="A13" s="202"/>
      <c r="B13" s="210" t="s">
        <v>8</v>
      </c>
      <c r="C13" s="27">
        <v>1</v>
      </c>
      <c r="D13" s="68">
        <v>22.11</v>
      </c>
      <c r="E13" s="54">
        <v>18.43</v>
      </c>
      <c r="F13" s="173">
        <v>22.13</v>
      </c>
      <c r="G13" s="189">
        <v>47.47</v>
      </c>
      <c r="H13" s="139">
        <v>24.39</v>
      </c>
      <c r="I13" s="108">
        <f t="shared" si="0"/>
        <v>9.0456806874715393E-4</v>
      </c>
      <c r="J13" s="126">
        <f t="shared" si="1"/>
        <v>1.1469923111714158</v>
      </c>
      <c r="K13" s="74">
        <v>27.52</v>
      </c>
      <c r="L13" s="56">
        <f>'TSM - Libras'!D9/'TSM - Libras'!$E$4</f>
        <v>35.895531625201144</v>
      </c>
      <c r="M13" s="142" t="str">
        <f>'TSM - Libras'!E9</f>
        <v>há-adv</v>
      </c>
      <c r="N13" s="56">
        <f>'TSM - Libras'!F9/'TSM - Libras'!$E$4</f>
        <v>32.999133556133188</v>
      </c>
      <c r="O13" s="98" t="str">
        <f>'TSM - Libras'!G9</f>
        <v>GOLDCAR</v>
      </c>
      <c r="P13" s="98">
        <f>'TSM - Libras'!H9/'TSM - Libras'!$E$4</f>
        <v>38.098774600816938</v>
      </c>
      <c r="Q13" s="98">
        <f>'TSM - Libras'!I9</f>
        <v>0</v>
      </c>
      <c r="R13" s="40">
        <f t="shared" si="2"/>
        <v>0.30434344568318111</v>
      </c>
      <c r="S13" s="40">
        <f t="shared" si="3"/>
        <v>0.19909642282460713</v>
      </c>
      <c r="T13" s="51">
        <f t="shared" si="4"/>
        <v>22.13</v>
      </c>
      <c r="U13" s="51">
        <f t="shared" si="5"/>
        <v>18.441666666666666</v>
      </c>
      <c r="V13" s="51">
        <f t="shared" si="6"/>
        <v>19.243478260869566</v>
      </c>
      <c r="W13" s="51">
        <f>N13/1.21</f>
        <v>27.272011203415857</v>
      </c>
      <c r="X13" s="51">
        <f t="shared" si="8"/>
        <v>31.213505761044477</v>
      </c>
      <c r="Z13" s="2"/>
    </row>
    <row r="14" spans="1:26" ht="17.100000000000001" customHeight="1" x14ac:dyDescent="0.25">
      <c r="A14" s="202"/>
      <c r="B14" s="211"/>
      <c r="C14" s="16">
        <v>4</v>
      </c>
      <c r="D14" s="69">
        <v>30.16</v>
      </c>
      <c r="E14" s="59">
        <v>25.16</v>
      </c>
      <c r="F14" s="175">
        <v>30.19</v>
      </c>
      <c r="G14" s="192">
        <v>71.67</v>
      </c>
      <c r="H14" s="140">
        <v>30.08</v>
      </c>
      <c r="I14" s="109">
        <f t="shared" si="0"/>
        <v>9.9469496021223932E-4</v>
      </c>
      <c r="J14" s="127">
        <f t="shared" si="1"/>
        <v>1.3763262599469497</v>
      </c>
      <c r="K14" s="75">
        <v>33.200000000000003</v>
      </c>
      <c r="L14" s="60">
        <f>'TSM - Libras'!D10/'TSM - Libras'!$E$4</f>
        <v>39.212773858150761</v>
      </c>
      <c r="M14" s="143" t="str">
        <f>'TSM - Libras'!E10</f>
        <v>atlas-pepe</v>
      </c>
      <c r="N14" s="60">
        <f>'TSM - Libras'!F10/'TSM - Libras'!$E$4</f>
        <v>40.425795271692039</v>
      </c>
      <c r="O14" s="99" t="str">
        <f>'TSM - Libras'!G10</f>
        <v>GOLDCAR</v>
      </c>
      <c r="P14" s="99">
        <f>'TSM - Libras'!H10/'TSM - Libras'!$E$4</f>
        <v>45.859636093575936</v>
      </c>
      <c r="Q14" s="99">
        <f>'TSM - Libras'!I10</f>
        <v>0</v>
      </c>
      <c r="R14" s="41">
        <f t="shared" si="2"/>
        <v>0.18110764632984211</v>
      </c>
      <c r="S14" s="41">
        <f t="shared" si="3"/>
        <v>0.21764443589433841</v>
      </c>
      <c r="T14" s="52">
        <f t="shared" si="4"/>
        <v>30.19</v>
      </c>
      <c r="U14" s="52">
        <f t="shared" si="5"/>
        <v>25.158333333333335</v>
      </c>
      <c r="V14" s="52">
        <f t="shared" si="6"/>
        <v>26.252173913043482</v>
      </c>
      <c r="W14" s="93">
        <f t="shared" si="7"/>
        <v>32.677311548458967</v>
      </c>
      <c r="X14" s="52">
        <f t="shared" si="8"/>
        <v>34.098064224478925</v>
      </c>
      <c r="Z14" s="2"/>
    </row>
    <row r="15" spans="1:26" ht="17.100000000000001" customHeight="1" thickBot="1" x14ac:dyDescent="0.3">
      <c r="A15" s="202"/>
      <c r="B15" s="212"/>
      <c r="C15" s="28">
        <v>7</v>
      </c>
      <c r="D15" s="70">
        <v>55.86</v>
      </c>
      <c r="E15" s="62">
        <v>46.58</v>
      </c>
      <c r="F15" s="154">
        <v>55.86</v>
      </c>
      <c r="G15" s="195">
        <v>108.5</v>
      </c>
      <c r="H15" s="141">
        <v>59.63</v>
      </c>
      <c r="I15" s="110">
        <f t="shared" si="0"/>
        <v>0</v>
      </c>
      <c r="J15" s="128">
        <f t="shared" si="1"/>
        <v>0.94235588972431084</v>
      </c>
      <c r="K15" s="76">
        <v>57</v>
      </c>
      <c r="L15" s="64">
        <f>'TSM - Libras'!D11/'TSM - Libras'!$E$4</f>
        <v>69.14222057185296</v>
      </c>
      <c r="M15" s="144" t="str">
        <f>'TSM - Libras'!E11</f>
        <v>atlas-pepe</v>
      </c>
      <c r="N15" s="64">
        <f>'TSM - Libras'!F11/'TSM - Libras'!$E$4</f>
        <v>69.785864587201388</v>
      </c>
      <c r="O15" s="100" t="str">
        <f>'TSM - Libras'!G11</f>
        <v>GOLDCAR</v>
      </c>
      <c r="P15" s="100">
        <f>'TSM - Libras'!H11/'TSM - Libras'!$E$4</f>
        <v>73.028840202995426</v>
      </c>
      <c r="Q15" s="100">
        <f>'TSM - Libras'!I11</f>
        <v>0</v>
      </c>
      <c r="R15" s="42">
        <f t="shared" si="2"/>
        <v>0.21302141354127999</v>
      </c>
      <c r="S15" s="42">
        <f t="shared" si="3"/>
        <v>0.22431341381055067</v>
      </c>
      <c r="T15" s="53">
        <f t="shared" si="4"/>
        <v>55.86</v>
      </c>
      <c r="U15" s="53">
        <f t="shared" si="5"/>
        <v>46.550000000000004</v>
      </c>
      <c r="V15" s="53">
        <f t="shared" si="6"/>
        <v>48.573913043478264</v>
      </c>
      <c r="W15" s="52">
        <f t="shared" si="7"/>
        <v>57.618517143210802</v>
      </c>
      <c r="X15" s="52">
        <f t="shared" si="8"/>
        <v>60.123670062480841</v>
      </c>
      <c r="Z15" s="84" t="s">
        <v>42</v>
      </c>
    </row>
    <row r="16" spans="1:26" ht="17.100000000000001" customHeight="1" x14ac:dyDescent="0.25">
      <c r="A16" s="202"/>
      <c r="B16" s="213" t="s">
        <v>9</v>
      </c>
      <c r="C16" s="29">
        <v>1</v>
      </c>
      <c r="D16" s="71"/>
      <c r="E16" s="55">
        <v>19.93</v>
      </c>
      <c r="F16" s="55">
        <v>52.01</v>
      </c>
      <c r="G16" s="190">
        <v>50.19</v>
      </c>
      <c r="H16" s="139">
        <v>26.35</v>
      </c>
      <c r="I16" s="111" t="e">
        <f t="shared" si="0"/>
        <v>#DIV/0!</v>
      </c>
      <c r="J16" s="129" t="e">
        <f t="shared" si="1"/>
        <v>#DIV/0!</v>
      </c>
      <c r="K16" s="74">
        <v>33.22</v>
      </c>
      <c r="L16" s="56">
        <f>'TSM - Libras'!D12/'TSM - Libras'!$E$4</f>
        <v>39.831662334447337</v>
      </c>
      <c r="M16" s="56" t="str">
        <f>'TSM - Libras'!E12</f>
        <v>ae-gld</v>
      </c>
      <c r="N16" s="56">
        <f>'TSM - Libras'!F12/'TSM - Libras'!$E$4</f>
        <v>39.831662334447337</v>
      </c>
      <c r="O16" s="98" t="str">
        <f>'TSM - Libras'!G12</f>
        <v>GOLDCAR</v>
      </c>
      <c r="P16" s="98">
        <f>'TSM - Libras'!H12/'TSM - Libras'!$E$4</f>
        <v>47.864834756776837</v>
      </c>
      <c r="Q16" s="139" t="str">
        <f>'TSM - Libras'!I12</f>
        <v>PEPE</v>
      </c>
      <c r="R16" s="43">
        <f t="shared" si="2"/>
        <v>0.1990265603385713</v>
      </c>
      <c r="S16" s="43">
        <f t="shared" si="3"/>
        <v>0.1990265603385713</v>
      </c>
      <c r="T16" s="51">
        <f t="shared" si="4"/>
        <v>52.01</v>
      </c>
      <c r="U16" s="51">
        <f t="shared" si="5"/>
        <v>43.341666666666669</v>
      </c>
      <c r="V16" s="51">
        <f t="shared" si="6"/>
        <v>45.22608695652174</v>
      </c>
      <c r="W16" s="51">
        <f>N16/1.21</f>
        <v>32.918729202022597</v>
      </c>
      <c r="X16" s="51">
        <f t="shared" si="8"/>
        <v>34.636228116910729</v>
      </c>
      <c r="Z16" s="158">
        <f>T16*1.15</f>
        <v>59.811499999999995</v>
      </c>
    </row>
    <row r="17" spans="1:26" ht="17.100000000000001" customHeight="1" x14ac:dyDescent="0.25">
      <c r="A17" s="202"/>
      <c r="B17" s="214"/>
      <c r="C17" s="17">
        <v>4</v>
      </c>
      <c r="D17" s="72"/>
      <c r="E17" s="57">
        <v>27.12</v>
      </c>
      <c r="F17" s="57">
        <v>71.33</v>
      </c>
      <c r="G17" s="193">
        <v>77.22</v>
      </c>
      <c r="H17" s="140">
        <v>32.9</v>
      </c>
      <c r="I17" s="112" t="e">
        <f t="shared" si="0"/>
        <v>#DIV/0!</v>
      </c>
      <c r="J17" s="130" t="e">
        <f t="shared" si="1"/>
        <v>#DIV/0!</v>
      </c>
      <c r="K17" s="75">
        <v>38.840000000000003</v>
      </c>
      <c r="L17" s="60">
        <f>'TSM - Libras'!D13/'TSM - Libras'!$E$4</f>
        <v>44.114370590419611</v>
      </c>
      <c r="M17" s="143" t="str">
        <f>'TSM - Libras'!E13</f>
        <v>atlas-pepe</v>
      </c>
      <c r="N17" s="60">
        <f>'TSM - Libras'!F13/'TSM - Libras'!$E$4</f>
        <v>45.971036019309324</v>
      </c>
      <c r="O17" s="140" t="str">
        <f>'TSM - Libras'!G13</f>
        <v>PEPE</v>
      </c>
      <c r="P17" s="99">
        <f>'TSM - Libras'!H13/'TSM - Libras'!$E$4</f>
        <v>51.132565911622734</v>
      </c>
      <c r="Q17" s="140" t="str">
        <f>'TSM - Libras'!I13</f>
        <v>PEPE</v>
      </c>
      <c r="R17" s="44">
        <f t="shared" si="2"/>
        <v>0.13579738904272934</v>
      </c>
      <c r="S17" s="44">
        <f t="shared" si="3"/>
        <v>0.18360030945698558</v>
      </c>
      <c r="T17" s="52">
        <f t="shared" si="4"/>
        <v>71.33</v>
      </c>
      <c r="U17" s="52">
        <f t="shared" si="5"/>
        <v>59.44166666666667</v>
      </c>
      <c r="V17" s="52">
        <f t="shared" si="6"/>
        <v>62.026086956521745</v>
      </c>
      <c r="W17" s="93">
        <f t="shared" si="7"/>
        <v>36.761975492016347</v>
      </c>
      <c r="X17" s="52">
        <f t="shared" si="8"/>
        <v>38.360322252538793</v>
      </c>
      <c r="Z17" s="158">
        <f t="shared" ref="Z17:Z18" si="10">T17*1.15</f>
        <v>82.029499999999999</v>
      </c>
    </row>
    <row r="18" spans="1:26" ht="17.100000000000001" customHeight="1" thickBot="1" x14ac:dyDescent="0.3">
      <c r="A18" s="202"/>
      <c r="B18" s="215"/>
      <c r="C18" s="20">
        <v>7</v>
      </c>
      <c r="D18" s="73"/>
      <c r="E18" s="63">
        <v>50.18</v>
      </c>
      <c r="F18" s="63">
        <v>130</v>
      </c>
      <c r="G18" s="196">
        <v>139</v>
      </c>
      <c r="H18" s="141">
        <v>61.28</v>
      </c>
      <c r="I18" s="113" t="e">
        <f t="shared" si="0"/>
        <v>#DIV/0!</v>
      </c>
      <c r="J18" s="131" t="e">
        <f t="shared" si="1"/>
        <v>#DIV/0!</v>
      </c>
      <c r="K18" s="76">
        <v>68.099999999999994</v>
      </c>
      <c r="L18" s="64">
        <f>'TSM - Libras'!D14/'TSM - Libras'!$E$4</f>
        <v>76.420349053100637</v>
      </c>
      <c r="M18" s="144" t="str">
        <f>'TSM - Libras'!E14</f>
        <v>atlas-pepe</v>
      </c>
      <c r="N18" s="64">
        <f>'TSM - Libras'!F14/'TSM - Libras'!$E$4</f>
        <v>81.321945785369479</v>
      </c>
      <c r="O18" s="100" t="str">
        <f>'TSM - Libras'!G14</f>
        <v>ADVANTAGE</v>
      </c>
      <c r="P18" s="100">
        <f>'TSM - Libras'!H14/'TSM - Libras'!$E$4</f>
        <v>84.168832776333716</v>
      </c>
      <c r="Q18" s="141" t="str">
        <f>'TSM - Libras'!I14</f>
        <v>PEPE</v>
      </c>
      <c r="R18" s="45">
        <f t="shared" si="2"/>
        <v>0.12217840019237361</v>
      </c>
      <c r="S18" s="45">
        <f t="shared" si="3"/>
        <v>0.19415485734756954</v>
      </c>
      <c r="T18" s="53">
        <f t="shared" si="4"/>
        <v>130</v>
      </c>
      <c r="U18" s="53">
        <f t="shared" si="5"/>
        <v>108.33333333333334</v>
      </c>
      <c r="V18" s="53">
        <f t="shared" si="6"/>
        <v>113.04347826086958</v>
      </c>
      <c r="W18" s="52">
        <f t="shared" si="7"/>
        <v>63.683624210917202</v>
      </c>
      <c r="X18" s="52">
        <f t="shared" si="8"/>
        <v>66.452477437478819</v>
      </c>
      <c r="Z18" s="158">
        <f t="shared" si="10"/>
        <v>149.5</v>
      </c>
    </row>
    <row r="19" spans="1:26" ht="17.100000000000001" customHeight="1" x14ac:dyDescent="0.25">
      <c r="A19" s="202"/>
      <c r="B19" s="216" t="s">
        <v>10</v>
      </c>
      <c r="C19" s="30">
        <v>1</v>
      </c>
      <c r="D19" s="74">
        <v>72.150000000000006</v>
      </c>
      <c r="E19" s="56">
        <v>60.13</v>
      </c>
      <c r="F19" s="142">
        <v>72.17</v>
      </c>
      <c r="G19" s="98">
        <v>102.73</v>
      </c>
      <c r="H19" s="139">
        <v>79.36</v>
      </c>
      <c r="I19" s="114">
        <f t="shared" si="0"/>
        <v>2.7720027720022205E-4</v>
      </c>
      <c r="J19" s="132">
        <f t="shared" si="1"/>
        <v>0.42383922383922379</v>
      </c>
      <c r="K19" s="74">
        <v>42.06</v>
      </c>
      <c r="L19" s="56">
        <f>'TSM - Libras'!D15/'TSM - Libras'!$E$4</f>
        <v>86.000742666171561</v>
      </c>
      <c r="M19" s="142" t="str">
        <f>'TSM - Libras'!E15</f>
        <v>ebk - alam</v>
      </c>
      <c r="N19" s="56">
        <f>'TSM - Libras'!F15/'TSM - Libras'!$E$4</f>
        <v>55.464785245698728</v>
      </c>
      <c r="O19" s="139" t="str">
        <f>'TSM - Libras'!G15</f>
        <v>PEPE</v>
      </c>
      <c r="P19" s="98">
        <f>'TSM - Libras'!H15/'TSM - Libras'!$E$4</f>
        <v>89.553162520113872</v>
      </c>
      <c r="Q19" s="139">
        <f>'TSM - Libras'!I15</f>
        <v>0</v>
      </c>
      <c r="R19" s="46">
        <f t="shared" si="2"/>
        <v>1.0447157077073599</v>
      </c>
      <c r="S19" s="46">
        <f t="shared" si="3"/>
        <v>0.31870625881356929</v>
      </c>
      <c r="T19" s="51">
        <f t="shared" si="4"/>
        <v>72.17</v>
      </c>
      <c r="U19" s="51">
        <f t="shared" si="5"/>
        <v>60.141666666666673</v>
      </c>
      <c r="V19" s="51">
        <f t="shared" si="6"/>
        <v>62.756521739130442</v>
      </c>
      <c r="W19" s="51">
        <f t="shared" si="7"/>
        <v>71.667285555142968</v>
      </c>
      <c r="X19" s="51">
        <f t="shared" si="8"/>
        <v>74.783254492323096</v>
      </c>
      <c r="Z19" s="2"/>
    </row>
    <row r="20" spans="1:26" ht="17.100000000000001" customHeight="1" x14ac:dyDescent="0.25">
      <c r="A20" s="202"/>
      <c r="B20" s="217"/>
      <c r="C20" s="31">
        <v>4</v>
      </c>
      <c r="D20" s="75">
        <v>181.4</v>
      </c>
      <c r="E20" s="60">
        <v>77.28</v>
      </c>
      <c r="F20" s="143">
        <v>92.74</v>
      </c>
      <c r="G20" s="99">
        <v>149.44</v>
      </c>
      <c r="H20" s="140">
        <v>97.8</v>
      </c>
      <c r="I20" s="115">
        <f t="shared" si="0"/>
        <v>-0.48875413450937161</v>
      </c>
      <c r="J20" s="133">
        <f t="shared" si="1"/>
        <v>-0.17618522601984568</v>
      </c>
      <c r="K20" s="75">
        <v>54</v>
      </c>
      <c r="L20" s="60">
        <f>'TSM - Libras'!D16/'TSM - Libras'!$E$4</f>
        <v>147.58014605768042</v>
      </c>
      <c r="M20" s="143" t="str">
        <f>'TSM - Libras'!E16</f>
        <v>atlas-pepe</v>
      </c>
      <c r="N20" s="60">
        <f>'TSM - Libras'!F16/'TSM - Libras'!$E$4</f>
        <v>64.054957296695136</v>
      </c>
      <c r="O20" s="140" t="str">
        <f>'TSM - Libras'!G16</f>
        <v>PEPE</v>
      </c>
      <c r="P20" s="99">
        <f>'TSM - Libras'!H16/'TSM - Libras'!$E$4</f>
        <v>80.195568758509722</v>
      </c>
      <c r="Q20" s="140">
        <f>'TSM - Libras'!I16</f>
        <v>0</v>
      </c>
      <c r="R20" s="47">
        <f t="shared" si="2"/>
        <v>1.7329656677348226</v>
      </c>
      <c r="S20" s="47">
        <f t="shared" si="3"/>
        <v>0.18620291290176177</v>
      </c>
      <c r="T20" s="199">
        <f t="shared" si="4"/>
        <v>92.74</v>
      </c>
      <c r="U20" s="52">
        <f t="shared" si="5"/>
        <v>77.283333333333331</v>
      </c>
      <c r="V20" s="52">
        <f t="shared" si="6"/>
        <v>80.643478260869571</v>
      </c>
      <c r="W20" s="93">
        <f t="shared" si="7"/>
        <v>122.98345504806703</v>
      </c>
      <c r="X20" s="52">
        <f t="shared" si="8"/>
        <v>128.33056178928734</v>
      </c>
      <c r="Z20" s="2"/>
    </row>
    <row r="21" spans="1:26" ht="17.100000000000001" customHeight="1" thickBot="1" x14ac:dyDescent="0.3">
      <c r="A21" s="202"/>
      <c r="B21" s="218"/>
      <c r="C21" s="32">
        <v>7</v>
      </c>
      <c r="D21" s="76">
        <v>236.32</v>
      </c>
      <c r="E21" s="64">
        <v>146.66</v>
      </c>
      <c r="F21" s="144">
        <v>175.98</v>
      </c>
      <c r="G21" s="100">
        <v>183.81</v>
      </c>
      <c r="H21" s="141">
        <v>174.86</v>
      </c>
      <c r="I21" s="116">
        <f t="shared" si="0"/>
        <v>-0.25533175355450238</v>
      </c>
      <c r="J21" s="134">
        <f t="shared" si="1"/>
        <v>-0.22219871360866619</v>
      </c>
      <c r="K21" s="76">
        <v>95.37</v>
      </c>
      <c r="L21" s="64">
        <f>'TSM - Libras'!D17/'TSM - Libras'!$E$4</f>
        <v>163.98069067953955</v>
      </c>
      <c r="M21" s="144" t="str">
        <f>'TSM - Libras'!E17</f>
        <v>atlas-pepe</v>
      </c>
      <c r="N21" s="64">
        <f>'TSM - Libras'!F17/'TSM - Libras'!$E$4</f>
        <v>113.18232454511697</v>
      </c>
      <c r="O21" s="141" t="str">
        <f>'TSM - Libras'!G17</f>
        <v>PEPE</v>
      </c>
      <c r="P21" s="100">
        <f>'TSM - Libras'!H17/'TSM - Libras'!$E$4</f>
        <v>137.39324173783885</v>
      </c>
      <c r="Q21" s="141">
        <f>'TSM - Libras'!I17</f>
        <v>0</v>
      </c>
      <c r="R21" s="48">
        <f t="shared" si="2"/>
        <v>0.71941586116744827</v>
      </c>
      <c r="S21" s="48">
        <f t="shared" si="3"/>
        <v>0.18677073026231483</v>
      </c>
      <c r="T21" s="200">
        <f t="shared" si="4"/>
        <v>175.98</v>
      </c>
      <c r="U21" s="53">
        <f t="shared" si="5"/>
        <v>146.65</v>
      </c>
      <c r="V21" s="53">
        <f t="shared" si="6"/>
        <v>153.02608695652174</v>
      </c>
      <c r="W21" s="52">
        <f t="shared" si="7"/>
        <v>136.65057556628295</v>
      </c>
      <c r="X21" s="52">
        <f t="shared" si="8"/>
        <v>142.59190493873007</v>
      </c>
      <c r="Z21" s="2"/>
    </row>
    <row r="22" spans="1:26" ht="17.100000000000001" customHeight="1" x14ac:dyDescent="0.25">
      <c r="A22" s="202"/>
      <c r="B22" s="216" t="s">
        <v>11</v>
      </c>
      <c r="C22" s="30">
        <v>1</v>
      </c>
      <c r="D22" s="74">
        <v>104.82</v>
      </c>
      <c r="E22" s="56">
        <v>90.48</v>
      </c>
      <c r="F22" s="142">
        <v>108.58</v>
      </c>
      <c r="G22" s="98">
        <v>68.3</v>
      </c>
      <c r="H22" s="139">
        <v>119.16</v>
      </c>
      <c r="I22" s="114">
        <f t="shared" si="0"/>
        <v>3.5871016981492136E-2</v>
      </c>
      <c r="J22" s="132">
        <f t="shared" si="1"/>
        <v>-0.34840679259683266</v>
      </c>
      <c r="K22" s="74">
        <v>48.55</v>
      </c>
      <c r="L22" s="56">
        <f>'TSM - Libras'!D18/'TSM - Libras'!$E$4</f>
        <v>65.082312167347439</v>
      </c>
      <c r="M22" s="142" t="str">
        <f>'TSM - Libras'!E18</f>
        <v>tjw-pepe</v>
      </c>
      <c r="N22" s="56">
        <f>'TSM - Libras'!F18/'TSM - Libras'!$E$4</f>
        <v>63.844535214754302</v>
      </c>
      <c r="O22" s="139" t="str">
        <f>'TSM - Libras'!G18</f>
        <v>PEPE</v>
      </c>
      <c r="P22" s="98">
        <f>'TSM - Libras'!H18/'TSM - Libras'!$E$4</f>
        <v>65.082312167347439</v>
      </c>
      <c r="Q22" s="139" t="str">
        <f>'TSM - Libras'!I18</f>
        <v>PEPE</v>
      </c>
      <c r="R22" s="46">
        <f t="shared" si="2"/>
        <v>0.3405213628701842</v>
      </c>
      <c r="S22" s="46">
        <f t="shared" si="3"/>
        <v>0.31502647198258094</v>
      </c>
      <c r="T22" s="198">
        <f t="shared" si="4"/>
        <v>108.58</v>
      </c>
      <c r="U22" s="51">
        <f t="shared" si="5"/>
        <v>90.483333333333334</v>
      </c>
      <c r="V22" s="51">
        <f t="shared" si="6"/>
        <v>94.417391304347831</v>
      </c>
      <c r="W22" s="51">
        <f t="shared" si="7"/>
        <v>54.235260139456202</v>
      </c>
      <c r="X22" s="51">
        <f t="shared" si="8"/>
        <v>56.593314928128216</v>
      </c>
      <c r="Z22" s="2"/>
    </row>
    <row r="23" spans="1:26" ht="17.100000000000001" customHeight="1" x14ac:dyDescent="0.25">
      <c r="A23" s="202"/>
      <c r="B23" s="217"/>
      <c r="C23" s="31">
        <v>4</v>
      </c>
      <c r="D23" s="75">
        <v>146.88</v>
      </c>
      <c r="E23" s="60">
        <v>122.4</v>
      </c>
      <c r="F23" s="143">
        <v>146.88</v>
      </c>
      <c r="G23" s="99">
        <v>177.03</v>
      </c>
      <c r="H23" s="140">
        <v>153.61000000000001</v>
      </c>
      <c r="I23" s="115">
        <f t="shared" si="0"/>
        <v>0</v>
      </c>
      <c r="J23" s="133">
        <f t="shared" si="1"/>
        <v>0.2052696078431373</v>
      </c>
      <c r="K23" s="75">
        <v>57.32</v>
      </c>
      <c r="L23" s="60">
        <f>'TSM - Libras'!D19/'TSM - Libras'!$E$4</f>
        <v>70.652308454016591</v>
      </c>
      <c r="M23" s="143" t="str">
        <f>'TSM - Libras'!E19</f>
        <v>tjw-pepe</v>
      </c>
      <c r="N23" s="60">
        <f>'TSM - Libras'!F19/'TSM - Libras'!$E$4</f>
        <v>67.842554771630162</v>
      </c>
      <c r="O23" s="140" t="str">
        <f>'TSM - Libras'!G19</f>
        <v>PEPE</v>
      </c>
      <c r="P23" s="99">
        <f>'TSM - Libras'!H19/'TSM - Libras'!$E$4</f>
        <v>70.652308454016591</v>
      </c>
      <c r="Q23" s="140" t="str">
        <f>'TSM - Libras'!I19</f>
        <v>PEPE</v>
      </c>
      <c r="R23" s="47">
        <f t="shared" si="2"/>
        <v>0.23259435544341575</v>
      </c>
      <c r="S23" s="47">
        <f t="shared" si="3"/>
        <v>0.1835756240689142</v>
      </c>
      <c r="T23" s="52">
        <f t="shared" si="4"/>
        <v>146.88</v>
      </c>
      <c r="U23" s="52">
        <f t="shared" si="5"/>
        <v>122.4</v>
      </c>
      <c r="V23" s="52">
        <f t="shared" si="6"/>
        <v>127.72173913043478</v>
      </c>
      <c r="W23" s="93">
        <f t="shared" si="7"/>
        <v>58.876923711680497</v>
      </c>
      <c r="X23" s="52">
        <f t="shared" si="8"/>
        <v>61.43678996001443</v>
      </c>
      <c r="Z23" s="2"/>
    </row>
    <row r="24" spans="1:26" ht="17.100000000000001" customHeight="1" thickBot="1" x14ac:dyDescent="0.3">
      <c r="A24" s="202"/>
      <c r="B24" s="218"/>
      <c r="C24" s="32">
        <v>7</v>
      </c>
      <c r="D24" s="76">
        <v>220.22</v>
      </c>
      <c r="E24" s="64">
        <v>183.55</v>
      </c>
      <c r="F24" s="144">
        <v>220.25</v>
      </c>
      <c r="G24" s="100">
        <v>230.68</v>
      </c>
      <c r="H24" s="141">
        <v>232.28</v>
      </c>
      <c r="I24" s="116">
        <f t="shared" si="0"/>
        <v>1.3622740895468684E-4</v>
      </c>
      <c r="J24" s="134">
        <f t="shared" si="1"/>
        <v>4.7497956588865714E-2</v>
      </c>
      <c r="K24" s="76">
        <v>152.87</v>
      </c>
      <c r="L24" s="64">
        <f>'TSM - Libras'!D20/'TSM - Libras'!$E$4</f>
        <v>197.42542393860629</v>
      </c>
      <c r="M24" s="144" t="str">
        <f>'TSM - Libras'!E20</f>
        <v>ae-europ</v>
      </c>
      <c r="N24" s="64">
        <f>'TSM - Libras'!F20/'TSM - Libras'!$E$4</f>
        <v>180.91347939101374</v>
      </c>
      <c r="O24" s="141" t="str">
        <f>'TSM - Libras'!G20</f>
        <v>PEPE</v>
      </c>
      <c r="P24" s="100">
        <f>'TSM - Libras'!H20/'TSM - Libras'!$E$4</f>
        <v>184.42876593637828</v>
      </c>
      <c r="Q24" s="141" t="str">
        <f>'TSM - Libras'!I20</f>
        <v>PEPE</v>
      </c>
      <c r="R24" s="48">
        <f t="shared" si="2"/>
        <v>0.29145956655070504</v>
      </c>
      <c r="S24" s="48">
        <f t="shared" si="3"/>
        <v>0.18344658462100957</v>
      </c>
      <c r="T24" s="53">
        <f t="shared" si="4"/>
        <v>220.25</v>
      </c>
      <c r="U24" s="53">
        <f t="shared" si="5"/>
        <v>183.54166666666669</v>
      </c>
      <c r="V24" s="53">
        <f t="shared" si="6"/>
        <v>191.52173913043481</v>
      </c>
      <c r="W24" s="52">
        <f t="shared" si="7"/>
        <v>164.52118661550526</v>
      </c>
      <c r="X24" s="52">
        <f t="shared" si="8"/>
        <v>171.6742816857446</v>
      </c>
      <c r="Z24" s="2"/>
    </row>
    <row r="25" spans="1:26" ht="17.100000000000001" customHeight="1" x14ac:dyDescent="0.25">
      <c r="A25" s="202"/>
      <c r="B25" s="219" t="s">
        <v>12</v>
      </c>
      <c r="C25" s="30">
        <v>1</v>
      </c>
      <c r="D25" s="74">
        <v>92.79</v>
      </c>
      <c r="E25" s="56">
        <v>77.33</v>
      </c>
      <c r="F25" s="142">
        <v>92.81</v>
      </c>
      <c r="G25" s="98">
        <v>91.76</v>
      </c>
      <c r="H25" s="98"/>
      <c r="I25" s="114">
        <f t="shared" si="0"/>
        <v>2.1554046772277207E-4</v>
      </c>
      <c r="J25" s="132">
        <f t="shared" si="1"/>
        <v>-1.1100334087724982E-2</v>
      </c>
      <c r="K25" s="74">
        <v>59.6</v>
      </c>
      <c r="L25" s="56">
        <f>'TSM - Libras'!D21/'TSM - Libras'!$E$4</f>
        <v>0</v>
      </c>
      <c r="M25" s="56">
        <f>'TSM - Libras'!E21</f>
        <v>0</v>
      </c>
      <c r="N25" s="56">
        <f>'TSM - Libras'!F21/'TSM - Libras'!$E$4</f>
        <v>223.09691793538806</v>
      </c>
      <c r="O25" s="98" t="str">
        <f>'TSM - Libras'!G21</f>
        <v>NATIONAL</v>
      </c>
      <c r="P25" s="98">
        <f>'TSM - Libras'!H21/'TSM - Libras'!$E$4</f>
        <v>117.71258819160788</v>
      </c>
      <c r="Q25" s="98">
        <f>'TSM - Libras'!I21</f>
        <v>0</v>
      </c>
      <c r="R25" s="46">
        <f t="shared" si="2"/>
        <v>-1</v>
      </c>
      <c r="S25" s="46">
        <f t="shared" si="3"/>
        <v>2.7432368781105381</v>
      </c>
      <c r="T25" s="51">
        <f t="shared" si="4"/>
        <v>92.81</v>
      </c>
      <c r="U25" s="51">
        <f t="shared" si="5"/>
        <v>77.341666666666669</v>
      </c>
      <c r="V25" s="51">
        <f t="shared" si="6"/>
        <v>80.704347826086959</v>
      </c>
      <c r="W25" s="51">
        <f t="shared" si="7"/>
        <v>0</v>
      </c>
      <c r="X25" s="51">
        <f t="shared" si="8"/>
        <v>0</v>
      </c>
      <c r="Z25" s="2"/>
    </row>
    <row r="26" spans="1:26" ht="17.100000000000001" customHeight="1" x14ac:dyDescent="0.25">
      <c r="A26" s="202"/>
      <c r="B26" s="220"/>
      <c r="C26" s="31">
        <v>4</v>
      </c>
      <c r="D26" s="75"/>
      <c r="E26" s="60">
        <v>96.2</v>
      </c>
      <c r="F26" s="60">
        <v>221.19</v>
      </c>
      <c r="G26" s="99">
        <v>171.11</v>
      </c>
      <c r="H26" s="99"/>
      <c r="I26" s="115" t="e">
        <f t="shared" si="0"/>
        <v>#DIV/0!</v>
      </c>
      <c r="J26" s="133" t="e">
        <f t="shared" si="1"/>
        <v>#DIV/0!</v>
      </c>
      <c r="K26" s="75">
        <v>76.680000000000007</v>
      </c>
      <c r="L26" s="60">
        <f>'TSM - Libras'!D22/'TSM - Libras'!$E$4</f>
        <v>0</v>
      </c>
      <c r="M26" s="60">
        <f>'TSM - Libras'!E22</f>
        <v>0</v>
      </c>
      <c r="N26" s="60">
        <f>'TSM - Libras'!F22/'TSM - Libras'!$E$4</f>
        <v>340.61146181458105</v>
      </c>
      <c r="O26" s="99" t="str">
        <f>'TSM - Libras'!G22</f>
        <v>BGT</v>
      </c>
      <c r="P26" s="99">
        <f>'TSM - Libras'!H22/'TSM - Libras'!$E$4</f>
        <v>142.44337170441887</v>
      </c>
      <c r="Q26" s="99">
        <f>'TSM - Libras'!I22</f>
        <v>0</v>
      </c>
      <c r="R26" s="47">
        <f t="shared" si="2"/>
        <v>-1</v>
      </c>
      <c r="S26" s="47">
        <f t="shared" si="3"/>
        <v>3.441985678333086</v>
      </c>
      <c r="T26" s="52">
        <f t="shared" si="4"/>
        <v>221.19</v>
      </c>
      <c r="U26" s="52">
        <f t="shared" si="5"/>
        <v>184.32500000000002</v>
      </c>
      <c r="V26" s="52">
        <f t="shared" si="6"/>
        <v>192.33913043478262</v>
      </c>
      <c r="W26" s="93">
        <f t="shared" si="7"/>
        <v>0</v>
      </c>
      <c r="X26" s="52">
        <f t="shared" si="8"/>
        <v>0</v>
      </c>
      <c r="Z26" s="2"/>
    </row>
    <row r="27" spans="1:26" ht="17.100000000000001" customHeight="1" thickBot="1" x14ac:dyDescent="0.3">
      <c r="A27" s="203"/>
      <c r="B27" s="221"/>
      <c r="C27" s="32">
        <v>7</v>
      </c>
      <c r="D27" s="76"/>
      <c r="E27" s="64">
        <v>187.92</v>
      </c>
      <c r="F27" s="64">
        <v>288.2</v>
      </c>
      <c r="G27" s="100">
        <v>277.92</v>
      </c>
      <c r="H27" s="100"/>
      <c r="I27" s="116" t="e">
        <f t="shared" si="0"/>
        <v>#DIV/0!</v>
      </c>
      <c r="J27" s="134" t="e">
        <f t="shared" si="1"/>
        <v>#DIV/0!</v>
      </c>
      <c r="K27" s="76">
        <v>119.21</v>
      </c>
      <c r="L27" s="64">
        <f>'TSM - Libras'!D23/'TSM - Libras'!$E$4</f>
        <v>0</v>
      </c>
      <c r="M27" s="64">
        <f>'TSM - Libras'!E23</f>
        <v>0</v>
      </c>
      <c r="N27" s="64">
        <f>'TSM - Libras'!F23/'TSM - Libras'!$E$4</f>
        <v>485.48087634608248</v>
      </c>
      <c r="O27" s="100" t="str">
        <f>'TSM - Libras'!G23</f>
        <v>BGT</v>
      </c>
      <c r="P27" s="100">
        <f>'TSM - Libras'!H23/'TSM - Libras'!$E$4</f>
        <v>196.80653546230971</v>
      </c>
      <c r="Q27" s="100">
        <f>'TSM - Libras'!I23</f>
        <v>0</v>
      </c>
      <c r="R27" s="48">
        <f t="shared" si="2"/>
        <v>-1</v>
      </c>
      <c r="S27" s="48">
        <f t="shared" si="3"/>
        <v>3.0724844924593784</v>
      </c>
      <c r="T27" s="53">
        <f t="shared" si="4"/>
        <v>288.2</v>
      </c>
      <c r="U27" s="53">
        <f t="shared" si="5"/>
        <v>240.16666666666666</v>
      </c>
      <c r="V27" s="53">
        <f t="shared" si="6"/>
        <v>250.60869565217394</v>
      </c>
      <c r="W27" s="52">
        <f t="shared" si="7"/>
        <v>0</v>
      </c>
      <c r="X27" s="52">
        <f t="shared" si="8"/>
        <v>0</v>
      </c>
      <c r="Z27" s="2"/>
    </row>
    <row r="28" spans="1:26" ht="37.5" customHeight="1" thickBot="1" x14ac:dyDescent="0.3">
      <c r="A28" s="77" t="s">
        <v>0</v>
      </c>
      <c r="B28" s="78" t="s">
        <v>1</v>
      </c>
      <c r="C28" s="79" t="s">
        <v>13</v>
      </c>
      <c r="D28" s="160" t="s">
        <v>2</v>
      </c>
      <c r="E28" s="88" t="s">
        <v>21</v>
      </c>
      <c r="F28" s="78" t="s">
        <v>15</v>
      </c>
      <c r="G28" s="101" t="s">
        <v>14</v>
      </c>
      <c r="H28" s="101" t="s">
        <v>33</v>
      </c>
      <c r="I28" s="102" t="s">
        <v>23</v>
      </c>
      <c r="J28" s="119" t="s">
        <v>24</v>
      </c>
      <c r="K28" s="118" t="s">
        <v>22</v>
      </c>
      <c r="L28" s="89" t="s">
        <v>17</v>
      </c>
      <c r="M28" s="89" t="s">
        <v>20</v>
      </c>
      <c r="N28" s="78" t="s">
        <v>31</v>
      </c>
      <c r="O28" s="78" t="s">
        <v>36</v>
      </c>
      <c r="P28" s="78" t="s">
        <v>50</v>
      </c>
      <c r="Q28" s="78" t="s">
        <v>49</v>
      </c>
      <c r="R28" s="80" t="s">
        <v>25</v>
      </c>
      <c r="S28" s="80" t="s">
        <v>32</v>
      </c>
      <c r="T28" s="83" t="s">
        <v>28</v>
      </c>
      <c r="U28" s="83" t="s">
        <v>29</v>
      </c>
      <c r="V28" s="83" t="s">
        <v>30</v>
      </c>
      <c r="W28" s="83" t="s">
        <v>26</v>
      </c>
      <c r="X28" s="83" t="s">
        <v>27</v>
      </c>
      <c r="Z28" s="84" t="s">
        <v>41</v>
      </c>
    </row>
    <row r="29" spans="1:26" ht="17.100000000000001" hidden="1" customHeight="1" x14ac:dyDescent="0.25">
      <c r="A29" s="201" t="s">
        <v>4</v>
      </c>
      <c r="B29" s="204" t="s">
        <v>6</v>
      </c>
      <c r="C29" s="14">
        <v>1</v>
      </c>
      <c r="D29" s="10"/>
      <c r="E29" s="11">
        <v>15.27</v>
      </c>
      <c r="F29" s="11" t="e">
        <f>#REF!/C29</f>
        <v>#REF!</v>
      </c>
      <c r="G29" s="95" t="e">
        <f>#REF!/#REF!</f>
        <v>#REF!</v>
      </c>
      <c r="H29" s="95"/>
      <c r="I29" s="103" t="e">
        <f>(F29-E29)/E29</f>
        <v>#REF!</v>
      </c>
      <c r="J29" s="120"/>
      <c r="K29" s="10"/>
      <c r="L29" s="90"/>
      <c r="M29" s="90"/>
      <c r="N29" s="11" t="e">
        <f>#REF!/#REF!</f>
        <v>#REF!</v>
      </c>
      <c r="O29" s="95"/>
      <c r="P29" s="95"/>
      <c r="Q29" s="95"/>
      <c r="R29" s="35" t="e">
        <f>(N29-#REF!)/#REF!</f>
        <v>#REF!</v>
      </c>
      <c r="S29" s="35" t="e">
        <f>(R29-#REF!)/#REF!</f>
        <v>#REF!</v>
      </c>
    </row>
    <row r="30" spans="1:26" ht="17.100000000000001" hidden="1" customHeight="1" x14ac:dyDescent="0.25">
      <c r="A30" s="202"/>
      <c r="B30" s="205"/>
      <c r="C30" s="15">
        <v>4</v>
      </c>
      <c r="D30" s="12"/>
      <c r="E30" s="13">
        <v>10.29</v>
      </c>
      <c r="F30" s="13" t="e">
        <f>#REF!/C30</f>
        <v>#REF!</v>
      </c>
      <c r="G30" s="96" t="e">
        <f>#REF!/#REF!</f>
        <v>#REF!</v>
      </c>
      <c r="H30" s="96"/>
      <c r="I30" s="104" t="e">
        <f>(F30-E30)/E30</f>
        <v>#REF!</v>
      </c>
      <c r="J30" s="121"/>
      <c r="K30" s="12"/>
      <c r="L30" s="91"/>
      <c r="M30" s="91"/>
      <c r="N30" s="13" t="e">
        <f>#REF!/#REF!</f>
        <v>#REF!</v>
      </c>
      <c r="O30" s="96"/>
      <c r="P30" s="96"/>
      <c r="Q30" s="96"/>
      <c r="R30" s="36" t="e">
        <f>(N30-#REF!)/#REF!</f>
        <v>#REF!</v>
      </c>
      <c r="S30" s="36" t="e">
        <f>(R30-#REF!)/#REF!</f>
        <v>#REF!</v>
      </c>
    </row>
    <row r="31" spans="1:26" ht="17.100000000000001" hidden="1" customHeight="1" x14ac:dyDescent="0.25">
      <c r="A31" s="202"/>
      <c r="B31" s="206"/>
      <c r="C31" s="23">
        <v>7</v>
      </c>
      <c r="D31" s="24"/>
      <c r="E31" s="25">
        <v>8.25</v>
      </c>
      <c r="F31" s="25" t="e">
        <f>#REF!/C31</f>
        <v>#REF!</v>
      </c>
      <c r="G31" s="97" t="e">
        <f>#REF!/#REF!</f>
        <v>#REF!</v>
      </c>
      <c r="H31" s="97"/>
      <c r="I31" s="105" t="e">
        <f>(F31-E31)/E31</f>
        <v>#REF!</v>
      </c>
      <c r="J31" s="122"/>
      <c r="K31" s="24"/>
      <c r="L31" s="92"/>
      <c r="M31" s="92"/>
      <c r="N31" s="25" t="e">
        <f>#REF!/#REF!</f>
        <v>#REF!</v>
      </c>
      <c r="O31" s="97"/>
      <c r="P31" s="97"/>
      <c r="Q31" s="97"/>
      <c r="R31" s="37" t="e">
        <f>(N31-#REF!)/#REF!</f>
        <v>#REF!</v>
      </c>
      <c r="S31" s="37" t="e">
        <f>(R31-#REF!)/#REF!</f>
        <v>#REF!</v>
      </c>
    </row>
    <row r="32" spans="1:26" ht="17.100000000000001" customHeight="1" x14ac:dyDescent="0.25">
      <c r="A32" s="202"/>
      <c r="B32" s="207" t="s">
        <v>7</v>
      </c>
      <c r="C32" s="33">
        <v>1</v>
      </c>
      <c r="D32" s="74">
        <v>20.010000000000002</v>
      </c>
      <c r="E32" s="56">
        <v>19.420000000000002</v>
      </c>
      <c r="F32" s="142">
        <v>23.3</v>
      </c>
      <c r="G32" s="98">
        <v>29.15</v>
      </c>
      <c r="H32" s="139">
        <v>25.98</v>
      </c>
      <c r="I32" s="117">
        <f t="shared" ref="I32:I49" si="11">(F32-D32)/D32</f>
        <v>0.16441779110444771</v>
      </c>
      <c r="J32" s="135">
        <f t="shared" ref="J32:J49" si="12">(G32-D32)/D32</f>
        <v>0.45677161419290335</v>
      </c>
      <c r="K32" s="74">
        <v>21.97</v>
      </c>
      <c r="L32" s="56">
        <f>'TSM - Libras'!D25/'TSM - Libras'!$E$4</f>
        <v>24.507983661344227</v>
      </c>
      <c r="M32" s="56" t="str">
        <f>'TSM - Libras'!E25</f>
        <v>atlas</v>
      </c>
      <c r="N32" s="56">
        <f>'TSM - Libras'!F25/'TSM - Libras'!$E$4</f>
        <v>29.174402772620375</v>
      </c>
      <c r="O32" s="139" t="str">
        <f>'TSM - Libras'!G25</f>
        <v>PEPE</v>
      </c>
      <c r="P32" s="98">
        <f>'TSM - Libras'!H28/'TSM - Libras'!$E$4</f>
        <v>32.293600693155092</v>
      </c>
      <c r="Q32" s="139" t="str">
        <f>'TSM - Libras'!I28</f>
        <v>PEPE</v>
      </c>
      <c r="R32" s="49">
        <f t="shared" ref="R32:R49" si="13">(L32-K32)/K32</f>
        <v>0.11552042154502631</v>
      </c>
      <c r="S32" s="49">
        <f t="shared" ref="S32:S49" si="14">(N32-K32)/K32</f>
        <v>0.32792001696041773</v>
      </c>
      <c r="T32" s="198">
        <f t="shared" ref="T32:T49" si="15">F32</f>
        <v>23.3</v>
      </c>
      <c r="U32" s="51">
        <f>F32/1.2</f>
        <v>19.416666666666668</v>
      </c>
      <c r="V32" s="51">
        <f t="shared" ref="V32:V49" si="16">F32/1.15</f>
        <v>20.260869565217394</v>
      </c>
      <c r="W32" s="51">
        <f t="shared" ref="W32:W49" si="17">L32/1.2</f>
        <v>20.423319717786857</v>
      </c>
      <c r="X32" s="51">
        <f t="shared" ref="X32:X49" si="18">$L32/1.15</f>
        <v>21.311290140299331</v>
      </c>
      <c r="Z32" s="158">
        <f>T32/1.15</f>
        <v>20.260869565217394</v>
      </c>
    </row>
    <row r="33" spans="1:26" ht="17.100000000000001" customHeight="1" x14ac:dyDescent="0.25">
      <c r="A33" s="202"/>
      <c r="B33" s="208"/>
      <c r="C33" s="19">
        <v>4</v>
      </c>
      <c r="D33" s="75">
        <v>46.76</v>
      </c>
      <c r="E33" s="60">
        <v>38.96</v>
      </c>
      <c r="F33" s="186">
        <v>46.75</v>
      </c>
      <c r="G33" s="161">
        <v>39.06</v>
      </c>
      <c r="H33" s="156">
        <v>46.51</v>
      </c>
      <c r="I33" s="106">
        <f t="shared" si="11"/>
        <v>-2.1385799828909348E-4</v>
      </c>
      <c r="J33" s="123">
        <f t="shared" si="12"/>
        <v>-0.16467065868263464</v>
      </c>
      <c r="K33" s="169">
        <v>32.520000000000003</v>
      </c>
      <c r="L33" s="159">
        <f>'TSM - Libras'!D26/'TSM - Libras'!$E$4</f>
        <v>37.987374675083551</v>
      </c>
      <c r="M33" s="159" t="str">
        <f>'TSM - Libras'!E26</f>
        <v>atlas</v>
      </c>
      <c r="N33" s="159">
        <f>'TSM - Libras'!F26/'TSM - Libras'!$E$4</f>
        <v>38.86619631142468</v>
      </c>
      <c r="O33" s="156" t="str">
        <f>'TSM - Libras'!G26</f>
        <v>PEPE</v>
      </c>
      <c r="P33" s="161">
        <f>'TSM - Libras'!H29/'TSM - Libras'!$E$4</f>
        <v>45.129347691545988</v>
      </c>
      <c r="Q33" s="161" t="str">
        <f>'TSM - Libras'!I29</f>
        <v>PEPE</v>
      </c>
      <c r="R33" s="38">
        <f t="shared" si="13"/>
        <v>0.16812345249334401</v>
      </c>
      <c r="S33" s="38">
        <f t="shared" si="14"/>
        <v>0.19514748805118931</v>
      </c>
      <c r="T33" s="52">
        <f t="shared" si="15"/>
        <v>46.75</v>
      </c>
      <c r="U33" s="52">
        <f>H33/1.22</f>
        <v>38.122950819672127</v>
      </c>
      <c r="V33" s="52">
        <f t="shared" si="16"/>
        <v>40.652173913043484</v>
      </c>
      <c r="W33" s="93">
        <f t="shared" si="17"/>
        <v>31.656145562569627</v>
      </c>
      <c r="X33" s="52">
        <f t="shared" si="18"/>
        <v>33.032499717463956</v>
      </c>
      <c r="Z33" s="158">
        <f t="shared" ref="Z33:Z34" si="19">T33/1.15</f>
        <v>40.652173913043484</v>
      </c>
    </row>
    <row r="34" spans="1:26" ht="17.100000000000001" customHeight="1" thickBot="1" x14ac:dyDescent="0.3">
      <c r="A34" s="202"/>
      <c r="B34" s="209"/>
      <c r="C34" s="26">
        <v>7</v>
      </c>
      <c r="D34" s="76">
        <v>73.92</v>
      </c>
      <c r="E34" s="64">
        <v>61.58</v>
      </c>
      <c r="F34" s="144">
        <v>73.92</v>
      </c>
      <c r="G34" s="100">
        <v>58.3</v>
      </c>
      <c r="H34" s="100">
        <v>69.92</v>
      </c>
      <c r="I34" s="107">
        <f t="shared" si="11"/>
        <v>0</v>
      </c>
      <c r="J34" s="125">
        <f t="shared" si="12"/>
        <v>-0.21130952380952386</v>
      </c>
      <c r="K34" s="76">
        <v>56</v>
      </c>
      <c r="L34" s="64">
        <f>'TSM - Libras'!D27/'TSM - Libras'!$E$4</f>
        <v>63.07711350414656</v>
      </c>
      <c r="M34" s="64" t="str">
        <f>'TSM - Libras'!E27</f>
        <v>atlas</v>
      </c>
      <c r="N34" s="64">
        <f>'TSM - Libras'!F27/'TSM - Libras'!$E$4</f>
        <v>66.468622354251778</v>
      </c>
      <c r="O34" s="100" t="str">
        <f>'TSM - Libras'!G27</f>
        <v>ADVANTAGE</v>
      </c>
      <c r="P34" s="100">
        <f>'TSM - Libras'!H30/'TSM - Libras'!$E$4</f>
        <v>74.266617155588563</v>
      </c>
      <c r="Q34" s="141" t="str">
        <f>'TSM - Libras'!I30</f>
        <v>PEPE</v>
      </c>
      <c r="R34" s="39">
        <f t="shared" si="13"/>
        <v>0.12637702685975999</v>
      </c>
      <c r="S34" s="39">
        <f t="shared" si="14"/>
        <v>0.18693968489735319</v>
      </c>
      <c r="T34" s="53">
        <f t="shared" si="15"/>
        <v>73.92</v>
      </c>
      <c r="U34" s="53">
        <f>F34/1.2</f>
        <v>61.6</v>
      </c>
      <c r="V34" s="53">
        <f t="shared" si="16"/>
        <v>64.27826086956523</v>
      </c>
      <c r="W34" s="52">
        <f t="shared" si="17"/>
        <v>52.56426125345547</v>
      </c>
      <c r="X34" s="52">
        <f t="shared" si="18"/>
        <v>54.849663916649185</v>
      </c>
      <c r="Z34" s="158">
        <f t="shared" si="19"/>
        <v>64.27826086956523</v>
      </c>
    </row>
    <row r="35" spans="1:26" ht="17.100000000000001" customHeight="1" x14ac:dyDescent="0.25">
      <c r="A35" s="202"/>
      <c r="B35" s="210" t="s">
        <v>8</v>
      </c>
      <c r="C35" s="27">
        <v>1</v>
      </c>
      <c r="D35" s="74">
        <v>20.73</v>
      </c>
      <c r="E35" s="56">
        <v>21.24</v>
      </c>
      <c r="F35" s="56">
        <v>20.74</v>
      </c>
      <c r="G35" s="98">
        <v>29.15</v>
      </c>
      <c r="H35" s="139">
        <v>28.38</v>
      </c>
      <c r="I35" s="108">
        <f t="shared" si="11"/>
        <v>4.8239266763135601E-4</v>
      </c>
      <c r="J35" s="126">
        <f t="shared" si="12"/>
        <v>0.4061746261456825</v>
      </c>
      <c r="K35" s="74">
        <v>23.09</v>
      </c>
      <c r="L35" s="56">
        <f>'TSM - Libras'!D28/'TSM - Libras'!$E$4</f>
        <v>25.721005074885507</v>
      </c>
      <c r="M35" s="56" t="str">
        <f>'TSM - Libras'!E28</f>
        <v>atlas</v>
      </c>
      <c r="N35" s="56">
        <f>'TSM - Libras'!F28/'TSM - Libras'!$E$4</f>
        <v>30.573090729050627</v>
      </c>
      <c r="O35" s="139" t="str">
        <f>'TSM - Libras'!G28</f>
        <v>PEPE</v>
      </c>
      <c r="P35" s="98">
        <f>'TSM - Libras'!H31/'TSM - Libras'!$E$4</f>
        <v>35.090976606015602</v>
      </c>
      <c r="Q35" s="139" t="str">
        <f>'TSM - Libras'!I31</f>
        <v>PEPE</v>
      </c>
      <c r="R35" s="40">
        <f t="shared" si="13"/>
        <v>0.11394565070963654</v>
      </c>
      <c r="S35" s="40">
        <f t="shared" si="14"/>
        <v>0.32408361754225323</v>
      </c>
      <c r="T35" s="51">
        <f t="shared" si="15"/>
        <v>20.74</v>
      </c>
      <c r="U35" s="51">
        <f>F35/1.2</f>
        <v>17.283333333333331</v>
      </c>
      <c r="V35" s="51">
        <f t="shared" si="16"/>
        <v>18.034782608695654</v>
      </c>
      <c r="W35" s="51">
        <f t="shared" si="17"/>
        <v>21.434170895737925</v>
      </c>
      <c r="X35" s="51">
        <f t="shared" si="18"/>
        <v>22.366091369465661</v>
      </c>
      <c r="Z35" s="2"/>
    </row>
    <row r="36" spans="1:26" ht="17.100000000000001" customHeight="1" x14ac:dyDescent="0.25">
      <c r="A36" s="202"/>
      <c r="B36" s="211"/>
      <c r="C36" s="16">
        <v>4</v>
      </c>
      <c r="D36" s="75">
        <v>49.4</v>
      </c>
      <c r="E36" s="60">
        <v>41.155999999999999</v>
      </c>
      <c r="F36" s="60">
        <v>43.46</v>
      </c>
      <c r="G36" s="99">
        <v>39.06</v>
      </c>
      <c r="H36" s="99">
        <v>42.72</v>
      </c>
      <c r="I36" s="109">
        <f t="shared" si="11"/>
        <v>-0.12024291497975705</v>
      </c>
      <c r="J36" s="127">
        <f t="shared" si="12"/>
        <v>-0.20931174089068819</v>
      </c>
      <c r="K36" s="75">
        <v>33</v>
      </c>
      <c r="L36" s="60">
        <f>'TSM - Libras'!D29/'TSM - Libras'!$E$4</f>
        <v>41.663572224285183</v>
      </c>
      <c r="M36" s="143" t="str">
        <f>'TSM - Libras'!E29</f>
        <v>atlas-pepe</v>
      </c>
      <c r="N36" s="60">
        <f>'TSM - Libras'!F29/'TSM - Libras'!$E$4</f>
        <v>40.425795271692039</v>
      </c>
      <c r="O36" s="99" t="str">
        <f>'TSM - Libras'!G29</f>
        <v>GOLDCAR</v>
      </c>
      <c r="P36" s="99">
        <f>'TSM - Libras'!H32/'TSM - Libras'!$E$4</f>
        <v>51.751454387919303</v>
      </c>
      <c r="Q36" s="140">
        <f>'TSM - Libras'!I32</f>
        <v>0</v>
      </c>
      <c r="R36" s="41">
        <f t="shared" si="13"/>
        <v>0.26253249164500553</v>
      </c>
      <c r="S36" s="41">
        <f t="shared" si="14"/>
        <v>0.22502409914218299</v>
      </c>
      <c r="T36" s="199">
        <f t="shared" si="15"/>
        <v>43.46</v>
      </c>
      <c r="U36" s="52">
        <f>H36/1.22</f>
        <v>35.016393442622949</v>
      </c>
      <c r="V36" s="52">
        <f t="shared" si="16"/>
        <v>37.791304347826092</v>
      </c>
      <c r="W36" s="93">
        <f t="shared" si="17"/>
        <v>34.719643520237653</v>
      </c>
      <c r="X36" s="52">
        <f t="shared" si="18"/>
        <v>36.229193238508856</v>
      </c>
      <c r="Z36" s="2"/>
    </row>
    <row r="37" spans="1:26" ht="17.100000000000001" customHeight="1" thickBot="1" x14ac:dyDescent="0.3">
      <c r="A37" s="202"/>
      <c r="B37" s="212"/>
      <c r="C37" s="28">
        <v>7</v>
      </c>
      <c r="D37" s="76">
        <v>80.5</v>
      </c>
      <c r="E37" s="64">
        <v>67.08</v>
      </c>
      <c r="F37" s="64">
        <v>66.2</v>
      </c>
      <c r="G37" s="100">
        <v>58.3</v>
      </c>
      <c r="H37" s="100">
        <v>70.599999999999994</v>
      </c>
      <c r="I37" s="110">
        <f t="shared" si="11"/>
        <v>-0.17763975155279499</v>
      </c>
      <c r="J37" s="128">
        <f t="shared" si="12"/>
        <v>-0.27577639751552796</v>
      </c>
      <c r="K37" s="76">
        <v>58</v>
      </c>
      <c r="L37" s="64">
        <f>'TSM - Libras'!D30/'TSM - Libras'!$E$4</f>
        <v>66.716177744770391</v>
      </c>
      <c r="M37" s="64" t="str">
        <f>'TSM - Libras'!E30</f>
        <v>atlas</v>
      </c>
      <c r="N37" s="64">
        <f>'TSM - Libras'!F30/'TSM - Libras'!$E$4</f>
        <v>69.785864587201388</v>
      </c>
      <c r="O37" s="100" t="str">
        <f>'TSM - Libras'!G30</f>
        <v>GOLDCAR</v>
      </c>
      <c r="P37" s="100">
        <f>'TSM - Libras'!H33/'TSM - Libras'!$E$4</f>
        <v>83.54994430003714</v>
      </c>
      <c r="Q37" s="141" t="str">
        <f>'TSM - Libras'!I33</f>
        <v>PEPE</v>
      </c>
      <c r="R37" s="42">
        <f t="shared" si="13"/>
        <v>0.15027892663397227</v>
      </c>
      <c r="S37" s="42">
        <f t="shared" si="14"/>
        <v>0.2032045618482998</v>
      </c>
      <c r="T37" s="200">
        <f t="shared" si="15"/>
        <v>66.2</v>
      </c>
      <c r="U37" s="53">
        <f>F37/1.2</f>
        <v>55.166666666666671</v>
      </c>
      <c r="V37" s="53">
        <f t="shared" si="16"/>
        <v>57.565217391304351</v>
      </c>
      <c r="W37" s="52">
        <f t="shared" si="17"/>
        <v>55.596814787308659</v>
      </c>
      <c r="X37" s="52">
        <f t="shared" si="18"/>
        <v>58.014067604148174</v>
      </c>
      <c r="Z37" s="84" t="s">
        <v>42</v>
      </c>
    </row>
    <row r="38" spans="1:26" ht="17.100000000000001" customHeight="1" x14ac:dyDescent="0.25">
      <c r="A38" s="202"/>
      <c r="B38" s="213" t="s">
        <v>9</v>
      </c>
      <c r="C38" s="29">
        <v>1</v>
      </c>
      <c r="D38" s="74">
        <v>32.46</v>
      </c>
      <c r="E38" s="56">
        <v>27.05</v>
      </c>
      <c r="F38" s="56">
        <v>25.14</v>
      </c>
      <c r="G38" s="98">
        <v>32.450000000000003</v>
      </c>
      <c r="H38" s="139">
        <v>36.1</v>
      </c>
      <c r="I38" s="111">
        <f t="shared" si="11"/>
        <v>-0.2255083179297597</v>
      </c>
      <c r="J38" s="129">
        <f t="shared" si="12"/>
        <v>-3.0807147258157764E-4</v>
      </c>
      <c r="K38" s="74">
        <v>26.08</v>
      </c>
      <c r="L38" s="56">
        <f>'TSM - Libras'!D31/'TSM - Libras'!$E$4</f>
        <v>29.706646862235427</v>
      </c>
      <c r="M38" s="56" t="str">
        <f>'TSM - Libras'!E31</f>
        <v>há-centau</v>
      </c>
      <c r="N38" s="56">
        <f>'TSM - Libras'!F31/'TSM - Libras'!$E$4</f>
        <v>34.286421586830052</v>
      </c>
      <c r="O38" s="139" t="str">
        <f>'TSM - Libras'!G31</f>
        <v>PEPE</v>
      </c>
      <c r="P38" s="98">
        <f>'TSM - Libras'!H34/'TSM - Libras'!$E$4</f>
        <v>78.041836860997648</v>
      </c>
      <c r="Q38" s="139">
        <f>'TSM - Libras'!I34</f>
        <v>0</v>
      </c>
      <c r="R38" s="43">
        <f t="shared" si="13"/>
        <v>0.13905854533111309</v>
      </c>
      <c r="S38" s="43">
        <f t="shared" si="14"/>
        <v>0.3146634044029929</v>
      </c>
      <c r="T38" s="198">
        <f t="shared" si="15"/>
        <v>25.14</v>
      </c>
      <c r="U38" s="51">
        <f>F38/1.2</f>
        <v>20.950000000000003</v>
      </c>
      <c r="V38" s="51">
        <f t="shared" si="16"/>
        <v>21.860869565217392</v>
      </c>
      <c r="W38" s="51">
        <f t="shared" si="17"/>
        <v>24.755539051862858</v>
      </c>
      <c r="X38" s="51">
        <f t="shared" si="18"/>
        <v>25.831866836726462</v>
      </c>
      <c r="Z38" s="158">
        <f>T38*1.15</f>
        <v>28.910999999999998</v>
      </c>
    </row>
    <row r="39" spans="1:26" ht="17.100000000000001" customHeight="1" x14ac:dyDescent="0.25">
      <c r="A39" s="202"/>
      <c r="B39" s="214"/>
      <c r="C39" s="17">
        <v>4</v>
      </c>
      <c r="D39" s="75">
        <v>60.12</v>
      </c>
      <c r="E39" s="60">
        <v>50.08</v>
      </c>
      <c r="F39" s="143">
        <v>60.1</v>
      </c>
      <c r="G39" s="99">
        <v>43.48</v>
      </c>
      <c r="H39" s="99">
        <v>52.69</v>
      </c>
      <c r="I39" s="112">
        <f t="shared" si="11"/>
        <v>-3.3266799733858984E-4</v>
      </c>
      <c r="J39" s="130">
        <f t="shared" si="12"/>
        <v>-0.27677977378576185</v>
      </c>
      <c r="K39" s="75">
        <v>39.880000000000003</v>
      </c>
      <c r="L39" s="60">
        <f>'TSM - Libras'!D32/'TSM - Libras'!$E$4</f>
        <v>46.565168956554025</v>
      </c>
      <c r="M39" s="60" t="str">
        <f>'TSM - Libras'!E32</f>
        <v>atlas</v>
      </c>
      <c r="N39" s="60">
        <f>'TSM - Libras'!F32/'TSM - Libras'!$E$4</f>
        <v>47.184057432850601</v>
      </c>
      <c r="O39" s="140" t="str">
        <f>'TSM - Libras'!G32</f>
        <v>PEPE</v>
      </c>
      <c r="P39" s="99">
        <f>'TSM - Libras'!H35/'TSM - Libras'!$E$4</f>
        <v>80.195568758509722</v>
      </c>
      <c r="Q39" s="140">
        <f>'TSM - Libras'!I35</f>
        <v>0</v>
      </c>
      <c r="R39" s="44">
        <f t="shared" si="13"/>
        <v>0.16763212027467458</v>
      </c>
      <c r="S39" s="44">
        <f t="shared" si="14"/>
        <v>0.18315088848672512</v>
      </c>
      <c r="T39" s="52">
        <f t="shared" si="15"/>
        <v>60.1</v>
      </c>
      <c r="U39" s="52">
        <f>H39/1.22</f>
        <v>43.188524590163937</v>
      </c>
      <c r="V39" s="52">
        <f t="shared" si="16"/>
        <v>52.260869565217398</v>
      </c>
      <c r="W39" s="93">
        <f t="shared" si="17"/>
        <v>38.80430746379502</v>
      </c>
      <c r="X39" s="52">
        <f t="shared" si="18"/>
        <v>40.491451266568724</v>
      </c>
      <c r="Z39" s="158">
        <f t="shared" ref="Z39:Z40" si="20">T39*1.15</f>
        <v>69.114999999999995</v>
      </c>
    </row>
    <row r="40" spans="1:26" ht="17.100000000000001" customHeight="1" thickBot="1" x14ac:dyDescent="0.3">
      <c r="A40" s="202"/>
      <c r="B40" s="215"/>
      <c r="C40" s="20">
        <v>7</v>
      </c>
      <c r="D40" s="76">
        <v>101.36</v>
      </c>
      <c r="E40" s="64">
        <v>84.5</v>
      </c>
      <c r="F40" s="144">
        <v>101.39</v>
      </c>
      <c r="G40" s="100">
        <v>64.900000000000006</v>
      </c>
      <c r="H40" s="100">
        <v>90.35</v>
      </c>
      <c r="I40" s="113">
        <f t="shared" si="11"/>
        <v>2.9597474348856684E-4</v>
      </c>
      <c r="J40" s="131">
        <f t="shared" si="12"/>
        <v>-0.35970797158642459</v>
      </c>
      <c r="K40" s="76">
        <v>68.39</v>
      </c>
      <c r="L40" s="64">
        <f>'TSM - Libras'!D33/'TSM - Libras'!$E$4</f>
        <v>77.979948013368002</v>
      </c>
      <c r="M40" s="144" t="str">
        <f>'TSM - Libras'!E33</f>
        <v>há-centau</v>
      </c>
      <c r="N40" s="64">
        <f>'TSM - Libras'!F33/'TSM - Libras'!$E$4</f>
        <v>81.66852333209556</v>
      </c>
      <c r="O40" s="100" t="str">
        <f>'TSM - Libras'!G33</f>
        <v>ADVANTAGE</v>
      </c>
      <c r="P40" s="100">
        <f>'TSM - Libras'!H36/'TSM - Libras'!$E$4</f>
        <v>137.39324173783885</v>
      </c>
      <c r="Q40" s="141">
        <f>'TSM - Libras'!I36</f>
        <v>0</v>
      </c>
      <c r="R40" s="45">
        <f t="shared" si="13"/>
        <v>0.14022441897014185</v>
      </c>
      <c r="S40" s="45">
        <f t="shared" si="14"/>
        <v>0.19415884386745957</v>
      </c>
      <c r="T40" s="53">
        <f t="shared" si="15"/>
        <v>101.39</v>
      </c>
      <c r="U40" s="53">
        <f t="shared" ref="U40:U49" si="21">F40/1.2</f>
        <v>84.491666666666674</v>
      </c>
      <c r="V40" s="53">
        <f t="shared" si="16"/>
        <v>88.165217391304353</v>
      </c>
      <c r="W40" s="52">
        <f t="shared" si="17"/>
        <v>64.983290011139999</v>
      </c>
      <c r="X40" s="52">
        <f t="shared" si="18"/>
        <v>67.808650446406958</v>
      </c>
      <c r="Z40" s="158">
        <f t="shared" si="20"/>
        <v>116.59849999999999</v>
      </c>
    </row>
    <row r="41" spans="1:26" ht="17.100000000000001" customHeight="1" x14ac:dyDescent="0.25">
      <c r="A41" s="202"/>
      <c r="B41" s="216" t="s">
        <v>10</v>
      </c>
      <c r="C41" s="30">
        <v>1</v>
      </c>
      <c r="D41" s="74">
        <v>55.2</v>
      </c>
      <c r="E41" s="56">
        <v>47.22</v>
      </c>
      <c r="F41" s="56">
        <v>55.21</v>
      </c>
      <c r="G41" s="98">
        <v>102.73</v>
      </c>
      <c r="H41" s="139">
        <v>63.05</v>
      </c>
      <c r="I41" s="114">
        <f t="shared" si="11"/>
        <v>1.8115942028981902E-4</v>
      </c>
      <c r="J41" s="132">
        <f t="shared" si="12"/>
        <v>0.86105072463768118</v>
      </c>
      <c r="K41" s="74">
        <v>33.32</v>
      </c>
      <c r="L41" s="56">
        <f>'TSM - Libras'!D34/'TSM - Libras'!$E$4</f>
        <v>58.683005322440899</v>
      </c>
      <c r="M41" s="142" t="str">
        <f>'TSM - Libras'!E34</f>
        <v>atlas-pepe</v>
      </c>
      <c r="N41" s="56">
        <f>'TSM - Libras'!F34/'TSM - Libras'!$E$4</f>
        <v>44.139126129471471</v>
      </c>
      <c r="O41" s="139" t="str">
        <f>'TSM - Libras'!G34</f>
        <v>PEPE</v>
      </c>
      <c r="P41" s="98">
        <f>'TSM - Libras'!H37/'TSM - Libras'!$E$4</f>
        <v>63.782646367124649</v>
      </c>
      <c r="Q41" s="139" t="str">
        <f>'TSM - Libras'!I37</f>
        <v>PEPE</v>
      </c>
      <c r="R41" s="46">
        <f t="shared" si="13"/>
        <v>0.76119463752823824</v>
      </c>
      <c r="S41" s="46">
        <f t="shared" si="14"/>
        <v>0.32470366535028422</v>
      </c>
      <c r="T41" s="51">
        <f t="shared" si="15"/>
        <v>55.21</v>
      </c>
      <c r="U41" s="51">
        <f t="shared" si="21"/>
        <v>46.008333333333333</v>
      </c>
      <c r="V41" s="51">
        <f t="shared" si="16"/>
        <v>48.00869565217392</v>
      </c>
      <c r="W41" s="51">
        <f t="shared" si="17"/>
        <v>48.902504435367419</v>
      </c>
      <c r="X41" s="51">
        <f t="shared" si="18"/>
        <v>51.028700280383397</v>
      </c>
      <c r="Z41" s="2"/>
    </row>
    <row r="42" spans="1:26" ht="17.100000000000001" customHeight="1" x14ac:dyDescent="0.25">
      <c r="A42" s="202"/>
      <c r="B42" s="217"/>
      <c r="C42" s="31">
        <v>4</v>
      </c>
      <c r="D42" s="75">
        <v>112.4</v>
      </c>
      <c r="E42" s="60">
        <v>96.12</v>
      </c>
      <c r="F42" s="143">
        <v>115.34</v>
      </c>
      <c r="G42" s="99">
        <v>149.44</v>
      </c>
      <c r="H42" s="140">
        <v>107.88</v>
      </c>
      <c r="I42" s="115">
        <f t="shared" si="11"/>
        <v>2.6156583629893218E-2</v>
      </c>
      <c r="J42" s="133">
        <f t="shared" si="12"/>
        <v>0.32953736654804261</v>
      </c>
      <c r="K42" s="75">
        <v>54</v>
      </c>
      <c r="L42" s="60">
        <f>'TSM - Libras'!D35/'TSM - Libras'!$E$4</f>
        <v>77.385815076123293</v>
      </c>
      <c r="M42" s="143" t="str">
        <f>'TSM - Libras'!E35</f>
        <v>atlas-pepe</v>
      </c>
      <c r="N42" s="60">
        <f>'TSM - Libras'!F35/'TSM - Libras'!$E$4</f>
        <v>64.352023765317497</v>
      </c>
      <c r="O42" s="140" t="str">
        <f>'TSM - Libras'!G35</f>
        <v>PEPE</v>
      </c>
      <c r="P42" s="99">
        <f>'TSM - Libras'!H38/'TSM - Libras'!$E$4</f>
        <v>87.48607500928334</v>
      </c>
      <c r="Q42" s="140" t="str">
        <f>'TSM - Libras'!I38</f>
        <v>PEPE</v>
      </c>
      <c r="R42" s="47">
        <f t="shared" si="13"/>
        <v>0.43307064955783875</v>
      </c>
      <c r="S42" s="47">
        <f t="shared" si="14"/>
        <v>0.19170414380217587</v>
      </c>
      <c r="T42" s="199">
        <f t="shared" si="15"/>
        <v>115.34</v>
      </c>
      <c r="U42" s="52">
        <f t="shared" si="21"/>
        <v>96.116666666666674</v>
      </c>
      <c r="V42" s="52">
        <f t="shared" si="16"/>
        <v>100.29565217391306</v>
      </c>
      <c r="W42" s="93">
        <f t="shared" si="17"/>
        <v>64.488179230102745</v>
      </c>
      <c r="X42" s="52">
        <f t="shared" si="18"/>
        <v>67.292013109672439</v>
      </c>
      <c r="Z42" s="2"/>
    </row>
    <row r="43" spans="1:26" ht="17.100000000000001" customHeight="1" thickBot="1" x14ac:dyDescent="0.3">
      <c r="A43" s="202"/>
      <c r="B43" s="218"/>
      <c r="C43" s="32">
        <v>7</v>
      </c>
      <c r="D43" s="76">
        <v>169.61</v>
      </c>
      <c r="E43" s="64">
        <v>145</v>
      </c>
      <c r="F43" s="64">
        <v>173.96</v>
      </c>
      <c r="G43" s="100">
        <v>183.8</v>
      </c>
      <c r="H43" s="141">
        <v>172.52</v>
      </c>
      <c r="I43" s="116">
        <f t="shared" si="11"/>
        <v>2.5647072696185332E-2</v>
      </c>
      <c r="J43" s="134">
        <f t="shared" si="12"/>
        <v>8.3662519898590859E-2</v>
      </c>
      <c r="K43" s="76">
        <v>75.489999999999995</v>
      </c>
      <c r="L43" s="64">
        <f>'TSM - Libras'!D36/'TSM - Libras'!$E$4</f>
        <v>146.31761356603539</v>
      </c>
      <c r="M43" s="144" t="str">
        <f>'TSM - Libras'!E36</f>
        <v>atlas-pepe</v>
      </c>
      <c r="N43" s="64">
        <f>'TSM - Libras'!F36/'TSM - Libras'!$E$4</f>
        <v>90.011139992573348</v>
      </c>
      <c r="O43" s="141" t="str">
        <f>'TSM - Libras'!G36</f>
        <v>PEPE</v>
      </c>
      <c r="P43" s="100">
        <f>'TSM - Libras'!H39/'TSM - Libras'!$E$4</f>
        <v>149.77101126377028</v>
      </c>
      <c r="Q43" s="141" t="str">
        <f>'TSM - Libras'!I39</f>
        <v>PEPE</v>
      </c>
      <c r="R43" s="48">
        <f t="shared" si="13"/>
        <v>0.93823835694840907</v>
      </c>
      <c r="S43" s="48">
        <f t="shared" si="14"/>
        <v>0.19235845797553788</v>
      </c>
      <c r="T43" s="200">
        <f t="shared" si="15"/>
        <v>173.96</v>
      </c>
      <c r="U43" s="53">
        <f t="shared" si="21"/>
        <v>144.96666666666667</v>
      </c>
      <c r="V43" s="53">
        <f t="shared" si="16"/>
        <v>151.26956521739132</v>
      </c>
      <c r="W43" s="52">
        <f t="shared" si="17"/>
        <v>121.93134463836283</v>
      </c>
      <c r="X43" s="52">
        <f t="shared" si="18"/>
        <v>127.23270744872643</v>
      </c>
      <c r="Z43" s="2"/>
    </row>
    <row r="44" spans="1:26" ht="17.100000000000001" customHeight="1" x14ac:dyDescent="0.25">
      <c r="A44" s="202"/>
      <c r="B44" s="216" t="s">
        <v>11</v>
      </c>
      <c r="C44" s="30">
        <v>1</v>
      </c>
      <c r="D44" s="74">
        <v>70.83</v>
      </c>
      <c r="E44" s="56">
        <v>90.48</v>
      </c>
      <c r="F44" s="56">
        <v>70.83</v>
      </c>
      <c r="G44" s="98">
        <v>68.3</v>
      </c>
      <c r="H44" s="139">
        <v>120.67</v>
      </c>
      <c r="I44" s="114">
        <f t="shared" si="11"/>
        <v>0</v>
      </c>
      <c r="J44" s="132">
        <f t="shared" si="12"/>
        <v>-3.5719327968375E-2</v>
      </c>
      <c r="K44" s="74">
        <v>52.33</v>
      </c>
      <c r="L44" s="56">
        <f>'TSM - Libras'!D37/'TSM - Libras'!$E$4</f>
        <v>63.782646367124649</v>
      </c>
      <c r="M44" s="142" t="str">
        <f>'TSM - Libras'!E37</f>
        <v>tjw-pepe</v>
      </c>
      <c r="N44" s="56">
        <f>'TSM - Libras'!F37/'TSM - Libras'!$E$4</f>
        <v>68.820398564178745</v>
      </c>
      <c r="O44" s="139" t="str">
        <f>'TSM - Libras'!G37</f>
        <v>PEPE</v>
      </c>
      <c r="P44" s="98">
        <f>'TSM - Libras'!H40/'TSM - Libras'!$E$4</f>
        <v>115.26178982547346</v>
      </c>
      <c r="Q44" s="98">
        <f>'TSM - Libras'!I40</f>
        <v>0</v>
      </c>
      <c r="R44" s="46">
        <f t="shared" si="13"/>
        <v>0.21885431620723583</v>
      </c>
      <c r="S44" s="46">
        <f t="shared" si="14"/>
        <v>0.31512322882053789</v>
      </c>
      <c r="T44" s="51">
        <f t="shared" si="15"/>
        <v>70.83</v>
      </c>
      <c r="U44" s="51">
        <f t="shared" si="21"/>
        <v>59.024999999999999</v>
      </c>
      <c r="V44" s="51">
        <f t="shared" si="16"/>
        <v>61.591304347826089</v>
      </c>
      <c r="W44" s="51">
        <f t="shared" si="17"/>
        <v>53.152205305937208</v>
      </c>
      <c r="X44" s="51">
        <f t="shared" si="18"/>
        <v>55.463170754021441</v>
      </c>
      <c r="Z44" s="2"/>
    </row>
    <row r="45" spans="1:26" ht="17.100000000000001" customHeight="1" x14ac:dyDescent="0.25">
      <c r="A45" s="202"/>
      <c r="B45" s="217"/>
      <c r="C45" s="31">
        <v>4</v>
      </c>
      <c r="D45" s="75">
        <v>125.88</v>
      </c>
      <c r="E45" s="60">
        <v>104.88</v>
      </c>
      <c r="F45" s="143">
        <v>125.86</v>
      </c>
      <c r="G45" s="99">
        <v>177.03</v>
      </c>
      <c r="H45" s="140">
        <v>124.3</v>
      </c>
      <c r="I45" s="115">
        <f t="shared" si="11"/>
        <v>-1.5888147442005103E-4</v>
      </c>
      <c r="J45" s="133">
        <f t="shared" si="12"/>
        <v>0.40633937082936133</v>
      </c>
      <c r="K45" s="75">
        <v>72.760000000000005</v>
      </c>
      <c r="L45" s="60">
        <f>'TSM - Libras'!D38/'TSM - Libras'!$E$4</f>
        <v>87.48607500928334</v>
      </c>
      <c r="M45" s="143" t="str">
        <f>'TSM - Libras'!E38</f>
        <v>tjw-pepe</v>
      </c>
      <c r="N45" s="60">
        <f>'TSM - Libras'!F38/'TSM - Libras'!$E$4</f>
        <v>86.136898130956808</v>
      </c>
      <c r="O45" s="140" t="str">
        <f>'TSM - Libras'!G38</f>
        <v>PEPE</v>
      </c>
      <c r="P45" s="99">
        <f>'TSM - Libras'!H41/'TSM - Libras'!$E$4</f>
        <v>138.30919668275777</v>
      </c>
      <c r="Q45" s="99">
        <f>'TSM - Libras'!I41</f>
        <v>0</v>
      </c>
      <c r="R45" s="47">
        <f t="shared" si="13"/>
        <v>0.202392454772998</v>
      </c>
      <c r="S45" s="47">
        <f t="shared" si="14"/>
        <v>0.18384961697301819</v>
      </c>
      <c r="T45" s="52">
        <f t="shared" si="15"/>
        <v>125.86</v>
      </c>
      <c r="U45" s="52">
        <f t="shared" si="21"/>
        <v>104.88333333333334</v>
      </c>
      <c r="V45" s="52">
        <f t="shared" si="16"/>
        <v>109.44347826086957</v>
      </c>
      <c r="W45" s="93">
        <f t="shared" si="17"/>
        <v>72.905062507736119</v>
      </c>
      <c r="X45" s="52">
        <f t="shared" si="18"/>
        <v>76.074847834159428</v>
      </c>
      <c r="Z45" s="2"/>
    </row>
    <row r="46" spans="1:26" ht="17.100000000000001" customHeight="1" thickBot="1" x14ac:dyDescent="0.3">
      <c r="A46" s="202"/>
      <c r="B46" s="218"/>
      <c r="C46" s="32">
        <v>7</v>
      </c>
      <c r="D46" s="76">
        <v>220.22</v>
      </c>
      <c r="E46" s="64">
        <v>183.55</v>
      </c>
      <c r="F46" s="64">
        <v>239.22</v>
      </c>
      <c r="G46" s="100">
        <v>230.68</v>
      </c>
      <c r="H46" s="141">
        <v>229.84</v>
      </c>
      <c r="I46" s="116">
        <f t="shared" si="11"/>
        <v>8.6277359004631737E-2</v>
      </c>
      <c r="J46" s="134">
        <f t="shared" si="12"/>
        <v>4.7497956588865714E-2</v>
      </c>
      <c r="K46" s="76">
        <v>127.25</v>
      </c>
      <c r="L46" s="64">
        <f>'TSM - Libras'!D39/'TSM - Libras'!$E$4</f>
        <v>149.77101126377028</v>
      </c>
      <c r="M46" s="144" t="str">
        <f>'TSM - Libras'!E39</f>
        <v>tjw-pepe</v>
      </c>
      <c r="N46" s="64">
        <f>'TSM - Libras'!F39/'TSM - Libras'!$E$4</f>
        <v>150.61269959153361</v>
      </c>
      <c r="O46" s="141" t="str">
        <f>'TSM - Libras'!G39</f>
        <v>PEPE</v>
      </c>
      <c r="P46" s="100">
        <f>'TSM - Libras'!H42/'TSM - Libras'!$E$4</f>
        <v>215.60836737219955</v>
      </c>
      <c r="Q46" s="100">
        <f>'TSM - Libras'!I42</f>
        <v>0</v>
      </c>
      <c r="R46" s="48">
        <f t="shared" si="13"/>
        <v>0.17698240678797861</v>
      </c>
      <c r="S46" s="48">
        <f t="shared" si="14"/>
        <v>0.18359685337158044</v>
      </c>
      <c r="T46" s="200">
        <f t="shared" si="15"/>
        <v>239.22</v>
      </c>
      <c r="U46" s="53">
        <f t="shared" si="21"/>
        <v>199.35</v>
      </c>
      <c r="V46" s="53">
        <f t="shared" si="16"/>
        <v>208.01739130434785</v>
      </c>
      <c r="W46" s="52">
        <f t="shared" si="17"/>
        <v>124.8091760531419</v>
      </c>
      <c r="X46" s="52">
        <f t="shared" si="18"/>
        <v>130.23566196849589</v>
      </c>
      <c r="Z46" s="2"/>
    </row>
    <row r="47" spans="1:26" ht="17.100000000000001" customHeight="1" x14ac:dyDescent="0.25">
      <c r="A47" s="202"/>
      <c r="B47" s="219" t="s">
        <v>12</v>
      </c>
      <c r="C47" s="30">
        <v>1</v>
      </c>
      <c r="D47" s="74"/>
      <c r="E47" s="56">
        <v>60.97</v>
      </c>
      <c r="F47" s="56">
        <v>95.15</v>
      </c>
      <c r="G47" s="98">
        <v>91.76</v>
      </c>
      <c r="H47" s="98">
        <v>205.49</v>
      </c>
      <c r="I47" s="114" t="e">
        <f t="shared" si="11"/>
        <v>#DIV/0!</v>
      </c>
      <c r="J47" s="132" t="e">
        <f t="shared" si="12"/>
        <v>#DIV/0!</v>
      </c>
      <c r="K47" s="74">
        <v>59.6</v>
      </c>
      <c r="L47" s="56">
        <f>'TSM - Libras'!D40/'TSM - Libras'!$E$4</f>
        <v>0</v>
      </c>
      <c r="M47" s="56">
        <f>'TSM - Libras'!E40</f>
        <v>0</v>
      </c>
      <c r="N47" s="56">
        <f>'TSM - Libras'!F40/'TSM - Libras'!$E$4</f>
        <v>153.07587572719396</v>
      </c>
      <c r="O47" s="98" t="str">
        <f>'TSM - Libras'!G40</f>
        <v>GOLDCAR</v>
      </c>
      <c r="P47" s="98">
        <f>'TSM - Libras'!H43/'TSM - Libras'!$E$4</f>
        <v>0</v>
      </c>
      <c r="Q47" s="98">
        <f>'TSM - Libras'!I43</f>
        <v>0</v>
      </c>
      <c r="R47" s="46">
        <f t="shared" si="13"/>
        <v>-1</v>
      </c>
      <c r="S47" s="46">
        <f t="shared" si="14"/>
        <v>1.5683871766307711</v>
      </c>
      <c r="T47" s="51">
        <f t="shared" si="15"/>
        <v>95.15</v>
      </c>
      <c r="U47" s="51">
        <f t="shared" si="21"/>
        <v>79.291666666666671</v>
      </c>
      <c r="V47" s="51">
        <f t="shared" si="16"/>
        <v>82.739130434782624</v>
      </c>
      <c r="W47" s="51">
        <f t="shared" si="17"/>
        <v>0</v>
      </c>
      <c r="X47" s="51">
        <f t="shared" si="18"/>
        <v>0</v>
      </c>
      <c r="Z47" s="2"/>
    </row>
    <row r="48" spans="1:26" ht="17.100000000000001" customHeight="1" x14ac:dyDescent="0.25">
      <c r="A48" s="202"/>
      <c r="B48" s="220"/>
      <c r="C48" s="31">
        <v>4</v>
      </c>
      <c r="D48" s="75"/>
      <c r="E48" s="60">
        <v>90.8</v>
      </c>
      <c r="F48" s="60">
        <v>221.19</v>
      </c>
      <c r="G48" s="99">
        <v>147.4</v>
      </c>
      <c r="H48" s="99"/>
      <c r="I48" s="115" t="e">
        <f t="shared" si="11"/>
        <v>#DIV/0!</v>
      </c>
      <c r="J48" s="133" t="e">
        <f t="shared" si="12"/>
        <v>#DIV/0!</v>
      </c>
      <c r="K48" s="75">
        <v>76.680000000000007</v>
      </c>
      <c r="L48" s="60">
        <f>'TSM - Libras'!D41/'TSM - Libras'!$E$4</f>
        <v>0</v>
      </c>
      <c r="M48" s="60">
        <f>'TSM - Libras'!E41</f>
        <v>0</v>
      </c>
      <c r="N48" s="60">
        <f>'TSM - Libras'!F41/'TSM - Libras'!$E$4</f>
        <v>187.51083054833521</v>
      </c>
      <c r="O48" s="99" t="str">
        <f>'TSM - Libras'!G41</f>
        <v>GOLDCAR</v>
      </c>
      <c r="P48" s="99">
        <f>'TSM - Libras'!H44/'TSM - Libras'!$E$4</f>
        <v>0</v>
      </c>
      <c r="Q48" s="99">
        <f>'TSM - Libras'!I44</f>
        <v>0</v>
      </c>
      <c r="R48" s="47">
        <f t="shared" si="13"/>
        <v>-1</v>
      </c>
      <c r="S48" s="47">
        <f t="shared" si="14"/>
        <v>1.4453681605155868</v>
      </c>
      <c r="T48" s="52">
        <f t="shared" si="15"/>
        <v>221.19</v>
      </c>
      <c r="U48" s="52">
        <f t="shared" si="21"/>
        <v>184.32500000000002</v>
      </c>
      <c r="V48" s="52">
        <f t="shared" si="16"/>
        <v>192.33913043478262</v>
      </c>
      <c r="W48" s="93">
        <f t="shared" si="17"/>
        <v>0</v>
      </c>
      <c r="X48" s="52">
        <f t="shared" si="18"/>
        <v>0</v>
      </c>
      <c r="Z48" s="2"/>
    </row>
    <row r="49" spans="1:26" ht="17.100000000000001" customHeight="1" thickBot="1" x14ac:dyDescent="0.3">
      <c r="A49" s="203"/>
      <c r="B49" s="221"/>
      <c r="C49" s="32">
        <v>7</v>
      </c>
      <c r="D49" s="76"/>
      <c r="E49" s="64">
        <v>167.09</v>
      </c>
      <c r="F49" s="64">
        <v>288.2</v>
      </c>
      <c r="G49" s="100">
        <v>220</v>
      </c>
      <c r="H49" s="100"/>
      <c r="I49" s="116" t="e">
        <f t="shared" si="11"/>
        <v>#DIV/0!</v>
      </c>
      <c r="J49" s="134" t="e">
        <f t="shared" si="12"/>
        <v>#DIV/0!</v>
      </c>
      <c r="K49" s="76">
        <v>119.21</v>
      </c>
      <c r="L49" s="64">
        <f>'TSM - Libras'!D42/'TSM - Libras'!$E$4</f>
        <v>0</v>
      </c>
      <c r="M49" s="64">
        <f>'TSM - Libras'!E42</f>
        <v>0</v>
      </c>
      <c r="N49" s="64">
        <f>'TSM - Libras'!F42/'TSM - Libras'!$E$4</f>
        <v>452.28369847753436</v>
      </c>
      <c r="O49" s="100" t="str">
        <f>'TSM - Libras'!G42</f>
        <v>EUROPCAR</v>
      </c>
      <c r="P49" s="100">
        <f>'TSM - Libras'!H45/'TSM - Libras'!$E$4</f>
        <v>0</v>
      </c>
      <c r="Q49" s="100">
        <f>'TSM - Libras'!I45</f>
        <v>0</v>
      </c>
      <c r="R49" s="48">
        <f t="shared" si="13"/>
        <v>-1</v>
      </c>
      <c r="S49" s="48">
        <f t="shared" si="14"/>
        <v>2.7940080402443956</v>
      </c>
      <c r="T49" s="53">
        <f t="shared" si="15"/>
        <v>288.2</v>
      </c>
      <c r="U49" s="53">
        <f t="shared" si="21"/>
        <v>240.16666666666666</v>
      </c>
      <c r="V49" s="53">
        <f t="shared" si="16"/>
        <v>250.60869565217394</v>
      </c>
      <c r="W49" s="94">
        <f t="shared" si="17"/>
        <v>0</v>
      </c>
      <c r="X49" s="53">
        <f t="shared" si="18"/>
        <v>0</v>
      </c>
      <c r="Z49" s="2"/>
    </row>
    <row r="50" spans="1:26" x14ac:dyDescent="0.25">
      <c r="F50" s="145"/>
    </row>
    <row r="54" spans="1:26" x14ac:dyDescent="0.25">
      <c r="B54" s="178"/>
    </row>
  </sheetData>
  <dataConsolidate/>
  <mergeCells count="16">
    <mergeCell ref="A29:A49"/>
    <mergeCell ref="B29:B31"/>
    <mergeCell ref="B32:B34"/>
    <mergeCell ref="B35:B37"/>
    <mergeCell ref="B38:B40"/>
    <mergeCell ref="B41:B43"/>
    <mergeCell ref="B44:B46"/>
    <mergeCell ref="B47:B49"/>
    <mergeCell ref="A7:A27"/>
    <mergeCell ref="B7:B9"/>
    <mergeCell ref="B10:B12"/>
    <mergeCell ref="B13:B15"/>
    <mergeCell ref="B16:B18"/>
    <mergeCell ref="B19:B21"/>
    <mergeCell ref="B22:B24"/>
    <mergeCell ref="B25:B27"/>
  </mergeCells>
  <hyperlinks>
    <hyperlink ref="D5" r:id="rId1" display="http://www.pepecar.com/"/>
    <hyperlink ref="F5" r:id="rId2" display="http://www.amigoautos.es/"/>
    <hyperlink ref="G5" r:id="rId3" display="http://www.doyouspain.es/"/>
    <hyperlink ref="H5" r:id="rId4" display="http://www.autoeurope.es/"/>
  </hyperlinks>
  <pageMargins left="0.70866141732283472" right="0.70866141732283472" top="0.74803149606299213" bottom="0.74803149606299213" header="0.31496062992125984" footer="0.31496062992125984"/>
  <pageSetup paperSize="9" scale="42" orientation="landscape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opLeftCell="B1" zoomScale="85" zoomScaleNormal="85" workbookViewId="0">
      <selection activeCell="E4" sqref="E4"/>
    </sheetView>
  </sheetViews>
  <sheetFormatPr defaultRowHeight="15" x14ac:dyDescent="0.25"/>
  <cols>
    <col min="1" max="1" width="16.42578125" style="1" customWidth="1"/>
    <col min="2" max="2" width="16.42578125" style="2" customWidth="1"/>
    <col min="3" max="3" width="10.140625" style="9" customWidth="1"/>
    <col min="4" max="4" width="14.85546875" style="1" customWidth="1"/>
    <col min="5" max="5" width="9.7109375" customWidth="1"/>
    <col min="6" max="6" width="13.42578125" customWidth="1"/>
    <col min="7" max="7" width="10.7109375" bestFit="1" customWidth="1"/>
    <col min="8" max="8" width="8.7109375" customWidth="1"/>
    <col min="9" max="9" width="10.7109375" bestFit="1" customWidth="1"/>
  </cols>
  <sheetData>
    <row r="1" spans="1:9" ht="15.75" x14ac:dyDescent="0.25">
      <c r="A1" s="3"/>
      <c r="C1" s="85"/>
      <c r="D1" s="6"/>
    </row>
    <row r="2" spans="1:9" x14ac:dyDescent="0.25">
      <c r="A2" s="3"/>
      <c r="B2" s="4"/>
      <c r="C2" s="224" t="s">
        <v>66</v>
      </c>
      <c r="D2" s="224"/>
      <c r="F2" s="223" t="s">
        <v>67</v>
      </c>
      <c r="H2" s="223" t="s">
        <v>68</v>
      </c>
    </row>
    <row r="3" spans="1:9" ht="15.75" x14ac:dyDescent="0.25">
      <c r="A3" s="1" t="s">
        <v>5</v>
      </c>
      <c r="C3" s="85"/>
      <c r="D3" s="8"/>
      <c r="F3" s="149"/>
      <c r="H3" s="149"/>
    </row>
    <row r="4" spans="1:9" ht="15.75" thickBot="1" x14ac:dyDescent="0.3">
      <c r="B4" s="4"/>
      <c r="C4" s="86"/>
      <c r="D4" s="84" t="s">
        <v>19</v>
      </c>
      <c r="E4">
        <v>0.80789999999999995</v>
      </c>
    </row>
    <row r="5" spans="1:9" ht="15.75" thickBot="1" x14ac:dyDescent="0.3">
      <c r="A5" s="5" t="s">
        <v>0</v>
      </c>
      <c r="B5" s="81" t="s">
        <v>1</v>
      </c>
      <c r="C5" s="82" t="s">
        <v>13</v>
      </c>
      <c r="D5" s="81" t="s">
        <v>17</v>
      </c>
      <c r="E5" s="137" t="s">
        <v>34</v>
      </c>
      <c r="F5" s="82" t="s">
        <v>35</v>
      </c>
      <c r="G5" s="137" t="s">
        <v>37</v>
      </c>
      <c r="H5" s="82" t="s">
        <v>51</v>
      </c>
      <c r="I5" s="137" t="s">
        <v>37</v>
      </c>
    </row>
    <row r="6" spans="1:9" x14ac:dyDescent="0.25">
      <c r="A6" s="202"/>
      <c r="B6" s="207" t="s">
        <v>7</v>
      </c>
      <c r="C6" s="18">
        <v>1</v>
      </c>
      <c r="D6" s="159">
        <v>25.73</v>
      </c>
      <c r="E6" s="162" t="s">
        <v>52</v>
      </c>
      <c r="F6" s="162">
        <v>25.73</v>
      </c>
      <c r="G6" s="162" t="s">
        <v>39</v>
      </c>
      <c r="H6" s="162">
        <v>29.91</v>
      </c>
      <c r="I6" s="165"/>
    </row>
    <row r="7" spans="1:9" x14ac:dyDescent="0.25">
      <c r="A7" s="202"/>
      <c r="B7" s="208"/>
      <c r="C7" s="19">
        <v>4</v>
      </c>
      <c r="D7" s="60">
        <v>28.71</v>
      </c>
      <c r="E7" s="163" t="s">
        <v>45</v>
      </c>
      <c r="F7" s="163">
        <v>30.38</v>
      </c>
      <c r="G7" s="163" t="s">
        <v>38</v>
      </c>
      <c r="H7" s="163">
        <v>35.19</v>
      </c>
      <c r="I7" s="166"/>
    </row>
    <row r="8" spans="1:9" ht="15.75" thickBot="1" x14ac:dyDescent="0.3">
      <c r="A8" s="202"/>
      <c r="B8" s="209"/>
      <c r="C8" s="26">
        <v>7</v>
      </c>
      <c r="D8" s="64">
        <v>49.98</v>
      </c>
      <c r="E8" s="164" t="s">
        <v>45</v>
      </c>
      <c r="F8" s="164">
        <v>53.7</v>
      </c>
      <c r="G8" s="164" t="s">
        <v>40</v>
      </c>
      <c r="H8" s="164">
        <v>56.65</v>
      </c>
      <c r="I8" s="164" t="s">
        <v>38</v>
      </c>
    </row>
    <row r="9" spans="1:9" x14ac:dyDescent="0.25">
      <c r="A9" s="202"/>
      <c r="B9" s="210" t="s">
        <v>8</v>
      </c>
      <c r="C9" s="27">
        <v>1</v>
      </c>
      <c r="D9" s="56">
        <v>29</v>
      </c>
      <c r="E9" s="162" t="s">
        <v>57</v>
      </c>
      <c r="F9" s="162">
        <v>26.66</v>
      </c>
      <c r="G9" s="162" t="s">
        <v>39</v>
      </c>
      <c r="H9" s="162">
        <v>30.78</v>
      </c>
      <c r="I9" s="165"/>
    </row>
    <row r="10" spans="1:9" x14ac:dyDescent="0.25">
      <c r="A10" s="202"/>
      <c r="B10" s="211"/>
      <c r="C10" s="16">
        <v>4</v>
      </c>
      <c r="D10" s="60">
        <v>31.68</v>
      </c>
      <c r="E10" s="163" t="s">
        <v>45</v>
      </c>
      <c r="F10" s="163">
        <v>32.659999999999997</v>
      </c>
      <c r="G10" s="163" t="s">
        <v>39</v>
      </c>
      <c r="H10" s="163">
        <v>37.049999999999997</v>
      </c>
      <c r="I10" s="166"/>
    </row>
    <row r="11" spans="1:9" ht="15.75" thickBot="1" x14ac:dyDescent="0.3">
      <c r="A11" s="202"/>
      <c r="B11" s="212"/>
      <c r="C11" s="28">
        <v>7</v>
      </c>
      <c r="D11" s="64">
        <v>55.86</v>
      </c>
      <c r="E11" s="164" t="s">
        <v>45</v>
      </c>
      <c r="F11" s="164">
        <v>56.38</v>
      </c>
      <c r="G11" s="164" t="s">
        <v>39</v>
      </c>
      <c r="H11" s="179">
        <v>59</v>
      </c>
      <c r="I11" s="164"/>
    </row>
    <row r="12" spans="1:9" x14ac:dyDescent="0.25">
      <c r="A12" s="202"/>
      <c r="B12" s="213" t="s">
        <v>9</v>
      </c>
      <c r="C12" s="29">
        <v>1</v>
      </c>
      <c r="D12" s="56">
        <v>32.18</v>
      </c>
      <c r="E12" s="162" t="s">
        <v>48</v>
      </c>
      <c r="F12" s="162">
        <v>32.18</v>
      </c>
      <c r="G12" s="162" t="s">
        <v>39</v>
      </c>
      <c r="H12" s="162">
        <v>38.67</v>
      </c>
      <c r="I12" s="162" t="s">
        <v>38</v>
      </c>
    </row>
    <row r="13" spans="1:9" x14ac:dyDescent="0.25">
      <c r="A13" s="202"/>
      <c r="B13" s="214"/>
      <c r="C13" s="17">
        <v>4</v>
      </c>
      <c r="D13" s="60">
        <v>35.64</v>
      </c>
      <c r="E13" s="163" t="s">
        <v>45</v>
      </c>
      <c r="F13" s="171">
        <v>37.14</v>
      </c>
      <c r="G13" s="163" t="s">
        <v>38</v>
      </c>
      <c r="H13" s="171">
        <v>41.31</v>
      </c>
      <c r="I13" s="163" t="s">
        <v>38</v>
      </c>
    </row>
    <row r="14" spans="1:9" ht="15.75" thickBot="1" x14ac:dyDescent="0.3">
      <c r="A14" s="202"/>
      <c r="B14" s="215"/>
      <c r="C14" s="20">
        <v>7</v>
      </c>
      <c r="D14" s="64">
        <v>61.74</v>
      </c>
      <c r="E14" s="164" t="s">
        <v>45</v>
      </c>
      <c r="F14" s="164">
        <v>65.7</v>
      </c>
      <c r="G14" s="164" t="s">
        <v>40</v>
      </c>
      <c r="H14" s="179">
        <v>68</v>
      </c>
      <c r="I14" s="164" t="s">
        <v>38</v>
      </c>
    </row>
    <row r="15" spans="1:9" x14ac:dyDescent="0.25">
      <c r="A15" s="202"/>
      <c r="B15" s="216" t="s">
        <v>10</v>
      </c>
      <c r="C15" s="30">
        <v>1</v>
      </c>
      <c r="D15" s="56">
        <v>69.48</v>
      </c>
      <c r="E15" s="162" t="s">
        <v>58</v>
      </c>
      <c r="F15" s="162">
        <v>44.81</v>
      </c>
      <c r="G15" s="162" t="s">
        <v>38</v>
      </c>
      <c r="H15" s="180">
        <v>72.349999999999994</v>
      </c>
      <c r="I15" s="165"/>
    </row>
    <row r="16" spans="1:9" x14ac:dyDescent="0.25">
      <c r="A16" s="202"/>
      <c r="B16" s="217"/>
      <c r="C16" s="31">
        <v>4</v>
      </c>
      <c r="D16" s="60">
        <v>119.23</v>
      </c>
      <c r="E16" s="163" t="s">
        <v>45</v>
      </c>
      <c r="F16" s="163">
        <v>51.75</v>
      </c>
      <c r="G16" s="163" t="s">
        <v>38</v>
      </c>
      <c r="H16" s="171">
        <v>64.790000000000006</v>
      </c>
      <c r="I16" s="166"/>
    </row>
    <row r="17" spans="1:9" ht="15.75" thickBot="1" x14ac:dyDescent="0.3">
      <c r="A17" s="202"/>
      <c r="B17" s="218"/>
      <c r="C17" s="32">
        <v>7</v>
      </c>
      <c r="D17" s="64">
        <v>132.47999999999999</v>
      </c>
      <c r="E17" s="164" t="s">
        <v>45</v>
      </c>
      <c r="F17" s="164">
        <v>91.44</v>
      </c>
      <c r="G17" s="164" t="s">
        <v>38</v>
      </c>
      <c r="H17" s="179">
        <v>111</v>
      </c>
      <c r="I17" s="167"/>
    </row>
    <row r="18" spans="1:9" x14ac:dyDescent="0.25">
      <c r="A18" s="202"/>
      <c r="B18" s="216" t="s">
        <v>11</v>
      </c>
      <c r="C18" s="30">
        <v>1</v>
      </c>
      <c r="D18" s="56">
        <v>52.58</v>
      </c>
      <c r="E18" s="162" t="s">
        <v>44</v>
      </c>
      <c r="F18" s="162">
        <v>51.58</v>
      </c>
      <c r="G18" s="162" t="s">
        <v>38</v>
      </c>
      <c r="H18" s="180">
        <v>52.58</v>
      </c>
      <c r="I18" s="162" t="s">
        <v>38</v>
      </c>
    </row>
    <row r="19" spans="1:9" x14ac:dyDescent="0.25">
      <c r="A19" s="202"/>
      <c r="B19" s="217"/>
      <c r="C19" s="31">
        <v>4</v>
      </c>
      <c r="D19" s="60">
        <v>57.08</v>
      </c>
      <c r="E19" s="163" t="s">
        <v>44</v>
      </c>
      <c r="F19" s="163">
        <v>54.81</v>
      </c>
      <c r="G19" s="163" t="s">
        <v>38</v>
      </c>
      <c r="H19" s="171">
        <v>57.08</v>
      </c>
      <c r="I19" s="163" t="s">
        <v>38</v>
      </c>
    </row>
    <row r="20" spans="1:9" ht="15.75" thickBot="1" x14ac:dyDescent="0.3">
      <c r="A20" s="202"/>
      <c r="B20" s="218"/>
      <c r="C20" s="32">
        <v>7</v>
      </c>
      <c r="D20" s="64">
        <v>159.5</v>
      </c>
      <c r="E20" s="164" t="s">
        <v>59</v>
      </c>
      <c r="F20" s="164">
        <v>146.16</v>
      </c>
      <c r="G20" s="164" t="s">
        <v>38</v>
      </c>
      <c r="H20" s="179">
        <v>149</v>
      </c>
      <c r="I20" s="164" t="s">
        <v>38</v>
      </c>
    </row>
    <row r="21" spans="1:9" x14ac:dyDescent="0.25">
      <c r="A21" s="202"/>
      <c r="B21" s="219" t="s">
        <v>12</v>
      </c>
      <c r="C21" s="30">
        <v>1</v>
      </c>
      <c r="D21" s="142"/>
      <c r="E21" s="165"/>
      <c r="F21" s="162">
        <v>180.24</v>
      </c>
      <c r="G21" s="162" t="s">
        <v>46</v>
      </c>
      <c r="H21" s="180">
        <v>95.1</v>
      </c>
      <c r="I21" s="165"/>
    </row>
    <row r="22" spans="1:9" x14ac:dyDescent="0.25">
      <c r="A22" s="202"/>
      <c r="B22" s="220"/>
      <c r="C22" s="31">
        <v>4</v>
      </c>
      <c r="D22" s="143"/>
      <c r="E22" s="166"/>
      <c r="F22" s="163">
        <v>275.18</v>
      </c>
      <c r="G22" s="163" t="s">
        <v>43</v>
      </c>
      <c r="H22" s="171">
        <v>115.08</v>
      </c>
      <c r="I22" s="166"/>
    </row>
    <row r="23" spans="1:9" ht="15.75" thickBot="1" x14ac:dyDescent="0.3">
      <c r="A23" s="203"/>
      <c r="B23" s="221"/>
      <c r="C23" s="32">
        <v>7</v>
      </c>
      <c r="D23" s="144"/>
      <c r="E23" s="167"/>
      <c r="F23" s="164">
        <v>392.22</v>
      </c>
      <c r="G23" s="164" t="s">
        <v>43</v>
      </c>
      <c r="H23" s="179">
        <v>159</v>
      </c>
      <c r="I23" s="167"/>
    </row>
    <row r="24" spans="1:9" ht="26.25" thickBot="1" x14ac:dyDescent="0.3">
      <c r="A24" s="77" t="s">
        <v>0</v>
      </c>
      <c r="B24" s="78" t="s">
        <v>1</v>
      </c>
      <c r="C24" s="79" t="s">
        <v>13</v>
      </c>
      <c r="D24" s="78" t="s">
        <v>17</v>
      </c>
      <c r="E24" s="137" t="s">
        <v>34</v>
      </c>
      <c r="F24" s="82" t="s">
        <v>35</v>
      </c>
      <c r="G24" s="137" t="s">
        <v>37</v>
      </c>
      <c r="H24" s="82" t="s">
        <v>51</v>
      </c>
      <c r="I24" s="137" t="s">
        <v>37</v>
      </c>
    </row>
    <row r="25" spans="1:9" x14ac:dyDescent="0.25">
      <c r="A25" s="202"/>
      <c r="B25" s="207" t="s">
        <v>7</v>
      </c>
      <c r="C25" s="33">
        <v>1</v>
      </c>
      <c r="D25" s="56">
        <v>19.8</v>
      </c>
      <c r="E25" s="162" t="s">
        <v>47</v>
      </c>
      <c r="F25" s="162">
        <v>23.57</v>
      </c>
      <c r="G25" s="162" t="s">
        <v>38</v>
      </c>
      <c r="H25" s="162">
        <v>24.76</v>
      </c>
      <c r="I25" s="162" t="s">
        <v>38</v>
      </c>
    </row>
    <row r="26" spans="1:9" x14ac:dyDescent="0.25">
      <c r="A26" s="202"/>
      <c r="B26" s="208"/>
      <c r="C26" s="19">
        <v>4</v>
      </c>
      <c r="D26" s="159">
        <v>30.69</v>
      </c>
      <c r="E26" s="163" t="s">
        <v>47</v>
      </c>
      <c r="F26" s="163">
        <v>31.4</v>
      </c>
      <c r="G26" s="163" t="s">
        <v>38</v>
      </c>
      <c r="H26" s="163">
        <v>35.619999999999997</v>
      </c>
      <c r="I26" s="166"/>
    </row>
    <row r="27" spans="1:9" ht="15.75" thickBot="1" x14ac:dyDescent="0.3">
      <c r="A27" s="202"/>
      <c r="B27" s="209"/>
      <c r="C27" s="26">
        <v>7</v>
      </c>
      <c r="D27" s="64">
        <v>50.96</v>
      </c>
      <c r="E27" s="164" t="s">
        <v>47</v>
      </c>
      <c r="F27" s="164">
        <v>53.7</v>
      </c>
      <c r="G27" s="164" t="s">
        <v>40</v>
      </c>
      <c r="H27" s="179">
        <v>56.8</v>
      </c>
      <c r="I27" s="167"/>
    </row>
    <row r="28" spans="1:9" x14ac:dyDescent="0.25">
      <c r="A28" s="202"/>
      <c r="B28" s="210" t="s">
        <v>8</v>
      </c>
      <c r="C28" s="27">
        <v>1</v>
      </c>
      <c r="D28" s="56">
        <v>20.78</v>
      </c>
      <c r="E28" s="162" t="s">
        <v>47</v>
      </c>
      <c r="F28" s="162">
        <v>24.7</v>
      </c>
      <c r="G28" s="162" t="s">
        <v>38</v>
      </c>
      <c r="H28" s="180">
        <v>26.09</v>
      </c>
      <c r="I28" s="162" t="s">
        <v>38</v>
      </c>
    </row>
    <row r="29" spans="1:9" x14ac:dyDescent="0.25">
      <c r="A29" s="202"/>
      <c r="B29" s="211"/>
      <c r="C29" s="16">
        <v>4</v>
      </c>
      <c r="D29" s="60">
        <v>33.659999999999997</v>
      </c>
      <c r="E29" s="163" t="s">
        <v>45</v>
      </c>
      <c r="F29" s="163">
        <v>32.659999999999997</v>
      </c>
      <c r="G29" s="163" t="s">
        <v>39</v>
      </c>
      <c r="H29" s="171">
        <v>36.46</v>
      </c>
      <c r="I29" s="163" t="s">
        <v>38</v>
      </c>
    </row>
    <row r="30" spans="1:9" ht="15.75" thickBot="1" x14ac:dyDescent="0.3">
      <c r="A30" s="202"/>
      <c r="B30" s="212"/>
      <c r="C30" s="28">
        <v>7</v>
      </c>
      <c r="D30" s="64">
        <v>53.9</v>
      </c>
      <c r="E30" s="164" t="s">
        <v>47</v>
      </c>
      <c r="F30" s="164">
        <v>56.38</v>
      </c>
      <c r="G30" s="164" t="s">
        <v>39</v>
      </c>
      <c r="H30" s="179">
        <v>60</v>
      </c>
      <c r="I30" s="164" t="s">
        <v>38</v>
      </c>
    </row>
    <row r="31" spans="1:9" x14ac:dyDescent="0.25">
      <c r="A31" s="202"/>
      <c r="B31" s="213" t="s">
        <v>9</v>
      </c>
      <c r="C31" s="29">
        <v>1</v>
      </c>
      <c r="D31" s="56">
        <v>24</v>
      </c>
      <c r="E31" s="162" t="s">
        <v>60</v>
      </c>
      <c r="F31" s="162">
        <v>27.7</v>
      </c>
      <c r="G31" s="162" t="s">
        <v>38</v>
      </c>
      <c r="H31" s="180">
        <v>28.35</v>
      </c>
      <c r="I31" s="162" t="s">
        <v>38</v>
      </c>
    </row>
    <row r="32" spans="1:9" x14ac:dyDescent="0.25">
      <c r="A32" s="202"/>
      <c r="B32" s="214"/>
      <c r="C32" s="17">
        <v>4</v>
      </c>
      <c r="D32" s="60">
        <v>37.619999999999997</v>
      </c>
      <c r="E32" s="163" t="s">
        <v>47</v>
      </c>
      <c r="F32" s="163">
        <v>38.119999999999997</v>
      </c>
      <c r="G32" s="163" t="s">
        <v>38</v>
      </c>
      <c r="H32" s="171">
        <v>41.81</v>
      </c>
      <c r="I32" s="166"/>
    </row>
    <row r="33" spans="1:9" ht="15.75" thickBot="1" x14ac:dyDescent="0.3">
      <c r="A33" s="202"/>
      <c r="B33" s="215"/>
      <c r="C33" s="20">
        <v>7</v>
      </c>
      <c r="D33" s="64">
        <v>63</v>
      </c>
      <c r="E33" s="164" t="s">
        <v>60</v>
      </c>
      <c r="F33" s="164">
        <v>65.98</v>
      </c>
      <c r="G33" s="164" t="s">
        <v>40</v>
      </c>
      <c r="H33" s="179">
        <v>67.5</v>
      </c>
      <c r="I33" s="164" t="s">
        <v>38</v>
      </c>
    </row>
    <row r="34" spans="1:9" x14ac:dyDescent="0.25">
      <c r="A34" s="202"/>
      <c r="B34" s="216" t="s">
        <v>10</v>
      </c>
      <c r="C34" s="30">
        <v>1</v>
      </c>
      <c r="D34" s="56">
        <v>47.41</v>
      </c>
      <c r="E34" s="162" t="s">
        <v>45</v>
      </c>
      <c r="F34" s="162">
        <v>35.659999999999997</v>
      </c>
      <c r="G34" s="162" t="s">
        <v>38</v>
      </c>
      <c r="H34" s="180">
        <v>63.05</v>
      </c>
      <c r="I34" s="165"/>
    </row>
    <row r="35" spans="1:9" x14ac:dyDescent="0.25">
      <c r="A35" s="202"/>
      <c r="B35" s="217"/>
      <c r="C35" s="31">
        <v>4</v>
      </c>
      <c r="D35" s="60">
        <v>62.52</v>
      </c>
      <c r="E35" s="163" t="s">
        <v>45</v>
      </c>
      <c r="F35" s="163">
        <v>51.99</v>
      </c>
      <c r="G35" s="163" t="s">
        <v>38</v>
      </c>
      <c r="H35" s="171">
        <v>64.790000000000006</v>
      </c>
      <c r="I35" s="166"/>
    </row>
    <row r="36" spans="1:9" ht="15.75" thickBot="1" x14ac:dyDescent="0.3">
      <c r="A36" s="202"/>
      <c r="B36" s="218"/>
      <c r="C36" s="32">
        <v>7</v>
      </c>
      <c r="D36" s="64">
        <v>118.21</v>
      </c>
      <c r="E36" s="164" t="s">
        <v>45</v>
      </c>
      <c r="F36" s="164">
        <v>72.72</v>
      </c>
      <c r="G36" s="164" t="s">
        <v>38</v>
      </c>
      <c r="H36" s="179">
        <v>111</v>
      </c>
      <c r="I36" s="167"/>
    </row>
    <row r="37" spans="1:9" x14ac:dyDescent="0.25">
      <c r="A37" s="202"/>
      <c r="B37" s="216" t="s">
        <v>11</v>
      </c>
      <c r="C37" s="30">
        <v>1</v>
      </c>
      <c r="D37" s="56">
        <v>51.53</v>
      </c>
      <c r="E37" s="197" t="s">
        <v>44</v>
      </c>
      <c r="F37" s="162">
        <v>55.6</v>
      </c>
      <c r="G37" s="162" t="s">
        <v>38</v>
      </c>
      <c r="H37" s="180">
        <v>51.53</v>
      </c>
      <c r="I37" s="162" t="s">
        <v>38</v>
      </c>
    </row>
    <row r="38" spans="1:9" x14ac:dyDescent="0.25">
      <c r="A38" s="202"/>
      <c r="B38" s="217"/>
      <c r="C38" s="31">
        <v>4</v>
      </c>
      <c r="D38" s="60">
        <v>70.680000000000007</v>
      </c>
      <c r="E38" s="163" t="s">
        <v>44</v>
      </c>
      <c r="F38" s="163">
        <v>69.59</v>
      </c>
      <c r="G38" s="163" t="s">
        <v>38</v>
      </c>
      <c r="H38" s="171">
        <v>70.680000000000007</v>
      </c>
      <c r="I38" s="163" t="s">
        <v>38</v>
      </c>
    </row>
    <row r="39" spans="1:9" ht="15.75" thickBot="1" x14ac:dyDescent="0.3">
      <c r="A39" s="202"/>
      <c r="B39" s="218"/>
      <c r="C39" s="32">
        <v>7</v>
      </c>
      <c r="D39" s="64">
        <v>121</v>
      </c>
      <c r="E39" s="170" t="s">
        <v>44</v>
      </c>
      <c r="F39" s="164">
        <v>121.68</v>
      </c>
      <c r="G39" s="164" t="s">
        <v>38</v>
      </c>
      <c r="H39" s="179">
        <v>121</v>
      </c>
      <c r="I39" s="164" t="s">
        <v>38</v>
      </c>
    </row>
    <row r="40" spans="1:9" x14ac:dyDescent="0.25">
      <c r="A40" s="202"/>
      <c r="B40" s="219" t="s">
        <v>12</v>
      </c>
      <c r="C40" s="30">
        <v>1</v>
      </c>
      <c r="D40" s="142"/>
      <c r="E40" s="187"/>
      <c r="F40" s="147">
        <v>123.67</v>
      </c>
      <c r="G40" s="147" t="s">
        <v>39</v>
      </c>
      <c r="H40" s="181">
        <v>93.12</v>
      </c>
      <c r="I40" s="187"/>
    </row>
    <row r="41" spans="1:9" x14ac:dyDescent="0.25">
      <c r="A41" s="202"/>
      <c r="B41" s="220"/>
      <c r="C41" s="31">
        <v>4</v>
      </c>
      <c r="D41" s="143"/>
      <c r="E41" s="146"/>
      <c r="F41" s="148">
        <v>151.49</v>
      </c>
      <c r="G41" s="148" t="s">
        <v>39</v>
      </c>
      <c r="H41" s="182">
        <v>111.74</v>
      </c>
      <c r="I41" s="146"/>
    </row>
    <row r="42" spans="1:9" ht="15.75" thickBot="1" x14ac:dyDescent="0.3">
      <c r="A42" s="203"/>
      <c r="B42" s="221"/>
      <c r="C42" s="32">
        <v>7</v>
      </c>
      <c r="D42" s="144"/>
      <c r="E42" s="150"/>
      <c r="F42" s="168">
        <v>365.4</v>
      </c>
      <c r="G42" s="168" t="s">
        <v>56</v>
      </c>
      <c r="H42" s="183">
        <v>174.19</v>
      </c>
      <c r="I42" s="150"/>
    </row>
    <row r="43" spans="1:9" x14ac:dyDescent="0.25">
      <c r="D43" s="151"/>
      <c r="E43" s="152"/>
    </row>
  </sheetData>
  <mergeCells count="14">
    <mergeCell ref="A25:A42"/>
    <mergeCell ref="B25:B27"/>
    <mergeCell ref="B28:B30"/>
    <mergeCell ref="B31:B33"/>
    <mergeCell ref="B34:B36"/>
    <mergeCell ref="B37:B39"/>
    <mergeCell ref="B40:B42"/>
    <mergeCell ref="A6:A23"/>
    <mergeCell ref="B6:B8"/>
    <mergeCell ref="B9:B11"/>
    <mergeCell ref="B12:B14"/>
    <mergeCell ref="B15:B17"/>
    <mergeCell ref="B18:B20"/>
    <mergeCell ref="B21:B23"/>
  </mergeCells>
  <hyperlinks>
    <hyperlink ref="C2" r:id="rId1"/>
    <hyperlink ref="F2" r:id="rId2"/>
    <hyperlink ref="H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PEPECAR - novo layout</vt:lpstr>
      <vt:lpstr>TSM - Libras</vt:lpstr>
      <vt:lpstr>'PEPECAR - novo layout'!Área_de_Impressão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Lopes</dc:creator>
  <cp:lastModifiedBy>Carla Simoes</cp:lastModifiedBy>
  <cp:lastPrinted>2012-09-24T16:40:12Z</cp:lastPrinted>
  <dcterms:created xsi:type="dcterms:W3CDTF">2011-07-04T15:55:47Z</dcterms:created>
  <dcterms:modified xsi:type="dcterms:W3CDTF">2012-10-16T08:22:15Z</dcterms:modified>
</cp:coreProperties>
</file>