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ные материалы\Анализ данных\Долг\"/>
    </mc:Choice>
  </mc:AlternateContent>
  <xr:revisionPtr revIDLastSave="0" documentId="13_ncr:1_{EBBC2776-457C-4445-A22D-1703B44E5F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27" i="2"/>
  <c r="K26" i="2"/>
  <c r="K25" i="2"/>
  <c r="K23" i="2"/>
  <c r="K24" i="2"/>
  <c r="H26" i="2"/>
  <c r="H25" i="2"/>
  <c r="H24" i="2"/>
  <c r="H23" i="2"/>
  <c r="H22" i="2"/>
  <c r="C20" i="2"/>
  <c r="C19" i="2"/>
  <c r="C18" i="2"/>
  <c r="I16" i="2"/>
  <c r="J16" i="2"/>
  <c r="H16" i="2"/>
  <c r="I15" i="2"/>
  <c r="J15" i="2"/>
  <c r="K15" i="2"/>
  <c r="L15" i="2"/>
  <c r="M15" i="2"/>
  <c r="H15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M3" i="2"/>
  <c r="L3" i="2"/>
  <c r="K3" i="2"/>
  <c r="K9" i="1"/>
  <c r="K8" i="1"/>
  <c r="K6" i="1"/>
  <c r="K5" i="1"/>
  <c r="E18" i="1"/>
  <c r="F18" i="1"/>
  <c r="G18" i="1"/>
  <c r="H18" i="1"/>
  <c r="E19" i="1"/>
  <c r="F19" i="1"/>
  <c r="G19" i="1"/>
  <c r="H19" i="1"/>
  <c r="D19" i="1"/>
  <c r="D18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H6" i="1"/>
  <c r="G6" i="1"/>
  <c r="F6" i="1"/>
</calcChain>
</file>

<file path=xl/sharedStrings.xml><?xml version="1.0" encoding="utf-8"?>
<sst xmlns="http://schemas.openxmlformats.org/spreadsheetml/2006/main" count="62" uniqueCount="42">
  <si>
    <t>Гемоглобин %</t>
  </si>
  <si>
    <t>Оседание Эритроцитов, мм</t>
  </si>
  <si>
    <t>Сумма</t>
  </si>
  <si>
    <t>№</t>
  </si>
  <si>
    <t>x</t>
  </si>
  <si>
    <t>y</t>
  </si>
  <si>
    <t>x*y</t>
  </si>
  <si>
    <t>x^2</t>
  </si>
  <si>
    <t>y^2</t>
  </si>
  <si>
    <t>Среднее</t>
  </si>
  <si>
    <t>Sx</t>
  </si>
  <si>
    <t>Sy</t>
  </si>
  <si>
    <t>r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</si>
  <si>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набл</t>
    </r>
  </si>
  <si>
    <t>v</t>
  </si>
  <si>
    <t>a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</si>
  <si>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</si>
  <si>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t>№п/п</t>
  </si>
  <si>
    <t>x1</t>
  </si>
  <si>
    <t>х2</t>
  </si>
  <si>
    <t>x3</t>
  </si>
  <si>
    <t>x1*x2</t>
  </si>
  <si>
    <t>x1*x3</t>
  </si>
  <si>
    <t>x2*x3</t>
  </si>
  <si>
    <t>Ср кв откл</t>
  </si>
  <si>
    <t>R12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</si>
  <si>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12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</si>
  <si>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</si>
  <si>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23</t>
    </r>
  </si>
  <si>
    <t>Строка 1</t>
  </si>
  <si>
    <t>Строка 2</t>
  </si>
  <si>
    <t>Строка 3</t>
  </si>
  <si>
    <t>Столбец 1</t>
  </si>
  <si>
    <t>Столбец 2</t>
  </si>
  <si>
    <t>Столбец 3</t>
  </si>
  <si>
    <t>R11</t>
  </si>
  <si>
    <t>R22</t>
  </si>
  <si>
    <t>r12/3</t>
  </si>
  <si>
    <t>Фишер12</t>
  </si>
  <si>
    <t>Фишер12/3</t>
  </si>
  <si>
    <t>Норм расп</t>
  </si>
  <si>
    <t>Опред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</si>
</sst>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68" fontId="0" fillId="0" borderId="1" xfId="0" applyNumberFormat="1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9"/>
  <sheetViews>
    <sheetView workbookViewId="0">
      <selection activeCell="B26" sqref="B26"/>
    </sheetView>
  </sheetViews>
  <sheetFormatPr defaultRowHeight="14.4" x14ac:dyDescent="0.3"/>
  <cols>
    <col min="2" max="2" width="25.109375" bestFit="1" customWidth="1"/>
  </cols>
  <sheetData>
    <row r="2" spans="2:14" x14ac:dyDescent="0.3">
      <c r="B2" s="1" t="s">
        <v>0</v>
      </c>
      <c r="C2" s="1">
        <v>24</v>
      </c>
      <c r="D2" s="1">
        <v>44</v>
      </c>
      <c r="E2" s="1">
        <v>62</v>
      </c>
      <c r="F2" s="1">
        <v>65</v>
      </c>
      <c r="G2" s="1">
        <v>73</v>
      </c>
      <c r="H2" s="1">
        <v>82</v>
      </c>
      <c r="I2" s="1">
        <v>74</v>
      </c>
      <c r="J2" s="1">
        <v>83</v>
      </c>
      <c r="K2" s="1">
        <v>79</v>
      </c>
      <c r="L2" s="1">
        <v>83</v>
      </c>
      <c r="M2" s="1">
        <v>82</v>
      </c>
      <c r="N2" s="1">
        <v>85</v>
      </c>
    </row>
    <row r="3" spans="2:14" x14ac:dyDescent="0.3">
      <c r="B3" s="1" t="s">
        <v>1</v>
      </c>
      <c r="C3" s="1">
        <v>9</v>
      </c>
      <c r="D3" s="1">
        <v>19</v>
      </c>
      <c r="E3" s="1">
        <v>25</v>
      </c>
      <c r="F3" s="1">
        <v>27</v>
      </c>
      <c r="G3" s="1">
        <v>28</v>
      </c>
      <c r="H3" s="1">
        <v>29</v>
      </c>
      <c r="I3" s="1">
        <v>30</v>
      </c>
      <c r="J3" s="1">
        <v>30</v>
      </c>
      <c r="K3" s="1">
        <v>31</v>
      </c>
      <c r="L3" s="1">
        <v>33</v>
      </c>
      <c r="M3" s="1">
        <v>34</v>
      </c>
      <c r="N3" s="1">
        <v>36</v>
      </c>
    </row>
    <row r="5" spans="2:14" x14ac:dyDescent="0.3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1" t="s">
        <v>10</v>
      </c>
      <c r="K5" s="2">
        <f>SQRT(G19/C17-D18*D18)</f>
        <v>17.880778009421785</v>
      </c>
    </row>
    <row r="6" spans="2:14" x14ac:dyDescent="0.3">
      <c r="C6" s="1">
        <v>1</v>
      </c>
      <c r="D6" s="1">
        <v>24</v>
      </c>
      <c r="E6" s="1">
        <v>9</v>
      </c>
      <c r="F6" s="1">
        <f>D6*E6</f>
        <v>216</v>
      </c>
      <c r="G6" s="1">
        <f>D6*D6</f>
        <v>576</v>
      </c>
      <c r="H6" s="1">
        <f>E6*E6</f>
        <v>81</v>
      </c>
      <c r="J6" s="1" t="s">
        <v>11</v>
      </c>
      <c r="K6" s="2">
        <f>SQRT(H19/C17-E18*E18)</f>
        <v>7.0292049495104552</v>
      </c>
    </row>
    <row r="7" spans="2:14" x14ac:dyDescent="0.3">
      <c r="C7" s="1">
        <v>2</v>
      </c>
      <c r="D7" s="1">
        <v>44</v>
      </c>
      <c r="E7" s="1">
        <v>19</v>
      </c>
      <c r="F7" s="1">
        <f t="shared" ref="F7:F17" si="0">D7*E7</f>
        <v>836</v>
      </c>
      <c r="G7" s="1">
        <f t="shared" ref="G7:G17" si="1">D7*D7</f>
        <v>1936</v>
      </c>
      <c r="H7" s="1">
        <f t="shared" ref="H7:H17" si="2">E7*E7</f>
        <v>361</v>
      </c>
      <c r="J7" s="1" t="s">
        <v>12</v>
      </c>
      <c r="K7" s="5">
        <f>(F18-E18*D18)/K5/K6</f>
        <v>0.97154420438015132</v>
      </c>
    </row>
    <row r="8" spans="2:14" ht="15.6" x14ac:dyDescent="0.35">
      <c r="C8" s="1">
        <v>3</v>
      </c>
      <c r="D8" s="1">
        <v>62</v>
      </c>
      <c r="E8" s="1">
        <v>25</v>
      </c>
      <c r="F8" s="1">
        <f t="shared" si="0"/>
        <v>1550</v>
      </c>
      <c r="G8" s="1">
        <f t="shared" si="1"/>
        <v>3844</v>
      </c>
      <c r="H8" s="1">
        <f t="shared" si="2"/>
        <v>625</v>
      </c>
      <c r="J8" s="1" t="s">
        <v>13</v>
      </c>
      <c r="K8" s="2">
        <f>K7/SQRT(1-K7*K7)*SQRT(12-0-2)</f>
        <v>12.971014340124125</v>
      </c>
    </row>
    <row r="9" spans="2:14" x14ac:dyDescent="0.3">
      <c r="C9" s="1">
        <v>4</v>
      </c>
      <c r="D9" s="1">
        <v>65</v>
      </c>
      <c r="E9" s="1">
        <v>27</v>
      </c>
      <c r="F9" s="1">
        <f t="shared" si="0"/>
        <v>1755</v>
      </c>
      <c r="G9" s="1">
        <f t="shared" si="1"/>
        <v>4225</v>
      </c>
      <c r="H9" s="1">
        <f t="shared" si="2"/>
        <v>729</v>
      </c>
      <c r="J9" s="1" t="s">
        <v>14</v>
      </c>
      <c r="K9" s="1">
        <f>C17-0-2</f>
        <v>10</v>
      </c>
    </row>
    <row r="10" spans="2:14" x14ac:dyDescent="0.3">
      <c r="C10" s="1">
        <v>5</v>
      </c>
      <c r="D10" s="1">
        <v>73</v>
      </c>
      <c r="E10" s="1">
        <v>28</v>
      </c>
      <c r="F10" s="1">
        <f t="shared" si="0"/>
        <v>2044</v>
      </c>
      <c r="G10" s="1">
        <f t="shared" si="1"/>
        <v>5329</v>
      </c>
      <c r="H10" s="1">
        <f t="shared" si="2"/>
        <v>784</v>
      </c>
      <c r="J10" s="1" t="s">
        <v>15</v>
      </c>
      <c r="K10" s="1">
        <v>0.05</v>
      </c>
    </row>
    <row r="11" spans="2:14" ht="15.6" x14ac:dyDescent="0.35">
      <c r="C11" s="1">
        <v>6</v>
      </c>
      <c r="D11" s="1">
        <v>82</v>
      </c>
      <c r="E11" s="1">
        <v>29</v>
      </c>
      <c r="F11" s="1">
        <f t="shared" si="0"/>
        <v>2378</v>
      </c>
      <c r="G11" s="1">
        <f t="shared" si="1"/>
        <v>6724</v>
      </c>
      <c r="H11" s="1">
        <f t="shared" si="2"/>
        <v>841</v>
      </c>
      <c r="J11" s="1" t="s">
        <v>16</v>
      </c>
      <c r="K11" s="1">
        <v>2.2280000000000002</v>
      </c>
    </row>
    <row r="12" spans="2:14" x14ac:dyDescent="0.3">
      <c r="C12" s="1">
        <v>7</v>
      </c>
      <c r="D12" s="1">
        <v>74</v>
      </c>
      <c r="E12" s="1">
        <v>30</v>
      </c>
      <c r="F12" s="1">
        <f t="shared" si="0"/>
        <v>2220</v>
      </c>
      <c r="G12" s="1">
        <f t="shared" si="1"/>
        <v>5476</v>
      </c>
      <c r="H12" s="1">
        <f t="shared" si="2"/>
        <v>900</v>
      </c>
    </row>
    <row r="13" spans="2:14" x14ac:dyDescent="0.3">
      <c r="C13" s="1">
        <v>8</v>
      </c>
      <c r="D13" s="1">
        <v>83</v>
      </c>
      <c r="E13" s="1">
        <v>30</v>
      </c>
      <c r="F13" s="1">
        <f t="shared" si="0"/>
        <v>2490</v>
      </c>
      <c r="G13" s="1">
        <f t="shared" si="1"/>
        <v>6889</v>
      </c>
      <c r="H13" s="1">
        <f t="shared" si="2"/>
        <v>900</v>
      </c>
    </row>
    <row r="14" spans="2:14" x14ac:dyDescent="0.3">
      <c r="C14" s="1">
        <v>9</v>
      </c>
      <c r="D14" s="1">
        <v>79</v>
      </c>
      <c r="E14" s="1">
        <v>31</v>
      </c>
      <c r="F14" s="1">
        <f t="shared" si="0"/>
        <v>2449</v>
      </c>
      <c r="G14" s="1">
        <f t="shared" si="1"/>
        <v>6241</v>
      </c>
      <c r="H14" s="1">
        <f t="shared" si="2"/>
        <v>961</v>
      </c>
    </row>
    <row r="15" spans="2:14" x14ac:dyDescent="0.3">
      <c r="C15" s="1">
        <v>10</v>
      </c>
      <c r="D15" s="1">
        <v>83</v>
      </c>
      <c r="E15" s="1">
        <v>33</v>
      </c>
      <c r="F15" s="1">
        <f t="shared" si="0"/>
        <v>2739</v>
      </c>
      <c r="G15" s="1">
        <f t="shared" si="1"/>
        <v>6889</v>
      </c>
      <c r="H15" s="1">
        <f t="shared" si="2"/>
        <v>1089</v>
      </c>
    </row>
    <row r="16" spans="2:14" x14ac:dyDescent="0.3">
      <c r="C16" s="1">
        <v>11</v>
      </c>
      <c r="D16" s="1">
        <v>82</v>
      </c>
      <c r="E16" s="1">
        <v>34</v>
      </c>
      <c r="F16" s="1">
        <f t="shared" si="0"/>
        <v>2788</v>
      </c>
      <c r="G16" s="1">
        <f t="shared" si="1"/>
        <v>6724</v>
      </c>
      <c r="H16" s="1">
        <f t="shared" si="2"/>
        <v>1156</v>
      </c>
    </row>
    <row r="17" spans="3:8" x14ac:dyDescent="0.3">
      <c r="C17" s="1">
        <v>12</v>
      </c>
      <c r="D17" s="1">
        <v>85</v>
      </c>
      <c r="E17" s="1">
        <v>36</v>
      </c>
      <c r="F17" s="1">
        <f t="shared" si="0"/>
        <v>3060</v>
      </c>
      <c r="G17" s="1">
        <f t="shared" si="1"/>
        <v>7225</v>
      </c>
      <c r="H17" s="1">
        <f t="shared" si="2"/>
        <v>1296</v>
      </c>
    </row>
    <row r="18" spans="3:8" x14ac:dyDescent="0.3">
      <c r="C18" s="1" t="s">
        <v>9</v>
      </c>
      <c r="D18" s="2">
        <f>AVERAGE(D6:D17)</f>
        <v>69.666666666666671</v>
      </c>
      <c r="E18" s="2">
        <f t="shared" ref="E18:H18" si="3">AVERAGE(E6:E17)</f>
        <v>27.583333333333332</v>
      </c>
      <c r="F18" s="2">
        <f t="shared" si="3"/>
        <v>2043.75</v>
      </c>
      <c r="G18" s="2">
        <f t="shared" si="3"/>
        <v>5173.166666666667</v>
      </c>
      <c r="H18" s="2">
        <f t="shared" si="3"/>
        <v>810.25</v>
      </c>
    </row>
    <row r="19" spans="3:8" x14ac:dyDescent="0.3">
      <c r="C19" s="1" t="s">
        <v>2</v>
      </c>
      <c r="D19" s="1">
        <f>SUM(D6:D17)</f>
        <v>836</v>
      </c>
      <c r="E19" s="1">
        <f t="shared" ref="E19:H19" si="4">SUM(E6:E17)</f>
        <v>331</v>
      </c>
      <c r="F19" s="1">
        <f t="shared" si="4"/>
        <v>24525</v>
      </c>
      <c r="G19" s="1">
        <f t="shared" si="4"/>
        <v>62078</v>
      </c>
      <c r="H19" s="1">
        <f t="shared" si="4"/>
        <v>9723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EEE3-1937-43CC-AB20-982A1BD602FD}">
  <dimension ref="A2:M37"/>
  <sheetViews>
    <sheetView tabSelected="1" topLeftCell="A10" workbookViewId="0">
      <selection activeCell="H29" sqref="H29"/>
    </sheetView>
  </sheetViews>
  <sheetFormatPr defaultRowHeight="14.4" x14ac:dyDescent="0.3"/>
  <cols>
    <col min="3" max="3" width="12" bestFit="1" customWidth="1"/>
    <col min="4" max="5" width="12.6640625" bestFit="1" customWidth="1"/>
    <col min="7" max="7" width="9.6640625" bestFit="1" customWidth="1"/>
    <col min="10" max="10" width="10.77734375" bestFit="1" customWidth="1"/>
  </cols>
  <sheetData>
    <row r="2" spans="2:13" x14ac:dyDescent="0.3">
      <c r="B2" s="1" t="s">
        <v>17</v>
      </c>
      <c r="C2" s="1" t="s">
        <v>18</v>
      </c>
      <c r="D2" s="1" t="s">
        <v>19</v>
      </c>
      <c r="E2" s="1" t="s">
        <v>20</v>
      </c>
      <c r="G2" s="1" t="s">
        <v>17</v>
      </c>
      <c r="H2" s="1" t="s">
        <v>18</v>
      </c>
      <c r="I2" s="1" t="s">
        <v>19</v>
      </c>
      <c r="J2" s="1" t="s">
        <v>20</v>
      </c>
      <c r="K2" s="3" t="s">
        <v>21</v>
      </c>
      <c r="L2" s="3" t="s">
        <v>22</v>
      </c>
      <c r="M2" s="3" t="s">
        <v>23</v>
      </c>
    </row>
    <row r="3" spans="2:13" x14ac:dyDescent="0.3">
      <c r="B3" s="1">
        <v>1</v>
      </c>
      <c r="C3" s="2">
        <v>12.06</v>
      </c>
      <c r="D3" s="2">
        <v>1.25</v>
      </c>
      <c r="E3" s="2">
        <v>1.35</v>
      </c>
      <c r="G3" s="1">
        <v>1</v>
      </c>
      <c r="H3" s="2">
        <v>12.06</v>
      </c>
      <c r="I3" s="2">
        <v>1.25</v>
      </c>
      <c r="J3" s="2">
        <v>1.35</v>
      </c>
      <c r="K3" s="2">
        <f>H3*I3</f>
        <v>15.075000000000001</v>
      </c>
      <c r="L3" s="2">
        <f>H3*J3</f>
        <v>16.281000000000002</v>
      </c>
      <c r="M3" s="2">
        <f>I3*J3</f>
        <v>1.6875</v>
      </c>
    </row>
    <row r="4" spans="2:13" x14ac:dyDescent="0.3">
      <c r="B4" s="1">
        <v>2</v>
      </c>
      <c r="C4" s="2">
        <v>11.26</v>
      </c>
      <c r="D4" s="2">
        <v>1.1399999999999999</v>
      </c>
      <c r="E4" s="2">
        <v>1.25</v>
      </c>
      <c r="G4" s="1">
        <v>2</v>
      </c>
      <c r="H4" s="2">
        <v>11.26</v>
      </c>
      <c r="I4" s="2">
        <v>1.1399999999999999</v>
      </c>
      <c r="J4" s="2">
        <v>1.25</v>
      </c>
      <c r="K4" s="2">
        <f t="shared" ref="K4:K14" si="0">H4*I4</f>
        <v>12.836399999999999</v>
      </c>
      <c r="L4" s="2">
        <f t="shared" ref="L4:L14" si="1">H4*J4</f>
        <v>14.074999999999999</v>
      </c>
      <c r="M4" s="2">
        <f t="shared" ref="M4:M14" si="2">I4*J4</f>
        <v>1.4249999999999998</v>
      </c>
    </row>
    <row r="5" spans="2:13" x14ac:dyDescent="0.3">
      <c r="B5" s="1">
        <v>3</v>
      </c>
      <c r="C5" s="2">
        <v>13.26</v>
      </c>
      <c r="D5" s="2">
        <v>1.23</v>
      </c>
      <c r="E5" s="2">
        <v>1.45</v>
      </c>
      <c r="G5" s="1">
        <v>3</v>
      </c>
      <c r="H5" s="2">
        <v>13.26</v>
      </c>
      <c r="I5" s="2">
        <v>1.23</v>
      </c>
      <c r="J5" s="2">
        <v>1.45</v>
      </c>
      <c r="K5" s="2">
        <f t="shared" si="0"/>
        <v>16.309799999999999</v>
      </c>
      <c r="L5" s="2">
        <f t="shared" si="1"/>
        <v>19.227</v>
      </c>
      <c r="M5" s="2">
        <f t="shared" si="2"/>
        <v>1.7834999999999999</v>
      </c>
    </row>
    <row r="6" spans="2:13" x14ac:dyDescent="0.3">
      <c r="B6" s="1">
        <v>4</v>
      </c>
      <c r="C6" s="2">
        <v>10.16</v>
      </c>
      <c r="D6" s="2">
        <v>1.04</v>
      </c>
      <c r="E6" s="2">
        <v>1.3</v>
      </c>
      <c r="G6" s="1">
        <v>4</v>
      </c>
      <c r="H6" s="2">
        <v>10.16</v>
      </c>
      <c r="I6" s="2">
        <v>1.04</v>
      </c>
      <c r="J6" s="2">
        <v>1.3</v>
      </c>
      <c r="K6" s="2">
        <f t="shared" si="0"/>
        <v>10.5664</v>
      </c>
      <c r="L6" s="2">
        <f t="shared" si="1"/>
        <v>13.208</v>
      </c>
      <c r="M6" s="2">
        <f t="shared" si="2"/>
        <v>1.3520000000000001</v>
      </c>
    </row>
    <row r="7" spans="2:13" x14ac:dyDescent="0.3">
      <c r="B7" s="1">
        <v>5</v>
      </c>
      <c r="C7" s="2">
        <v>13.72</v>
      </c>
      <c r="D7" s="2">
        <v>1.8</v>
      </c>
      <c r="E7" s="2">
        <v>1.37</v>
      </c>
      <c r="G7" s="1">
        <v>5</v>
      </c>
      <c r="H7" s="2">
        <v>13.72</v>
      </c>
      <c r="I7" s="2">
        <v>1.8</v>
      </c>
      <c r="J7" s="2">
        <v>1.37</v>
      </c>
      <c r="K7" s="2">
        <f t="shared" si="0"/>
        <v>24.696000000000002</v>
      </c>
      <c r="L7" s="2">
        <f t="shared" si="1"/>
        <v>18.796400000000002</v>
      </c>
      <c r="M7" s="2">
        <f t="shared" si="2"/>
        <v>2.4660000000000002</v>
      </c>
    </row>
    <row r="8" spans="2:13" x14ac:dyDescent="0.3">
      <c r="B8" s="1">
        <v>6</v>
      </c>
      <c r="C8" s="2">
        <v>12.82</v>
      </c>
      <c r="D8" s="2">
        <v>0.43</v>
      </c>
      <c r="E8" s="2">
        <v>1.65</v>
      </c>
      <c r="G8" s="1">
        <v>6</v>
      </c>
      <c r="H8" s="2">
        <v>12.82</v>
      </c>
      <c r="I8" s="2">
        <v>0.43</v>
      </c>
      <c r="J8" s="2">
        <v>1.65</v>
      </c>
      <c r="K8" s="2">
        <f t="shared" si="0"/>
        <v>5.5125999999999999</v>
      </c>
      <c r="L8" s="2">
        <f t="shared" si="1"/>
        <v>21.152999999999999</v>
      </c>
      <c r="M8" s="2">
        <f t="shared" si="2"/>
        <v>0.70949999999999991</v>
      </c>
    </row>
    <row r="9" spans="2:13" x14ac:dyDescent="0.3">
      <c r="B9" s="1">
        <v>7</v>
      </c>
      <c r="C9" s="2">
        <v>10.63</v>
      </c>
      <c r="D9" s="2">
        <v>0.88</v>
      </c>
      <c r="E9" s="2">
        <v>1.91</v>
      </c>
      <c r="G9" s="1">
        <v>7</v>
      </c>
      <c r="H9" s="2">
        <v>10.63</v>
      </c>
      <c r="I9" s="2">
        <v>0.88</v>
      </c>
      <c r="J9" s="2">
        <v>1.91</v>
      </c>
      <c r="K9" s="2">
        <f t="shared" si="0"/>
        <v>9.3544</v>
      </c>
      <c r="L9" s="2">
        <f t="shared" si="1"/>
        <v>20.3033</v>
      </c>
      <c r="M9" s="2">
        <f t="shared" si="2"/>
        <v>1.6807999999999998</v>
      </c>
    </row>
    <row r="10" spans="2:13" x14ac:dyDescent="0.3">
      <c r="B10" s="1">
        <v>8</v>
      </c>
      <c r="C10" s="2">
        <v>9.1199999999999992</v>
      </c>
      <c r="D10" s="2">
        <v>0.56999999999999995</v>
      </c>
      <c r="E10" s="2">
        <v>1.68</v>
      </c>
      <c r="G10" s="1">
        <v>8</v>
      </c>
      <c r="H10" s="2">
        <v>9.1199999999999992</v>
      </c>
      <c r="I10" s="2">
        <v>0.56999999999999995</v>
      </c>
      <c r="J10" s="2">
        <v>1.68</v>
      </c>
      <c r="K10" s="2">
        <f t="shared" si="0"/>
        <v>5.1983999999999995</v>
      </c>
      <c r="L10" s="2">
        <f t="shared" si="1"/>
        <v>15.321599999999998</v>
      </c>
      <c r="M10" s="2">
        <f t="shared" si="2"/>
        <v>0.9575999999999999</v>
      </c>
    </row>
    <row r="11" spans="2:13" x14ac:dyDescent="0.3">
      <c r="B11" s="1">
        <v>9</v>
      </c>
      <c r="C11" s="2">
        <v>25.83</v>
      </c>
      <c r="D11" s="2">
        <v>1.72</v>
      </c>
      <c r="E11" s="2">
        <v>1.94</v>
      </c>
      <c r="G11" s="1">
        <v>9</v>
      </c>
      <c r="H11" s="2">
        <v>25.83</v>
      </c>
      <c r="I11" s="2">
        <v>1.72</v>
      </c>
      <c r="J11" s="2">
        <v>1.94</v>
      </c>
      <c r="K11" s="2">
        <f t="shared" si="0"/>
        <v>44.427599999999998</v>
      </c>
      <c r="L11" s="2">
        <f t="shared" si="1"/>
        <v>50.110199999999992</v>
      </c>
      <c r="M11" s="2">
        <f t="shared" si="2"/>
        <v>3.3367999999999998</v>
      </c>
    </row>
    <row r="12" spans="2:13" x14ac:dyDescent="0.3">
      <c r="B12" s="1">
        <v>10</v>
      </c>
      <c r="C12" s="2">
        <v>23.39</v>
      </c>
      <c r="D12" s="2">
        <v>1.7</v>
      </c>
      <c r="E12" s="2">
        <v>1.89</v>
      </c>
      <c r="G12" s="1">
        <v>10</v>
      </c>
      <c r="H12" s="2">
        <v>23.39</v>
      </c>
      <c r="I12" s="2">
        <v>1.7</v>
      </c>
      <c r="J12" s="2">
        <v>1.89</v>
      </c>
      <c r="K12" s="2">
        <f t="shared" si="0"/>
        <v>39.762999999999998</v>
      </c>
      <c r="L12" s="2">
        <f t="shared" si="1"/>
        <v>44.207099999999997</v>
      </c>
      <c r="M12" s="2">
        <f t="shared" si="2"/>
        <v>3.2129999999999996</v>
      </c>
    </row>
    <row r="13" spans="2:13" x14ac:dyDescent="0.3">
      <c r="B13" s="1">
        <v>11</v>
      </c>
      <c r="C13" s="2">
        <v>14.68</v>
      </c>
      <c r="D13" s="2">
        <v>0.84</v>
      </c>
      <c r="E13" s="2">
        <v>1.94</v>
      </c>
      <c r="G13" s="1">
        <v>11</v>
      </c>
      <c r="H13" s="2">
        <v>14.68</v>
      </c>
      <c r="I13" s="2">
        <v>0.84</v>
      </c>
      <c r="J13" s="2">
        <v>1.94</v>
      </c>
      <c r="K13" s="2">
        <f t="shared" si="0"/>
        <v>12.331199999999999</v>
      </c>
      <c r="L13" s="2">
        <f t="shared" si="1"/>
        <v>28.479199999999999</v>
      </c>
      <c r="M13" s="2">
        <f t="shared" si="2"/>
        <v>1.6295999999999999</v>
      </c>
    </row>
    <row r="14" spans="2:13" x14ac:dyDescent="0.3">
      <c r="B14" s="1">
        <v>12</v>
      </c>
      <c r="C14" s="2">
        <v>10.050000000000001</v>
      </c>
      <c r="D14" s="2">
        <v>0.6</v>
      </c>
      <c r="E14" s="2">
        <v>2.06</v>
      </c>
      <c r="G14" s="1">
        <v>12</v>
      </c>
      <c r="H14" s="2">
        <v>10.050000000000001</v>
      </c>
      <c r="I14" s="2">
        <v>0.6</v>
      </c>
      <c r="J14" s="2">
        <v>2.06</v>
      </c>
      <c r="K14" s="2">
        <f t="shared" si="0"/>
        <v>6.03</v>
      </c>
      <c r="L14" s="2">
        <f t="shared" si="1"/>
        <v>20.703000000000003</v>
      </c>
      <c r="M14" s="2">
        <f t="shared" si="2"/>
        <v>1.236</v>
      </c>
    </row>
    <row r="15" spans="2:13" x14ac:dyDescent="0.3">
      <c r="G15" s="1" t="s">
        <v>9</v>
      </c>
      <c r="H15" s="2">
        <f>AVERAGE(H3:H14)</f>
        <v>13.915000000000001</v>
      </c>
      <c r="I15" s="2">
        <f t="shared" ref="I15:M15" si="3">AVERAGE(I3:I14)</f>
        <v>1.0999999999999999</v>
      </c>
      <c r="J15" s="2">
        <f t="shared" si="3"/>
        <v>1.6491666666666667</v>
      </c>
      <c r="K15" s="2">
        <f t="shared" si="3"/>
        <v>16.841733333333334</v>
      </c>
      <c r="L15" s="2">
        <f t="shared" si="3"/>
        <v>23.488733333333329</v>
      </c>
      <c r="M15" s="2">
        <f t="shared" si="3"/>
        <v>1.7897749999999999</v>
      </c>
    </row>
    <row r="16" spans="2:13" x14ac:dyDescent="0.3">
      <c r="G16" s="1" t="s">
        <v>24</v>
      </c>
      <c r="H16" s="2">
        <f>_xlfn.STDEV.P(H3:H14)</f>
        <v>5.0605146312735103</v>
      </c>
      <c r="I16" s="2">
        <f t="shared" ref="I16:J16" si="4">_xlfn.STDEV.P(I3:I14)</f>
        <v>0.44485952839070453</v>
      </c>
      <c r="J16" s="2">
        <f t="shared" si="4"/>
        <v>0.28185274918336756</v>
      </c>
      <c r="K16" s="1"/>
      <c r="L16" s="1"/>
      <c r="M16" s="1"/>
    </row>
    <row r="18" spans="1:11" ht="15.6" x14ac:dyDescent="0.35">
      <c r="B18" s="1" t="s">
        <v>26</v>
      </c>
      <c r="C18" s="4">
        <f>CORREL(H3:H14,I3:I14)</f>
        <v>0.68195671386920087</v>
      </c>
    </row>
    <row r="19" spans="1:11" ht="15.6" x14ac:dyDescent="0.35">
      <c r="B19" s="1" t="s">
        <v>27</v>
      </c>
      <c r="C19" s="4">
        <f>CORREL(H3:H14,J3:J14)</f>
        <v>0.37900273529585493</v>
      </c>
      <c r="G19" s="1">
        <v>0.95</v>
      </c>
      <c r="H19" s="1">
        <v>0.05</v>
      </c>
    </row>
    <row r="20" spans="1:11" ht="15.6" x14ac:dyDescent="0.35">
      <c r="B20" s="1" t="s">
        <v>28</v>
      </c>
      <c r="C20" s="4">
        <f>CORREL(I3:I14,J3:J14)</f>
        <v>-0.19386973233511429</v>
      </c>
    </row>
    <row r="22" spans="1:11" x14ac:dyDescent="0.3">
      <c r="B22" s="1"/>
      <c r="C22" s="1" t="s">
        <v>32</v>
      </c>
      <c r="D22" s="1" t="s">
        <v>33</v>
      </c>
      <c r="E22" s="1" t="s">
        <v>34</v>
      </c>
      <c r="G22" s="1" t="s">
        <v>41</v>
      </c>
      <c r="H22" s="1">
        <f>MDETERM(C23:E25)</f>
        <v>0.25349001034905139</v>
      </c>
    </row>
    <row r="23" spans="1:11" x14ac:dyDescent="0.3">
      <c r="B23" s="1" t="s">
        <v>29</v>
      </c>
      <c r="C23" s="1">
        <v>1</v>
      </c>
      <c r="D23" s="4">
        <v>0.68195671386920087</v>
      </c>
      <c r="E23" s="1">
        <v>0.37900273529585493</v>
      </c>
      <c r="G23" s="1" t="s">
        <v>25</v>
      </c>
      <c r="H23" s="1">
        <f>-1*MDETERM(C28:D29)</f>
        <v>-0.75543387271528439</v>
      </c>
      <c r="J23" s="1" t="s">
        <v>38</v>
      </c>
      <c r="K23" s="1">
        <f>FISHER(C18)</f>
        <v>0.83276280592981389</v>
      </c>
    </row>
    <row r="24" spans="1:11" x14ac:dyDescent="0.3">
      <c r="B24" s="1" t="s">
        <v>30</v>
      </c>
      <c r="C24" s="1">
        <v>0.68195671386920087</v>
      </c>
      <c r="D24" s="1">
        <v>1</v>
      </c>
      <c r="E24" s="1">
        <v>-0.19386973233511429</v>
      </c>
      <c r="G24" s="1" t="s">
        <v>35</v>
      </c>
      <c r="H24" s="1">
        <f>MDETERM(C32:D33)</f>
        <v>0.96241452688431117</v>
      </c>
      <c r="J24" s="1" t="s">
        <v>39</v>
      </c>
      <c r="K24" s="1">
        <f>FISHER(H26)</f>
        <v>1.1950022715468605</v>
      </c>
    </row>
    <row r="25" spans="1:11" x14ac:dyDescent="0.3">
      <c r="B25" s="1" t="s">
        <v>31</v>
      </c>
      <c r="C25" s="1">
        <v>0.37900273529585493</v>
      </c>
      <c r="D25" s="1">
        <v>-0.19386973233511429</v>
      </c>
      <c r="E25" s="1">
        <v>1</v>
      </c>
      <c r="G25" s="1" t="s">
        <v>36</v>
      </c>
      <c r="H25" s="1">
        <f>MDETERM(C36:D37)</f>
        <v>0.85635692663826013</v>
      </c>
      <c r="J25" s="1" t="s">
        <v>40</v>
      </c>
      <c r="K25" s="1">
        <f>_xlfn.NORM.S.DIST(G19,FALSE)</f>
        <v>0.25405905646918903</v>
      </c>
    </row>
    <row r="26" spans="1:11" x14ac:dyDescent="0.3">
      <c r="G26" s="3" t="s">
        <v>37</v>
      </c>
      <c r="H26" s="1">
        <f>-H23/SQRT(H24*H25)</f>
        <v>0.8321238348656983</v>
      </c>
      <c r="J26" s="1"/>
      <c r="K26" s="1">
        <f>_xlfn.NORM.S.INV(G19)</f>
        <v>1.6448536269514715</v>
      </c>
    </row>
    <row r="27" spans="1:11" x14ac:dyDescent="0.3">
      <c r="A27" t="s">
        <v>25</v>
      </c>
      <c r="B27" s="1"/>
      <c r="C27" s="1" t="s">
        <v>32</v>
      </c>
      <c r="D27" s="1" t="s">
        <v>34</v>
      </c>
      <c r="J27" s="1"/>
      <c r="K27" s="1">
        <f>_xlfn.NORM.INV(G19,H15,H16)</f>
        <v>22.238805845491221</v>
      </c>
    </row>
    <row r="28" spans="1:11" x14ac:dyDescent="0.3">
      <c r="B28" s="1" t="s">
        <v>30</v>
      </c>
      <c r="C28" s="1">
        <v>0.68195671386920087</v>
      </c>
      <c r="D28" s="1">
        <v>-0.19386973233511429</v>
      </c>
    </row>
    <row r="29" spans="1:11" x14ac:dyDescent="0.3">
      <c r="B29" s="1" t="s">
        <v>31</v>
      </c>
      <c r="C29" s="1">
        <v>0.37900273529585493</v>
      </c>
      <c r="D29" s="1">
        <v>1</v>
      </c>
    </row>
    <row r="31" spans="1:11" x14ac:dyDescent="0.3">
      <c r="A31" t="s">
        <v>35</v>
      </c>
      <c r="B31" s="1"/>
      <c r="C31" s="1" t="s">
        <v>33</v>
      </c>
      <c r="D31" s="1" t="s">
        <v>34</v>
      </c>
    </row>
    <row r="32" spans="1:11" x14ac:dyDescent="0.3">
      <c r="B32" s="1" t="s">
        <v>30</v>
      </c>
      <c r="C32" s="1">
        <v>1</v>
      </c>
      <c r="D32" s="1">
        <v>-0.19386973233511429</v>
      </c>
    </row>
    <row r="33" spans="1:4" x14ac:dyDescent="0.3">
      <c r="B33" s="1" t="s">
        <v>31</v>
      </c>
      <c r="C33" s="1">
        <v>-0.19386973233511429</v>
      </c>
      <c r="D33" s="1">
        <v>1</v>
      </c>
    </row>
    <row r="35" spans="1:4" x14ac:dyDescent="0.3">
      <c r="A35" t="s">
        <v>36</v>
      </c>
      <c r="B35" s="1"/>
      <c r="C35" s="1" t="s">
        <v>32</v>
      </c>
      <c r="D35" s="1" t="s">
        <v>34</v>
      </c>
    </row>
    <row r="36" spans="1:4" x14ac:dyDescent="0.3">
      <c r="B36" s="1" t="s">
        <v>29</v>
      </c>
      <c r="C36" s="1">
        <v>1</v>
      </c>
      <c r="D36" s="1">
        <v>0.37900273529585493</v>
      </c>
    </row>
    <row r="37" spans="1:4" x14ac:dyDescent="0.3">
      <c r="B37" s="1" t="s">
        <v>31</v>
      </c>
      <c r="C37" s="1">
        <v>0.37900273529585493</v>
      </c>
      <c r="D3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SnaWk</dc:creator>
  <cp:lastModifiedBy>Николай Семёнов</cp:lastModifiedBy>
  <dcterms:created xsi:type="dcterms:W3CDTF">2015-06-05T18:19:34Z</dcterms:created>
  <dcterms:modified xsi:type="dcterms:W3CDTF">2024-03-07T05:42:29Z</dcterms:modified>
</cp:coreProperties>
</file>