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frank\Desktop\Blog_n\IPSI_file\STD_C\"/>
    </mc:Choice>
  </mc:AlternateContent>
  <xr:revisionPtr revIDLastSave="0" documentId="8_{F264D5F6-9413-4285-A507-309353B6367A}" xr6:coauthVersionLast="45" xr6:coauthVersionMax="45" xr10:uidLastSave="{00000000-0000-0000-0000-000000000000}"/>
  <bookViews>
    <workbookView xWindow="-120" yWindow="-120" windowWidth="29040" windowHeight="15840" xr2:uid="{EB698FBA-2712-4130-8F6C-AF2D5776C885}"/>
  </bookViews>
  <sheets>
    <sheet name="표점 계산기" sheetId="1" r:id="rId1"/>
    <sheet name="설명 및 참고서" sheetId="4" r:id="rId2"/>
    <sheet name="변환표준점수"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4" i="1" l="1"/>
  <c r="AP7" i="1"/>
  <c r="AQ7" i="1"/>
  <c r="AR7" i="1"/>
  <c r="AS7" i="1"/>
  <c r="AP8" i="1"/>
  <c r="AQ8" i="1"/>
  <c r="AR8" i="1"/>
  <c r="AS8" i="1"/>
  <c r="AP9" i="1"/>
  <c r="AQ9" i="1"/>
  <c r="AR9" i="1"/>
  <c r="AS9" i="1"/>
  <c r="AP10" i="1"/>
  <c r="AQ10" i="1"/>
  <c r="AR10" i="1"/>
  <c r="AS10" i="1"/>
  <c r="AP11" i="1"/>
  <c r="AQ11" i="1"/>
  <c r="AR11" i="1"/>
  <c r="AS11" i="1"/>
  <c r="AP12" i="1"/>
  <c r="AQ12" i="1"/>
  <c r="AR12" i="1"/>
  <c r="AS12" i="1"/>
  <c r="AP13" i="1"/>
  <c r="AQ13" i="1"/>
  <c r="AR13" i="1"/>
  <c r="AS13" i="1"/>
  <c r="AP14" i="1"/>
  <c r="AQ14" i="1"/>
  <c r="AR14" i="1"/>
  <c r="AS14" i="1"/>
  <c r="AP15" i="1"/>
  <c r="AQ15" i="1"/>
  <c r="AR15" i="1"/>
  <c r="AS15" i="1"/>
  <c r="AP16" i="1"/>
  <c r="AQ16" i="1"/>
  <c r="AR16" i="1"/>
  <c r="AS16" i="1"/>
  <c r="AP17" i="1"/>
  <c r="AQ17" i="1"/>
  <c r="AR17" i="1"/>
  <c r="AS17" i="1"/>
  <c r="AP18" i="1"/>
  <c r="AQ18" i="1"/>
  <c r="AR18" i="1"/>
  <c r="AS18" i="1"/>
  <c r="AP19" i="1"/>
  <c r="AQ19" i="1"/>
  <c r="AR19" i="1"/>
  <c r="AS19" i="1"/>
  <c r="AP20" i="1"/>
  <c r="AQ20" i="1"/>
  <c r="AR20" i="1"/>
  <c r="AS20" i="1"/>
  <c r="AP21" i="1"/>
  <c r="AQ21" i="1"/>
  <c r="AR21" i="1"/>
  <c r="AS21" i="1"/>
  <c r="AP22" i="1"/>
  <c r="AQ22" i="1"/>
  <c r="AR22" i="1"/>
  <c r="AS22" i="1"/>
  <c r="AP23" i="1"/>
  <c r="AQ23" i="1"/>
  <c r="AR23" i="1"/>
  <c r="AS23" i="1"/>
  <c r="AP24" i="1"/>
  <c r="AQ24" i="1"/>
  <c r="AR24" i="1"/>
  <c r="AS24" i="1"/>
  <c r="AP25" i="1"/>
  <c r="AQ25" i="1"/>
  <c r="AR25" i="1"/>
  <c r="AS25" i="1"/>
  <c r="AP26" i="1"/>
  <c r="AQ26" i="1"/>
  <c r="AR26" i="1"/>
  <c r="AS26" i="1"/>
  <c r="AP27" i="1"/>
  <c r="AQ27" i="1"/>
  <c r="AR27" i="1"/>
  <c r="AS27" i="1"/>
  <c r="AP28" i="1"/>
  <c r="AQ28" i="1"/>
  <c r="AR28" i="1"/>
  <c r="AS28" i="1"/>
  <c r="AP29" i="1"/>
  <c r="AQ29" i="1"/>
  <c r="AR29" i="1"/>
  <c r="AS29" i="1"/>
  <c r="AP30" i="1"/>
  <c r="AQ30" i="1"/>
  <c r="AR30" i="1"/>
  <c r="AS30" i="1"/>
  <c r="AP31" i="1"/>
  <c r="AQ31" i="1"/>
  <c r="AR31" i="1"/>
  <c r="AS31" i="1"/>
  <c r="AP32" i="1"/>
  <c r="AQ32" i="1"/>
  <c r="AR32" i="1"/>
  <c r="AS32" i="1"/>
  <c r="AP33" i="1"/>
  <c r="AQ33" i="1"/>
  <c r="AR33" i="1"/>
  <c r="AS33" i="1"/>
  <c r="AP34" i="1"/>
  <c r="AQ34" i="1"/>
  <c r="AR34" i="1"/>
  <c r="AS34" i="1"/>
  <c r="AP35" i="1"/>
  <c r="AQ35" i="1"/>
  <c r="AR35" i="1"/>
  <c r="AS35" i="1"/>
  <c r="AP36" i="1"/>
  <c r="AQ36" i="1"/>
  <c r="AR36" i="1"/>
  <c r="AS36" i="1"/>
  <c r="AP37" i="1"/>
  <c r="AQ37" i="1"/>
  <c r="AR37" i="1"/>
  <c r="AS37" i="1"/>
  <c r="AP38" i="1"/>
  <c r="AQ38" i="1"/>
  <c r="AR38" i="1"/>
  <c r="AS38" i="1"/>
  <c r="AP39" i="1"/>
  <c r="AQ39" i="1"/>
  <c r="AR39" i="1"/>
  <c r="AS39" i="1"/>
  <c r="AP40" i="1"/>
  <c r="AQ40" i="1"/>
  <c r="AR40" i="1"/>
  <c r="AS40" i="1"/>
  <c r="AP41" i="1"/>
  <c r="AQ41" i="1"/>
  <c r="AR41" i="1"/>
  <c r="AS41" i="1"/>
  <c r="AP42" i="1"/>
  <c r="AQ42" i="1"/>
  <c r="AR42" i="1"/>
  <c r="AS42" i="1"/>
  <c r="AP43" i="1"/>
  <c r="AQ43" i="1"/>
  <c r="AR43" i="1"/>
  <c r="AS43" i="1"/>
  <c r="AP44" i="1"/>
  <c r="AQ44" i="1"/>
  <c r="AR44" i="1"/>
  <c r="AS44" i="1"/>
  <c r="AP45" i="1"/>
  <c r="AQ45" i="1"/>
  <c r="AR45" i="1"/>
  <c r="AS45" i="1"/>
  <c r="AP46" i="1"/>
  <c r="AQ46" i="1"/>
  <c r="AR46" i="1"/>
  <c r="AS46" i="1"/>
  <c r="AP47" i="1"/>
  <c r="AQ47" i="1"/>
  <c r="AR47" i="1"/>
  <c r="AS47" i="1"/>
  <c r="AP48" i="1"/>
  <c r="AQ48" i="1"/>
  <c r="AR48" i="1"/>
  <c r="AS48" i="1"/>
  <c r="AP49" i="1"/>
  <c r="AQ49" i="1"/>
  <c r="AR49" i="1"/>
  <c r="AS49" i="1"/>
  <c r="AP50" i="1"/>
  <c r="AQ50" i="1"/>
  <c r="AR50" i="1"/>
  <c r="AS50" i="1"/>
  <c r="AP51" i="1"/>
  <c r="AQ51" i="1"/>
  <c r="AR51" i="1"/>
  <c r="AS51" i="1"/>
  <c r="AP52" i="1"/>
  <c r="AQ52" i="1"/>
  <c r="AR52" i="1"/>
  <c r="AS52" i="1"/>
  <c r="AP53" i="1"/>
  <c r="AQ53" i="1"/>
  <c r="AR53" i="1"/>
  <c r="AS53" i="1"/>
  <c r="AP54" i="1"/>
  <c r="AQ54" i="1"/>
  <c r="AR54" i="1"/>
  <c r="AS54" i="1"/>
  <c r="AP55" i="1"/>
  <c r="AQ55" i="1"/>
  <c r="AR55" i="1"/>
  <c r="AS55" i="1"/>
  <c r="AP56" i="1"/>
  <c r="AQ56" i="1"/>
  <c r="AR56" i="1"/>
  <c r="AS56" i="1"/>
  <c r="AP57" i="1"/>
  <c r="AQ57" i="1"/>
  <c r="AR57" i="1"/>
  <c r="AS57" i="1"/>
  <c r="AP58" i="1"/>
  <c r="AQ58" i="1"/>
  <c r="AR58" i="1"/>
  <c r="AS58" i="1"/>
  <c r="AP59" i="1"/>
  <c r="AQ59" i="1"/>
  <c r="AR59" i="1"/>
  <c r="AS59" i="1"/>
  <c r="AP60" i="1"/>
  <c r="AQ60" i="1"/>
  <c r="AR60" i="1"/>
  <c r="AS60" i="1"/>
  <c r="AP61" i="1"/>
  <c r="AQ61" i="1"/>
  <c r="AR61" i="1"/>
  <c r="AS61" i="1"/>
  <c r="AP62" i="1"/>
  <c r="AQ62" i="1"/>
  <c r="AR62" i="1"/>
  <c r="AS62" i="1"/>
  <c r="AP63" i="1"/>
  <c r="AQ63" i="1"/>
  <c r="AR63" i="1"/>
  <c r="AS63" i="1"/>
  <c r="AP64" i="1"/>
  <c r="AQ64" i="1"/>
  <c r="AR64" i="1"/>
  <c r="AS64" i="1"/>
  <c r="AP65" i="1"/>
  <c r="AQ65" i="1"/>
  <c r="AR65" i="1"/>
  <c r="AS65" i="1"/>
  <c r="AP66" i="1"/>
  <c r="AQ66" i="1"/>
  <c r="AR66" i="1"/>
  <c r="AS66" i="1"/>
  <c r="AP67" i="1"/>
  <c r="AQ67" i="1"/>
  <c r="AR67" i="1"/>
  <c r="AS67" i="1"/>
  <c r="AP68" i="1"/>
  <c r="AQ68" i="1"/>
  <c r="AR68" i="1"/>
  <c r="AS68" i="1"/>
  <c r="AP69" i="1"/>
  <c r="AQ69" i="1"/>
  <c r="AR69" i="1"/>
  <c r="AS69" i="1"/>
  <c r="AP70" i="1"/>
  <c r="AQ70" i="1"/>
  <c r="AR70" i="1"/>
  <c r="AS70" i="1"/>
  <c r="AP71" i="1"/>
  <c r="AQ71" i="1"/>
  <c r="AR71" i="1"/>
  <c r="AS71" i="1"/>
  <c r="AP72" i="1"/>
  <c r="AQ72" i="1"/>
  <c r="AR72" i="1"/>
  <c r="AS72" i="1"/>
  <c r="AP73" i="1"/>
  <c r="AQ73" i="1"/>
  <c r="AR73" i="1"/>
  <c r="AS73" i="1"/>
  <c r="AP74" i="1"/>
  <c r="AQ74" i="1"/>
  <c r="AR74" i="1"/>
  <c r="AS74" i="1"/>
  <c r="AP75" i="1"/>
  <c r="AQ75" i="1"/>
  <c r="AR75" i="1"/>
  <c r="AS75" i="1"/>
  <c r="AP76" i="1"/>
  <c r="AQ76" i="1"/>
  <c r="AR76" i="1"/>
  <c r="AS76" i="1"/>
  <c r="AP77" i="1"/>
  <c r="AQ77" i="1"/>
  <c r="AR77" i="1"/>
  <c r="AS77" i="1"/>
  <c r="AP78" i="1"/>
  <c r="AQ78" i="1"/>
  <c r="AR78" i="1"/>
  <c r="AS78" i="1"/>
  <c r="AP79" i="1"/>
  <c r="AQ79" i="1"/>
  <c r="AR79" i="1"/>
  <c r="AS79" i="1"/>
  <c r="AP80" i="1"/>
  <c r="AQ80" i="1"/>
  <c r="AR80" i="1"/>
  <c r="AS80" i="1"/>
  <c r="AP81" i="1"/>
  <c r="AQ81" i="1"/>
  <c r="AR81" i="1"/>
  <c r="AS81" i="1"/>
  <c r="AP82" i="1"/>
  <c r="AQ82" i="1"/>
  <c r="AR82" i="1"/>
  <c r="AS82" i="1"/>
  <c r="AP83" i="1"/>
  <c r="AQ83" i="1"/>
  <c r="AR83" i="1"/>
  <c r="AS83" i="1"/>
  <c r="AP84" i="1"/>
  <c r="AQ84" i="1"/>
  <c r="AR84" i="1"/>
  <c r="AS84" i="1"/>
  <c r="AP85" i="1"/>
  <c r="AQ85" i="1"/>
  <c r="AR85" i="1"/>
  <c r="AS85" i="1"/>
  <c r="AP86" i="1"/>
  <c r="AQ86" i="1"/>
  <c r="AR86" i="1"/>
  <c r="AS86" i="1"/>
  <c r="AP87" i="1"/>
  <c r="AQ87" i="1"/>
  <c r="AR87" i="1"/>
  <c r="AS87" i="1"/>
  <c r="AP88" i="1"/>
  <c r="AQ88" i="1"/>
  <c r="AR88" i="1"/>
  <c r="AS88" i="1"/>
  <c r="AP89" i="1"/>
  <c r="AQ89" i="1"/>
  <c r="AR89" i="1"/>
  <c r="AS89" i="1"/>
  <c r="AP90" i="1"/>
  <c r="AQ90" i="1"/>
  <c r="AR90" i="1"/>
  <c r="AS90" i="1"/>
  <c r="AP91" i="1"/>
  <c r="AQ91" i="1"/>
  <c r="AR91" i="1"/>
  <c r="AS91" i="1"/>
  <c r="AP92" i="1"/>
  <c r="AQ92" i="1"/>
  <c r="AR92" i="1"/>
  <c r="AS92" i="1"/>
  <c r="AP93" i="1"/>
  <c r="AQ93" i="1"/>
  <c r="AR93" i="1"/>
  <c r="AS93" i="1"/>
  <c r="AP94" i="1"/>
  <c r="AQ94" i="1"/>
  <c r="AR94" i="1"/>
  <c r="AS94" i="1"/>
  <c r="AP95" i="1"/>
  <c r="AQ95" i="1"/>
  <c r="AR95" i="1"/>
  <c r="AS95" i="1"/>
  <c r="AP96" i="1"/>
  <c r="AQ96" i="1"/>
  <c r="AR96" i="1"/>
  <c r="AS96" i="1"/>
  <c r="AP97" i="1"/>
  <c r="AQ97" i="1"/>
  <c r="AR97" i="1"/>
  <c r="AS97" i="1"/>
  <c r="AP98" i="1"/>
  <c r="AQ98" i="1"/>
  <c r="AR98" i="1"/>
  <c r="AS98" i="1"/>
  <c r="AP99" i="1"/>
  <c r="AQ99" i="1"/>
  <c r="AR99" i="1"/>
  <c r="AS99" i="1"/>
  <c r="AP100" i="1"/>
  <c r="AQ100" i="1"/>
  <c r="AR100" i="1"/>
  <c r="AS100" i="1"/>
  <c r="AP101" i="1"/>
  <c r="AQ101" i="1"/>
  <c r="AR101" i="1"/>
  <c r="AS101" i="1"/>
  <c r="AP102" i="1"/>
  <c r="AQ102" i="1"/>
  <c r="AR102" i="1"/>
  <c r="AS102" i="1"/>
  <c r="AP103" i="1"/>
  <c r="AQ103" i="1"/>
  <c r="AR103" i="1"/>
  <c r="AS103" i="1"/>
  <c r="AP104" i="1"/>
  <c r="AQ104" i="1"/>
  <c r="AR104" i="1"/>
  <c r="AS104" i="1"/>
  <c r="AP105" i="1"/>
  <c r="AQ105" i="1"/>
  <c r="AR105" i="1"/>
  <c r="AS105" i="1"/>
  <c r="AP106" i="1"/>
  <c r="AQ106" i="1"/>
  <c r="AR106" i="1"/>
  <c r="AS106" i="1"/>
  <c r="AP107" i="1"/>
  <c r="AQ107" i="1"/>
  <c r="AR107" i="1"/>
  <c r="AS107" i="1"/>
  <c r="AP108" i="1"/>
  <c r="AQ108" i="1"/>
  <c r="AR108" i="1"/>
  <c r="AS108" i="1"/>
  <c r="AP109" i="1"/>
  <c r="AQ109" i="1"/>
  <c r="AR109" i="1"/>
  <c r="AS109" i="1"/>
  <c r="AP110" i="1"/>
  <c r="AQ110" i="1"/>
  <c r="AR110" i="1"/>
  <c r="AS110" i="1"/>
  <c r="AP111" i="1"/>
  <c r="AQ111" i="1"/>
  <c r="AR111" i="1"/>
  <c r="AS111" i="1"/>
  <c r="AP112" i="1"/>
  <c r="AQ112" i="1"/>
  <c r="AR112" i="1"/>
  <c r="AS112" i="1"/>
  <c r="AP113" i="1"/>
  <c r="AQ113" i="1"/>
  <c r="AR113" i="1"/>
  <c r="AS113" i="1"/>
  <c r="AP114" i="1"/>
  <c r="AQ114" i="1"/>
  <c r="AR114" i="1"/>
  <c r="AS114" i="1"/>
  <c r="AP115" i="1"/>
  <c r="AQ115" i="1"/>
  <c r="AR115" i="1"/>
  <c r="AS115" i="1"/>
  <c r="AP116" i="1"/>
  <c r="AQ116" i="1"/>
  <c r="AR116" i="1"/>
  <c r="AS116" i="1"/>
  <c r="AP117" i="1"/>
  <c r="AQ117" i="1"/>
  <c r="AR117" i="1"/>
  <c r="AS117" i="1"/>
  <c r="AP118" i="1"/>
  <c r="AQ118" i="1"/>
  <c r="AR118" i="1"/>
  <c r="AS118" i="1"/>
  <c r="AP119" i="1"/>
  <c r="AQ119" i="1"/>
  <c r="AR119" i="1"/>
  <c r="AS119" i="1"/>
  <c r="AP120" i="1"/>
  <c r="AQ120" i="1"/>
  <c r="AR120" i="1"/>
  <c r="AS120" i="1"/>
  <c r="AP121" i="1"/>
  <c r="AQ121" i="1"/>
  <c r="AR121" i="1"/>
  <c r="AS121" i="1"/>
  <c r="AP122" i="1"/>
  <c r="AQ122" i="1"/>
  <c r="AR122" i="1"/>
  <c r="AS122" i="1"/>
  <c r="AP123" i="1"/>
  <c r="AQ123" i="1"/>
  <c r="AR123" i="1"/>
  <c r="AS123" i="1"/>
  <c r="AP124" i="1"/>
  <c r="AQ124" i="1"/>
  <c r="AR124" i="1"/>
  <c r="AS124" i="1"/>
  <c r="AP125" i="1"/>
  <c r="AQ125" i="1"/>
  <c r="AR125" i="1"/>
  <c r="AS125" i="1"/>
  <c r="AP126" i="1"/>
  <c r="AQ126" i="1"/>
  <c r="AR126" i="1"/>
  <c r="AS126" i="1"/>
  <c r="AP127" i="1"/>
  <c r="AQ127" i="1"/>
  <c r="AR127" i="1"/>
  <c r="AS127" i="1"/>
  <c r="AP128" i="1"/>
  <c r="AQ128" i="1"/>
  <c r="AR128" i="1"/>
  <c r="AS128" i="1"/>
  <c r="AP129" i="1"/>
  <c r="AQ129" i="1"/>
  <c r="AR129" i="1"/>
  <c r="AS129" i="1"/>
  <c r="AP130" i="1"/>
  <c r="AQ130" i="1"/>
  <c r="AR130" i="1"/>
  <c r="AS130" i="1"/>
  <c r="AP131" i="1"/>
  <c r="AQ131" i="1"/>
  <c r="AR131" i="1"/>
  <c r="AS131" i="1"/>
  <c r="AP132" i="1"/>
  <c r="AQ132" i="1"/>
  <c r="AR132" i="1"/>
  <c r="AS132" i="1"/>
  <c r="AP133" i="1"/>
  <c r="AQ133" i="1"/>
  <c r="AR133" i="1"/>
  <c r="AS133" i="1"/>
  <c r="AP134" i="1"/>
  <c r="AQ134" i="1"/>
  <c r="AR134" i="1"/>
  <c r="AS134" i="1"/>
  <c r="AP135" i="1"/>
  <c r="AQ135" i="1"/>
  <c r="AR135" i="1"/>
  <c r="AS135" i="1"/>
  <c r="AP136" i="1"/>
  <c r="AQ136" i="1"/>
  <c r="AR136" i="1"/>
  <c r="AS136" i="1"/>
  <c r="AP137" i="1"/>
  <c r="AQ137" i="1"/>
  <c r="AR137" i="1"/>
  <c r="AS137" i="1"/>
  <c r="AP138" i="1"/>
  <c r="AQ138" i="1"/>
  <c r="AR138" i="1"/>
  <c r="AS138" i="1"/>
  <c r="AP139" i="1"/>
  <c r="AQ139" i="1"/>
  <c r="AR139" i="1"/>
  <c r="AS139" i="1"/>
  <c r="AP140" i="1"/>
  <c r="AQ140" i="1"/>
  <c r="AR140" i="1"/>
  <c r="AS140" i="1"/>
  <c r="AP141" i="1"/>
  <c r="AQ141" i="1"/>
  <c r="AR141" i="1"/>
  <c r="AS141" i="1"/>
  <c r="AP142" i="1"/>
  <c r="AQ142" i="1"/>
  <c r="AR142" i="1"/>
  <c r="AS142" i="1"/>
  <c r="AP143" i="1"/>
  <c r="AQ143" i="1"/>
  <c r="AR143" i="1"/>
  <c r="AS143" i="1"/>
  <c r="AP144" i="1"/>
  <c r="AQ144" i="1"/>
  <c r="AR144" i="1"/>
  <c r="AS144" i="1"/>
  <c r="AP145" i="1"/>
  <c r="AQ145" i="1"/>
  <c r="AR145" i="1"/>
  <c r="AS145" i="1"/>
  <c r="AP146" i="1"/>
  <c r="AQ146" i="1"/>
  <c r="AR146" i="1"/>
  <c r="AS146" i="1"/>
  <c r="AP147" i="1"/>
  <c r="AQ147" i="1"/>
  <c r="AR147" i="1"/>
  <c r="AS147" i="1"/>
  <c r="AP148" i="1"/>
  <c r="AQ148" i="1"/>
  <c r="AR148" i="1"/>
  <c r="AS148" i="1"/>
  <c r="AP149" i="1"/>
  <c r="AQ149" i="1"/>
  <c r="AR149" i="1"/>
  <c r="AS149" i="1"/>
  <c r="AP150" i="1"/>
  <c r="AQ150" i="1"/>
  <c r="AR150" i="1"/>
  <c r="AS150" i="1"/>
  <c r="AP151" i="1"/>
  <c r="AQ151" i="1"/>
  <c r="AR151" i="1"/>
  <c r="AS151" i="1"/>
  <c r="AP152" i="1"/>
  <c r="AQ152" i="1"/>
  <c r="AR152" i="1"/>
  <c r="AS152" i="1"/>
  <c r="AP153" i="1"/>
  <c r="AQ153" i="1"/>
  <c r="AR153" i="1"/>
  <c r="AS153" i="1"/>
  <c r="AP154" i="1"/>
  <c r="AQ154" i="1"/>
  <c r="AR154" i="1"/>
  <c r="AS154" i="1"/>
  <c r="AP155" i="1"/>
  <c r="AQ155" i="1"/>
  <c r="AR155" i="1"/>
  <c r="AS155" i="1"/>
  <c r="AP156" i="1"/>
  <c r="AQ156" i="1"/>
  <c r="AR156" i="1"/>
  <c r="AS156" i="1"/>
  <c r="AP157" i="1"/>
  <c r="AQ157" i="1"/>
  <c r="AR157" i="1"/>
  <c r="AS157" i="1"/>
  <c r="AP158" i="1"/>
  <c r="AQ158" i="1"/>
  <c r="AR158" i="1"/>
  <c r="AS158" i="1"/>
  <c r="AP159" i="1"/>
  <c r="AQ159" i="1"/>
  <c r="AR159" i="1"/>
  <c r="AS159" i="1"/>
  <c r="AP160" i="1"/>
  <c r="AQ160" i="1"/>
  <c r="AR160" i="1"/>
  <c r="AS160" i="1"/>
  <c r="AP161" i="1"/>
  <c r="AQ161" i="1"/>
  <c r="AR161" i="1"/>
  <c r="AS161" i="1"/>
  <c r="AP162" i="1"/>
  <c r="AQ162" i="1"/>
  <c r="AR162" i="1"/>
  <c r="AS162" i="1"/>
  <c r="AP163" i="1"/>
  <c r="AQ163" i="1"/>
  <c r="AR163" i="1"/>
  <c r="AS163" i="1"/>
  <c r="AP164" i="1"/>
  <c r="AQ164" i="1"/>
  <c r="AR164" i="1"/>
  <c r="AS164" i="1"/>
  <c r="AP165" i="1"/>
  <c r="AQ165" i="1"/>
  <c r="AR165" i="1"/>
  <c r="AS165" i="1"/>
  <c r="AP166" i="1"/>
  <c r="AQ166" i="1"/>
  <c r="AR166" i="1"/>
  <c r="AS166" i="1"/>
  <c r="AP167" i="1"/>
  <c r="AQ167" i="1"/>
  <c r="AR167" i="1"/>
  <c r="AS167" i="1"/>
  <c r="AP168" i="1"/>
  <c r="AQ168" i="1"/>
  <c r="AR168" i="1"/>
  <c r="AS168" i="1"/>
  <c r="AP169" i="1"/>
  <c r="AQ169" i="1"/>
  <c r="AR169" i="1"/>
  <c r="AS169" i="1"/>
  <c r="AP170" i="1"/>
  <c r="AQ170" i="1"/>
  <c r="AR170" i="1"/>
  <c r="AS170" i="1"/>
  <c r="AP171" i="1"/>
  <c r="AQ171" i="1"/>
  <c r="AR171" i="1"/>
  <c r="AS171" i="1"/>
  <c r="AP172" i="1"/>
  <c r="AQ172" i="1"/>
  <c r="AR172" i="1"/>
  <c r="AS172" i="1"/>
  <c r="AP173" i="1"/>
  <c r="AQ173" i="1"/>
  <c r="AR173" i="1"/>
  <c r="AS173" i="1"/>
  <c r="AP174" i="1"/>
  <c r="AQ174" i="1"/>
  <c r="AR174" i="1"/>
  <c r="AS174" i="1"/>
  <c r="AP175" i="1"/>
  <c r="AQ175" i="1"/>
  <c r="AR175" i="1"/>
  <c r="AS175" i="1"/>
  <c r="AP176" i="1"/>
  <c r="AQ176" i="1"/>
  <c r="AR176" i="1"/>
  <c r="AS176" i="1"/>
  <c r="AP177" i="1"/>
  <c r="AQ177" i="1"/>
  <c r="AR177" i="1"/>
  <c r="AS177" i="1"/>
  <c r="AP178" i="1"/>
  <c r="AQ178" i="1"/>
  <c r="AR178" i="1"/>
  <c r="AS178" i="1"/>
  <c r="AP179" i="1"/>
  <c r="AQ179" i="1"/>
  <c r="AR179" i="1"/>
  <c r="AS179" i="1"/>
  <c r="AP180" i="1"/>
  <c r="AQ180" i="1"/>
  <c r="AR180" i="1"/>
  <c r="AS180" i="1"/>
  <c r="AP181" i="1"/>
  <c r="AQ181" i="1"/>
  <c r="AR181" i="1"/>
  <c r="AS181" i="1"/>
  <c r="AP182" i="1"/>
  <c r="AQ182" i="1"/>
  <c r="AR182" i="1"/>
  <c r="AS182" i="1"/>
  <c r="AP183" i="1"/>
  <c r="AQ183" i="1"/>
  <c r="AR183" i="1"/>
  <c r="AS183" i="1"/>
  <c r="AP184" i="1"/>
  <c r="AQ184" i="1"/>
  <c r="AR184" i="1"/>
  <c r="AS184" i="1"/>
  <c r="AP185" i="1"/>
  <c r="AQ185" i="1"/>
  <c r="AR185" i="1"/>
  <c r="AS185" i="1"/>
  <c r="AP186" i="1"/>
  <c r="AQ186" i="1"/>
  <c r="AR186" i="1"/>
  <c r="AS186" i="1"/>
  <c r="AP187" i="1"/>
  <c r="AQ187" i="1"/>
  <c r="AR187" i="1"/>
  <c r="AS187" i="1"/>
  <c r="AP188" i="1"/>
  <c r="AQ188" i="1"/>
  <c r="AR188" i="1"/>
  <c r="AS188" i="1"/>
  <c r="AP189" i="1"/>
  <c r="AQ189" i="1"/>
  <c r="AR189" i="1"/>
  <c r="AS189" i="1"/>
  <c r="AP190" i="1"/>
  <c r="AQ190" i="1"/>
  <c r="AR190" i="1"/>
  <c r="AS190" i="1"/>
  <c r="AP191" i="1"/>
  <c r="AQ191" i="1"/>
  <c r="AR191" i="1"/>
  <c r="AS191" i="1"/>
  <c r="AP192" i="1"/>
  <c r="AQ192" i="1"/>
  <c r="AR192" i="1"/>
  <c r="AS192" i="1"/>
  <c r="AP193" i="1"/>
  <c r="AQ193" i="1"/>
  <c r="AR193" i="1"/>
  <c r="AS193" i="1"/>
  <c r="AP194" i="1"/>
  <c r="AQ194" i="1"/>
  <c r="AR194" i="1"/>
  <c r="AS194" i="1"/>
  <c r="AP195" i="1"/>
  <c r="AQ195" i="1"/>
  <c r="AR195" i="1"/>
  <c r="AS195" i="1"/>
  <c r="AP196" i="1"/>
  <c r="AQ196" i="1"/>
  <c r="AR196" i="1"/>
  <c r="AS196" i="1"/>
  <c r="AP197" i="1"/>
  <c r="AQ197" i="1"/>
  <c r="AR197" i="1"/>
  <c r="AS197" i="1"/>
  <c r="AP198" i="1"/>
  <c r="AQ198" i="1"/>
  <c r="AR198" i="1"/>
  <c r="AS198" i="1"/>
  <c r="AP199" i="1"/>
  <c r="AQ199" i="1"/>
  <c r="AR199" i="1"/>
  <c r="AS199" i="1"/>
  <c r="AP200" i="1"/>
  <c r="AQ200" i="1"/>
  <c r="AR200" i="1"/>
  <c r="AS200" i="1"/>
  <c r="AP201" i="1"/>
  <c r="AQ201" i="1"/>
  <c r="AR201" i="1"/>
  <c r="AS201" i="1"/>
  <c r="AP202" i="1"/>
  <c r="AQ202" i="1"/>
  <c r="AR202" i="1"/>
  <c r="AS202" i="1"/>
  <c r="AP203" i="1"/>
  <c r="AQ203" i="1"/>
  <c r="AR203" i="1"/>
  <c r="AS203" i="1"/>
  <c r="AP204" i="1"/>
  <c r="AQ204" i="1"/>
  <c r="AR204" i="1"/>
  <c r="AS204" i="1"/>
  <c r="AP205" i="1"/>
  <c r="AQ205" i="1"/>
  <c r="AR205" i="1"/>
  <c r="AS205" i="1"/>
  <c r="AP206" i="1"/>
  <c r="AQ206" i="1"/>
  <c r="AR206" i="1"/>
  <c r="AS206" i="1"/>
  <c r="AP207" i="1"/>
  <c r="AQ207" i="1"/>
  <c r="AR207" i="1"/>
  <c r="AS207" i="1"/>
  <c r="AP208" i="1"/>
  <c r="AQ208" i="1"/>
  <c r="AR208" i="1"/>
  <c r="AS208" i="1"/>
  <c r="AP209" i="1"/>
  <c r="AQ209" i="1"/>
  <c r="AR209" i="1"/>
  <c r="AS209" i="1"/>
  <c r="AP210" i="1"/>
  <c r="AQ210" i="1"/>
  <c r="AR210" i="1"/>
  <c r="AS210" i="1"/>
  <c r="AP211" i="1"/>
  <c r="AQ211" i="1"/>
  <c r="AR211" i="1"/>
  <c r="AS211" i="1"/>
  <c r="AP212" i="1"/>
  <c r="AQ212" i="1"/>
  <c r="AR212" i="1"/>
  <c r="AS212" i="1"/>
  <c r="AP213" i="1"/>
  <c r="AQ213" i="1"/>
  <c r="AR213" i="1"/>
  <c r="AS213" i="1"/>
  <c r="AP214" i="1"/>
  <c r="AQ214" i="1"/>
  <c r="AR214" i="1"/>
  <c r="AS214" i="1"/>
  <c r="AP215" i="1"/>
  <c r="AQ215" i="1"/>
  <c r="AR215" i="1"/>
  <c r="AS215" i="1"/>
  <c r="AP216" i="1"/>
  <c r="AQ216" i="1"/>
  <c r="AR216" i="1"/>
  <c r="AS216" i="1"/>
  <c r="AP217" i="1"/>
  <c r="AQ217" i="1"/>
  <c r="AR217" i="1"/>
  <c r="AS217" i="1"/>
  <c r="AP218" i="1"/>
  <c r="AQ218" i="1"/>
  <c r="AR218" i="1"/>
  <c r="AS218" i="1"/>
  <c r="AP219" i="1"/>
  <c r="AQ219" i="1"/>
  <c r="AR219" i="1"/>
  <c r="AS219" i="1"/>
  <c r="AP220" i="1"/>
  <c r="AQ220" i="1"/>
  <c r="AR220" i="1"/>
  <c r="AS220" i="1"/>
  <c r="AP221" i="1"/>
  <c r="AQ221" i="1"/>
  <c r="AR221" i="1"/>
  <c r="AS221" i="1"/>
  <c r="AP222" i="1"/>
  <c r="AQ222" i="1"/>
  <c r="AR222" i="1"/>
  <c r="AS222" i="1"/>
  <c r="AP223" i="1"/>
  <c r="AQ223" i="1"/>
  <c r="AR223" i="1"/>
  <c r="AS223" i="1"/>
  <c r="AP224" i="1"/>
  <c r="AQ224" i="1"/>
  <c r="AR224" i="1"/>
  <c r="AS224" i="1"/>
  <c r="AP225" i="1"/>
  <c r="AQ225" i="1"/>
  <c r="AR225" i="1"/>
  <c r="AS225" i="1"/>
  <c r="AP226" i="1"/>
  <c r="AQ226" i="1"/>
  <c r="AR226" i="1"/>
  <c r="AS226" i="1"/>
  <c r="AP227" i="1"/>
  <c r="AQ227" i="1"/>
  <c r="AR227" i="1"/>
  <c r="AS227" i="1"/>
  <c r="AP228" i="1"/>
  <c r="AQ228" i="1"/>
  <c r="AR228" i="1"/>
  <c r="AS228" i="1"/>
  <c r="AP229" i="1"/>
  <c r="AQ229" i="1"/>
  <c r="AR229" i="1"/>
  <c r="AS229" i="1"/>
  <c r="AP230" i="1"/>
  <c r="AQ230" i="1"/>
  <c r="AR230" i="1"/>
  <c r="AS230" i="1"/>
  <c r="AP231" i="1"/>
  <c r="AQ231" i="1"/>
  <c r="AR231" i="1"/>
  <c r="AS231" i="1"/>
  <c r="AP232" i="1"/>
  <c r="AQ232" i="1"/>
  <c r="AR232" i="1"/>
  <c r="AS232" i="1"/>
  <c r="AP233" i="1"/>
  <c r="AQ233" i="1"/>
  <c r="AR233" i="1"/>
  <c r="AS233" i="1"/>
  <c r="AP234" i="1"/>
  <c r="AQ234" i="1"/>
  <c r="AR234" i="1"/>
  <c r="AS234" i="1"/>
  <c r="AP235" i="1"/>
  <c r="AQ235" i="1"/>
  <c r="AR235" i="1"/>
  <c r="AS235" i="1"/>
  <c r="AP236" i="1"/>
  <c r="AQ236" i="1"/>
  <c r="AR236" i="1"/>
  <c r="AS236" i="1"/>
  <c r="AP237" i="1"/>
  <c r="AQ237" i="1"/>
  <c r="AR237" i="1"/>
  <c r="AS237" i="1"/>
  <c r="AP238" i="1"/>
  <c r="AQ238" i="1"/>
  <c r="AR238" i="1"/>
  <c r="AS238" i="1"/>
  <c r="AP239" i="1"/>
  <c r="AQ239" i="1"/>
  <c r="AR239" i="1"/>
  <c r="AS239" i="1"/>
  <c r="AP240" i="1"/>
  <c r="AQ240" i="1"/>
  <c r="AR240" i="1"/>
  <c r="AS240" i="1"/>
  <c r="AP241" i="1"/>
  <c r="AQ241" i="1"/>
  <c r="AR241" i="1"/>
  <c r="AS241" i="1"/>
  <c r="AP242" i="1"/>
  <c r="AQ242" i="1"/>
  <c r="AR242" i="1"/>
  <c r="AS242" i="1"/>
  <c r="AP243" i="1"/>
  <c r="AQ243" i="1"/>
  <c r="AR243" i="1"/>
  <c r="AS243" i="1"/>
  <c r="AP244" i="1"/>
  <c r="AQ244" i="1"/>
  <c r="AR244" i="1"/>
  <c r="AS244" i="1"/>
  <c r="AP245" i="1"/>
  <c r="AQ245" i="1"/>
  <c r="AR245" i="1"/>
  <c r="AS245" i="1"/>
  <c r="AP246" i="1"/>
  <c r="AQ246" i="1"/>
  <c r="AR246" i="1"/>
  <c r="AS246" i="1"/>
  <c r="AP247" i="1"/>
  <c r="AQ247" i="1"/>
  <c r="AR247" i="1"/>
  <c r="AS247" i="1"/>
  <c r="AP248" i="1"/>
  <c r="AQ248" i="1"/>
  <c r="AR248" i="1"/>
  <c r="AS248" i="1"/>
  <c r="AP249" i="1"/>
  <c r="AQ249" i="1"/>
  <c r="AR249" i="1"/>
  <c r="AS249" i="1"/>
  <c r="AP250" i="1"/>
  <c r="AQ250" i="1"/>
  <c r="AR250" i="1"/>
  <c r="AS250" i="1"/>
  <c r="AP251" i="1"/>
  <c r="AQ251" i="1"/>
  <c r="AR251" i="1"/>
  <c r="AS251" i="1"/>
  <c r="AP252" i="1"/>
  <c r="AQ252" i="1"/>
  <c r="AR252" i="1"/>
  <c r="AS252" i="1"/>
  <c r="AP253" i="1"/>
  <c r="AQ253" i="1"/>
  <c r="AR253" i="1"/>
  <c r="AS253" i="1"/>
  <c r="AP254" i="1"/>
  <c r="AQ254" i="1"/>
  <c r="AR254" i="1"/>
  <c r="AS254" i="1"/>
  <c r="AP255" i="1"/>
  <c r="AQ255" i="1"/>
  <c r="AR255" i="1"/>
  <c r="AS255" i="1"/>
  <c r="AP256" i="1"/>
  <c r="AQ256" i="1"/>
  <c r="AR256" i="1"/>
  <c r="AS256" i="1"/>
  <c r="AP257" i="1"/>
  <c r="AQ257" i="1"/>
  <c r="AR257" i="1"/>
  <c r="AS257" i="1"/>
  <c r="AP258" i="1"/>
  <c r="AQ258" i="1"/>
  <c r="AR258" i="1"/>
  <c r="AS258" i="1"/>
  <c r="AP259" i="1"/>
  <c r="AQ259" i="1"/>
  <c r="AR259" i="1"/>
  <c r="AS259" i="1"/>
  <c r="AP260" i="1"/>
  <c r="AQ260" i="1"/>
  <c r="AR260" i="1"/>
  <c r="AS260" i="1"/>
  <c r="AP261" i="1"/>
  <c r="AQ261" i="1"/>
  <c r="AR261" i="1"/>
  <c r="AS261" i="1"/>
  <c r="AP262" i="1"/>
  <c r="AQ262" i="1"/>
  <c r="AR262" i="1"/>
  <c r="AS262" i="1"/>
  <c r="AP263" i="1"/>
  <c r="AQ263" i="1"/>
  <c r="AR263" i="1"/>
  <c r="AS263" i="1"/>
  <c r="AP264" i="1"/>
  <c r="AQ264" i="1"/>
  <c r="AR264" i="1"/>
  <c r="AS264" i="1"/>
  <c r="AP265" i="1"/>
  <c r="AQ265" i="1"/>
  <c r="AR265" i="1"/>
  <c r="AS265" i="1"/>
  <c r="AP266" i="1"/>
  <c r="AQ266" i="1"/>
  <c r="AR266" i="1"/>
  <c r="AS266" i="1"/>
  <c r="AP267" i="1"/>
  <c r="AQ267" i="1"/>
  <c r="AR267" i="1"/>
  <c r="AS267" i="1"/>
  <c r="AP268" i="1"/>
  <c r="AQ268" i="1"/>
  <c r="AR268" i="1"/>
  <c r="AS268" i="1"/>
  <c r="AP269" i="1"/>
  <c r="AQ269" i="1"/>
  <c r="AR269" i="1"/>
  <c r="AS269" i="1"/>
  <c r="AP270" i="1"/>
  <c r="AQ270" i="1"/>
  <c r="AR270" i="1"/>
  <c r="AS270" i="1"/>
  <c r="AP271" i="1"/>
  <c r="AQ271" i="1"/>
  <c r="AR271" i="1"/>
  <c r="AS271" i="1"/>
  <c r="AP272" i="1"/>
  <c r="AQ272" i="1"/>
  <c r="AR272" i="1"/>
  <c r="AS272" i="1"/>
  <c r="AP273" i="1"/>
  <c r="AQ273" i="1"/>
  <c r="AR273" i="1"/>
  <c r="AS273" i="1"/>
  <c r="AP274" i="1"/>
  <c r="AQ274" i="1"/>
  <c r="AR274" i="1"/>
  <c r="AS274" i="1"/>
  <c r="AP275" i="1"/>
  <c r="AQ275" i="1"/>
  <c r="AR275" i="1"/>
  <c r="AS275" i="1"/>
  <c r="AP276" i="1"/>
  <c r="AQ276" i="1"/>
  <c r="AR276" i="1"/>
  <c r="AS276" i="1"/>
  <c r="AP277" i="1"/>
  <c r="AQ277" i="1"/>
  <c r="AR277" i="1"/>
  <c r="AS277" i="1"/>
  <c r="AP278" i="1"/>
  <c r="AQ278" i="1"/>
  <c r="AR278" i="1"/>
  <c r="AS278" i="1"/>
  <c r="AP279" i="1"/>
  <c r="AQ279" i="1"/>
  <c r="AR279" i="1"/>
  <c r="AS279" i="1"/>
  <c r="AP280" i="1"/>
  <c r="AQ280" i="1"/>
  <c r="AR280" i="1"/>
  <c r="AS280" i="1"/>
  <c r="AP281" i="1"/>
  <c r="AQ281" i="1"/>
  <c r="AR281" i="1"/>
  <c r="AS281" i="1"/>
  <c r="AP282" i="1"/>
  <c r="AQ282" i="1"/>
  <c r="AR282" i="1"/>
  <c r="AS282" i="1"/>
  <c r="AP283" i="1"/>
  <c r="AQ283" i="1"/>
  <c r="AR283" i="1"/>
  <c r="AS283" i="1"/>
  <c r="AP284" i="1"/>
  <c r="AQ284" i="1"/>
  <c r="AR284" i="1"/>
  <c r="AS284" i="1"/>
  <c r="AP285" i="1"/>
  <c r="AQ285" i="1"/>
  <c r="AR285" i="1"/>
  <c r="AS285" i="1"/>
  <c r="AP286" i="1"/>
  <c r="AQ286" i="1"/>
  <c r="AR286" i="1"/>
  <c r="AS286" i="1"/>
  <c r="AP287" i="1"/>
  <c r="AQ287" i="1"/>
  <c r="AR287" i="1"/>
  <c r="AS287" i="1"/>
  <c r="AP288" i="1"/>
  <c r="AQ288" i="1"/>
  <c r="AR288" i="1"/>
  <c r="AS288" i="1"/>
  <c r="AP289" i="1"/>
  <c r="AQ289" i="1"/>
  <c r="AR289" i="1"/>
  <c r="AS289" i="1"/>
  <c r="AP290" i="1"/>
  <c r="AQ290" i="1"/>
  <c r="AR290" i="1"/>
  <c r="AS290" i="1"/>
  <c r="AP291" i="1"/>
  <c r="AQ291" i="1"/>
  <c r="AR291" i="1"/>
  <c r="AS291" i="1"/>
  <c r="AP292" i="1"/>
  <c r="AQ292" i="1"/>
  <c r="AR292" i="1"/>
  <c r="AS292" i="1"/>
  <c r="AP293" i="1"/>
  <c r="AQ293" i="1"/>
  <c r="AR293" i="1"/>
  <c r="AS293" i="1"/>
  <c r="AP294" i="1"/>
  <c r="AQ294" i="1"/>
  <c r="AR294" i="1"/>
  <c r="AS294" i="1"/>
  <c r="AP295" i="1"/>
  <c r="AQ295" i="1"/>
  <c r="AR295" i="1"/>
  <c r="AS295" i="1"/>
  <c r="AP296" i="1"/>
  <c r="AQ296" i="1"/>
  <c r="AR296" i="1"/>
  <c r="AS296" i="1"/>
  <c r="AP297" i="1"/>
  <c r="AQ297" i="1"/>
  <c r="AR297" i="1"/>
  <c r="AS297" i="1"/>
  <c r="AP298" i="1"/>
  <c r="AQ298" i="1"/>
  <c r="AR298" i="1"/>
  <c r="AS298" i="1"/>
  <c r="AP299" i="1"/>
  <c r="AQ299" i="1"/>
  <c r="AR299" i="1"/>
  <c r="AS299" i="1"/>
  <c r="AP300" i="1"/>
  <c r="AQ300" i="1"/>
  <c r="AR300" i="1"/>
  <c r="AS300" i="1"/>
  <c r="AP301" i="1"/>
  <c r="AQ301" i="1"/>
  <c r="AR301" i="1"/>
  <c r="AS301" i="1"/>
  <c r="AP302" i="1"/>
  <c r="AQ302" i="1"/>
  <c r="AR302" i="1"/>
  <c r="AS302" i="1"/>
  <c r="AP303" i="1"/>
  <c r="AQ303" i="1"/>
  <c r="AR303" i="1"/>
  <c r="AS303" i="1"/>
  <c r="AP304" i="1"/>
  <c r="AQ304" i="1"/>
  <c r="AR304" i="1"/>
  <c r="AS304" i="1"/>
  <c r="AP305" i="1"/>
  <c r="AQ305" i="1"/>
  <c r="AR305" i="1"/>
  <c r="AS305" i="1"/>
  <c r="AP306" i="1"/>
  <c r="AQ306" i="1"/>
  <c r="AR306" i="1"/>
  <c r="AS306" i="1"/>
  <c r="AP307" i="1"/>
  <c r="AQ307" i="1"/>
  <c r="AR307" i="1"/>
  <c r="AS307" i="1"/>
  <c r="AP308" i="1"/>
  <c r="AQ308" i="1"/>
  <c r="AR308" i="1"/>
  <c r="AS308" i="1"/>
  <c r="AP309" i="1"/>
  <c r="AQ309" i="1"/>
  <c r="AR309" i="1"/>
  <c r="AS309" i="1"/>
  <c r="AP310" i="1"/>
  <c r="AQ310" i="1"/>
  <c r="AR310" i="1"/>
  <c r="AS310" i="1"/>
  <c r="AP311" i="1"/>
  <c r="AQ311" i="1"/>
  <c r="AR311" i="1"/>
  <c r="AS311" i="1"/>
  <c r="AP312" i="1"/>
  <c r="AQ312" i="1"/>
  <c r="AR312" i="1"/>
  <c r="AS312" i="1"/>
  <c r="AP313" i="1"/>
  <c r="AQ313" i="1"/>
  <c r="AR313" i="1"/>
  <c r="AS313" i="1"/>
  <c r="AP314" i="1"/>
  <c r="AQ314" i="1"/>
  <c r="AR314" i="1"/>
  <c r="AS314" i="1"/>
  <c r="AP315" i="1"/>
  <c r="AQ315" i="1"/>
  <c r="AR315" i="1"/>
  <c r="AS315" i="1"/>
  <c r="AP316" i="1"/>
  <c r="AQ316" i="1"/>
  <c r="AR316" i="1"/>
  <c r="AS316" i="1"/>
  <c r="AP317" i="1"/>
  <c r="AQ317" i="1"/>
  <c r="AR317" i="1"/>
  <c r="AS317" i="1"/>
  <c r="AP318" i="1"/>
  <c r="AQ318" i="1"/>
  <c r="AR318" i="1"/>
  <c r="AS318" i="1"/>
  <c r="AP319" i="1"/>
  <c r="AQ319" i="1"/>
  <c r="AR319" i="1"/>
  <c r="AS319" i="1"/>
  <c r="AP320" i="1"/>
  <c r="AQ320" i="1"/>
  <c r="AR320" i="1"/>
  <c r="AS320" i="1"/>
  <c r="AP321" i="1"/>
  <c r="AQ321" i="1"/>
  <c r="AR321" i="1"/>
  <c r="AS321" i="1"/>
  <c r="AP322" i="1"/>
  <c r="AQ322" i="1"/>
  <c r="AR322" i="1"/>
  <c r="AS322" i="1"/>
  <c r="AP323" i="1"/>
  <c r="AQ323" i="1"/>
  <c r="AR323" i="1"/>
  <c r="AS323" i="1"/>
  <c r="AP324" i="1"/>
  <c r="AQ324" i="1"/>
  <c r="AR324" i="1"/>
  <c r="AS324" i="1"/>
  <c r="AP325" i="1"/>
  <c r="AQ325" i="1"/>
  <c r="AR325" i="1"/>
  <c r="AS325" i="1"/>
  <c r="AP326" i="1"/>
  <c r="AQ326" i="1"/>
  <c r="AR326" i="1"/>
  <c r="AS326" i="1"/>
  <c r="AP327" i="1"/>
  <c r="AQ327" i="1"/>
  <c r="AR327" i="1"/>
  <c r="AS327" i="1"/>
  <c r="AP328" i="1"/>
  <c r="AQ328" i="1"/>
  <c r="AR328" i="1"/>
  <c r="AS328" i="1"/>
  <c r="AP329" i="1"/>
  <c r="AQ329" i="1"/>
  <c r="AR329" i="1"/>
  <c r="AS329" i="1"/>
  <c r="AP330" i="1"/>
  <c r="AQ330" i="1"/>
  <c r="AR330" i="1"/>
  <c r="AS330" i="1"/>
  <c r="AP331" i="1"/>
  <c r="AQ331" i="1"/>
  <c r="AR331" i="1"/>
  <c r="AS331" i="1"/>
  <c r="AP332" i="1"/>
  <c r="AQ332" i="1"/>
  <c r="AR332" i="1"/>
  <c r="AS332" i="1"/>
  <c r="AP333" i="1"/>
  <c r="AQ333" i="1"/>
  <c r="AR333" i="1"/>
  <c r="AS333" i="1"/>
  <c r="AP334" i="1"/>
  <c r="AQ334" i="1"/>
  <c r="AR334" i="1"/>
  <c r="AS334" i="1"/>
  <c r="AP335" i="1"/>
  <c r="AQ335" i="1"/>
  <c r="AR335" i="1"/>
  <c r="AS335" i="1"/>
  <c r="AP336" i="1"/>
  <c r="AQ336" i="1"/>
  <c r="AR336" i="1"/>
  <c r="AS336" i="1"/>
  <c r="AP337" i="1"/>
  <c r="AQ337" i="1"/>
  <c r="AR337" i="1"/>
  <c r="AS337" i="1"/>
  <c r="AP338" i="1"/>
  <c r="AQ338" i="1"/>
  <c r="AR338" i="1"/>
  <c r="AS338" i="1"/>
  <c r="AP339" i="1"/>
  <c r="AQ339" i="1"/>
  <c r="AR339" i="1"/>
  <c r="AS339" i="1"/>
  <c r="AP340" i="1"/>
  <c r="AQ340" i="1"/>
  <c r="AR340" i="1"/>
  <c r="AS340" i="1"/>
  <c r="AP341" i="1"/>
  <c r="AQ341" i="1"/>
  <c r="AR341" i="1"/>
  <c r="AS341" i="1"/>
  <c r="AP342" i="1"/>
  <c r="AQ342" i="1"/>
  <c r="AR342" i="1"/>
  <c r="AS342" i="1"/>
  <c r="AP343" i="1"/>
  <c r="AQ343" i="1"/>
  <c r="AR343" i="1"/>
  <c r="AS343" i="1"/>
  <c r="AP344" i="1"/>
  <c r="AQ344" i="1"/>
  <c r="AR344" i="1"/>
  <c r="AS344" i="1"/>
  <c r="AP345" i="1"/>
  <c r="AQ345" i="1"/>
  <c r="AR345" i="1"/>
  <c r="AS345" i="1"/>
  <c r="AP346" i="1"/>
  <c r="AQ346" i="1"/>
  <c r="AR346" i="1"/>
  <c r="AS346" i="1"/>
  <c r="AP347" i="1"/>
  <c r="AQ347" i="1"/>
  <c r="AR347" i="1"/>
  <c r="AS347" i="1"/>
  <c r="AP348" i="1"/>
  <c r="AQ348" i="1"/>
  <c r="AR348" i="1"/>
  <c r="AS348" i="1"/>
  <c r="AP349" i="1"/>
  <c r="AQ349" i="1"/>
  <c r="AR349" i="1"/>
  <c r="AS349" i="1"/>
  <c r="AP350" i="1"/>
  <c r="AQ350" i="1"/>
  <c r="AR350" i="1"/>
  <c r="AS350" i="1"/>
  <c r="AP351" i="1"/>
  <c r="AQ351" i="1"/>
  <c r="AR351" i="1"/>
  <c r="AS351" i="1"/>
  <c r="AP352" i="1"/>
  <c r="AQ352" i="1"/>
  <c r="AR352" i="1"/>
  <c r="AS352" i="1"/>
  <c r="AP353" i="1"/>
  <c r="AQ353" i="1"/>
  <c r="AR353" i="1"/>
  <c r="AS353" i="1"/>
  <c r="AP354" i="1"/>
  <c r="AQ354" i="1"/>
  <c r="AR354" i="1"/>
  <c r="AS354" i="1"/>
  <c r="AP355" i="1"/>
  <c r="AQ355" i="1"/>
  <c r="AR355" i="1"/>
  <c r="AS355" i="1"/>
  <c r="AP356" i="1"/>
  <c r="AQ356" i="1"/>
  <c r="AR356" i="1"/>
  <c r="AS356" i="1"/>
  <c r="AP357" i="1"/>
  <c r="AQ357" i="1"/>
  <c r="AR357" i="1"/>
  <c r="AS357" i="1"/>
  <c r="AP358" i="1"/>
  <c r="AQ358" i="1"/>
  <c r="AR358" i="1"/>
  <c r="AS358" i="1"/>
  <c r="AP359" i="1"/>
  <c r="AQ359" i="1"/>
  <c r="AR359" i="1"/>
  <c r="AS359" i="1"/>
  <c r="AP360" i="1"/>
  <c r="AQ360" i="1"/>
  <c r="AR360" i="1"/>
  <c r="AS360" i="1"/>
  <c r="AP361" i="1"/>
  <c r="AQ361" i="1"/>
  <c r="AR361" i="1"/>
  <c r="AS361" i="1"/>
  <c r="AP362" i="1"/>
  <c r="AQ362" i="1"/>
  <c r="AR362" i="1"/>
  <c r="AS362" i="1"/>
  <c r="AP363" i="1"/>
  <c r="AQ363" i="1"/>
  <c r="AR363" i="1"/>
  <c r="AS363" i="1"/>
  <c r="AP364" i="1"/>
  <c r="AQ364" i="1"/>
  <c r="AR364" i="1"/>
  <c r="AS364" i="1"/>
  <c r="AP365" i="1"/>
  <c r="AQ365" i="1"/>
  <c r="AR365" i="1"/>
  <c r="AS365" i="1"/>
  <c r="AP366" i="1"/>
  <c r="AQ366" i="1"/>
  <c r="AR366" i="1"/>
  <c r="AS366" i="1"/>
  <c r="AP367" i="1"/>
  <c r="AQ367" i="1"/>
  <c r="AR367" i="1"/>
  <c r="AS367" i="1"/>
  <c r="AP368" i="1"/>
  <c r="AQ368" i="1"/>
  <c r="AR368" i="1"/>
  <c r="AS368" i="1"/>
  <c r="AP369" i="1"/>
  <c r="AQ369" i="1"/>
  <c r="AR369" i="1"/>
  <c r="AS369" i="1"/>
  <c r="AP370" i="1"/>
  <c r="AQ370" i="1"/>
  <c r="AR370" i="1"/>
  <c r="AS370" i="1"/>
  <c r="AP371" i="1"/>
  <c r="AQ371" i="1"/>
  <c r="AR371" i="1"/>
  <c r="AS371" i="1"/>
  <c r="AP372" i="1"/>
  <c r="AQ372" i="1"/>
  <c r="AR372" i="1"/>
  <c r="AS372" i="1"/>
  <c r="AP373" i="1"/>
  <c r="AQ373" i="1"/>
  <c r="AR373" i="1"/>
  <c r="AS373" i="1"/>
  <c r="AP374" i="1"/>
  <c r="AQ374" i="1"/>
  <c r="AR374" i="1"/>
  <c r="AS374" i="1"/>
  <c r="AP375" i="1"/>
  <c r="AQ375" i="1"/>
  <c r="AR375" i="1"/>
  <c r="AS375" i="1"/>
  <c r="AP376" i="1"/>
  <c r="AQ376" i="1"/>
  <c r="AR376" i="1"/>
  <c r="AS376" i="1"/>
  <c r="AP377" i="1"/>
  <c r="AQ377" i="1"/>
  <c r="AR377" i="1"/>
  <c r="AS377" i="1"/>
  <c r="AP378" i="1"/>
  <c r="AQ378" i="1"/>
  <c r="AR378" i="1"/>
  <c r="AS378" i="1"/>
  <c r="AP379" i="1"/>
  <c r="AQ379" i="1"/>
  <c r="AR379" i="1"/>
  <c r="AS379" i="1"/>
  <c r="AP380" i="1"/>
  <c r="AQ380" i="1"/>
  <c r="AR380" i="1"/>
  <c r="AS380" i="1"/>
  <c r="AP381" i="1"/>
  <c r="AQ381" i="1"/>
  <c r="AR381" i="1"/>
  <c r="AS381" i="1"/>
  <c r="AP382" i="1"/>
  <c r="AQ382" i="1"/>
  <c r="AR382" i="1"/>
  <c r="AS382" i="1"/>
  <c r="AP383" i="1"/>
  <c r="AQ383" i="1"/>
  <c r="AR383" i="1"/>
  <c r="AS383" i="1"/>
  <c r="AP384" i="1"/>
  <c r="AQ384" i="1"/>
  <c r="AR384" i="1"/>
  <c r="AS384" i="1"/>
  <c r="AP385" i="1"/>
  <c r="AQ385" i="1"/>
  <c r="AR385" i="1"/>
  <c r="AS385" i="1"/>
  <c r="AP386" i="1"/>
  <c r="AQ386" i="1"/>
  <c r="AR386" i="1"/>
  <c r="AS386" i="1"/>
  <c r="AP387" i="1"/>
  <c r="AQ387" i="1"/>
  <c r="AR387" i="1"/>
  <c r="AS387" i="1"/>
  <c r="AP388" i="1"/>
  <c r="AQ388" i="1"/>
  <c r="AR388" i="1"/>
  <c r="AS388" i="1"/>
  <c r="AP389" i="1"/>
  <c r="AQ389" i="1"/>
  <c r="AR389" i="1"/>
  <c r="AS389" i="1"/>
  <c r="AP390" i="1"/>
  <c r="AQ390" i="1"/>
  <c r="AR390" i="1"/>
  <c r="AS390" i="1"/>
  <c r="AP391" i="1"/>
  <c r="AQ391" i="1"/>
  <c r="AR391" i="1"/>
  <c r="AS391" i="1"/>
  <c r="AP392" i="1"/>
  <c r="AQ392" i="1"/>
  <c r="AR392" i="1"/>
  <c r="AS392" i="1"/>
  <c r="AP393" i="1"/>
  <c r="AQ393" i="1"/>
  <c r="AR393" i="1"/>
  <c r="AS393" i="1"/>
  <c r="AP394" i="1"/>
  <c r="AQ394" i="1"/>
  <c r="AR394" i="1"/>
  <c r="AS394" i="1"/>
  <c r="AP395" i="1"/>
  <c r="AQ395" i="1"/>
  <c r="AR395" i="1"/>
  <c r="AS395" i="1"/>
  <c r="AP396" i="1"/>
  <c r="AQ396" i="1"/>
  <c r="AR396" i="1"/>
  <c r="AS396" i="1"/>
  <c r="AP397" i="1"/>
  <c r="AQ397" i="1"/>
  <c r="AR397" i="1"/>
  <c r="AS397" i="1"/>
  <c r="AP398" i="1"/>
  <c r="AQ398" i="1"/>
  <c r="AR398" i="1"/>
  <c r="AS398" i="1"/>
  <c r="AP399" i="1"/>
  <c r="AQ399" i="1"/>
  <c r="AR399" i="1"/>
  <c r="AS399" i="1"/>
  <c r="AP400" i="1"/>
  <c r="AQ400" i="1"/>
  <c r="AR400" i="1"/>
  <c r="AS400" i="1"/>
  <c r="AP401" i="1"/>
  <c r="AQ401" i="1"/>
  <c r="AR401" i="1"/>
  <c r="AS401" i="1"/>
  <c r="AP402" i="1"/>
  <c r="AQ402" i="1"/>
  <c r="AR402" i="1"/>
  <c r="AS402" i="1"/>
  <c r="AP403" i="1"/>
  <c r="AQ403" i="1"/>
  <c r="AR403" i="1"/>
  <c r="AS403" i="1"/>
  <c r="AP404" i="1"/>
  <c r="AQ404" i="1"/>
  <c r="AR404" i="1"/>
  <c r="AS404" i="1"/>
  <c r="AP405" i="1"/>
  <c r="AQ405" i="1"/>
  <c r="AR405" i="1"/>
  <c r="AS405" i="1"/>
  <c r="AP406" i="1"/>
  <c r="AQ406" i="1"/>
  <c r="AR406" i="1"/>
  <c r="AS406" i="1"/>
  <c r="AP407" i="1"/>
  <c r="AQ407" i="1"/>
  <c r="AR407" i="1"/>
  <c r="AS407" i="1"/>
  <c r="AP408" i="1"/>
  <c r="AQ408" i="1"/>
  <c r="AR408" i="1"/>
  <c r="AS408" i="1"/>
  <c r="AP409" i="1"/>
  <c r="AQ409" i="1"/>
  <c r="AR409" i="1"/>
  <c r="AS409" i="1"/>
  <c r="AP410" i="1"/>
  <c r="AQ410" i="1"/>
  <c r="AR410" i="1"/>
  <c r="AS410" i="1"/>
  <c r="AP411" i="1"/>
  <c r="AQ411" i="1"/>
  <c r="AR411" i="1"/>
  <c r="AS411" i="1"/>
  <c r="AP412" i="1"/>
  <c r="AQ412" i="1"/>
  <c r="AR412" i="1"/>
  <c r="AS412" i="1"/>
  <c r="AP413" i="1"/>
  <c r="AQ413" i="1"/>
  <c r="AR413" i="1"/>
  <c r="AS413" i="1"/>
  <c r="AP414" i="1"/>
  <c r="AQ414" i="1"/>
  <c r="AR414" i="1"/>
  <c r="AS414" i="1"/>
  <c r="AP415" i="1"/>
  <c r="AQ415" i="1"/>
  <c r="AR415" i="1"/>
  <c r="AS415" i="1"/>
  <c r="AP416" i="1"/>
  <c r="AQ416" i="1"/>
  <c r="AR416" i="1"/>
  <c r="AS416" i="1"/>
  <c r="AP417" i="1"/>
  <c r="AQ417" i="1"/>
  <c r="AR417" i="1"/>
  <c r="AS417" i="1"/>
  <c r="AP418" i="1"/>
  <c r="AQ418" i="1"/>
  <c r="AR418" i="1"/>
  <c r="AS418" i="1"/>
  <c r="AP419" i="1"/>
  <c r="AQ419" i="1"/>
  <c r="AR419" i="1"/>
  <c r="AS419" i="1"/>
  <c r="AP420" i="1"/>
  <c r="AQ420" i="1"/>
  <c r="AR420" i="1"/>
  <c r="AS420" i="1"/>
  <c r="AP421" i="1"/>
  <c r="AQ421" i="1"/>
  <c r="AR421" i="1"/>
  <c r="AS421" i="1"/>
  <c r="AP422" i="1"/>
  <c r="AQ422" i="1"/>
  <c r="AR422" i="1"/>
  <c r="AS422" i="1"/>
  <c r="AP423" i="1"/>
  <c r="AQ423" i="1"/>
  <c r="AR423" i="1"/>
  <c r="AS423" i="1"/>
  <c r="AP424" i="1"/>
  <c r="AQ424" i="1"/>
  <c r="AR424" i="1"/>
  <c r="AS424" i="1"/>
  <c r="AP425" i="1"/>
  <c r="AQ425" i="1"/>
  <c r="AR425" i="1"/>
  <c r="AS425" i="1"/>
  <c r="AP426" i="1"/>
  <c r="AQ426" i="1"/>
  <c r="AR426" i="1"/>
  <c r="AS426" i="1"/>
  <c r="AP427" i="1"/>
  <c r="AQ427" i="1"/>
  <c r="AR427" i="1"/>
  <c r="AS427" i="1"/>
  <c r="AP428" i="1"/>
  <c r="AQ428" i="1"/>
  <c r="AR428" i="1"/>
  <c r="AS428" i="1"/>
  <c r="AP429" i="1"/>
  <c r="AQ429" i="1"/>
  <c r="AR429" i="1"/>
  <c r="AS429" i="1"/>
  <c r="AP430" i="1"/>
  <c r="AQ430" i="1"/>
  <c r="AR430" i="1"/>
  <c r="AS430" i="1"/>
  <c r="AP431" i="1"/>
  <c r="AQ431" i="1"/>
  <c r="AR431" i="1"/>
  <c r="AS431" i="1"/>
  <c r="AP432" i="1"/>
  <c r="AQ432" i="1"/>
  <c r="AR432" i="1"/>
  <c r="AS432" i="1"/>
  <c r="AP433" i="1"/>
  <c r="AQ433" i="1"/>
  <c r="AR433" i="1"/>
  <c r="AS433" i="1"/>
  <c r="AP434" i="1"/>
  <c r="AQ434" i="1"/>
  <c r="AR434" i="1"/>
  <c r="AS434" i="1"/>
  <c r="AP435" i="1"/>
  <c r="AQ435" i="1"/>
  <c r="AR435" i="1"/>
  <c r="AS435" i="1"/>
  <c r="AP436" i="1"/>
  <c r="AQ436" i="1"/>
  <c r="AR436" i="1"/>
  <c r="AS436" i="1"/>
  <c r="AP437" i="1"/>
  <c r="AQ437" i="1"/>
  <c r="AR437" i="1"/>
  <c r="AS437" i="1"/>
  <c r="AP438" i="1"/>
  <c r="AQ438" i="1"/>
  <c r="AR438" i="1"/>
  <c r="AS438" i="1"/>
  <c r="AP439" i="1"/>
  <c r="AQ439" i="1"/>
  <c r="AR439" i="1"/>
  <c r="AS439" i="1"/>
  <c r="AP440" i="1"/>
  <c r="AQ440" i="1"/>
  <c r="AR440" i="1"/>
  <c r="AS440" i="1"/>
  <c r="AP441" i="1"/>
  <c r="AQ441" i="1"/>
  <c r="AR441" i="1"/>
  <c r="AS441" i="1"/>
  <c r="AP442" i="1"/>
  <c r="AQ442" i="1"/>
  <c r="AR442" i="1"/>
  <c r="AS442" i="1"/>
  <c r="AP443" i="1"/>
  <c r="AQ443" i="1"/>
  <c r="AR443" i="1"/>
  <c r="AS443" i="1"/>
  <c r="AP444" i="1"/>
  <c r="AQ444" i="1"/>
  <c r="AR444" i="1"/>
  <c r="AS444" i="1"/>
  <c r="AP445" i="1"/>
  <c r="AQ445" i="1"/>
  <c r="AR445" i="1"/>
  <c r="AS445" i="1"/>
  <c r="AP446" i="1"/>
  <c r="AQ446" i="1"/>
  <c r="AR446" i="1"/>
  <c r="AS446" i="1"/>
  <c r="AP447" i="1"/>
  <c r="AQ447" i="1"/>
  <c r="AR447" i="1"/>
  <c r="AS447" i="1"/>
  <c r="AP448" i="1"/>
  <c r="AQ448" i="1"/>
  <c r="AR448" i="1"/>
  <c r="AS448" i="1"/>
  <c r="AP449" i="1"/>
  <c r="AQ449" i="1"/>
  <c r="AR449" i="1"/>
  <c r="AS449" i="1"/>
  <c r="AP450" i="1"/>
  <c r="AQ450" i="1"/>
  <c r="AR450" i="1"/>
  <c r="AS450" i="1"/>
  <c r="AP451" i="1"/>
  <c r="AQ451" i="1"/>
  <c r="AR451" i="1"/>
  <c r="AS451" i="1"/>
  <c r="AP452" i="1"/>
  <c r="AQ452" i="1"/>
  <c r="AR452" i="1"/>
  <c r="AS452" i="1"/>
  <c r="AP453" i="1"/>
  <c r="AQ453" i="1"/>
  <c r="AR453" i="1"/>
  <c r="AS453" i="1"/>
  <c r="AP454" i="1"/>
  <c r="AQ454" i="1"/>
  <c r="AR454" i="1"/>
  <c r="AS454" i="1"/>
  <c r="AP455" i="1"/>
  <c r="AQ455" i="1"/>
  <c r="AR455" i="1"/>
  <c r="AS455" i="1"/>
  <c r="AP456" i="1"/>
  <c r="AQ456" i="1"/>
  <c r="AR456" i="1"/>
  <c r="AS456" i="1"/>
  <c r="AP457" i="1"/>
  <c r="AQ457" i="1"/>
  <c r="AR457" i="1"/>
  <c r="AS457" i="1"/>
  <c r="AP458" i="1"/>
  <c r="AQ458" i="1"/>
  <c r="AR458" i="1"/>
  <c r="AS458" i="1"/>
  <c r="AP459" i="1"/>
  <c r="AQ459" i="1"/>
  <c r="AR459" i="1"/>
  <c r="AS459" i="1"/>
  <c r="AP460" i="1"/>
  <c r="AQ460" i="1"/>
  <c r="AR460" i="1"/>
  <c r="AS460" i="1"/>
  <c r="AP461" i="1"/>
  <c r="AQ461" i="1"/>
  <c r="AR461" i="1"/>
  <c r="AS461" i="1"/>
  <c r="AP462" i="1"/>
  <c r="AQ462" i="1"/>
  <c r="AR462" i="1"/>
  <c r="AS462" i="1"/>
  <c r="AP463" i="1"/>
  <c r="AQ463" i="1"/>
  <c r="AR463" i="1"/>
  <c r="AS463" i="1"/>
  <c r="AP464" i="1"/>
  <c r="AQ464" i="1"/>
  <c r="AR464" i="1"/>
  <c r="AS464" i="1"/>
  <c r="AP465" i="1"/>
  <c r="AQ465" i="1"/>
  <c r="AR465" i="1"/>
  <c r="AS465" i="1"/>
  <c r="AP466" i="1"/>
  <c r="AQ466" i="1"/>
  <c r="AR466" i="1"/>
  <c r="AS466" i="1"/>
  <c r="AP467" i="1"/>
  <c r="AQ467" i="1"/>
  <c r="AR467" i="1"/>
  <c r="AS467" i="1"/>
  <c r="AP468" i="1"/>
  <c r="AQ468" i="1"/>
  <c r="AR468" i="1"/>
  <c r="AS468" i="1"/>
  <c r="AP469" i="1"/>
  <c r="AQ469" i="1"/>
  <c r="AR469" i="1"/>
  <c r="AS469" i="1"/>
  <c r="AP470" i="1"/>
  <c r="AQ470" i="1"/>
  <c r="AR470" i="1"/>
  <c r="AS470" i="1"/>
  <c r="AP471" i="1"/>
  <c r="AQ471" i="1"/>
  <c r="AR471" i="1"/>
  <c r="AS471" i="1"/>
  <c r="AP472" i="1"/>
  <c r="AQ472" i="1"/>
  <c r="AR472" i="1"/>
  <c r="AS472" i="1"/>
  <c r="AP473" i="1"/>
  <c r="AQ473" i="1"/>
  <c r="AR473" i="1"/>
  <c r="AS473" i="1"/>
  <c r="AP474" i="1"/>
  <c r="AQ474" i="1"/>
  <c r="AR474" i="1"/>
  <c r="AS474" i="1"/>
  <c r="AP475" i="1"/>
  <c r="AQ475" i="1"/>
  <c r="AR475" i="1"/>
  <c r="AS475" i="1"/>
  <c r="AP476" i="1"/>
  <c r="AQ476" i="1"/>
  <c r="AR476" i="1"/>
  <c r="AS476" i="1"/>
  <c r="AP477" i="1"/>
  <c r="AQ477" i="1"/>
  <c r="AR477" i="1"/>
  <c r="AS477" i="1"/>
  <c r="AP478" i="1"/>
  <c r="AQ478" i="1"/>
  <c r="AR478" i="1"/>
  <c r="AS478" i="1"/>
  <c r="AP479" i="1"/>
  <c r="AQ479" i="1"/>
  <c r="AR479" i="1"/>
  <c r="AS479" i="1"/>
  <c r="AP480" i="1"/>
  <c r="AQ480" i="1"/>
  <c r="AR480" i="1"/>
  <c r="AS480" i="1"/>
  <c r="AP481" i="1"/>
  <c r="AQ481" i="1"/>
  <c r="AR481" i="1"/>
  <c r="AS481" i="1"/>
  <c r="AP482" i="1"/>
  <c r="AQ482" i="1"/>
  <c r="AR482" i="1"/>
  <c r="AS482" i="1"/>
  <c r="AP483" i="1"/>
  <c r="AQ483" i="1"/>
  <c r="AR483" i="1"/>
  <c r="AS483" i="1"/>
  <c r="AP484" i="1"/>
  <c r="AQ484" i="1"/>
  <c r="AR484" i="1"/>
  <c r="AS484" i="1"/>
  <c r="AP485" i="1"/>
  <c r="AQ485" i="1"/>
  <c r="AR485" i="1"/>
  <c r="AS485" i="1"/>
  <c r="AP486" i="1"/>
  <c r="AQ486" i="1"/>
  <c r="AR486" i="1"/>
  <c r="AS486" i="1"/>
  <c r="AP487" i="1"/>
  <c r="AQ487" i="1"/>
  <c r="AR487" i="1"/>
  <c r="AS487" i="1"/>
  <c r="AP488" i="1"/>
  <c r="AQ488" i="1"/>
  <c r="AR488" i="1"/>
  <c r="AS488" i="1"/>
  <c r="AP489" i="1"/>
  <c r="AQ489" i="1"/>
  <c r="AR489" i="1"/>
  <c r="AS489" i="1"/>
  <c r="AP490" i="1"/>
  <c r="AQ490" i="1"/>
  <c r="AR490" i="1"/>
  <c r="AS490" i="1"/>
  <c r="AP491" i="1"/>
  <c r="AQ491" i="1"/>
  <c r="AR491" i="1"/>
  <c r="AS491" i="1"/>
  <c r="AP492" i="1"/>
  <c r="AQ492" i="1"/>
  <c r="AR492" i="1"/>
  <c r="AS492" i="1"/>
  <c r="AP493" i="1"/>
  <c r="AQ493" i="1"/>
  <c r="AR493" i="1"/>
  <c r="AS493" i="1"/>
  <c r="AP494" i="1"/>
  <c r="AQ494" i="1"/>
  <c r="AR494" i="1"/>
  <c r="AS494" i="1"/>
  <c r="AP495" i="1"/>
  <c r="AQ495" i="1"/>
  <c r="AR495" i="1"/>
  <c r="AS495" i="1"/>
  <c r="AP496" i="1"/>
  <c r="AQ496" i="1"/>
  <c r="AR496" i="1"/>
  <c r="AS496" i="1"/>
  <c r="AP497" i="1"/>
  <c r="AQ497" i="1"/>
  <c r="AR497" i="1"/>
  <c r="AS497" i="1"/>
  <c r="AP498" i="1"/>
  <c r="AQ498" i="1"/>
  <c r="AR498" i="1"/>
  <c r="AS498" i="1"/>
  <c r="AP499" i="1"/>
  <c r="AQ499" i="1"/>
  <c r="AR499" i="1"/>
  <c r="AS499" i="1"/>
  <c r="AP500" i="1"/>
  <c r="AQ500" i="1"/>
  <c r="AR500" i="1"/>
  <c r="AS500" i="1"/>
  <c r="AP501" i="1"/>
  <c r="AQ501" i="1"/>
  <c r="AR501" i="1"/>
  <c r="AS501" i="1"/>
  <c r="AP502" i="1"/>
  <c r="AQ502" i="1"/>
  <c r="AR502" i="1"/>
  <c r="AS502" i="1"/>
  <c r="AP503" i="1"/>
  <c r="AQ503" i="1"/>
  <c r="AR503" i="1"/>
  <c r="AS503" i="1"/>
  <c r="AP504" i="1"/>
  <c r="AQ504" i="1"/>
  <c r="AR504" i="1"/>
  <c r="AS504" i="1"/>
  <c r="AP505" i="1"/>
  <c r="AQ505" i="1"/>
  <c r="AR505" i="1"/>
  <c r="AS505" i="1"/>
  <c r="AP506" i="1"/>
  <c r="AQ506" i="1"/>
  <c r="AR506" i="1"/>
  <c r="AS506" i="1"/>
  <c r="AP507" i="1"/>
  <c r="AQ507" i="1"/>
  <c r="AR507" i="1"/>
  <c r="AS507" i="1"/>
  <c r="AP508" i="1"/>
  <c r="AQ508" i="1"/>
  <c r="AR508" i="1"/>
  <c r="AS508" i="1"/>
  <c r="AQ6" i="1"/>
  <c r="AR6" i="1"/>
  <c r="AS6" i="1"/>
  <c r="DP22" i="1" l="1" a="1"/>
  <c r="DP22" i="1" s="1"/>
  <c r="W3" i="1" s="1" a="1"/>
  <c r="W3" i="1" s="1"/>
  <c r="DW4" i="1"/>
  <c r="DP6" i="1"/>
  <c r="R3" i="1" l="1" a="1"/>
  <c r="R3" i="1" s="1"/>
  <c r="U3" i="1" a="1"/>
  <c r="U3" i="1" s="1"/>
  <c r="S3" i="1" a="1"/>
  <c r="S3" i="1" s="1"/>
  <c r="T3" i="1" a="1"/>
  <c r="T3" i="1" s="1"/>
  <c r="V3" i="1" a="1"/>
  <c r="V3" i="1" s="1"/>
  <c r="DY28" i="1" l="1"/>
  <c r="EA28" i="1"/>
  <c r="DZ28" i="1"/>
  <c r="DY27" i="1"/>
  <c r="BO13" i="1" l="1" a="1"/>
  <c r="BO13" i="1" s="1"/>
  <c r="BO14" i="1" a="1"/>
  <c r="BO14" i="1" s="1"/>
  <c r="BO15" i="1" a="1"/>
  <c r="BO15" i="1" s="1"/>
  <c r="BO16" i="1" a="1"/>
  <c r="BO16" i="1" s="1"/>
  <c r="BO17" i="1" a="1"/>
  <c r="BO17" i="1" s="1"/>
  <c r="BO18" i="1" a="1"/>
  <c r="BO18" i="1" s="1"/>
  <c r="BO19" i="1" a="1"/>
  <c r="BO19" i="1" s="1"/>
  <c r="BO20" i="1" a="1"/>
  <c r="BO20" i="1" s="1"/>
  <c r="BO21" i="1" a="1"/>
  <c r="BO21" i="1" s="1"/>
  <c r="BO22" i="1" a="1"/>
  <c r="BO22" i="1" s="1"/>
  <c r="BO23" i="1" a="1"/>
  <c r="BO23" i="1" s="1"/>
  <c r="BO24" i="1" a="1"/>
  <c r="BO24" i="1" s="1"/>
  <c r="BO25" i="1" a="1"/>
  <c r="BO25" i="1" s="1"/>
  <c r="BO26" i="1" a="1"/>
  <c r="BO26" i="1" s="1"/>
  <c r="BO27" i="1" a="1"/>
  <c r="BO27" i="1" s="1"/>
  <c r="BO28" i="1" a="1"/>
  <c r="BO28" i="1" s="1"/>
  <c r="BO29" i="1" a="1"/>
  <c r="BO29" i="1" s="1"/>
  <c r="BO30" i="1" a="1"/>
  <c r="BO30" i="1" s="1"/>
  <c r="BO31" i="1" a="1"/>
  <c r="BO31" i="1" s="1"/>
  <c r="BO32" i="1" a="1"/>
  <c r="BO32" i="1" s="1"/>
  <c r="BO33" i="1" a="1"/>
  <c r="BO33" i="1" s="1"/>
  <c r="BO34" i="1" a="1"/>
  <c r="BO34" i="1" s="1"/>
  <c r="BO35" i="1" a="1"/>
  <c r="BO35" i="1" s="1"/>
  <c r="BO36" i="1" a="1"/>
  <c r="BO36" i="1" s="1"/>
  <c r="BO37" i="1" a="1"/>
  <c r="BO37" i="1" s="1"/>
  <c r="BO38" i="1" a="1"/>
  <c r="BO38" i="1" s="1"/>
  <c r="BO39" i="1" a="1"/>
  <c r="BO39" i="1" s="1"/>
  <c r="BO40" i="1" a="1"/>
  <c r="BO40" i="1" s="1"/>
  <c r="BO41" i="1" a="1"/>
  <c r="BO41" i="1" s="1"/>
  <c r="BO42" i="1" a="1"/>
  <c r="BO42" i="1" s="1"/>
  <c r="BO43" i="1" a="1"/>
  <c r="BO43" i="1" s="1"/>
  <c r="BO44" i="1" a="1"/>
  <c r="BO44" i="1" s="1"/>
  <c r="BO45" i="1" a="1"/>
  <c r="BO45" i="1" s="1"/>
  <c r="BO46" i="1" a="1"/>
  <c r="BO46" i="1" s="1"/>
  <c r="BO47" i="1" a="1"/>
  <c r="BO47" i="1" s="1"/>
  <c r="BO48" i="1" a="1"/>
  <c r="BO48" i="1" s="1"/>
  <c r="BO49" i="1" a="1"/>
  <c r="BO49" i="1" s="1"/>
  <c r="BO50" i="1" a="1"/>
  <c r="BO50" i="1" s="1"/>
  <c r="BO51" i="1" a="1"/>
  <c r="BO51" i="1" s="1"/>
  <c r="BO52" i="1" a="1"/>
  <c r="BO52" i="1" s="1"/>
  <c r="BO53" i="1" a="1"/>
  <c r="BO53" i="1" s="1"/>
  <c r="BO54" i="1" a="1"/>
  <c r="BO54" i="1" s="1"/>
  <c r="BO55" i="1" a="1"/>
  <c r="BO55" i="1" s="1"/>
  <c r="BO56" i="1" a="1"/>
  <c r="BO56" i="1" s="1"/>
  <c r="BO57" i="1" a="1"/>
  <c r="BO57" i="1" s="1"/>
  <c r="BO58" i="1" a="1"/>
  <c r="BO58" i="1" s="1"/>
  <c r="BO59" i="1" a="1"/>
  <c r="BO59" i="1" s="1"/>
  <c r="BO60" i="1" a="1"/>
  <c r="BO60" i="1" s="1"/>
  <c r="BO61" i="1" a="1"/>
  <c r="BO61" i="1" s="1"/>
  <c r="BO62" i="1" a="1"/>
  <c r="BO62" i="1" s="1"/>
  <c r="BO63" i="1" a="1"/>
  <c r="BO63" i="1" s="1"/>
  <c r="BO64" i="1" a="1"/>
  <c r="BO64" i="1" s="1"/>
  <c r="BO65" i="1" a="1"/>
  <c r="BO65" i="1" s="1"/>
  <c r="BO66" i="1" a="1"/>
  <c r="BO66" i="1" s="1"/>
  <c r="BO67" i="1" a="1"/>
  <c r="BO67" i="1" s="1"/>
  <c r="BO68" i="1" a="1"/>
  <c r="BO68" i="1" s="1"/>
  <c r="BO69" i="1" a="1"/>
  <c r="BO69" i="1" s="1"/>
  <c r="BO70" i="1" a="1"/>
  <c r="BO70" i="1" s="1"/>
  <c r="BO71" i="1" a="1"/>
  <c r="BO71" i="1" s="1"/>
  <c r="BO72" i="1" a="1"/>
  <c r="BO72" i="1" s="1"/>
  <c r="BO73" i="1" a="1"/>
  <c r="BO73" i="1" s="1"/>
  <c r="BO74" i="1" a="1"/>
  <c r="BO74" i="1" s="1"/>
  <c r="BO75" i="1" a="1"/>
  <c r="BO75" i="1" s="1"/>
  <c r="BO76" i="1" a="1"/>
  <c r="BO76" i="1" s="1"/>
  <c r="BO77" i="1" a="1"/>
  <c r="BO77" i="1" s="1"/>
  <c r="BO78" i="1" a="1"/>
  <c r="BO78" i="1" s="1"/>
  <c r="BO79" i="1" a="1"/>
  <c r="BO79" i="1" s="1"/>
  <c r="BO80" i="1" a="1"/>
  <c r="BO80" i="1" s="1"/>
  <c r="BO81" i="1" a="1"/>
  <c r="BO81" i="1" s="1"/>
  <c r="BO82" i="1" a="1"/>
  <c r="BO82" i="1" s="1"/>
  <c r="BO83" i="1" a="1"/>
  <c r="BO83" i="1" s="1"/>
  <c r="BO84" i="1" a="1"/>
  <c r="BO84" i="1" s="1"/>
  <c r="BO85" i="1" a="1"/>
  <c r="BO85" i="1" s="1"/>
  <c r="BO86" i="1" a="1"/>
  <c r="BO86" i="1" s="1"/>
  <c r="BO87" i="1" a="1"/>
  <c r="BO87" i="1" s="1"/>
  <c r="BO88" i="1" a="1"/>
  <c r="BO88" i="1" s="1"/>
  <c r="BO89" i="1" a="1"/>
  <c r="BO89" i="1" s="1"/>
  <c r="BO90" i="1" a="1"/>
  <c r="BO90" i="1" s="1"/>
  <c r="BO91" i="1" a="1"/>
  <c r="BO91" i="1" s="1"/>
  <c r="BO92" i="1" a="1"/>
  <c r="BO92" i="1" s="1"/>
  <c r="BO93" i="1" a="1"/>
  <c r="BO93" i="1" s="1"/>
  <c r="BO94" i="1" a="1"/>
  <c r="BO94" i="1" s="1"/>
  <c r="BO95" i="1" a="1"/>
  <c r="BO95" i="1" s="1"/>
  <c r="BO96" i="1" a="1"/>
  <c r="BO96" i="1" s="1"/>
  <c r="BO97" i="1" a="1"/>
  <c r="BO97" i="1" s="1"/>
  <c r="BO98" i="1" a="1"/>
  <c r="BO98" i="1" s="1"/>
  <c r="BO99" i="1" a="1"/>
  <c r="BO99" i="1" s="1"/>
  <c r="BO100" i="1" a="1"/>
  <c r="BO100" i="1" s="1"/>
  <c r="BO101" i="1" a="1"/>
  <c r="BO101" i="1" s="1"/>
  <c r="BO102" i="1" a="1"/>
  <c r="BO102" i="1" s="1"/>
  <c r="BO103" i="1" a="1"/>
  <c r="BO103" i="1" s="1"/>
  <c r="BO104" i="1" a="1"/>
  <c r="BO104" i="1" s="1"/>
  <c r="BO105" i="1" a="1"/>
  <c r="BO105" i="1" s="1"/>
  <c r="BO106" i="1" a="1"/>
  <c r="BO106" i="1" s="1"/>
  <c r="BO107" i="1" a="1"/>
  <c r="BO107" i="1" s="1"/>
  <c r="BO108" i="1" a="1"/>
  <c r="BO108" i="1" s="1"/>
  <c r="BO109" i="1" a="1"/>
  <c r="BO109" i="1" s="1"/>
  <c r="BO110" i="1" a="1"/>
  <c r="BO110" i="1" s="1"/>
  <c r="BO111" i="1" a="1"/>
  <c r="BO111" i="1" s="1"/>
  <c r="BO112" i="1" a="1"/>
  <c r="BO112" i="1" s="1"/>
  <c r="BO113" i="1" a="1"/>
  <c r="BO113" i="1" s="1"/>
  <c r="BO114" i="1" a="1"/>
  <c r="BO114" i="1" s="1"/>
  <c r="BO115" i="1" a="1"/>
  <c r="BO115" i="1" s="1"/>
  <c r="BO116" i="1" a="1"/>
  <c r="BO116" i="1" s="1"/>
  <c r="BO117" i="1" a="1"/>
  <c r="BO117" i="1" s="1"/>
  <c r="BO118" i="1" a="1"/>
  <c r="BO118" i="1" s="1"/>
  <c r="BO119" i="1" a="1"/>
  <c r="BO119" i="1" s="1"/>
  <c r="BO120" i="1" a="1"/>
  <c r="BO120" i="1" s="1"/>
  <c r="BO121" i="1" a="1"/>
  <c r="BO121" i="1" s="1"/>
  <c r="BO122" i="1" a="1"/>
  <c r="BO122" i="1" s="1"/>
  <c r="BO123" i="1" a="1"/>
  <c r="BO123" i="1" s="1"/>
  <c r="BO124" i="1" a="1"/>
  <c r="BO124" i="1" s="1"/>
  <c r="BO125" i="1" a="1"/>
  <c r="BO125" i="1" s="1"/>
  <c r="BO126" i="1" a="1"/>
  <c r="BO126" i="1" s="1"/>
  <c r="BO127" i="1" a="1"/>
  <c r="BO127" i="1" s="1"/>
  <c r="BO128" i="1" a="1"/>
  <c r="BO128" i="1" s="1"/>
  <c r="BO129" i="1" a="1"/>
  <c r="BO129" i="1" s="1"/>
  <c r="BO130" i="1" a="1"/>
  <c r="BO130" i="1" s="1"/>
  <c r="BO131" i="1" a="1"/>
  <c r="BO131" i="1" s="1"/>
  <c r="BO132" i="1" a="1"/>
  <c r="BO132" i="1" s="1"/>
  <c r="BO133" i="1" a="1"/>
  <c r="BO133" i="1" s="1"/>
  <c r="BO134" i="1" a="1"/>
  <c r="BO134" i="1" s="1"/>
  <c r="BO135" i="1" a="1"/>
  <c r="BO135" i="1" s="1"/>
  <c r="BO136" i="1" a="1"/>
  <c r="BO136" i="1" s="1"/>
  <c r="BO137" i="1" a="1"/>
  <c r="BO137" i="1" s="1"/>
  <c r="BO138" i="1" a="1"/>
  <c r="BO138" i="1" s="1"/>
  <c r="BO139" i="1" a="1"/>
  <c r="BO139" i="1" s="1"/>
  <c r="BO140" i="1" a="1"/>
  <c r="BO140" i="1" s="1"/>
  <c r="BO141" i="1" a="1"/>
  <c r="BO141" i="1" s="1"/>
  <c r="BO142" i="1" a="1"/>
  <c r="BO142" i="1" s="1"/>
  <c r="BO143" i="1" a="1"/>
  <c r="BO143" i="1" s="1"/>
  <c r="BO144" i="1" a="1"/>
  <c r="BO144" i="1" s="1"/>
  <c r="BO145" i="1" a="1"/>
  <c r="BO145" i="1" s="1"/>
  <c r="BO146" i="1" a="1"/>
  <c r="BO146" i="1" s="1"/>
  <c r="BO147" i="1" a="1"/>
  <c r="BO147" i="1" s="1"/>
  <c r="BO148" i="1" a="1"/>
  <c r="BO148" i="1" s="1"/>
  <c r="BO149" i="1" a="1"/>
  <c r="BO149" i="1" s="1"/>
  <c r="BO150" i="1" a="1"/>
  <c r="BO150" i="1" s="1"/>
  <c r="BO151" i="1" a="1"/>
  <c r="BO151" i="1" s="1"/>
  <c r="BO152" i="1" a="1"/>
  <c r="BO152" i="1" s="1"/>
  <c r="BO153" i="1" a="1"/>
  <c r="BO153" i="1" s="1"/>
  <c r="BO154" i="1" a="1"/>
  <c r="BO154" i="1" s="1"/>
  <c r="BO155" i="1" a="1"/>
  <c r="BO155" i="1" s="1"/>
  <c r="BO156" i="1" a="1"/>
  <c r="BO156" i="1" s="1"/>
  <c r="BO157" i="1" a="1"/>
  <c r="BO157" i="1" s="1"/>
  <c r="BO158" i="1" a="1"/>
  <c r="BO158" i="1" s="1"/>
  <c r="BO159" i="1" a="1"/>
  <c r="BO159" i="1" s="1"/>
  <c r="BO160" i="1" a="1"/>
  <c r="BO160" i="1" s="1"/>
  <c r="BO161" i="1" a="1"/>
  <c r="BO161" i="1" s="1"/>
  <c r="BO162" i="1" a="1"/>
  <c r="BO162" i="1" s="1"/>
  <c r="BO163" i="1" a="1"/>
  <c r="BO163" i="1" s="1"/>
  <c r="BO164" i="1" a="1"/>
  <c r="BO164" i="1" s="1"/>
  <c r="BO165" i="1" a="1"/>
  <c r="BO165" i="1" s="1"/>
  <c r="BO166" i="1" a="1"/>
  <c r="BO166" i="1" s="1"/>
  <c r="BO167" i="1" a="1"/>
  <c r="BO167" i="1" s="1"/>
  <c r="BO168" i="1" a="1"/>
  <c r="BO168" i="1" s="1"/>
  <c r="BO169" i="1" a="1"/>
  <c r="BO169" i="1" s="1"/>
  <c r="BO170" i="1" a="1"/>
  <c r="BO170" i="1" s="1"/>
  <c r="BO171" i="1" a="1"/>
  <c r="BO171" i="1" s="1"/>
  <c r="BO172" i="1" a="1"/>
  <c r="BO172" i="1" s="1"/>
  <c r="BO173" i="1" a="1"/>
  <c r="BO173" i="1" s="1"/>
  <c r="BO174" i="1" a="1"/>
  <c r="BO174" i="1" s="1"/>
  <c r="BO175" i="1" a="1"/>
  <c r="BO175" i="1" s="1"/>
  <c r="BO176" i="1" a="1"/>
  <c r="BO176" i="1" s="1"/>
  <c r="BO177" i="1" a="1"/>
  <c r="BO177" i="1" s="1"/>
  <c r="BO178" i="1" a="1"/>
  <c r="BO178" i="1" s="1"/>
  <c r="BO179" i="1" a="1"/>
  <c r="BO179" i="1" s="1"/>
  <c r="BO180" i="1" a="1"/>
  <c r="BO180" i="1" s="1"/>
  <c r="BO181" i="1" a="1"/>
  <c r="BO181" i="1" s="1"/>
  <c r="BO182" i="1" a="1"/>
  <c r="BO182" i="1" s="1"/>
  <c r="BO183" i="1" a="1"/>
  <c r="BO183" i="1" s="1"/>
  <c r="BO184" i="1" a="1"/>
  <c r="BO184" i="1" s="1"/>
  <c r="BO185" i="1" a="1"/>
  <c r="BO185" i="1" s="1"/>
  <c r="BO186" i="1" a="1"/>
  <c r="BO186" i="1" s="1"/>
  <c r="BO187" i="1" a="1"/>
  <c r="BO187" i="1" s="1"/>
  <c r="BO188" i="1" a="1"/>
  <c r="BO188" i="1" s="1"/>
  <c r="BO189" i="1" a="1"/>
  <c r="BO189" i="1" s="1"/>
  <c r="BO190" i="1" a="1"/>
  <c r="BO190" i="1" s="1"/>
  <c r="BO191" i="1" a="1"/>
  <c r="BO191" i="1" s="1"/>
  <c r="BO192" i="1" a="1"/>
  <c r="BO192" i="1" s="1"/>
  <c r="BO193" i="1" a="1"/>
  <c r="BO193" i="1" s="1"/>
  <c r="BO194" i="1" a="1"/>
  <c r="BO194" i="1" s="1"/>
  <c r="BO195" i="1" a="1"/>
  <c r="BO195" i="1" s="1"/>
  <c r="BO196" i="1" a="1"/>
  <c r="BO196" i="1" s="1"/>
  <c r="BO197" i="1" a="1"/>
  <c r="BO197" i="1" s="1"/>
  <c r="BO198" i="1" a="1"/>
  <c r="BO198" i="1" s="1"/>
  <c r="BO199" i="1" a="1"/>
  <c r="BO199" i="1" s="1"/>
  <c r="BO200" i="1" a="1"/>
  <c r="BO200" i="1" s="1"/>
  <c r="BO201" i="1" a="1"/>
  <c r="BO201" i="1" s="1"/>
  <c r="BO202" i="1" a="1"/>
  <c r="BO202" i="1" s="1"/>
  <c r="BO203" i="1" a="1"/>
  <c r="BO203" i="1" s="1"/>
  <c r="BO204" i="1" a="1"/>
  <c r="BO204" i="1" s="1"/>
  <c r="BO205" i="1" a="1"/>
  <c r="BO205" i="1" s="1"/>
  <c r="BO206" i="1" a="1"/>
  <c r="BO206" i="1" s="1"/>
  <c r="BO207" i="1" a="1"/>
  <c r="BO207" i="1" s="1"/>
  <c r="BO208" i="1" a="1"/>
  <c r="BO208" i="1" s="1"/>
  <c r="BO209" i="1" a="1"/>
  <c r="BO209" i="1" s="1"/>
  <c r="BO210" i="1" a="1"/>
  <c r="BO210" i="1" s="1"/>
  <c r="BO211" i="1" a="1"/>
  <c r="BO211" i="1" s="1"/>
  <c r="BO212" i="1" a="1"/>
  <c r="BO212" i="1" s="1"/>
  <c r="BO213" i="1" a="1"/>
  <c r="BO213" i="1" s="1"/>
  <c r="BO214" i="1" a="1"/>
  <c r="BO214" i="1" s="1"/>
  <c r="BO215" i="1" a="1"/>
  <c r="BO215" i="1" s="1"/>
  <c r="BO216" i="1" a="1"/>
  <c r="BO216" i="1" s="1"/>
  <c r="BO217" i="1" a="1"/>
  <c r="BO217" i="1" s="1"/>
  <c r="BO218" i="1" a="1"/>
  <c r="BO218" i="1" s="1"/>
  <c r="BO219" i="1" a="1"/>
  <c r="BO219" i="1" s="1"/>
  <c r="BO220" i="1" a="1"/>
  <c r="BO220" i="1" s="1"/>
  <c r="BO221" i="1" a="1"/>
  <c r="BO221" i="1" s="1"/>
  <c r="BO222" i="1" a="1"/>
  <c r="BO222" i="1" s="1"/>
  <c r="BO223" i="1" a="1"/>
  <c r="BO223" i="1" s="1"/>
  <c r="BO224" i="1" a="1"/>
  <c r="BO224" i="1" s="1"/>
  <c r="BO225" i="1" a="1"/>
  <c r="BO225" i="1" s="1"/>
  <c r="BO226" i="1" a="1"/>
  <c r="BO226" i="1" s="1"/>
  <c r="BO227" i="1" a="1"/>
  <c r="BO227" i="1" s="1"/>
  <c r="BO228" i="1" a="1"/>
  <c r="BO228" i="1" s="1"/>
  <c r="BO229" i="1" a="1"/>
  <c r="BO229" i="1" s="1"/>
  <c r="BO230" i="1" a="1"/>
  <c r="BO230" i="1" s="1"/>
  <c r="BO231" i="1" a="1"/>
  <c r="BO231" i="1" s="1"/>
  <c r="BO232" i="1" a="1"/>
  <c r="BO232" i="1" s="1"/>
  <c r="BO233" i="1" a="1"/>
  <c r="BO233" i="1" s="1"/>
  <c r="BO234" i="1" a="1"/>
  <c r="BO234" i="1" s="1"/>
  <c r="BO235" i="1" a="1"/>
  <c r="BO235" i="1" s="1"/>
  <c r="BO236" i="1" a="1"/>
  <c r="BO236" i="1" s="1"/>
  <c r="BO237" i="1" a="1"/>
  <c r="BO237" i="1" s="1"/>
  <c r="BO238" i="1" a="1"/>
  <c r="BO238" i="1" s="1"/>
  <c r="BO239" i="1" a="1"/>
  <c r="BO239" i="1" s="1"/>
  <c r="BO240" i="1" a="1"/>
  <c r="BO240" i="1" s="1"/>
  <c r="BO241" i="1" a="1"/>
  <c r="BO241" i="1" s="1"/>
  <c r="BO242" i="1" a="1"/>
  <c r="BO242" i="1" s="1"/>
  <c r="BO243" i="1" a="1"/>
  <c r="BO243" i="1" s="1"/>
  <c r="BO244" i="1" a="1"/>
  <c r="BO244" i="1" s="1"/>
  <c r="BO245" i="1" a="1"/>
  <c r="BO245" i="1" s="1"/>
  <c r="BO246" i="1" a="1"/>
  <c r="BO246" i="1" s="1"/>
  <c r="BO247" i="1" a="1"/>
  <c r="BO247" i="1" s="1"/>
  <c r="BO248" i="1" a="1"/>
  <c r="BO248" i="1" s="1"/>
  <c r="BO249" i="1" a="1"/>
  <c r="BO249" i="1" s="1"/>
  <c r="BO250" i="1" a="1"/>
  <c r="BO250" i="1" s="1"/>
  <c r="BO251" i="1" a="1"/>
  <c r="BO251" i="1" s="1"/>
  <c r="BO252" i="1" a="1"/>
  <c r="BO252" i="1" s="1"/>
  <c r="BO253" i="1" a="1"/>
  <c r="BO253" i="1" s="1"/>
  <c r="BO254" i="1" a="1"/>
  <c r="BO254" i="1" s="1"/>
  <c r="BO255" i="1" a="1"/>
  <c r="BO255" i="1" s="1"/>
  <c r="BO256" i="1" a="1"/>
  <c r="BO256" i="1" s="1"/>
  <c r="BO257" i="1" a="1"/>
  <c r="BO257" i="1" s="1"/>
  <c r="BO258" i="1" a="1"/>
  <c r="BO258" i="1" s="1"/>
  <c r="BO259" i="1" a="1"/>
  <c r="BO259" i="1" s="1"/>
  <c r="BO260" i="1" a="1"/>
  <c r="BO260" i="1" s="1"/>
  <c r="BO261" i="1" a="1"/>
  <c r="BO261" i="1" s="1"/>
  <c r="BO262" i="1" a="1"/>
  <c r="BO262" i="1" s="1"/>
  <c r="BO263" i="1" a="1"/>
  <c r="BO263" i="1" s="1"/>
  <c r="BO264" i="1" a="1"/>
  <c r="BO264" i="1" s="1"/>
  <c r="BO265" i="1" a="1"/>
  <c r="BO265" i="1" s="1"/>
  <c r="BO266" i="1" a="1"/>
  <c r="BO266" i="1" s="1"/>
  <c r="BO267" i="1" a="1"/>
  <c r="BO267" i="1" s="1"/>
  <c r="BO268" i="1" a="1"/>
  <c r="BO268" i="1" s="1"/>
  <c r="BO269" i="1" a="1"/>
  <c r="BO269" i="1" s="1"/>
  <c r="BO270" i="1" a="1"/>
  <c r="BO270" i="1" s="1"/>
  <c r="BO271" i="1" a="1"/>
  <c r="BO271" i="1" s="1"/>
  <c r="BO272" i="1" a="1"/>
  <c r="BO272" i="1" s="1"/>
  <c r="BO273" i="1" a="1"/>
  <c r="BO273" i="1" s="1"/>
  <c r="BO274" i="1" a="1"/>
  <c r="BO274" i="1" s="1"/>
  <c r="BO275" i="1" a="1"/>
  <c r="BO275" i="1" s="1"/>
  <c r="BO276" i="1" a="1"/>
  <c r="BO276" i="1" s="1"/>
  <c r="BO277" i="1" a="1"/>
  <c r="BO277" i="1" s="1"/>
  <c r="BO278" i="1" a="1"/>
  <c r="BO278" i="1" s="1"/>
  <c r="BO279" i="1" a="1"/>
  <c r="BO279" i="1" s="1"/>
  <c r="BO280" i="1" a="1"/>
  <c r="BO280" i="1" s="1"/>
  <c r="BO281" i="1" a="1"/>
  <c r="BO281" i="1" s="1"/>
  <c r="BO282" i="1" a="1"/>
  <c r="BO282" i="1" s="1"/>
  <c r="BO283" i="1" a="1"/>
  <c r="BO283" i="1" s="1"/>
  <c r="BO284" i="1" a="1"/>
  <c r="BO284" i="1" s="1"/>
  <c r="BO285" i="1" a="1"/>
  <c r="BO285" i="1" s="1"/>
  <c r="BO286" i="1" a="1"/>
  <c r="BO286" i="1" s="1"/>
  <c r="BO287" i="1" a="1"/>
  <c r="BO287" i="1" s="1"/>
  <c r="BO288" i="1" a="1"/>
  <c r="BO288" i="1" s="1"/>
  <c r="BO289" i="1" a="1"/>
  <c r="BO289" i="1" s="1"/>
  <c r="BO290" i="1" a="1"/>
  <c r="BO290" i="1" s="1"/>
  <c r="BO291" i="1" a="1"/>
  <c r="BO291" i="1" s="1"/>
  <c r="BO292" i="1" a="1"/>
  <c r="BO292" i="1" s="1"/>
  <c r="BO293" i="1" a="1"/>
  <c r="BO293" i="1" s="1"/>
  <c r="BO294" i="1" a="1"/>
  <c r="BO294" i="1" s="1"/>
  <c r="BO295" i="1" a="1"/>
  <c r="BO295" i="1" s="1"/>
  <c r="BO296" i="1" a="1"/>
  <c r="BO296" i="1" s="1"/>
  <c r="BO297" i="1" a="1"/>
  <c r="BO297" i="1" s="1"/>
  <c r="BO298" i="1" a="1"/>
  <c r="BO298" i="1" s="1"/>
  <c r="BO299" i="1" a="1"/>
  <c r="BO299" i="1" s="1"/>
  <c r="BO300" i="1" a="1"/>
  <c r="BO300" i="1" s="1"/>
  <c r="BO301" i="1" a="1"/>
  <c r="BO301" i="1" s="1"/>
  <c r="BO302" i="1" a="1"/>
  <c r="BO302" i="1" s="1"/>
  <c r="BO303" i="1" a="1"/>
  <c r="BO303" i="1" s="1"/>
  <c r="BO304" i="1" a="1"/>
  <c r="BO304" i="1" s="1"/>
  <c r="BO305" i="1" a="1"/>
  <c r="BO305" i="1" s="1"/>
  <c r="BO306" i="1" a="1"/>
  <c r="BO306" i="1" s="1"/>
  <c r="BO307" i="1" a="1"/>
  <c r="BO307" i="1" s="1"/>
  <c r="BO308" i="1" a="1"/>
  <c r="BO308" i="1" s="1"/>
  <c r="BO309" i="1" a="1"/>
  <c r="BO309" i="1" s="1"/>
  <c r="BO310" i="1" a="1"/>
  <c r="BO310" i="1" s="1"/>
  <c r="BO311" i="1" a="1"/>
  <c r="BO311" i="1" s="1"/>
  <c r="BO312" i="1" a="1"/>
  <c r="BO312" i="1" s="1"/>
  <c r="BO313" i="1" a="1"/>
  <c r="BO313" i="1" s="1"/>
  <c r="BO314" i="1" a="1"/>
  <c r="BO314" i="1" s="1"/>
  <c r="BO315" i="1" a="1"/>
  <c r="BO315" i="1" s="1"/>
  <c r="BO316" i="1" a="1"/>
  <c r="BO316" i="1" s="1"/>
  <c r="BO317" i="1" a="1"/>
  <c r="BO317" i="1" s="1"/>
  <c r="BO318" i="1" a="1"/>
  <c r="BO318" i="1" s="1"/>
  <c r="BO319" i="1" a="1"/>
  <c r="BO319" i="1" s="1"/>
  <c r="BO320" i="1" a="1"/>
  <c r="BO320" i="1" s="1"/>
  <c r="BO321" i="1" a="1"/>
  <c r="BO321" i="1" s="1"/>
  <c r="BO322" i="1" a="1"/>
  <c r="BO322" i="1" s="1"/>
  <c r="BO323" i="1" a="1"/>
  <c r="BO323" i="1" s="1"/>
  <c r="BO324" i="1" a="1"/>
  <c r="BO324" i="1" s="1"/>
  <c r="BO325" i="1" a="1"/>
  <c r="BO325" i="1" s="1"/>
  <c r="BO326" i="1" a="1"/>
  <c r="BO326" i="1" s="1"/>
  <c r="BO327" i="1" a="1"/>
  <c r="BO327" i="1" s="1"/>
  <c r="BO328" i="1" a="1"/>
  <c r="BO328" i="1" s="1"/>
  <c r="BO329" i="1" a="1"/>
  <c r="BO329" i="1" s="1"/>
  <c r="BO330" i="1" a="1"/>
  <c r="BO330" i="1" s="1"/>
  <c r="BO331" i="1" a="1"/>
  <c r="BO331" i="1" s="1"/>
  <c r="BO332" i="1" a="1"/>
  <c r="BO332" i="1" s="1"/>
  <c r="BO333" i="1" a="1"/>
  <c r="BO333" i="1" s="1"/>
  <c r="BO334" i="1" a="1"/>
  <c r="BO334" i="1" s="1"/>
  <c r="BO335" i="1" a="1"/>
  <c r="BO335" i="1" s="1"/>
  <c r="BO336" i="1" a="1"/>
  <c r="BO336" i="1" s="1"/>
  <c r="BO337" i="1" a="1"/>
  <c r="BO337" i="1" s="1"/>
  <c r="BO338" i="1" a="1"/>
  <c r="BO338" i="1" s="1"/>
  <c r="BO339" i="1" a="1"/>
  <c r="BO339" i="1" s="1"/>
  <c r="BO340" i="1" a="1"/>
  <c r="BO340" i="1" s="1"/>
  <c r="BO341" i="1" a="1"/>
  <c r="BO341" i="1" s="1"/>
  <c r="BO342" i="1" a="1"/>
  <c r="BO342" i="1" s="1"/>
  <c r="BO343" i="1" a="1"/>
  <c r="BO343" i="1" s="1"/>
  <c r="BO344" i="1" a="1"/>
  <c r="BO344" i="1" s="1"/>
  <c r="BO345" i="1" a="1"/>
  <c r="BO345" i="1" s="1"/>
  <c r="BO346" i="1" a="1"/>
  <c r="BO346" i="1" s="1"/>
  <c r="BO347" i="1" a="1"/>
  <c r="BO347" i="1" s="1"/>
  <c r="BO348" i="1" a="1"/>
  <c r="BO348" i="1" s="1"/>
  <c r="BO349" i="1" a="1"/>
  <c r="BO349" i="1" s="1"/>
  <c r="BO350" i="1" a="1"/>
  <c r="BO350" i="1" s="1"/>
  <c r="BO351" i="1" a="1"/>
  <c r="BO351" i="1" s="1"/>
  <c r="BO352" i="1" a="1"/>
  <c r="BO352" i="1" s="1"/>
  <c r="BO353" i="1" a="1"/>
  <c r="BO353" i="1" s="1"/>
  <c r="BO354" i="1" a="1"/>
  <c r="BO354" i="1" s="1"/>
  <c r="BO355" i="1" a="1"/>
  <c r="BO355" i="1" s="1"/>
  <c r="BO356" i="1" a="1"/>
  <c r="BO356" i="1" s="1"/>
  <c r="BO357" i="1" a="1"/>
  <c r="BO357" i="1" s="1"/>
  <c r="BO358" i="1" a="1"/>
  <c r="BO358" i="1" s="1"/>
  <c r="BO359" i="1" a="1"/>
  <c r="BO359" i="1" s="1"/>
  <c r="BO360" i="1" a="1"/>
  <c r="BO360" i="1" s="1"/>
  <c r="BO361" i="1" a="1"/>
  <c r="BO361" i="1" s="1"/>
  <c r="BO362" i="1" a="1"/>
  <c r="BO362" i="1" s="1"/>
  <c r="BO363" i="1" a="1"/>
  <c r="BO363" i="1" s="1"/>
  <c r="BO364" i="1" a="1"/>
  <c r="BO364" i="1" s="1"/>
  <c r="BO365" i="1" a="1"/>
  <c r="BO365" i="1" s="1"/>
  <c r="BO366" i="1" a="1"/>
  <c r="BO366" i="1" s="1"/>
  <c r="BO367" i="1" a="1"/>
  <c r="BO367" i="1" s="1"/>
  <c r="BO368" i="1" a="1"/>
  <c r="BO368" i="1" s="1"/>
  <c r="BO369" i="1" a="1"/>
  <c r="BO369" i="1" s="1"/>
  <c r="BO370" i="1" a="1"/>
  <c r="BO370" i="1" s="1"/>
  <c r="BO371" i="1" a="1"/>
  <c r="BO371" i="1" s="1"/>
  <c r="BO372" i="1" a="1"/>
  <c r="BO372" i="1" s="1"/>
  <c r="BO373" i="1" a="1"/>
  <c r="BO373" i="1" s="1"/>
  <c r="BO374" i="1" a="1"/>
  <c r="BO374" i="1" s="1"/>
  <c r="BO375" i="1" a="1"/>
  <c r="BO375" i="1" s="1"/>
  <c r="BO376" i="1" a="1"/>
  <c r="BO376" i="1" s="1"/>
  <c r="BO377" i="1" a="1"/>
  <c r="BO377" i="1" s="1"/>
  <c r="BO378" i="1" a="1"/>
  <c r="BO378" i="1" s="1"/>
  <c r="BO379" i="1" a="1"/>
  <c r="BO379" i="1" s="1"/>
  <c r="BO380" i="1" a="1"/>
  <c r="BO380" i="1" s="1"/>
  <c r="BO381" i="1" a="1"/>
  <c r="BO381" i="1" s="1"/>
  <c r="BO382" i="1" a="1"/>
  <c r="BO382" i="1" s="1"/>
  <c r="BO383" i="1" a="1"/>
  <c r="BO383" i="1" s="1"/>
  <c r="BO384" i="1" a="1"/>
  <c r="BO384" i="1" s="1"/>
  <c r="BO385" i="1" a="1"/>
  <c r="BO385" i="1" s="1"/>
  <c r="BO386" i="1" a="1"/>
  <c r="BO386" i="1" s="1"/>
  <c r="BO387" i="1" a="1"/>
  <c r="BO387" i="1" s="1"/>
  <c r="BO388" i="1" a="1"/>
  <c r="BO388" i="1" s="1"/>
  <c r="BO389" i="1" a="1"/>
  <c r="BO389" i="1" s="1"/>
  <c r="BO390" i="1" a="1"/>
  <c r="BO390" i="1" s="1"/>
  <c r="BO391" i="1" a="1"/>
  <c r="BO391" i="1" s="1"/>
  <c r="BO392" i="1" a="1"/>
  <c r="BO392" i="1" s="1"/>
  <c r="BO393" i="1" a="1"/>
  <c r="BO393" i="1" s="1"/>
  <c r="BO394" i="1" a="1"/>
  <c r="BO394" i="1" s="1"/>
  <c r="BO395" i="1" a="1"/>
  <c r="BO395" i="1" s="1"/>
  <c r="BO396" i="1" a="1"/>
  <c r="BO396" i="1" s="1"/>
  <c r="BO397" i="1" a="1"/>
  <c r="BO397" i="1" s="1"/>
  <c r="BO398" i="1" a="1"/>
  <c r="BO398" i="1" s="1"/>
  <c r="BO399" i="1" a="1"/>
  <c r="BO399" i="1" s="1"/>
  <c r="BO400" i="1" a="1"/>
  <c r="BO400" i="1" s="1"/>
  <c r="BO401" i="1" a="1"/>
  <c r="BO401" i="1" s="1"/>
  <c r="BO402" i="1" a="1"/>
  <c r="BO402" i="1" s="1"/>
  <c r="BO403" i="1" a="1"/>
  <c r="BO403" i="1" s="1"/>
  <c r="BO404" i="1" a="1"/>
  <c r="BO404" i="1" s="1"/>
  <c r="BO405" i="1" a="1"/>
  <c r="BO405" i="1" s="1"/>
  <c r="BO406" i="1" a="1"/>
  <c r="BO406" i="1" s="1"/>
  <c r="BO407" i="1" a="1"/>
  <c r="BO407" i="1" s="1"/>
  <c r="BO408" i="1" a="1"/>
  <c r="BO408" i="1" s="1"/>
  <c r="BO409" i="1" a="1"/>
  <c r="BO409" i="1" s="1"/>
  <c r="BO410" i="1" a="1"/>
  <c r="BO410" i="1" s="1"/>
  <c r="BO411" i="1" a="1"/>
  <c r="BO411" i="1" s="1"/>
  <c r="BO412" i="1" a="1"/>
  <c r="BO412" i="1" s="1"/>
  <c r="BO413" i="1" a="1"/>
  <c r="BO413" i="1" s="1"/>
  <c r="BO414" i="1" a="1"/>
  <c r="BO414" i="1" s="1"/>
  <c r="BO415" i="1" a="1"/>
  <c r="BO415" i="1" s="1"/>
  <c r="BO416" i="1" a="1"/>
  <c r="BO416" i="1" s="1"/>
  <c r="BO417" i="1" a="1"/>
  <c r="BO417" i="1" s="1"/>
  <c r="BO418" i="1" a="1"/>
  <c r="BO418" i="1" s="1"/>
  <c r="BO419" i="1" a="1"/>
  <c r="BO419" i="1" s="1"/>
  <c r="BO420" i="1" a="1"/>
  <c r="BO420" i="1" s="1"/>
  <c r="BO421" i="1" a="1"/>
  <c r="BO421" i="1" s="1"/>
  <c r="BO422" i="1" a="1"/>
  <c r="BO422" i="1" s="1"/>
  <c r="BO423" i="1" a="1"/>
  <c r="BO423" i="1" s="1"/>
  <c r="BO424" i="1" a="1"/>
  <c r="BO424" i="1" s="1"/>
  <c r="BO425" i="1" a="1"/>
  <c r="BO425" i="1" s="1"/>
  <c r="BO426" i="1" a="1"/>
  <c r="BO426" i="1" s="1"/>
  <c r="BO427" i="1" a="1"/>
  <c r="BO427" i="1" s="1"/>
  <c r="BO428" i="1" a="1"/>
  <c r="BO428" i="1" s="1"/>
  <c r="BO429" i="1" a="1"/>
  <c r="BO429" i="1" s="1"/>
  <c r="BO430" i="1" a="1"/>
  <c r="BO430" i="1" s="1"/>
  <c r="BO431" i="1" a="1"/>
  <c r="BO431" i="1" s="1"/>
  <c r="BO432" i="1" a="1"/>
  <c r="BO432" i="1" s="1"/>
  <c r="BO433" i="1" a="1"/>
  <c r="BO433" i="1" s="1"/>
  <c r="BO434" i="1" a="1"/>
  <c r="BO434" i="1" s="1"/>
  <c r="BO435" i="1" a="1"/>
  <c r="BO435" i="1" s="1"/>
  <c r="BO436" i="1" a="1"/>
  <c r="BO436" i="1" s="1"/>
  <c r="BO437" i="1" a="1"/>
  <c r="BO437" i="1" s="1"/>
  <c r="BO438" i="1" a="1"/>
  <c r="BO438" i="1" s="1"/>
  <c r="BO439" i="1" a="1"/>
  <c r="BO439" i="1" s="1"/>
  <c r="BO440" i="1" a="1"/>
  <c r="BO440" i="1" s="1"/>
  <c r="BO441" i="1" a="1"/>
  <c r="BO441" i="1" s="1"/>
  <c r="BO442" i="1" a="1"/>
  <c r="BO442" i="1" s="1"/>
  <c r="BO443" i="1" a="1"/>
  <c r="BO443" i="1" s="1"/>
  <c r="BO444" i="1" a="1"/>
  <c r="BO444" i="1" s="1"/>
  <c r="BO445" i="1" a="1"/>
  <c r="BO445" i="1" s="1"/>
  <c r="BO446" i="1" a="1"/>
  <c r="BO446" i="1" s="1"/>
  <c r="BO447" i="1" a="1"/>
  <c r="BO447" i="1" s="1"/>
  <c r="BO448" i="1" a="1"/>
  <c r="BO448" i="1" s="1"/>
  <c r="BO449" i="1" a="1"/>
  <c r="BO449" i="1" s="1"/>
  <c r="BO450" i="1" a="1"/>
  <c r="BO450" i="1" s="1"/>
  <c r="BO451" i="1" a="1"/>
  <c r="BO451" i="1" s="1"/>
  <c r="BO452" i="1" a="1"/>
  <c r="BO452" i="1" s="1"/>
  <c r="BO453" i="1" a="1"/>
  <c r="BO453" i="1" s="1"/>
  <c r="BO454" i="1" a="1"/>
  <c r="BO454" i="1" s="1"/>
  <c r="BO455" i="1" a="1"/>
  <c r="BO455" i="1" s="1"/>
  <c r="BO456" i="1" a="1"/>
  <c r="BO456" i="1" s="1"/>
  <c r="BO457" i="1" a="1"/>
  <c r="BO457" i="1" s="1"/>
  <c r="BO458" i="1" a="1"/>
  <c r="BO458" i="1" s="1"/>
  <c r="BO459" i="1" a="1"/>
  <c r="BO459" i="1" s="1"/>
  <c r="BO460" i="1" a="1"/>
  <c r="BO460" i="1" s="1"/>
  <c r="BO461" i="1" a="1"/>
  <c r="BO461" i="1" s="1"/>
  <c r="BO462" i="1" a="1"/>
  <c r="BO462" i="1" s="1"/>
  <c r="BO463" i="1" a="1"/>
  <c r="BO463" i="1" s="1"/>
  <c r="BO464" i="1" a="1"/>
  <c r="BO464" i="1" s="1"/>
  <c r="BO465" i="1" a="1"/>
  <c r="BO465" i="1" s="1"/>
  <c r="BO466" i="1" a="1"/>
  <c r="BO466" i="1" s="1"/>
  <c r="BO467" i="1" a="1"/>
  <c r="BO467" i="1" s="1"/>
  <c r="BO468" i="1" a="1"/>
  <c r="BO468" i="1" s="1"/>
  <c r="BO469" i="1" a="1"/>
  <c r="BO469" i="1" s="1"/>
  <c r="BO470" i="1" a="1"/>
  <c r="BO470" i="1" s="1"/>
  <c r="BO471" i="1" a="1"/>
  <c r="BO471" i="1" s="1"/>
  <c r="BO472" i="1" a="1"/>
  <c r="BO472" i="1" s="1"/>
  <c r="BO473" i="1" a="1"/>
  <c r="BO473" i="1" s="1"/>
  <c r="BO474" i="1" a="1"/>
  <c r="BO474" i="1" s="1"/>
  <c r="BO475" i="1" a="1"/>
  <c r="BO475" i="1" s="1"/>
  <c r="BO476" i="1" a="1"/>
  <c r="BO476" i="1" s="1"/>
  <c r="BO477" i="1" a="1"/>
  <c r="BO477" i="1" s="1"/>
  <c r="BO478" i="1" a="1"/>
  <c r="BO478" i="1" s="1"/>
  <c r="BO479" i="1" a="1"/>
  <c r="BO479" i="1" s="1"/>
  <c r="BO480" i="1" a="1"/>
  <c r="BO480" i="1" s="1"/>
  <c r="BO481" i="1" a="1"/>
  <c r="BO481" i="1" s="1"/>
  <c r="BO482" i="1" a="1"/>
  <c r="BO482" i="1" s="1"/>
  <c r="BO483" i="1" a="1"/>
  <c r="BO483" i="1" s="1"/>
  <c r="BO484" i="1" a="1"/>
  <c r="BO484" i="1" s="1"/>
  <c r="BO485" i="1" a="1"/>
  <c r="BO485" i="1" s="1"/>
  <c r="BO486" i="1" a="1"/>
  <c r="BO486" i="1" s="1"/>
  <c r="BO487" i="1" a="1"/>
  <c r="BO487" i="1" s="1"/>
  <c r="BO488" i="1" a="1"/>
  <c r="BO488" i="1" s="1"/>
  <c r="BO489" i="1" a="1"/>
  <c r="BO489" i="1" s="1"/>
  <c r="BO490" i="1" a="1"/>
  <c r="BO490" i="1" s="1"/>
  <c r="BO491" i="1" a="1"/>
  <c r="BO491" i="1" s="1"/>
  <c r="BO492" i="1" a="1"/>
  <c r="BO492" i="1" s="1"/>
  <c r="BO493" i="1" a="1"/>
  <c r="BO493" i="1" s="1"/>
  <c r="BO494" i="1" a="1"/>
  <c r="BO494" i="1" s="1"/>
  <c r="BO495" i="1" a="1"/>
  <c r="BO495" i="1" s="1"/>
  <c r="BO496" i="1" a="1"/>
  <c r="BO496" i="1" s="1"/>
  <c r="BO497" i="1" a="1"/>
  <c r="BO497" i="1" s="1"/>
  <c r="BO498" i="1" a="1"/>
  <c r="BO498" i="1" s="1"/>
  <c r="BO499" i="1" a="1"/>
  <c r="BO499" i="1" s="1"/>
  <c r="BO500" i="1" a="1"/>
  <c r="BO500" i="1" s="1"/>
  <c r="BO501" i="1" a="1"/>
  <c r="BO501" i="1" s="1"/>
  <c r="BO502" i="1" a="1"/>
  <c r="BO502" i="1" s="1"/>
  <c r="BO503" i="1" a="1"/>
  <c r="BO503" i="1" s="1"/>
  <c r="BO504" i="1" a="1"/>
  <c r="BO504" i="1" s="1"/>
  <c r="BO505" i="1" a="1"/>
  <c r="BO505" i="1" s="1"/>
  <c r="BO506" i="1" a="1"/>
  <c r="BO506" i="1" s="1"/>
  <c r="BO507" i="1" a="1"/>
  <c r="BO507" i="1" s="1"/>
  <c r="BO508" i="1" a="1"/>
  <c r="BO508" i="1" s="1"/>
  <c r="DL43" i="1"/>
  <c r="DL44" i="1"/>
  <c r="DL45" i="1"/>
  <c r="DL46" i="1"/>
  <c r="DL47" i="1"/>
  <c r="DL48" i="1"/>
  <c r="EA27" i="1"/>
  <c r="DZ27" i="1"/>
  <c r="EA26" i="1"/>
  <c r="DZ26" i="1"/>
  <c r="DY26" i="1"/>
  <c r="ED26" i="1"/>
  <c r="V13" i="1" a="1"/>
  <c r="V13" i="1" s="1"/>
  <c r="V14" i="1" a="1"/>
  <c r="V14" i="1" s="1"/>
  <c r="V15" i="1" a="1"/>
  <c r="V15" i="1" s="1"/>
  <c r="V16" i="1" a="1"/>
  <c r="V16" i="1" s="1"/>
  <c r="V17" i="1" a="1"/>
  <c r="V17" i="1" s="1"/>
  <c r="V18" i="1" a="1"/>
  <c r="V18" i="1" s="1"/>
  <c r="V19" i="1" a="1"/>
  <c r="V19" i="1" s="1"/>
  <c r="V20" i="1" a="1"/>
  <c r="V20" i="1" s="1"/>
  <c r="V21" i="1" a="1"/>
  <c r="V21" i="1" s="1"/>
  <c r="V22" i="1" a="1"/>
  <c r="V22" i="1" s="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V51" i="1" a="1"/>
  <c r="V51" i="1" s="1"/>
  <c r="V52" i="1" a="1"/>
  <c r="V52" i="1" s="1"/>
  <c r="V53" i="1" a="1"/>
  <c r="V53" i="1" s="1"/>
  <c r="V54" i="1" a="1"/>
  <c r="V54" i="1" s="1"/>
  <c r="V55" i="1" a="1"/>
  <c r="V55" i="1" s="1"/>
  <c r="V56" i="1" a="1"/>
  <c r="V56" i="1" s="1"/>
  <c r="V57" i="1" a="1"/>
  <c r="V57" i="1" s="1"/>
  <c r="V58" i="1" a="1"/>
  <c r="V58" i="1" s="1"/>
  <c r="V59" i="1" a="1"/>
  <c r="V59" i="1" s="1"/>
  <c r="V60" i="1" a="1"/>
  <c r="V60" i="1" s="1"/>
  <c r="V61" i="1" a="1"/>
  <c r="V61" i="1" s="1"/>
  <c r="V62" i="1" a="1"/>
  <c r="V62" i="1" s="1"/>
  <c r="V63" i="1" a="1"/>
  <c r="V63" i="1" s="1"/>
  <c r="V64" i="1" a="1"/>
  <c r="V64" i="1" s="1"/>
  <c r="V65" i="1" a="1"/>
  <c r="V65" i="1" s="1"/>
  <c r="V66" i="1" a="1"/>
  <c r="V66" i="1" s="1"/>
  <c r="V67" i="1" a="1"/>
  <c r="V67" i="1" s="1"/>
  <c r="V68" i="1" a="1"/>
  <c r="V68" i="1" s="1"/>
  <c r="V69" i="1" a="1"/>
  <c r="V69" i="1" s="1"/>
  <c r="V70" i="1" a="1"/>
  <c r="V70" i="1" s="1"/>
  <c r="V71" i="1" a="1"/>
  <c r="V71" i="1" s="1"/>
  <c r="V72" i="1" a="1"/>
  <c r="V72" i="1" s="1"/>
  <c r="V73" i="1" a="1"/>
  <c r="V73" i="1" s="1"/>
  <c r="V74" i="1" a="1"/>
  <c r="V74" i="1" s="1"/>
  <c r="V75" i="1" a="1"/>
  <c r="V75" i="1" s="1"/>
  <c r="V76" i="1" a="1"/>
  <c r="V76" i="1" s="1"/>
  <c r="V77" i="1" a="1"/>
  <c r="V77" i="1" s="1"/>
  <c r="V78" i="1" a="1"/>
  <c r="V78" i="1" s="1"/>
  <c r="V79" i="1" a="1"/>
  <c r="V79" i="1" s="1"/>
  <c r="V80" i="1" a="1"/>
  <c r="V80" i="1" s="1"/>
  <c r="V81" i="1" a="1"/>
  <c r="V81" i="1" s="1"/>
  <c r="V82" i="1" a="1"/>
  <c r="V82" i="1" s="1"/>
  <c r="V83" i="1" a="1"/>
  <c r="V83" i="1" s="1"/>
  <c r="V84" i="1" a="1"/>
  <c r="V84" i="1" s="1"/>
  <c r="V85" i="1" a="1"/>
  <c r="V85" i="1" s="1"/>
  <c r="V86" i="1" a="1"/>
  <c r="V86" i="1" s="1"/>
  <c r="V87" i="1" a="1"/>
  <c r="V87" i="1" s="1"/>
  <c r="V88" i="1" a="1"/>
  <c r="V88" i="1" s="1"/>
  <c r="V89" i="1" a="1"/>
  <c r="V89" i="1" s="1"/>
  <c r="V90" i="1" a="1"/>
  <c r="V90" i="1" s="1"/>
  <c r="V91" i="1" a="1"/>
  <c r="V91" i="1" s="1"/>
  <c r="V92" i="1" a="1"/>
  <c r="V92" i="1" s="1"/>
  <c r="V93" i="1" a="1"/>
  <c r="V93" i="1" s="1"/>
  <c r="V94" i="1" a="1"/>
  <c r="V94" i="1" s="1"/>
  <c r="V95" i="1" a="1"/>
  <c r="V95" i="1" s="1"/>
  <c r="V96" i="1" a="1"/>
  <c r="V96" i="1" s="1"/>
  <c r="V97" i="1" a="1"/>
  <c r="V97" i="1" s="1"/>
  <c r="V98" i="1" a="1"/>
  <c r="V98" i="1" s="1"/>
  <c r="V99" i="1" a="1"/>
  <c r="V99" i="1" s="1"/>
  <c r="V100" i="1" a="1"/>
  <c r="V100" i="1" s="1"/>
  <c r="V101" i="1" a="1"/>
  <c r="V101" i="1" s="1"/>
  <c r="V102" i="1" a="1"/>
  <c r="V102" i="1" s="1"/>
  <c r="V103" i="1" a="1"/>
  <c r="V103" i="1" s="1"/>
  <c r="V104" i="1" a="1"/>
  <c r="V104" i="1" s="1"/>
  <c r="V105" i="1" a="1"/>
  <c r="V105" i="1" s="1"/>
  <c r="V106" i="1" a="1"/>
  <c r="V106" i="1" s="1"/>
  <c r="V107" i="1" a="1"/>
  <c r="V107" i="1" s="1"/>
  <c r="V108" i="1" a="1"/>
  <c r="V108" i="1" s="1"/>
  <c r="V109" i="1" a="1"/>
  <c r="V109" i="1" s="1"/>
  <c r="V110" i="1" a="1"/>
  <c r="V110" i="1" s="1"/>
  <c r="V111" i="1" a="1"/>
  <c r="V111" i="1" s="1"/>
  <c r="V112" i="1" a="1"/>
  <c r="V112" i="1" s="1"/>
  <c r="V113" i="1" a="1"/>
  <c r="V113" i="1" s="1"/>
  <c r="V114" i="1" a="1"/>
  <c r="V114" i="1" s="1"/>
  <c r="V115" i="1" a="1"/>
  <c r="V115" i="1" s="1"/>
  <c r="V116" i="1" a="1"/>
  <c r="V116" i="1" s="1"/>
  <c r="V117" i="1" a="1"/>
  <c r="V117" i="1" s="1"/>
  <c r="V118" i="1" a="1"/>
  <c r="V118" i="1" s="1"/>
  <c r="V119" i="1" a="1"/>
  <c r="V119" i="1" s="1"/>
  <c r="V120" i="1" a="1"/>
  <c r="V120" i="1" s="1"/>
  <c r="V121" i="1" a="1"/>
  <c r="V121" i="1" s="1"/>
  <c r="V122" i="1" a="1"/>
  <c r="V122" i="1" s="1"/>
  <c r="V123" i="1" a="1"/>
  <c r="V123" i="1" s="1"/>
  <c r="V124" i="1" a="1"/>
  <c r="V124" i="1" s="1"/>
  <c r="V125" i="1" a="1"/>
  <c r="V125" i="1" s="1"/>
  <c r="V126" i="1" a="1"/>
  <c r="V126" i="1" s="1"/>
  <c r="V127" i="1" a="1"/>
  <c r="V127" i="1" s="1"/>
  <c r="V128" i="1" a="1"/>
  <c r="V128" i="1" s="1"/>
  <c r="V129" i="1" a="1"/>
  <c r="V129" i="1" s="1"/>
  <c r="V130" i="1" a="1"/>
  <c r="V130" i="1" s="1"/>
  <c r="V131" i="1" a="1"/>
  <c r="V131" i="1" s="1"/>
  <c r="V132" i="1" a="1"/>
  <c r="V132" i="1" s="1"/>
  <c r="V133" i="1" a="1"/>
  <c r="V133" i="1" s="1"/>
  <c r="V134" i="1" a="1"/>
  <c r="V134" i="1" s="1"/>
  <c r="V135" i="1" a="1"/>
  <c r="V135" i="1" s="1"/>
  <c r="V136" i="1" a="1"/>
  <c r="V136" i="1" s="1"/>
  <c r="V137" i="1" a="1"/>
  <c r="V137" i="1" s="1"/>
  <c r="V138" i="1" a="1"/>
  <c r="V138" i="1" s="1"/>
  <c r="V139" i="1" a="1"/>
  <c r="V139" i="1" s="1"/>
  <c r="V140" i="1" a="1"/>
  <c r="V140" i="1" s="1"/>
  <c r="V141" i="1" a="1"/>
  <c r="V141" i="1" s="1"/>
  <c r="V142" i="1" a="1"/>
  <c r="V142" i="1" s="1"/>
  <c r="V143" i="1" a="1"/>
  <c r="V143" i="1" s="1"/>
  <c r="V144" i="1" a="1"/>
  <c r="V144" i="1" s="1"/>
  <c r="V145" i="1" a="1"/>
  <c r="V145" i="1" s="1"/>
  <c r="V146" i="1" a="1"/>
  <c r="V146" i="1" s="1"/>
  <c r="V147" i="1" a="1"/>
  <c r="V147" i="1" s="1"/>
  <c r="V148" i="1" a="1"/>
  <c r="V148" i="1" s="1"/>
  <c r="V149" i="1" a="1"/>
  <c r="V149" i="1" s="1"/>
  <c r="V150" i="1" a="1"/>
  <c r="V150" i="1" s="1"/>
  <c r="V151" i="1" a="1"/>
  <c r="V151" i="1" s="1"/>
  <c r="V152" i="1" a="1"/>
  <c r="V152" i="1" s="1"/>
  <c r="V153" i="1" a="1"/>
  <c r="V153" i="1" s="1"/>
  <c r="V154" i="1" a="1"/>
  <c r="V154" i="1" s="1"/>
  <c r="V155" i="1" a="1"/>
  <c r="V155" i="1" s="1"/>
  <c r="V156" i="1" a="1"/>
  <c r="V156" i="1" s="1"/>
  <c r="V157" i="1" a="1"/>
  <c r="V157" i="1" s="1"/>
  <c r="V158" i="1" a="1"/>
  <c r="V158" i="1" s="1"/>
  <c r="V159" i="1" a="1"/>
  <c r="V159" i="1" s="1"/>
  <c r="V160" i="1" a="1"/>
  <c r="V160" i="1" s="1"/>
  <c r="V161" i="1" a="1"/>
  <c r="V161" i="1" s="1"/>
  <c r="V162" i="1" a="1"/>
  <c r="V162" i="1" s="1"/>
  <c r="V163" i="1" a="1"/>
  <c r="V163" i="1" s="1"/>
  <c r="V164" i="1" a="1"/>
  <c r="V164" i="1" s="1"/>
  <c r="V165" i="1" a="1"/>
  <c r="V165" i="1" s="1"/>
  <c r="V166" i="1" a="1"/>
  <c r="V166" i="1" s="1"/>
  <c r="V167" i="1" a="1"/>
  <c r="V167" i="1" s="1"/>
  <c r="V168" i="1" a="1"/>
  <c r="V168" i="1" s="1"/>
  <c r="V169" i="1" a="1"/>
  <c r="V169" i="1" s="1"/>
  <c r="V170" i="1" a="1"/>
  <c r="V170" i="1" s="1"/>
  <c r="V171" i="1" a="1"/>
  <c r="V171" i="1" s="1"/>
  <c r="V172" i="1" a="1"/>
  <c r="V172" i="1" s="1"/>
  <c r="V173" i="1" a="1"/>
  <c r="V173" i="1" s="1"/>
  <c r="V174" i="1" a="1"/>
  <c r="V174" i="1" s="1"/>
  <c r="V175" i="1" a="1"/>
  <c r="V175" i="1" s="1"/>
  <c r="V176" i="1" a="1"/>
  <c r="V176" i="1" s="1"/>
  <c r="V177" i="1" a="1"/>
  <c r="V177" i="1" s="1"/>
  <c r="V178" i="1" a="1"/>
  <c r="V178" i="1" s="1"/>
  <c r="V179" i="1" a="1"/>
  <c r="V179" i="1" s="1"/>
  <c r="V180" i="1" a="1"/>
  <c r="V180" i="1" s="1"/>
  <c r="V181" i="1" a="1"/>
  <c r="V181" i="1" s="1"/>
  <c r="V182" i="1" a="1"/>
  <c r="V182" i="1" s="1"/>
  <c r="V183" i="1" a="1"/>
  <c r="V183" i="1" s="1"/>
  <c r="V184" i="1" a="1"/>
  <c r="V184" i="1" s="1"/>
  <c r="V185" i="1" a="1"/>
  <c r="V185" i="1" s="1"/>
  <c r="V186" i="1" a="1"/>
  <c r="V186" i="1" s="1"/>
  <c r="V187" i="1" a="1"/>
  <c r="V187" i="1" s="1"/>
  <c r="V188" i="1" a="1"/>
  <c r="V188" i="1" s="1"/>
  <c r="V189" i="1" a="1"/>
  <c r="V189" i="1" s="1"/>
  <c r="V190" i="1" a="1"/>
  <c r="V190" i="1" s="1"/>
  <c r="V191" i="1" a="1"/>
  <c r="V191" i="1" s="1"/>
  <c r="V192" i="1" a="1"/>
  <c r="V192" i="1" s="1"/>
  <c r="V193" i="1" a="1"/>
  <c r="V193" i="1" s="1"/>
  <c r="V194" i="1" a="1"/>
  <c r="V194" i="1" s="1"/>
  <c r="V195" i="1" a="1"/>
  <c r="V195" i="1" s="1"/>
  <c r="V196" i="1" a="1"/>
  <c r="V196" i="1" s="1"/>
  <c r="V197" i="1" a="1"/>
  <c r="V197" i="1" s="1"/>
  <c r="V198" i="1" a="1"/>
  <c r="V198" i="1" s="1"/>
  <c r="V199" i="1" a="1"/>
  <c r="V199" i="1" s="1"/>
  <c r="V200" i="1" a="1"/>
  <c r="V200" i="1" s="1"/>
  <c r="V201" i="1" a="1"/>
  <c r="V201" i="1" s="1"/>
  <c r="V202" i="1" a="1"/>
  <c r="V202" i="1" s="1"/>
  <c r="V203" i="1" a="1"/>
  <c r="V203" i="1" s="1"/>
  <c r="V204" i="1" a="1"/>
  <c r="V204" i="1" s="1"/>
  <c r="V205" i="1" a="1"/>
  <c r="V205" i="1" s="1"/>
  <c r="V206" i="1" a="1"/>
  <c r="V206" i="1" s="1"/>
  <c r="V207" i="1" a="1"/>
  <c r="V207" i="1" s="1"/>
  <c r="V208" i="1" a="1"/>
  <c r="V208" i="1" s="1"/>
  <c r="V209" i="1" a="1"/>
  <c r="V209" i="1" s="1"/>
  <c r="V210" i="1" a="1"/>
  <c r="V210" i="1" s="1"/>
  <c r="V211" i="1" a="1"/>
  <c r="V211" i="1" s="1"/>
  <c r="V212" i="1" a="1"/>
  <c r="V212" i="1" s="1"/>
  <c r="V213" i="1" a="1"/>
  <c r="V213" i="1" s="1"/>
  <c r="V214" i="1" a="1"/>
  <c r="V214" i="1" s="1"/>
  <c r="V215" i="1" a="1"/>
  <c r="V215" i="1" s="1"/>
  <c r="V216" i="1" a="1"/>
  <c r="V216" i="1" s="1"/>
  <c r="V217" i="1" a="1"/>
  <c r="V217" i="1" s="1"/>
  <c r="V218" i="1" a="1"/>
  <c r="V218" i="1" s="1"/>
  <c r="V219" i="1" a="1"/>
  <c r="V219" i="1" s="1"/>
  <c r="V220" i="1" a="1"/>
  <c r="V220" i="1" s="1"/>
  <c r="V221" i="1" a="1"/>
  <c r="V221" i="1" s="1"/>
  <c r="V222" i="1" a="1"/>
  <c r="V222" i="1" s="1"/>
  <c r="V223" i="1" a="1"/>
  <c r="V223" i="1" s="1"/>
  <c r="V224" i="1" a="1"/>
  <c r="V224" i="1" s="1"/>
  <c r="V225" i="1" a="1"/>
  <c r="V225" i="1" s="1"/>
  <c r="V226" i="1" a="1"/>
  <c r="V226" i="1" s="1"/>
  <c r="V227" i="1" a="1"/>
  <c r="V227" i="1" s="1"/>
  <c r="V228" i="1" a="1"/>
  <c r="V228" i="1" s="1"/>
  <c r="V229" i="1" a="1"/>
  <c r="V229" i="1" s="1"/>
  <c r="V230" i="1" a="1"/>
  <c r="V230" i="1" s="1"/>
  <c r="V231" i="1" a="1"/>
  <c r="V231" i="1" s="1"/>
  <c r="V232" i="1" a="1"/>
  <c r="V232" i="1" s="1"/>
  <c r="V233" i="1" a="1"/>
  <c r="V233" i="1" s="1"/>
  <c r="V234" i="1" a="1"/>
  <c r="V234" i="1" s="1"/>
  <c r="V235" i="1" a="1"/>
  <c r="V235" i="1" s="1"/>
  <c r="V236" i="1" a="1"/>
  <c r="V236" i="1" s="1"/>
  <c r="V237" i="1" a="1"/>
  <c r="V237" i="1" s="1"/>
  <c r="V238" i="1" a="1"/>
  <c r="V238" i="1" s="1"/>
  <c r="V239" i="1" a="1"/>
  <c r="V239" i="1" s="1"/>
  <c r="V240" i="1" a="1"/>
  <c r="V240" i="1" s="1"/>
  <c r="V241" i="1" a="1"/>
  <c r="V241" i="1" s="1"/>
  <c r="V242" i="1" a="1"/>
  <c r="V242" i="1" s="1"/>
  <c r="V243" i="1" a="1"/>
  <c r="V243" i="1" s="1"/>
  <c r="V244" i="1" a="1"/>
  <c r="V244" i="1" s="1"/>
  <c r="V245" i="1" a="1"/>
  <c r="V245" i="1" s="1"/>
  <c r="V246" i="1" a="1"/>
  <c r="V246" i="1" s="1"/>
  <c r="V247" i="1" a="1"/>
  <c r="V247" i="1" s="1"/>
  <c r="V248" i="1" a="1"/>
  <c r="V248" i="1" s="1"/>
  <c r="V249" i="1" a="1"/>
  <c r="V249" i="1" s="1"/>
  <c r="V250" i="1" a="1"/>
  <c r="V250" i="1" s="1"/>
  <c r="V251" i="1" a="1"/>
  <c r="V251" i="1" s="1"/>
  <c r="V252" i="1" a="1"/>
  <c r="V252" i="1" s="1"/>
  <c r="V253" i="1" a="1"/>
  <c r="V253" i="1" s="1"/>
  <c r="V254" i="1" a="1"/>
  <c r="V254" i="1" s="1"/>
  <c r="V255" i="1" a="1"/>
  <c r="V255" i="1" s="1"/>
  <c r="V256" i="1" a="1"/>
  <c r="V256" i="1" s="1"/>
  <c r="V257" i="1" a="1"/>
  <c r="V257" i="1" s="1"/>
  <c r="V258" i="1" a="1"/>
  <c r="V258" i="1" s="1"/>
  <c r="V259" i="1" a="1"/>
  <c r="V259" i="1" s="1"/>
  <c r="V260" i="1" a="1"/>
  <c r="V260" i="1" s="1"/>
  <c r="V261" i="1" a="1"/>
  <c r="V261" i="1" s="1"/>
  <c r="V262" i="1" a="1"/>
  <c r="V262" i="1" s="1"/>
  <c r="V263" i="1" a="1"/>
  <c r="V263" i="1" s="1"/>
  <c r="V264" i="1" a="1"/>
  <c r="V264" i="1" s="1"/>
  <c r="V265" i="1" a="1"/>
  <c r="V265" i="1" s="1"/>
  <c r="V266" i="1" a="1"/>
  <c r="V266" i="1" s="1"/>
  <c r="V267" i="1" a="1"/>
  <c r="V267" i="1" s="1"/>
  <c r="V268" i="1" a="1"/>
  <c r="V268" i="1" s="1"/>
  <c r="V269" i="1" a="1"/>
  <c r="V269" i="1" s="1"/>
  <c r="V270" i="1" a="1"/>
  <c r="V270" i="1" s="1"/>
  <c r="V271" i="1" a="1"/>
  <c r="V271" i="1" s="1"/>
  <c r="V272" i="1" a="1"/>
  <c r="V272" i="1" s="1"/>
  <c r="V273" i="1" a="1"/>
  <c r="V273" i="1" s="1"/>
  <c r="V274" i="1" a="1"/>
  <c r="V274" i="1" s="1"/>
  <c r="V275" i="1" a="1"/>
  <c r="V275" i="1" s="1"/>
  <c r="V276" i="1" a="1"/>
  <c r="V276" i="1" s="1"/>
  <c r="V277" i="1" a="1"/>
  <c r="V277" i="1" s="1"/>
  <c r="V278" i="1" a="1"/>
  <c r="V278" i="1" s="1"/>
  <c r="V279" i="1" a="1"/>
  <c r="V279" i="1" s="1"/>
  <c r="V280" i="1" a="1"/>
  <c r="V280" i="1" s="1"/>
  <c r="V281" i="1" a="1"/>
  <c r="V281" i="1" s="1"/>
  <c r="V282" i="1" a="1"/>
  <c r="V282" i="1" s="1"/>
  <c r="V283" i="1" a="1"/>
  <c r="V283" i="1" s="1"/>
  <c r="V284" i="1" a="1"/>
  <c r="V284" i="1" s="1"/>
  <c r="V285" i="1" a="1"/>
  <c r="V285" i="1" s="1"/>
  <c r="V286" i="1" a="1"/>
  <c r="V286" i="1" s="1"/>
  <c r="V287" i="1" a="1"/>
  <c r="V287" i="1" s="1"/>
  <c r="V288" i="1" a="1"/>
  <c r="V288" i="1" s="1"/>
  <c r="V289" i="1" a="1"/>
  <c r="V289" i="1" s="1"/>
  <c r="V290" i="1" a="1"/>
  <c r="V290" i="1" s="1"/>
  <c r="V291" i="1" a="1"/>
  <c r="V291" i="1" s="1"/>
  <c r="V292" i="1" a="1"/>
  <c r="V292" i="1" s="1"/>
  <c r="V293" i="1" a="1"/>
  <c r="V293" i="1" s="1"/>
  <c r="V294" i="1" a="1"/>
  <c r="V294" i="1" s="1"/>
  <c r="V295" i="1" a="1"/>
  <c r="V295" i="1" s="1"/>
  <c r="V296" i="1" a="1"/>
  <c r="V296" i="1" s="1"/>
  <c r="V297" i="1" a="1"/>
  <c r="V297" i="1" s="1"/>
  <c r="V298" i="1" a="1"/>
  <c r="V298" i="1" s="1"/>
  <c r="V299" i="1" a="1"/>
  <c r="V299" i="1" s="1"/>
  <c r="V300" i="1" a="1"/>
  <c r="V300" i="1" s="1"/>
  <c r="V301" i="1" a="1"/>
  <c r="V301" i="1" s="1"/>
  <c r="V302" i="1" a="1"/>
  <c r="V302" i="1" s="1"/>
  <c r="V303" i="1" a="1"/>
  <c r="V303" i="1" s="1"/>
  <c r="V304" i="1" a="1"/>
  <c r="V304" i="1" s="1"/>
  <c r="V305" i="1" a="1"/>
  <c r="V305" i="1" s="1"/>
  <c r="V306" i="1" a="1"/>
  <c r="V306" i="1" s="1"/>
  <c r="V307" i="1" a="1"/>
  <c r="V307" i="1" s="1"/>
  <c r="V308" i="1" a="1"/>
  <c r="V308" i="1" s="1"/>
  <c r="V309" i="1" a="1"/>
  <c r="V309" i="1" s="1"/>
  <c r="V310" i="1" a="1"/>
  <c r="V310" i="1" s="1"/>
  <c r="V311" i="1" a="1"/>
  <c r="V311" i="1" s="1"/>
  <c r="V312" i="1" a="1"/>
  <c r="V312" i="1" s="1"/>
  <c r="V313" i="1" a="1"/>
  <c r="V313" i="1" s="1"/>
  <c r="V314" i="1" a="1"/>
  <c r="V314" i="1" s="1"/>
  <c r="V315" i="1" a="1"/>
  <c r="V315" i="1" s="1"/>
  <c r="V316" i="1" a="1"/>
  <c r="V316" i="1" s="1"/>
  <c r="V317" i="1" a="1"/>
  <c r="V317" i="1" s="1"/>
  <c r="V318" i="1" a="1"/>
  <c r="V318" i="1" s="1"/>
  <c r="V319" i="1" a="1"/>
  <c r="V319" i="1" s="1"/>
  <c r="V320" i="1" a="1"/>
  <c r="V320" i="1" s="1"/>
  <c r="V321" i="1" a="1"/>
  <c r="V321" i="1" s="1"/>
  <c r="V322" i="1" a="1"/>
  <c r="V322" i="1" s="1"/>
  <c r="V323" i="1" a="1"/>
  <c r="V323" i="1" s="1"/>
  <c r="V324" i="1" a="1"/>
  <c r="V324" i="1" s="1"/>
  <c r="V325" i="1" a="1"/>
  <c r="V325" i="1" s="1"/>
  <c r="V326" i="1" a="1"/>
  <c r="V326" i="1" s="1"/>
  <c r="V327" i="1" a="1"/>
  <c r="V327" i="1" s="1"/>
  <c r="V328" i="1" a="1"/>
  <c r="V328" i="1" s="1"/>
  <c r="V329" i="1" a="1"/>
  <c r="V329" i="1" s="1"/>
  <c r="V330" i="1" a="1"/>
  <c r="V330" i="1" s="1"/>
  <c r="V331" i="1" a="1"/>
  <c r="V331" i="1" s="1"/>
  <c r="V332" i="1" a="1"/>
  <c r="V332" i="1" s="1"/>
  <c r="V333" i="1" a="1"/>
  <c r="V333" i="1" s="1"/>
  <c r="V334" i="1" a="1"/>
  <c r="V334" i="1" s="1"/>
  <c r="V335" i="1" a="1"/>
  <c r="V335" i="1" s="1"/>
  <c r="V336" i="1" a="1"/>
  <c r="V336" i="1" s="1"/>
  <c r="V337" i="1" a="1"/>
  <c r="V337" i="1" s="1"/>
  <c r="V338" i="1" a="1"/>
  <c r="V338" i="1" s="1"/>
  <c r="V339" i="1" a="1"/>
  <c r="V339" i="1" s="1"/>
  <c r="V340" i="1" a="1"/>
  <c r="V340" i="1" s="1"/>
  <c r="V341" i="1" a="1"/>
  <c r="V341" i="1" s="1"/>
  <c r="V342" i="1" a="1"/>
  <c r="V342" i="1" s="1"/>
  <c r="V343" i="1" a="1"/>
  <c r="V343" i="1" s="1"/>
  <c r="V344" i="1" a="1"/>
  <c r="V344" i="1" s="1"/>
  <c r="V345" i="1" a="1"/>
  <c r="V345" i="1" s="1"/>
  <c r="V346" i="1" a="1"/>
  <c r="V346" i="1" s="1"/>
  <c r="V347" i="1" a="1"/>
  <c r="V347" i="1" s="1"/>
  <c r="V348" i="1" a="1"/>
  <c r="V348" i="1" s="1"/>
  <c r="V349" i="1" a="1"/>
  <c r="V349" i="1" s="1"/>
  <c r="V350" i="1" a="1"/>
  <c r="V350" i="1" s="1"/>
  <c r="V351" i="1" a="1"/>
  <c r="V351" i="1" s="1"/>
  <c r="V352" i="1" a="1"/>
  <c r="V352" i="1" s="1"/>
  <c r="V353" i="1" a="1"/>
  <c r="V353" i="1" s="1"/>
  <c r="V354" i="1" a="1"/>
  <c r="V354" i="1" s="1"/>
  <c r="V355" i="1" a="1"/>
  <c r="V355" i="1" s="1"/>
  <c r="V356" i="1" a="1"/>
  <c r="V356" i="1" s="1"/>
  <c r="V357" i="1" a="1"/>
  <c r="V357" i="1" s="1"/>
  <c r="V358" i="1" a="1"/>
  <c r="V358" i="1" s="1"/>
  <c r="V359" i="1" a="1"/>
  <c r="V359" i="1" s="1"/>
  <c r="V360" i="1" a="1"/>
  <c r="V360" i="1" s="1"/>
  <c r="V361" i="1" a="1"/>
  <c r="V361" i="1" s="1"/>
  <c r="V362" i="1" a="1"/>
  <c r="V362" i="1" s="1"/>
  <c r="V363" i="1" a="1"/>
  <c r="V363" i="1" s="1"/>
  <c r="V364" i="1" a="1"/>
  <c r="V364" i="1" s="1"/>
  <c r="V365" i="1" a="1"/>
  <c r="V365" i="1" s="1"/>
  <c r="V366" i="1" a="1"/>
  <c r="V366" i="1" s="1"/>
  <c r="V367" i="1" a="1"/>
  <c r="V367" i="1" s="1"/>
  <c r="V368" i="1" a="1"/>
  <c r="V368" i="1" s="1"/>
  <c r="V369" i="1" a="1"/>
  <c r="V369" i="1" s="1"/>
  <c r="V370" i="1" a="1"/>
  <c r="V370" i="1" s="1"/>
  <c r="V371" i="1" a="1"/>
  <c r="V371" i="1" s="1"/>
  <c r="V372" i="1" a="1"/>
  <c r="V372" i="1" s="1"/>
  <c r="V373" i="1" a="1"/>
  <c r="V373" i="1" s="1"/>
  <c r="V374" i="1" a="1"/>
  <c r="V374" i="1" s="1"/>
  <c r="V375" i="1" a="1"/>
  <c r="V375" i="1" s="1"/>
  <c r="V376" i="1" a="1"/>
  <c r="V376" i="1" s="1"/>
  <c r="V377" i="1" a="1"/>
  <c r="V377" i="1" s="1"/>
  <c r="V378" i="1" a="1"/>
  <c r="V378" i="1" s="1"/>
  <c r="V379" i="1" a="1"/>
  <c r="V379" i="1" s="1"/>
  <c r="V380" i="1" a="1"/>
  <c r="V380" i="1" s="1"/>
  <c r="V381" i="1" a="1"/>
  <c r="V381" i="1" s="1"/>
  <c r="V382" i="1" a="1"/>
  <c r="V382" i="1" s="1"/>
  <c r="V383" i="1" a="1"/>
  <c r="V383" i="1" s="1"/>
  <c r="V384" i="1" a="1"/>
  <c r="V384" i="1" s="1"/>
  <c r="V385" i="1" a="1"/>
  <c r="V385" i="1" s="1"/>
  <c r="V386" i="1" a="1"/>
  <c r="V386" i="1" s="1"/>
  <c r="V387" i="1" a="1"/>
  <c r="V387" i="1" s="1"/>
  <c r="V388" i="1" a="1"/>
  <c r="V388" i="1" s="1"/>
  <c r="V389" i="1" a="1"/>
  <c r="V389" i="1" s="1"/>
  <c r="V390" i="1" a="1"/>
  <c r="V390" i="1" s="1"/>
  <c r="V391" i="1" a="1"/>
  <c r="V391" i="1" s="1"/>
  <c r="V392" i="1" a="1"/>
  <c r="V392" i="1" s="1"/>
  <c r="V393" i="1" a="1"/>
  <c r="V393" i="1" s="1"/>
  <c r="V394" i="1" a="1"/>
  <c r="V394" i="1" s="1"/>
  <c r="V395" i="1" a="1"/>
  <c r="V395" i="1" s="1"/>
  <c r="V396" i="1" a="1"/>
  <c r="V396" i="1" s="1"/>
  <c r="V397" i="1" a="1"/>
  <c r="V397" i="1" s="1"/>
  <c r="V398" i="1" a="1"/>
  <c r="V398" i="1" s="1"/>
  <c r="V399" i="1" a="1"/>
  <c r="V399" i="1" s="1"/>
  <c r="V400" i="1" a="1"/>
  <c r="V400" i="1" s="1"/>
  <c r="V401" i="1" a="1"/>
  <c r="V401" i="1" s="1"/>
  <c r="V402" i="1" a="1"/>
  <c r="V402" i="1" s="1"/>
  <c r="V403" i="1" a="1"/>
  <c r="V403" i="1" s="1"/>
  <c r="V404" i="1" a="1"/>
  <c r="V404" i="1" s="1"/>
  <c r="V405" i="1" a="1"/>
  <c r="V405" i="1" s="1"/>
  <c r="V406" i="1" a="1"/>
  <c r="V406" i="1" s="1"/>
  <c r="V407" i="1" a="1"/>
  <c r="V407" i="1" s="1"/>
  <c r="V408" i="1" a="1"/>
  <c r="V408" i="1" s="1"/>
  <c r="V409" i="1" a="1"/>
  <c r="V409" i="1" s="1"/>
  <c r="V410" i="1" a="1"/>
  <c r="V410" i="1" s="1"/>
  <c r="V411" i="1" a="1"/>
  <c r="V411" i="1" s="1"/>
  <c r="V412" i="1" a="1"/>
  <c r="V412" i="1" s="1"/>
  <c r="V413" i="1" a="1"/>
  <c r="V413" i="1" s="1"/>
  <c r="V414" i="1" a="1"/>
  <c r="V414" i="1" s="1"/>
  <c r="V415" i="1" a="1"/>
  <c r="V415" i="1" s="1"/>
  <c r="V416" i="1" a="1"/>
  <c r="V416" i="1" s="1"/>
  <c r="V417" i="1" a="1"/>
  <c r="V417" i="1" s="1"/>
  <c r="V418" i="1" a="1"/>
  <c r="V418" i="1" s="1"/>
  <c r="V419" i="1" a="1"/>
  <c r="V419" i="1" s="1"/>
  <c r="V420" i="1" a="1"/>
  <c r="V420" i="1" s="1"/>
  <c r="V421" i="1" a="1"/>
  <c r="V421" i="1" s="1"/>
  <c r="V422" i="1" a="1"/>
  <c r="V422" i="1" s="1"/>
  <c r="V423" i="1" a="1"/>
  <c r="V423" i="1" s="1"/>
  <c r="V424" i="1" a="1"/>
  <c r="V424" i="1" s="1"/>
  <c r="V425" i="1" a="1"/>
  <c r="V425" i="1" s="1"/>
  <c r="V426" i="1" a="1"/>
  <c r="V426" i="1" s="1"/>
  <c r="V427" i="1" a="1"/>
  <c r="V427" i="1" s="1"/>
  <c r="V428" i="1" a="1"/>
  <c r="V428" i="1" s="1"/>
  <c r="V429" i="1" a="1"/>
  <c r="V429" i="1" s="1"/>
  <c r="V430" i="1" a="1"/>
  <c r="V430" i="1" s="1"/>
  <c r="V431" i="1" a="1"/>
  <c r="V431" i="1" s="1"/>
  <c r="V432" i="1" a="1"/>
  <c r="V432" i="1" s="1"/>
  <c r="V433" i="1" a="1"/>
  <c r="V433" i="1" s="1"/>
  <c r="V434" i="1" a="1"/>
  <c r="V434" i="1" s="1"/>
  <c r="V435" i="1" a="1"/>
  <c r="V435" i="1" s="1"/>
  <c r="V436" i="1" a="1"/>
  <c r="V436" i="1" s="1"/>
  <c r="V437" i="1" a="1"/>
  <c r="V437" i="1" s="1"/>
  <c r="V438" i="1" a="1"/>
  <c r="V438" i="1" s="1"/>
  <c r="V439" i="1" a="1"/>
  <c r="V439" i="1" s="1"/>
  <c r="V440" i="1" a="1"/>
  <c r="V440" i="1" s="1"/>
  <c r="V441" i="1" a="1"/>
  <c r="V441" i="1" s="1"/>
  <c r="V442" i="1" a="1"/>
  <c r="V442" i="1" s="1"/>
  <c r="V443" i="1" a="1"/>
  <c r="V443" i="1" s="1"/>
  <c r="V444" i="1" a="1"/>
  <c r="V444" i="1" s="1"/>
  <c r="V445" i="1" a="1"/>
  <c r="V445" i="1" s="1"/>
  <c r="V446" i="1" a="1"/>
  <c r="V446" i="1" s="1"/>
  <c r="V447" i="1" a="1"/>
  <c r="V447" i="1" s="1"/>
  <c r="V448" i="1" a="1"/>
  <c r="V448" i="1" s="1"/>
  <c r="V449" i="1" a="1"/>
  <c r="V449" i="1" s="1"/>
  <c r="V450" i="1" a="1"/>
  <c r="V450" i="1" s="1"/>
  <c r="V451" i="1" a="1"/>
  <c r="V451" i="1" s="1"/>
  <c r="V452" i="1" a="1"/>
  <c r="V452" i="1" s="1"/>
  <c r="V453" i="1" a="1"/>
  <c r="V453" i="1" s="1"/>
  <c r="V454" i="1" a="1"/>
  <c r="V454" i="1" s="1"/>
  <c r="V455" i="1" a="1"/>
  <c r="V455" i="1" s="1"/>
  <c r="V456" i="1" a="1"/>
  <c r="V456" i="1" s="1"/>
  <c r="V457" i="1" a="1"/>
  <c r="V457" i="1" s="1"/>
  <c r="V458" i="1" a="1"/>
  <c r="V458" i="1" s="1"/>
  <c r="V459" i="1" a="1"/>
  <c r="V459" i="1" s="1"/>
  <c r="V460" i="1" a="1"/>
  <c r="V460" i="1" s="1"/>
  <c r="V461" i="1" a="1"/>
  <c r="V461" i="1" s="1"/>
  <c r="V462" i="1" a="1"/>
  <c r="V462" i="1" s="1"/>
  <c r="V463" i="1" a="1"/>
  <c r="V463" i="1" s="1"/>
  <c r="V464" i="1" a="1"/>
  <c r="V464" i="1" s="1"/>
  <c r="V465" i="1" a="1"/>
  <c r="V465" i="1" s="1"/>
  <c r="V466" i="1" a="1"/>
  <c r="V466" i="1" s="1"/>
  <c r="V467" i="1" a="1"/>
  <c r="V467" i="1" s="1"/>
  <c r="V468" i="1" a="1"/>
  <c r="V468" i="1" s="1"/>
  <c r="V469" i="1" a="1"/>
  <c r="V469" i="1" s="1"/>
  <c r="V470" i="1" a="1"/>
  <c r="V470" i="1" s="1"/>
  <c r="V471" i="1" a="1"/>
  <c r="V471" i="1" s="1"/>
  <c r="V472" i="1" a="1"/>
  <c r="V472" i="1" s="1"/>
  <c r="V473" i="1" a="1"/>
  <c r="V473" i="1" s="1"/>
  <c r="V474" i="1" a="1"/>
  <c r="V474" i="1" s="1"/>
  <c r="V475" i="1" a="1"/>
  <c r="V475" i="1" s="1"/>
  <c r="V476" i="1" a="1"/>
  <c r="V476" i="1" s="1"/>
  <c r="V477" i="1" a="1"/>
  <c r="V477" i="1" s="1"/>
  <c r="V478" i="1" a="1"/>
  <c r="V478" i="1" s="1"/>
  <c r="V479" i="1" a="1"/>
  <c r="V479" i="1" s="1"/>
  <c r="V480" i="1" a="1"/>
  <c r="V480" i="1" s="1"/>
  <c r="V481" i="1" a="1"/>
  <c r="V481" i="1" s="1"/>
  <c r="V482" i="1" a="1"/>
  <c r="V482" i="1" s="1"/>
  <c r="V483" i="1" a="1"/>
  <c r="V483" i="1" s="1"/>
  <c r="V484" i="1" a="1"/>
  <c r="V484" i="1" s="1"/>
  <c r="V485" i="1" a="1"/>
  <c r="V485" i="1" s="1"/>
  <c r="V486" i="1" a="1"/>
  <c r="V486" i="1" s="1"/>
  <c r="V487" i="1" a="1"/>
  <c r="V487" i="1" s="1"/>
  <c r="V488" i="1" a="1"/>
  <c r="V488" i="1" s="1"/>
  <c r="V489" i="1" a="1"/>
  <c r="V489" i="1" s="1"/>
  <c r="V490" i="1" a="1"/>
  <c r="V490" i="1" s="1"/>
  <c r="V491" i="1" a="1"/>
  <c r="V491" i="1" s="1"/>
  <c r="V492" i="1" a="1"/>
  <c r="V492" i="1" s="1"/>
  <c r="V493" i="1" a="1"/>
  <c r="V493" i="1" s="1"/>
  <c r="V494" i="1" a="1"/>
  <c r="V494" i="1" s="1"/>
  <c r="V495" i="1" a="1"/>
  <c r="V495" i="1" s="1"/>
  <c r="V496" i="1" a="1"/>
  <c r="V496" i="1" s="1"/>
  <c r="V497" i="1" a="1"/>
  <c r="V497" i="1" s="1"/>
  <c r="V498" i="1" a="1"/>
  <c r="V498" i="1" s="1"/>
  <c r="AW508" i="1" l="1"/>
  <c r="BM508" i="1" s="1"/>
  <c r="AX508" i="1"/>
  <c r="AY508" i="1" a="1"/>
  <c r="AY508" i="1" s="1"/>
  <c r="AZ508" i="1" a="1"/>
  <c r="AZ508" i="1" s="1"/>
  <c r="BE508" i="1"/>
  <c r="BF508" i="1" a="1"/>
  <c r="BF508" i="1" s="1"/>
  <c r="R508" i="1"/>
  <c r="S508" i="1"/>
  <c r="V508" i="1" a="1"/>
  <c r="V508" i="1" s="1"/>
  <c r="V499" i="1" a="1"/>
  <c r="V499" i="1" s="1"/>
  <c r="V500" i="1" a="1"/>
  <c r="V500" i="1" s="1"/>
  <c r="V501" i="1" a="1"/>
  <c r="V501" i="1" s="1"/>
  <c r="V502" i="1" a="1"/>
  <c r="V502" i="1" s="1"/>
  <c r="V503" i="1" a="1"/>
  <c r="V503" i="1" s="1"/>
  <c r="V504" i="1" a="1"/>
  <c r="V504" i="1" s="1"/>
  <c r="V505" i="1" a="1"/>
  <c r="V505" i="1" s="1"/>
  <c r="V506" i="1" a="1"/>
  <c r="V506" i="1" s="1"/>
  <c r="V507" i="1" a="1"/>
  <c r="V507" i="1" s="1"/>
  <c r="AX7" i="1"/>
  <c r="BE8"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7" i="1"/>
  <c r="B8" i="1"/>
  <c r="B9" i="1"/>
  <c r="B10" i="1"/>
  <c r="B11" i="1"/>
  <c r="B12" i="1"/>
  <c r="B13" i="1"/>
  <c r="B14" i="1"/>
  <c r="B15" i="1"/>
  <c r="B16" i="1"/>
  <c r="B17" i="1"/>
  <c r="B18" i="1"/>
  <c r="B19" i="1"/>
  <c r="B20" i="1"/>
  <c r="B21" i="1"/>
  <c r="B22" i="1"/>
  <c r="B23" i="1"/>
  <c r="B24" i="1"/>
  <c r="B25" i="1"/>
  <c r="B26" i="1"/>
  <c r="B6" i="1"/>
  <c r="AW26" i="1"/>
  <c r="BL26" i="1" s="1"/>
  <c r="AX26" i="1"/>
  <c r="AY26" i="1" a="1"/>
  <c r="AY26" i="1" s="1"/>
  <c r="BE26" i="1"/>
  <c r="AW27" i="1"/>
  <c r="AX27" i="1"/>
  <c r="AY27" i="1" a="1"/>
  <c r="AY27" i="1" s="1"/>
  <c r="BE27" i="1"/>
  <c r="AW28" i="1"/>
  <c r="AX28" i="1"/>
  <c r="AY28" i="1" a="1"/>
  <c r="AY28" i="1" s="1"/>
  <c r="BR28" i="1" s="1" a="1"/>
  <c r="BR28" i="1" s="1"/>
  <c r="BE28" i="1"/>
  <c r="AW29" i="1"/>
  <c r="BM29" i="1" s="1"/>
  <c r="AX29" i="1"/>
  <c r="AY29" i="1" a="1"/>
  <c r="AY29" i="1" s="1"/>
  <c r="BE29" i="1"/>
  <c r="AW30" i="1"/>
  <c r="BN30" i="1" s="1"/>
  <c r="AX30" i="1"/>
  <c r="AY30" i="1" a="1"/>
  <c r="AY30" i="1" s="1"/>
  <c r="BQ30" i="1" s="1" a="1"/>
  <c r="BQ30" i="1" s="1"/>
  <c r="BE30" i="1"/>
  <c r="AW31" i="1"/>
  <c r="AX31" i="1"/>
  <c r="AY31" i="1" a="1"/>
  <c r="AY31" i="1" s="1"/>
  <c r="BE31" i="1"/>
  <c r="AW32" i="1"/>
  <c r="BM32" i="1" s="1"/>
  <c r="AX32" i="1"/>
  <c r="AY32" i="1" a="1"/>
  <c r="AY32" i="1" s="1"/>
  <c r="BE32" i="1"/>
  <c r="AW33" i="1"/>
  <c r="AX33" i="1"/>
  <c r="AY33" i="1" a="1"/>
  <c r="AY33" i="1" s="1"/>
  <c r="BE33" i="1"/>
  <c r="AW34" i="1"/>
  <c r="BL34" i="1" s="1"/>
  <c r="AX34" i="1"/>
  <c r="AY34" i="1" a="1"/>
  <c r="AY34" i="1" s="1"/>
  <c r="BE34" i="1"/>
  <c r="AW35" i="1"/>
  <c r="AX35" i="1"/>
  <c r="AY35" i="1" a="1"/>
  <c r="AY35" i="1" s="1"/>
  <c r="BE35" i="1"/>
  <c r="AW36" i="1"/>
  <c r="BN36" i="1" s="1"/>
  <c r="AX36" i="1"/>
  <c r="AY36" i="1" a="1"/>
  <c r="AY36" i="1" s="1"/>
  <c r="BR36" i="1" s="1" a="1"/>
  <c r="BR36" i="1" s="1"/>
  <c r="BE36" i="1"/>
  <c r="AW37" i="1"/>
  <c r="BM37" i="1" s="1"/>
  <c r="AX37" i="1"/>
  <c r="AY37" i="1" a="1"/>
  <c r="AY37" i="1" s="1"/>
  <c r="BE37" i="1"/>
  <c r="AW38" i="1"/>
  <c r="BN38" i="1" s="1"/>
  <c r="AX38" i="1"/>
  <c r="AY38" i="1" a="1"/>
  <c r="AY38" i="1" s="1"/>
  <c r="BQ38" i="1" s="1" a="1"/>
  <c r="BQ38" i="1" s="1"/>
  <c r="BE38" i="1"/>
  <c r="AW39" i="1"/>
  <c r="AX39" i="1"/>
  <c r="AY39" i="1" a="1"/>
  <c r="AY39" i="1" s="1"/>
  <c r="BE39" i="1"/>
  <c r="AW40" i="1"/>
  <c r="BK40" i="1" s="1"/>
  <c r="AX40" i="1"/>
  <c r="AY40" i="1" a="1"/>
  <c r="AY40" i="1" s="1"/>
  <c r="BE40" i="1"/>
  <c r="AW41" i="1"/>
  <c r="BM41" i="1" s="1"/>
  <c r="AX41" i="1"/>
  <c r="AY41" i="1" a="1"/>
  <c r="AY41" i="1" s="1"/>
  <c r="BE41" i="1"/>
  <c r="AW42" i="1"/>
  <c r="AX42" i="1"/>
  <c r="AY42" i="1" a="1"/>
  <c r="AY42" i="1" s="1"/>
  <c r="BE42" i="1"/>
  <c r="AW43" i="1"/>
  <c r="AX43" i="1"/>
  <c r="AY43" i="1" a="1"/>
  <c r="AY43" i="1" s="1"/>
  <c r="BE43" i="1"/>
  <c r="AW44" i="1"/>
  <c r="BN44" i="1" s="1"/>
  <c r="AX44" i="1"/>
  <c r="AY44" i="1" a="1"/>
  <c r="AY44" i="1" s="1"/>
  <c r="BR44" i="1" s="1" a="1"/>
  <c r="BR44" i="1" s="1"/>
  <c r="BE44" i="1"/>
  <c r="AW45" i="1"/>
  <c r="BM45" i="1" s="1"/>
  <c r="AX45" i="1"/>
  <c r="AY45" i="1" a="1"/>
  <c r="AY45" i="1" s="1"/>
  <c r="BS45" i="1" s="1" a="1"/>
  <c r="BS45" i="1" s="1"/>
  <c r="BE45" i="1"/>
  <c r="AW46" i="1"/>
  <c r="BK46" i="1" s="1"/>
  <c r="AX46" i="1"/>
  <c r="AY46" i="1" a="1"/>
  <c r="AY46" i="1" s="1"/>
  <c r="BU46" i="1" s="1" a="1"/>
  <c r="BU46" i="1" s="1"/>
  <c r="BE46" i="1"/>
  <c r="AW47" i="1"/>
  <c r="BL47" i="1" s="1"/>
  <c r="AX47" i="1"/>
  <c r="AY47" i="1" a="1"/>
  <c r="AY47" i="1" s="1"/>
  <c r="BR47" i="1" s="1" a="1"/>
  <c r="BR47" i="1" s="1"/>
  <c r="BE47" i="1"/>
  <c r="AW48" i="1"/>
  <c r="BK48" i="1" s="1"/>
  <c r="AX48" i="1"/>
  <c r="AY48" i="1" a="1"/>
  <c r="AY48" i="1" s="1"/>
  <c r="BE48" i="1"/>
  <c r="AW49" i="1"/>
  <c r="AX49" i="1"/>
  <c r="AY49" i="1" a="1"/>
  <c r="AY49" i="1" s="1"/>
  <c r="BS49" i="1" s="1" a="1"/>
  <c r="BS49" i="1" s="1"/>
  <c r="BE49" i="1"/>
  <c r="AW50" i="1"/>
  <c r="BL50" i="1" s="1"/>
  <c r="AX50" i="1"/>
  <c r="AY50" i="1" a="1"/>
  <c r="AY50" i="1" s="1"/>
  <c r="BE50" i="1"/>
  <c r="AW51" i="1"/>
  <c r="BN51" i="1" s="1"/>
  <c r="AX51" i="1"/>
  <c r="AY51" i="1" a="1"/>
  <c r="AY51" i="1" s="1"/>
  <c r="BR51" i="1" s="1" a="1"/>
  <c r="BR51" i="1" s="1"/>
  <c r="BE51" i="1"/>
  <c r="AW52" i="1"/>
  <c r="BN52" i="1" s="1"/>
  <c r="AX52" i="1"/>
  <c r="AY52" i="1" a="1"/>
  <c r="AY52" i="1" s="1"/>
  <c r="BE52" i="1"/>
  <c r="AW53" i="1"/>
  <c r="BM53" i="1" s="1"/>
  <c r="AX53" i="1"/>
  <c r="AY53" i="1" a="1"/>
  <c r="AY53" i="1" s="1"/>
  <c r="BQ53" i="1" s="1" a="1"/>
  <c r="BQ53" i="1" s="1"/>
  <c r="BE53" i="1"/>
  <c r="AW54" i="1"/>
  <c r="BM54" i="1" s="1"/>
  <c r="AX54" i="1"/>
  <c r="AY54" i="1" a="1"/>
  <c r="AY54" i="1" s="1"/>
  <c r="BE54" i="1"/>
  <c r="AW55" i="1"/>
  <c r="BK55" i="1" s="1"/>
  <c r="AX55" i="1"/>
  <c r="AY55" i="1" a="1"/>
  <c r="AY55" i="1" s="1"/>
  <c r="BE55" i="1"/>
  <c r="AW56" i="1"/>
  <c r="AX56" i="1"/>
  <c r="AY56" i="1" a="1"/>
  <c r="AY56" i="1" s="1"/>
  <c r="BU56" i="1" s="1" a="1"/>
  <c r="BU56" i="1" s="1"/>
  <c r="BE56" i="1"/>
  <c r="AW57" i="1"/>
  <c r="AX57" i="1"/>
  <c r="AY57" i="1" a="1"/>
  <c r="AY57" i="1" s="1"/>
  <c r="BE57" i="1"/>
  <c r="AW58" i="1"/>
  <c r="BK58" i="1" s="1"/>
  <c r="AX58" i="1"/>
  <c r="AY58" i="1" a="1"/>
  <c r="AY58" i="1" s="1"/>
  <c r="BE58" i="1"/>
  <c r="AW59" i="1"/>
  <c r="BN59" i="1" s="1"/>
  <c r="AX59" i="1"/>
  <c r="AY59" i="1" a="1"/>
  <c r="AY59" i="1" s="1"/>
  <c r="BE59" i="1"/>
  <c r="AW60" i="1"/>
  <c r="BN60" i="1" s="1"/>
  <c r="AX60" i="1"/>
  <c r="AY60" i="1" a="1"/>
  <c r="AY60" i="1" s="1"/>
  <c r="BE60" i="1"/>
  <c r="AW61" i="1"/>
  <c r="AX61" i="1"/>
  <c r="AY61" i="1" a="1"/>
  <c r="AY61" i="1" s="1"/>
  <c r="BU61" i="1" s="1" a="1"/>
  <c r="BU61" i="1" s="1"/>
  <c r="BE61" i="1"/>
  <c r="AW62" i="1"/>
  <c r="BL62" i="1" s="1"/>
  <c r="AX62" i="1"/>
  <c r="AY62" i="1" a="1"/>
  <c r="AY62" i="1" s="1"/>
  <c r="BE62" i="1"/>
  <c r="AW63" i="1"/>
  <c r="BK63" i="1" s="1"/>
  <c r="AX63" i="1"/>
  <c r="AY63" i="1" a="1"/>
  <c r="AY63" i="1" s="1"/>
  <c r="BP63" i="1" s="1" a="1"/>
  <c r="BP63" i="1" s="1"/>
  <c r="BE63" i="1"/>
  <c r="AW64" i="1"/>
  <c r="BK64" i="1" s="1"/>
  <c r="AX64" i="1"/>
  <c r="AY64" i="1" a="1"/>
  <c r="AY64" i="1" s="1"/>
  <c r="BE64" i="1"/>
  <c r="AW65" i="1"/>
  <c r="AX65" i="1"/>
  <c r="AY65" i="1" a="1"/>
  <c r="AY65" i="1" s="1"/>
  <c r="BS65" i="1" s="1" a="1"/>
  <c r="BS65" i="1" s="1"/>
  <c r="BE65" i="1"/>
  <c r="AW66" i="1"/>
  <c r="BM66" i="1" s="1"/>
  <c r="AX66" i="1"/>
  <c r="AY66" i="1" a="1"/>
  <c r="AY66" i="1" s="1"/>
  <c r="BS66" i="1" s="1" a="1"/>
  <c r="BS66" i="1" s="1"/>
  <c r="BE66" i="1"/>
  <c r="AW67" i="1"/>
  <c r="BL67" i="1" s="1"/>
  <c r="AX67" i="1"/>
  <c r="AY67" i="1" a="1"/>
  <c r="AY67" i="1" s="1"/>
  <c r="BE67" i="1"/>
  <c r="AW68" i="1"/>
  <c r="AX68" i="1"/>
  <c r="AY68" i="1" a="1"/>
  <c r="AY68" i="1" s="1"/>
  <c r="BE68" i="1"/>
  <c r="AW69" i="1"/>
  <c r="BK69" i="1" s="1"/>
  <c r="AX69" i="1"/>
  <c r="AY69" i="1" a="1"/>
  <c r="AY69" i="1" s="1"/>
  <c r="BE69" i="1"/>
  <c r="AW70" i="1"/>
  <c r="BL70" i="1" s="1"/>
  <c r="AX70" i="1"/>
  <c r="AY70" i="1" a="1"/>
  <c r="AY70" i="1" s="1"/>
  <c r="BE70" i="1"/>
  <c r="AW71" i="1"/>
  <c r="AX71" i="1"/>
  <c r="AY71" i="1" a="1"/>
  <c r="AY71" i="1" s="1"/>
  <c r="BE71" i="1"/>
  <c r="AW72" i="1"/>
  <c r="BK72" i="1" s="1"/>
  <c r="AX72" i="1"/>
  <c r="AY72" i="1" a="1"/>
  <c r="AY72" i="1" s="1"/>
  <c r="BE72" i="1"/>
  <c r="AW73" i="1"/>
  <c r="BL73" i="1" s="1"/>
  <c r="AX73" i="1"/>
  <c r="AY73" i="1" a="1"/>
  <c r="AY73" i="1" s="1"/>
  <c r="BQ73" i="1" s="1" a="1"/>
  <c r="BQ73" i="1" s="1"/>
  <c r="BE73" i="1"/>
  <c r="AW74" i="1"/>
  <c r="BK74" i="1" s="1"/>
  <c r="AX74" i="1"/>
  <c r="AY74" i="1" a="1"/>
  <c r="AY74" i="1" s="1"/>
  <c r="BE74" i="1"/>
  <c r="AW75" i="1"/>
  <c r="BM75" i="1" s="1"/>
  <c r="AX75" i="1"/>
  <c r="AY75" i="1" a="1"/>
  <c r="AY75" i="1" s="1"/>
  <c r="BE75" i="1"/>
  <c r="AW76" i="1"/>
  <c r="BN76" i="1" s="1"/>
  <c r="AX76" i="1"/>
  <c r="AY76" i="1" a="1"/>
  <c r="AY76" i="1" s="1"/>
  <c r="BU76" i="1" s="1" a="1"/>
  <c r="BU76" i="1" s="1"/>
  <c r="BE76" i="1"/>
  <c r="AW77" i="1"/>
  <c r="BM77" i="1" s="1"/>
  <c r="AX77" i="1"/>
  <c r="AY77" i="1" a="1"/>
  <c r="AY77" i="1" s="1"/>
  <c r="BE77" i="1"/>
  <c r="AW78" i="1"/>
  <c r="BL78" i="1" s="1"/>
  <c r="AX78" i="1"/>
  <c r="AY78" i="1" a="1"/>
  <c r="AY78" i="1" s="1"/>
  <c r="BE78" i="1"/>
  <c r="AW79" i="1"/>
  <c r="BK79" i="1" s="1"/>
  <c r="AX79" i="1"/>
  <c r="AY79" i="1" a="1"/>
  <c r="AY79" i="1" s="1"/>
  <c r="BE79" i="1"/>
  <c r="AW80" i="1"/>
  <c r="AX80" i="1"/>
  <c r="AY80" i="1" a="1"/>
  <c r="AY80" i="1" s="1"/>
  <c r="BE80" i="1"/>
  <c r="AW81" i="1"/>
  <c r="BK81" i="1" s="1"/>
  <c r="AX81" i="1"/>
  <c r="AY81" i="1" a="1"/>
  <c r="AY81" i="1" s="1"/>
  <c r="BE81" i="1"/>
  <c r="AW82" i="1"/>
  <c r="BK82" i="1" s="1"/>
  <c r="AX82" i="1"/>
  <c r="AY82" i="1" a="1"/>
  <c r="AY82" i="1" s="1"/>
  <c r="BE82" i="1"/>
  <c r="AW83" i="1"/>
  <c r="BL83" i="1" s="1"/>
  <c r="AX83" i="1"/>
  <c r="AY83" i="1" a="1"/>
  <c r="AY83" i="1" s="1"/>
  <c r="BE83" i="1"/>
  <c r="AW84" i="1"/>
  <c r="BK84" i="1" s="1"/>
  <c r="AX84" i="1"/>
  <c r="AY84" i="1" a="1"/>
  <c r="AY84" i="1" s="1"/>
  <c r="BE84" i="1"/>
  <c r="AW85" i="1"/>
  <c r="BM85" i="1" s="1"/>
  <c r="AX85" i="1"/>
  <c r="AY85" i="1" a="1"/>
  <c r="AY85" i="1" s="1"/>
  <c r="BS85" i="1" s="1" a="1"/>
  <c r="BS85" i="1" s="1"/>
  <c r="BE85" i="1"/>
  <c r="AW86" i="1"/>
  <c r="AX86" i="1"/>
  <c r="AY86" i="1" a="1"/>
  <c r="AY86" i="1" s="1"/>
  <c r="BE86" i="1"/>
  <c r="AW87" i="1"/>
  <c r="BK87" i="1" s="1"/>
  <c r="AX87" i="1"/>
  <c r="AY87" i="1" a="1"/>
  <c r="AY87" i="1" s="1"/>
  <c r="BS87" i="1" s="1" a="1"/>
  <c r="BS87" i="1" s="1"/>
  <c r="BE87" i="1"/>
  <c r="AW88" i="1"/>
  <c r="AX88" i="1"/>
  <c r="AY88" i="1" a="1"/>
  <c r="AY88" i="1" s="1"/>
  <c r="BE88" i="1"/>
  <c r="AW89" i="1"/>
  <c r="AX89" i="1"/>
  <c r="AY89" i="1" a="1"/>
  <c r="AY89" i="1" s="1"/>
  <c r="BE89" i="1"/>
  <c r="AW90" i="1"/>
  <c r="AX90" i="1"/>
  <c r="AY90" i="1" a="1"/>
  <c r="AY90" i="1" s="1"/>
  <c r="BE90" i="1"/>
  <c r="AW91" i="1"/>
  <c r="BL91" i="1" s="1"/>
  <c r="AX91" i="1"/>
  <c r="AY91" i="1" a="1"/>
  <c r="AY91" i="1" s="1"/>
  <c r="BE91" i="1"/>
  <c r="AW92" i="1"/>
  <c r="AX92" i="1"/>
  <c r="AY92" i="1" a="1"/>
  <c r="AY92" i="1" s="1"/>
  <c r="BE92" i="1"/>
  <c r="AW93" i="1"/>
  <c r="AX93" i="1"/>
  <c r="AY93" i="1" a="1"/>
  <c r="AY93" i="1" s="1"/>
  <c r="BE93" i="1"/>
  <c r="AW94" i="1"/>
  <c r="BL94" i="1" s="1"/>
  <c r="AX94" i="1"/>
  <c r="AY94" i="1" a="1"/>
  <c r="AY94" i="1" s="1"/>
  <c r="BE94" i="1"/>
  <c r="AW95" i="1"/>
  <c r="BK95" i="1" s="1"/>
  <c r="AX95" i="1"/>
  <c r="AY95" i="1" a="1"/>
  <c r="AY95" i="1" s="1"/>
  <c r="BE95" i="1"/>
  <c r="AW96" i="1"/>
  <c r="BL96" i="1" s="1"/>
  <c r="AX96" i="1"/>
  <c r="AY96" i="1" a="1"/>
  <c r="AY96" i="1" s="1"/>
  <c r="BT96" i="1" s="1" a="1"/>
  <c r="BT96" i="1" s="1"/>
  <c r="BE96" i="1"/>
  <c r="AW97" i="1"/>
  <c r="BL97" i="1" s="1"/>
  <c r="AX97" i="1"/>
  <c r="AY97" i="1" a="1"/>
  <c r="AY97" i="1" s="1"/>
  <c r="BR97" i="1" s="1" a="1"/>
  <c r="BR97" i="1" s="1"/>
  <c r="BE97" i="1"/>
  <c r="AW98" i="1"/>
  <c r="AX98" i="1"/>
  <c r="AY98" i="1" a="1"/>
  <c r="AY98" i="1" s="1"/>
  <c r="BE98" i="1"/>
  <c r="AW99" i="1"/>
  <c r="BL99" i="1" s="1"/>
  <c r="AX99" i="1"/>
  <c r="AY99" i="1" a="1"/>
  <c r="AY99" i="1" s="1"/>
  <c r="BE99" i="1"/>
  <c r="AW100" i="1"/>
  <c r="AX100" i="1"/>
  <c r="AY100" i="1" a="1"/>
  <c r="AY100" i="1" s="1"/>
  <c r="BE100" i="1"/>
  <c r="AW101" i="1"/>
  <c r="BN101" i="1" s="1"/>
  <c r="AX101" i="1"/>
  <c r="AY101" i="1" a="1"/>
  <c r="AY101" i="1" s="1"/>
  <c r="BU101" i="1" s="1" a="1"/>
  <c r="BU101" i="1" s="1"/>
  <c r="BE101" i="1"/>
  <c r="AW102" i="1"/>
  <c r="AX102" i="1"/>
  <c r="AY102" i="1" a="1"/>
  <c r="AY102" i="1" s="1"/>
  <c r="BS102" i="1" s="1" a="1"/>
  <c r="BS102" i="1" s="1"/>
  <c r="BE102" i="1"/>
  <c r="AW103" i="1"/>
  <c r="AX103" i="1"/>
  <c r="AY103" i="1" a="1"/>
  <c r="AY103" i="1" s="1"/>
  <c r="BR103" i="1" s="1" a="1"/>
  <c r="BR103" i="1" s="1"/>
  <c r="BE103" i="1"/>
  <c r="AW104" i="1"/>
  <c r="BK104" i="1" s="1"/>
  <c r="AX104" i="1"/>
  <c r="AY104" i="1" a="1"/>
  <c r="AY104" i="1" s="1"/>
  <c r="BS104" i="1" s="1" a="1"/>
  <c r="BS104" i="1" s="1"/>
  <c r="BE104" i="1"/>
  <c r="AW105" i="1"/>
  <c r="BK105" i="1" s="1"/>
  <c r="AX105" i="1"/>
  <c r="AY105" i="1" a="1"/>
  <c r="AY105" i="1" s="1"/>
  <c r="BE105" i="1"/>
  <c r="AW106" i="1"/>
  <c r="BK106" i="1" s="1"/>
  <c r="AX106" i="1"/>
  <c r="AY106" i="1" a="1"/>
  <c r="AY106" i="1" s="1"/>
  <c r="BE106" i="1"/>
  <c r="AW107" i="1"/>
  <c r="BK107" i="1" s="1"/>
  <c r="AX107" i="1"/>
  <c r="AY107" i="1" a="1"/>
  <c r="AY107" i="1" s="1"/>
  <c r="BT107" i="1" s="1" a="1"/>
  <c r="BT107" i="1" s="1"/>
  <c r="BE107" i="1"/>
  <c r="AW108" i="1"/>
  <c r="BM108" i="1" s="1"/>
  <c r="AX108" i="1"/>
  <c r="AY108" i="1" a="1"/>
  <c r="AY108" i="1" s="1"/>
  <c r="BE108" i="1"/>
  <c r="AW109" i="1"/>
  <c r="BM109" i="1" s="1"/>
  <c r="AX109" i="1"/>
  <c r="AY109" i="1" a="1"/>
  <c r="AY109" i="1" s="1"/>
  <c r="BU109" i="1" s="1" a="1"/>
  <c r="BU109" i="1" s="1"/>
  <c r="BE109" i="1"/>
  <c r="AW110" i="1"/>
  <c r="AX110" i="1"/>
  <c r="AY110" i="1" a="1"/>
  <c r="AY110" i="1" s="1"/>
  <c r="BT110" i="1" s="1" a="1"/>
  <c r="BT110" i="1" s="1"/>
  <c r="BE110" i="1"/>
  <c r="AW111" i="1"/>
  <c r="BN111" i="1" s="1"/>
  <c r="AX111" i="1"/>
  <c r="AY111" i="1" a="1"/>
  <c r="AY111" i="1" s="1"/>
  <c r="BE111" i="1"/>
  <c r="AW112" i="1"/>
  <c r="BK112" i="1" s="1"/>
  <c r="AX112" i="1"/>
  <c r="AY112" i="1" a="1"/>
  <c r="AY112" i="1" s="1"/>
  <c r="BS112" i="1" s="1" a="1"/>
  <c r="BS112" i="1" s="1"/>
  <c r="BE112" i="1"/>
  <c r="AW113" i="1"/>
  <c r="BK113" i="1" s="1"/>
  <c r="AX113" i="1"/>
  <c r="AY113" i="1" a="1"/>
  <c r="AY113" i="1" s="1"/>
  <c r="BS113" i="1" s="1" a="1"/>
  <c r="BS113" i="1" s="1"/>
  <c r="BE113" i="1"/>
  <c r="AW114" i="1"/>
  <c r="BK114" i="1" s="1"/>
  <c r="AX114" i="1"/>
  <c r="AY114" i="1" a="1"/>
  <c r="AY114" i="1" s="1"/>
  <c r="BR114" i="1" s="1" a="1"/>
  <c r="BR114" i="1" s="1"/>
  <c r="BE114" i="1"/>
  <c r="AW115" i="1"/>
  <c r="BK115" i="1" s="1"/>
  <c r="AX115" i="1"/>
  <c r="AY115" i="1" a="1"/>
  <c r="AY115" i="1" s="1"/>
  <c r="BE115" i="1"/>
  <c r="AW116" i="1"/>
  <c r="AX116" i="1"/>
  <c r="AY116" i="1" a="1"/>
  <c r="AY116" i="1" s="1"/>
  <c r="BQ116" i="1" s="1" a="1"/>
  <c r="BQ116" i="1" s="1"/>
  <c r="BE116" i="1"/>
  <c r="AW117" i="1"/>
  <c r="BM117" i="1" s="1"/>
  <c r="AX117" i="1"/>
  <c r="AY117" i="1" a="1"/>
  <c r="AY117" i="1" s="1"/>
  <c r="BQ117" i="1" s="1" a="1"/>
  <c r="BQ117" i="1" s="1"/>
  <c r="BE117" i="1"/>
  <c r="AW118" i="1"/>
  <c r="BN118" i="1" s="1"/>
  <c r="AX118" i="1"/>
  <c r="AY118" i="1" a="1"/>
  <c r="AY118" i="1" s="1"/>
  <c r="BT118" i="1" s="1" a="1"/>
  <c r="BT118" i="1" s="1"/>
  <c r="BE118" i="1"/>
  <c r="AW119" i="1"/>
  <c r="BK119" i="1" s="1"/>
  <c r="AX119" i="1"/>
  <c r="AY119" i="1" a="1"/>
  <c r="AY119" i="1" s="1"/>
  <c r="BE119" i="1"/>
  <c r="AW120" i="1"/>
  <c r="BL120" i="1" s="1"/>
  <c r="AX120" i="1"/>
  <c r="AY120" i="1" a="1"/>
  <c r="AY120" i="1" s="1"/>
  <c r="BS120" i="1" s="1" a="1"/>
  <c r="BS120" i="1" s="1"/>
  <c r="BE120" i="1"/>
  <c r="AW121" i="1"/>
  <c r="BK121" i="1" s="1"/>
  <c r="AX121" i="1"/>
  <c r="AY121" i="1" a="1"/>
  <c r="AY121" i="1" s="1"/>
  <c r="BE121" i="1"/>
  <c r="AW122" i="1"/>
  <c r="BL122" i="1" s="1"/>
  <c r="AX122" i="1"/>
  <c r="AY122" i="1" a="1"/>
  <c r="AY122" i="1" s="1"/>
  <c r="BR122" i="1" s="1" a="1"/>
  <c r="BR122" i="1" s="1"/>
  <c r="BE122" i="1"/>
  <c r="AW123" i="1"/>
  <c r="BL123" i="1" s="1"/>
  <c r="AX123" i="1"/>
  <c r="AY123" i="1" a="1"/>
  <c r="AY123" i="1" s="1"/>
  <c r="BQ123" i="1" s="1" a="1"/>
  <c r="BQ123" i="1" s="1"/>
  <c r="BE123" i="1"/>
  <c r="AW124" i="1"/>
  <c r="BL124" i="1" s="1"/>
  <c r="AX124" i="1"/>
  <c r="AY124" i="1" a="1"/>
  <c r="AY124" i="1" s="1"/>
  <c r="BU124" i="1" s="1" a="1"/>
  <c r="BU124" i="1" s="1"/>
  <c r="BE124" i="1"/>
  <c r="AW125" i="1"/>
  <c r="BL125" i="1" s="1"/>
  <c r="AX125" i="1"/>
  <c r="AY125" i="1" a="1"/>
  <c r="AY125" i="1" s="1"/>
  <c r="BE125" i="1"/>
  <c r="AW126" i="1"/>
  <c r="AX126" i="1"/>
  <c r="AY126" i="1" a="1"/>
  <c r="AY126" i="1" s="1"/>
  <c r="BR126" i="1" s="1" a="1"/>
  <c r="BR126" i="1" s="1"/>
  <c r="BE126" i="1"/>
  <c r="AW127" i="1"/>
  <c r="BK127" i="1" s="1"/>
  <c r="AX127" i="1"/>
  <c r="AY127" i="1" a="1"/>
  <c r="AY127" i="1" s="1"/>
  <c r="BU127" i="1" s="1" a="1"/>
  <c r="BU127" i="1" s="1"/>
  <c r="BE127" i="1"/>
  <c r="AW128" i="1"/>
  <c r="BK128" i="1" s="1"/>
  <c r="AX128" i="1"/>
  <c r="AY128" i="1" a="1"/>
  <c r="AY128" i="1" s="1"/>
  <c r="BE128" i="1"/>
  <c r="AW129" i="1"/>
  <c r="BK129" i="1" s="1"/>
  <c r="AX129" i="1"/>
  <c r="AY129" i="1" a="1"/>
  <c r="AY129" i="1" s="1"/>
  <c r="BE129" i="1"/>
  <c r="AW130" i="1"/>
  <c r="BK130" i="1" s="1"/>
  <c r="AX130" i="1"/>
  <c r="AY130" i="1" a="1"/>
  <c r="AY130" i="1" s="1"/>
  <c r="BE130" i="1"/>
  <c r="AW131" i="1"/>
  <c r="AX131" i="1"/>
  <c r="AY131" i="1" a="1"/>
  <c r="AY131" i="1" s="1"/>
  <c r="BE131" i="1"/>
  <c r="AW132" i="1"/>
  <c r="BN132" i="1" s="1"/>
  <c r="AX132" i="1"/>
  <c r="AY132" i="1" a="1"/>
  <c r="AY132" i="1" s="1"/>
  <c r="BE132" i="1"/>
  <c r="AW133" i="1"/>
  <c r="BK133" i="1" s="1"/>
  <c r="AX133" i="1"/>
  <c r="AY133" i="1" a="1"/>
  <c r="AY133" i="1" s="1"/>
  <c r="BE133" i="1"/>
  <c r="AW134" i="1"/>
  <c r="AX134" i="1"/>
  <c r="AY134" i="1" a="1"/>
  <c r="AY134" i="1" s="1"/>
  <c r="BQ134" i="1" s="1" a="1"/>
  <c r="BQ134" i="1" s="1"/>
  <c r="BE134" i="1"/>
  <c r="AW135" i="1"/>
  <c r="BN135" i="1" s="1"/>
  <c r="AX135" i="1"/>
  <c r="AY135" i="1" a="1"/>
  <c r="AY135" i="1" s="1"/>
  <c r="BE135" i="1"/>
  <c r="AW136" i="1"/>
  <c r="BK136" i="1" s="1"/>
  <c r="AX136" i="1"/>
  <c r="AY136" i="1" a="1"/>
  <c r="AY136" i="1" s="1"/>
  <c r="BP136" i="1" s="1" a="1"/>
  <c r="BP136" i="1" s="1"/>
  <c r="BE136" i="1"/>
  <c r="AW137" i="1"/>
  <c r="BK137" i="1" s="1"/>
  <c r="AX137" i="1"/>
  <c r="AY137" i="1" a="1"/>
  <c r="AY137" i="1" s="1"/>
  <c r="BE137" i="1"/>
  <c r="AW138" i="1"/>
  <c r="BK138" i="1" s="1"/>
  <c r="AX138" i="1"/>
  <c r="AY138" i="1" a="1"/>
  <c r="AY138" i="1" s="1"/>
  <c r="BE138" i="1"/>
  <c r="AW139" i="1"/>
  <c r="BK139" i="1" s="1"/>
  <c r="AX139" i="1"/>
  <c r="AY139" i="1" a="1"/>
  <c r="AY139" i="1" s="1"/>
  <c r="BU139" i="1" s="1" a="1"/>
  <c r="BU139" i="1" s="1"/>
  <c r="BE139" i="1"/>
  <c r="AW140" i="1"/>
  <c r="BL140" i="1" s="1"/>
  <c r="AX140" i="1"/>
  <c r="AY140" i="1" a="1"/>
  <c r="AY140" i="1" s="1"/>
  <c r="BQ140" i="1" s="1" a="1"/>
  <c r="BQ140" i="1" s="1"/>
  <c r="BE140" i="1"/>
  <c r="AW141" i="1"/>
  <c r="AX141" i="1"/>
  <c r="AY141" i="1" a="1"/>
  <c r="AY141" i="1" s="1"/>
  <c r="BE141" i="1"/>
  <c r="AW142" i="1"/>
  <c r="BK142" i="1" s="1"/>
  <c r="AX142" i="1"/>
  <c r="AY142" i="1" a="1"/>
  <c r="AY142" i="1" s="1"/>
  <c r="BQ142" i="1" s="1" a="1"/>
  <c r="BQ142" i="1" s="1"/>
  <c r="BE142" i="1"/>
  <c r="AW143" i="1"/>
  <c r="BN143" i="1" s="1"/>
  <c r="AX143" i="1"/>
  <c r="AY143" i="1" a="1"/>
  <c r="AY143" i="1" s="1"/>
  <c r="BS143" i="1" s="1" a="1"/>
  <c r="BS143" i="1" s="1"/>
  <c r="BE143" i="1"/>
  <c r="AW144" i="1"/>
  <c r="BK144" i="1" s="1"/>
  <c r="AX144" i="1"/>
  <c r="AY144" i="1" a="1"/>
  <c r="AY144" i="1" s="1"/>
  <c r="BR144" i="1" s="1" a="1"/>
  <c r="BR144" i="1" s="1"/>
  <c r="BE144" i="1"/>
  <c r="AW145" i="1"/>
  <c r="BK145" i="1" s="1"/>
  <c r="AX145" i="1"/>
  <c r="AY145" i="1" a="1"/>
  <c r="AY145" i="1" s="1"/>
  <c r="BE145" i="1"/>
  <c r="AW146" i="1"/>
  <c r="BM146" i="1" s="1"/>
  <c r="AX146" i="1"/>
  <c r="AY146" i="1" a="1"/>
  <c r="AY146" i="1" s="1"/>
  <c r="BE146" i="1"/>
  <c r="AW147" i="1"/>
  <c r="BK147" i="1" s="1"/>
  <c r="AX147" i="1"/>
  <c r="AY147" i="1" a="1"/>
  <c r="AY147" i="1" s="1"/>
  <c r="BE147" i="1"/>
  <c r="AW148" i="1"/>
  <c r="BK148" i="1" s="1"/>
  <c r="AX148" i="1"/>
  <c r="AY148" i="1" a="1"/>
  <c r="AY148" i="1" s="1"/>
  <c r="BE148" i="1"/>
  <c r="AW149" i="1"/>
  <c r="AX149" i="1"/>
  <c r="AY149" i="1" a="1"/>
  <c r="AY149" i="1" s="1"/>
  <c r="BP149" i="1" s="1" a="1"/>
  <c r="BP149" i="1" s="1"/>
  <c r="BE149" i="1"/>
  <c r="AW150" i="1"/>
  <c r="AX150" i="1"/>
  <c r="AY150" i="1" a="1"/>
  <c r="AY150" i="1" s="1"/>
  <c r="BE150" i="1"/>
  <c r="AW151" i="1"/>
  <c r="BL151" i="1" s="1"/>
  <c r="AX151" i="1"/>
  <c r="AY151" i="1" a="1"/>
  <c r="AY151" i="1" s="1"/>
  <c r="BT151" i="1" s="1" a="1"/>
  <c r="BT151" i="1" s="1"/>
  <c r="BE151" i="1"/>
  <c r="AW152" i="1"/>
  <c r="BM152" i="1" s="1"/>
  <c r="AX152" i="1"/>
  <c r="AY152" i="1" a="1"/>
  <c r="AY152" i="1" s="1"/>
  <c r="BE152" i="1"/>
  <c r="AW153" i="1"/>
  <c r="BM153" i="1" s="1"/>
  <c r="AX153" i="1"/>
  <c r="AY153" i="1" a="1"/>
  <c r="AY153" i="1" s="1"/>
  <c r="BE153" i="1"/>
  <c r="AW154" i="1"/>
  <c r="AX154" i="1"/>
  <c r="AY154" i="1" a="1"/>
  <c r="AY154" i="1" s="1"/>
  <c r="BE154" i="1"/>
  <c r="AW155" i="1"/>
  <c r="AX155" i="1"/>
  <c r="AY155" i="1" a="1"/>
  <c r="AY155" i="1" s="1"/>
  <c r="BS155" i="1" s="1" a="1"/>
  <c r="BS155" i="1" s="1"/>
  <c r="BE155" i="1"/>
  <c r="AW156" i="1"/>
  <c r="BK156" i="1" s="1"/>
  <c r="AX156" i="1"/>
  <c r="AY156" i="1" a="1"/>
  <c r="AY156" i="1" s="1"/>
  <c r="BE156" i="1"/>
  <c r="AW157" i="1"/>
  <c r="BK157" i="1" s="1"/>
  <c r="AX157" i="1"/>
  <c r="AY157" i="1" a="1"/>
  <c r="AY157" i="1" s="1"/>
  <c r="BE157" i="1"/>
  <c r="AW158" i="1"/>
  <c r="BM158" i="1" s="1"/>
  <c r="AX158" i="1"/>
  <c r="AY158" i="1" a="1"/>
  <c r="AY158" i="1" s="1"/>
  <c r="BP158" i="1" s="1" a="1"/>
  <c r="BP158" i="1" s="1"/>
  <c r="BE158" i="1"/>
  <c r="AW159" i="1"/>
  <c r="BM159" i="1" s="1"/>
  <c r="AX159" i="1"/>
  <c r="AY159" i="1" a="1"/>
  <c r="AY159" i="1" s="1"/>
  <c r="BE159" i="1"/>
  <c r="AW160" i="1"/>
  <c r="BK160" i="1" s="1"/>
  <c r="AX160" i="1"/>
  <c r="AY160" i="1" a="1"/>
  <c r="AY160" i="1" s="1"/>
  <c r="BR160" i="1" s="1" a="1"/>
  <c r="BR160" i="1" s="1"/>
  <c r="BE160" i="1"/>
  <c r="AW161" i="1"/>
  <c r="AX161" i="1"/>
  <c r="AY161" i="1" a="1"/>
  <c r="AY161" i="1" s="1"/>
  <c r="BE161" i="1"/>
  <c r="AW162" i="1"/>
  <c r="BM162" i="1" s="1"/>
  <c r="AX162" i="1"/>
  <c r="AY162" i="1" a="1"/>
  <c r="AY162" i="1" s="1"/>
  <c r="BR162" i="1" s="1" a="1"/>
  <c r="BR162" i="1" s="1"/>
  <c r="BE162" i="1"/>
  <c r="AW163" i="1"/>
  <c r="AX163" i="1"/>
  <c r="AY163" i="1" a="1"/>
  <c r="AY163" i="1" s="1"/>
  <c r="BE163" i="1"/>
  <c r="AW164" i="1"/>
  <c r="BL164" i="1" s="1"/>
  <c r="AX164" i="1"/>
  <c r="AY164" i="1" a="1"/>
  <c r="AY164" i="1" s="1"/>
  <c r="BR164" i="1" s="1" a="1"/>
  <c r="BR164" i="1" s="1"/>
  <c r="BE164" i="1"/>
  <c r="AW165" i="1"/>
  <c r="BK165" i="1" s="1"/>
  <c r="AX165" i="1"/>
  <c r="BF165" i="1" s="1" a="1"/>
  <c r="BF165" i="1" s="1"/>
  <c r="AY165" i="1" a="1"/>
  <c r="AY165" i="1" s="1"/>
  <c r="BE165" i="1"/>
  <c r="AW166" i="1"/>
  <c r="BM166" i="1" s="1"/>
  <c r="AX166" i="1"/>
  <c r="AY166" i="1" a="1"/>
  <c r="AY166" i="1" s="1"/>
  <c r="BP166" i="1" s="1" a="1"/>
  <c r="BP166" i="1" s="1"/>
  <c r="BE166" i="1"/>
  <c r="AW167" i="1"/>
  <c r="BM167" i="1" s="1"/>
  <c r="AX167" i="1"/>
  <c r="AY167" i="1" a="1"/>
  <c r="AY167" i="1" s="1"/>
  <c r="BE167" i="1"/>
  <c r="AW168" i="1"/>
  <c r="BK168" i="1" s="1"/>
  <c r="AX168" i="1"/>
  <c r="AY168" i="1" a="1"/>
  <c r="AY168" i="1" s="1"/>
  <c r="BE168" i="1"/>
  <c r="AW169" i="1"/>
  <c r="AX169" i="1"/>
  <c r="AY169" i="1" a="1"/>
  <c r="AY169" i="1" s="1"/>
  <c r="BQ169" i="1" s="1" a="1"/>
  <c r="BQ169" i="1" s="1"/>
  <c r="BE169" i="1"/>
  <c r="AW170" i="1"/>
  <c r="BK170" i="1" s="1"/>
  <c r="AX170" i="1"/>
  <c r="AY170" i="1" a="1"/>
  <c r="AY170" i="1" s="1"/>
  <c r="BR170" i="1" s="1" a="1"/>
  <c r="BR170" i="1" s="1"/>
  <c r="BE170" i="1"/>
  <c r="AW171" i="1"/>
  <c r="BL171" i="1" s="1"/>
  <c r="AX171" i="1"/>
  <c r="AY171" i="1" a="1"/>
  <c r="AY171" i="1" s="1"/>
  <c r="BE171" i="1"/>
  <c r="AW172" i="1"/>
  <c r="AX172" i="1"/>
  <c r="AY172" i="1" a="1"/>
  <c r="AY172" i="1" s="1"/>
  <c r="BS172" i="1" s="1" a="1"/>
  <c r="BS172" i="1" s="1"/>
  <c r="BE172" i="1"/>
  <c r="AW173" i="1"/>
  <c r="BK173" i="1" s="1"/>
  <c r="AX173" i="1"/>
  <c r="AY173" i="1" a="1"/>
  <c r="AY173" i="1" s="1"/>
  <c r="BE173" i="1"/>
  <c r="AW174" i="1"/>
  <c r="AX174" i="1"/>
  <c r="AY174" i="1" a="1"/>
  <c r="AY174" i="1" s="1"/>
  <c r="BP174" i="1" s="1" a="1"/>
  <c r="BP174" i="1" s="1"/>
  <c r="BE174" i="1"/>
  <c r="AW175" i="1"/>
  <c r="BM175" i="1" s="1"/>
  <c r="AX175" i="1"/>
  <c r="AY175" i="1" a="1"/>
  <c r="AY175" i="1" s="1"/>
  <c r="BE175" i="1"/>
  <c r="AW176" i="1"/>
  <c r="AX176" i="1"/>
  <c r="AY176" i="1" a="1"/>
  <c r="AY176" i="1" s="1"/>
  <c r="BE176" i="1"/>
  <c r="AW177" i="1"/>
  <c r="BM177" i="1" s="1"/>
  <c r="AX177" i="1"/>
  <c r="AY177" i="1" a="1"/>
  <c r="AY177" i="1" s="1"/>
  <c r="BR177" i="1" s="1" a="1"/>
  <c r="BR177" i="1" s="1"/>
  <c r="BE177" i="1"/>
  <c r="AW178" i="1"/>
  <c r="BL178" i="1" s="1"/>
  <c r="AX178" i="1"/>
  <c r="AY178" i="1" a="1"/>
  <c r="AY178" i="1" s="1"/>
  <c r="BE178" i="1"/>
  <c r="AW179" i="1"/>
  <c r="BK179" i="1" s="1"/>
  <c r="AX179" i="1"/>
  <c r="AY179" i="1" a="1"/>
  <c r="AY179" i="1" s="1"/>
  <c r="BU179" i="1" s="1" a="1"/>
  <c r="BU179" i="1" s="1"/>
  <c r="BE179" i="1"/>
  <c r="AW180" i="1"/>
  <c r="BL180" i="1" s="1"/>
  <c r="AX180" i="1"/>
  <c r="AY180" i="1" a="1"/>
  <c r="AY180" i="1" s="1"/>
  <c r="BE180" i="1"/>
  <c r="AW181" i="1"/>
  <c r="BK181" i="1" s="1"/>
  <c r="AX181" i="1"/>
  <c r="AY181" i="1" a="1"/>
  <c r="AY181" i="1" s="1"/>
  <c r="BT181" i="1" s="1" a="1"/>
  <c r="BT181" i="1" s="1"/>
  <c r="BE181" i="1"/>
  <c r="AW182" i="1"/>
  <c r="BM182" i="1" s="1"/>
  <c r="AX182" i="1"/>
  <c r="AY182" i="1" a="1"/>
  <c r="AY182" i="1" s="1"/>
  <c r="BR182" i="1" s="1" a="1"/>
  <c r="BR182" i="1" s="1"/>
  <c r="BE182" i="1"/>
  <c r="AW183" i="1"/>
  <c r="BN183" i="1" s="1"/>
  <c r="AX183" i="1"/>
  <c r="AY183" i="1" a="1"/>
  <c r="AY183" i="1" s="1"/>
  <c r="BS183" i="1" s="1" a="1"/>
  <c r="BS183" i="1" s="1"/>
  <c r="BE183" i="1"/>
  <c r="AW184" i="1"/>
  <c r="BM184" i="1" s="1"/>
  <c r="AX184" i="1"/>
  <c r="AY184" i="1" a="1"/>
  <c r="AY184" i="1" s="1"/>
  <c r="BE184" i="1"/>
  <c r="AW185" i="1"/>
  <c r="BM185" i="1" s="1"/>
  <c r="AX185" i="1"/>
  <c r="AY185" i="1" a="1"/>
  <c r="AY185" i="1" s="1"/>
  <c r="BE185" i="1"/>
  <c r="AW186" i="1"/>
  <c r="BN186" i="1" s="1"/>
  <c r="AX186" i="1"/>
  <c r="AY186" i="1" a="1"/>
  <c r="AY186" i="1" s="1"/>
  <c r="BE186" i="1"/>
  <c r="AW187" i="1"/>
  <c r="BM187" i="1" s="1"/>
  <c r="AX187" i="1"/>
  <c r="AY187" i="1" a="1"/>
  <c r="AY187" i="1" s="1"/>
  <c r="BS187" i="1" s="1" a="1"/>
  <c r="BS187" i="1" s="1"/>
  <c r="BE187" i="1"/>
  <c r="AW188" i="1"/>
  <c r="BK188" i="1" s="1"/>
  <c r="AX188" i="1"/>
  <c r="AY188" i="1" a="1"/>
  <c r="AY188" i="1" s="1"/>
  <c r="BR188" i="1" s="1" a="1"/>
  <c r="BR188" i="1" s="1"/>
  <c r="BE188" i="1"/>
  <c r="AW189" i="1"/>
  <c r="BK189" i="1" s="1"/>
  <c r="AX189" i="1"/>
  <c r="AY189" i="1" a="1"/>
  <c r="AY189" i="1" s="1"/>
  <c r="BE189" i="1"/>
  <c r="AW190" i="1"/>
  <c r="BN190" i="1" s="1"/>
  <c r="AX190" i="1"/>
  <c r="AY190" i="1" a="1"/>
  <c r="AY190" i="1" s="1"/>
  <c r="BQ190" i="1" s="1" a="1"/>
  <c r="BQ190" i="1" s="1"/>
  <c r="BE190" i="1"/>
  <c r="AW191" i="1"/>
  <c r="BN191" i="1" s="1"/>
  <c r="AX191" i="1"/>
  <c r="AY191" i="1" a="1"/>
  <c r="AY191" i="1" s="1"/>
  <c r="BU191" i="1" s="1" a="1"/>
  <c r="BU191" i="1" s="1"/>
  <c r="BE191" i="1"/>
  <c r="AW192" i="1"/>
  <c r="BK192" i="1" s="1"/>
  <c r="AX192" i="1"/>
  <c r="AY192" i="1" a="1"/>
  <c r="AY192" i="1" s="1"/>
  <c r="BE192" i="1"/>
  <c r="AW193" i="1"/>
  <c r="BK193" i="1" s="1"/>
  <c r="AX193" i="1"/>
  <c r="AY193" i="1" a="1"/>
  <c r="AY193" i="1" s="1"/>
  <c r="BE193" i="1"/>
  <c r="AW194" i="1"/>
  <c r="AX194" i="1"/>
  <c r="AY194" i="1" a="1"/>
  <c r="AY194" i="1" s="1"/>
  <c r="BS194" i="1" s="1" a="1"/>
  <c r="BS194" i="1" s="1"/>
  <c r="BE194" i="1"/>
  <c r="AW195" i="1"/>
  <c r="AX195" i="1"/>
  <c r="AY195" i="1" a="1"/>
  <c r="AY195" i="1" s="1"/>
  <c r="BE195" i="1"/>
  <c r="AW196" i="1"/>
  <c r="AX196" i="1"/>
  <c r="AY196" i="1" a="1"/>
  <c r="AY196" i="1" s="1"/>
  <c r="BE196" i="1"/>
  <c r="AW197" i="1"/>
  <c r="AX197" i="1"/>
  <c r="AY197" i="1" a="1"/>
  <c r="AY197" i="1" s="1"/>
  <c r="BR197" i="1" s="1" a="1"/>
  <c r="BR197" i="1" s="1"/>
  <c r="BE197" i="1"/>
  <c r="AW198" i="1"/>
  <c r="AX198" i="1"/>
  <c r="AY198" i="1" a="1"/>
  <c r="AY198" i="1" s="1"/>
  <c r="BU198" i="1" s="1" a="1"/>
  <c r="BU198" i="1" s="1"/>
  <c r="BE198" i="1"/>
  <c r="AW199" i="1"/>
  <c r="AX199" i="1"/>
  <c r="AY199" i="1" a="1"/>
  <c r="AY199" i="1" s="1"/>
  <c r="BQ199" i="1" s="1" a="1"/>
  <c r="BQ199" i="1" s="1"/>
  <c r="BE199" i="1"/>
  <c r="AW200" i="1"/>
  <c r="BK200" i="1" s="1"/>
  <c r="AX200" i="1"/>
  <c r="AY200" i="1" a="1"/>
  <c r="AY200" i="1" s="1"/>
  <c r="BT200" i="1" s="1" a="1"/>
  <c r="BT200" i="1" s="1"/>
  <c r="BE200" i="1"/>
  <c r="AW201" i="1"/>
  <c r="BK201" i="1" s="1"/>
  <c r="AX201" i="1"/>
  <c r="AY201" i="1" a="1"/>
  <c r="AY201" i="1" s="1"/>
  <c r="BE201" i="1"/>
  <c r="AW202" i="1"/>
  <c r="AX202" i="1"/>
  <c r="AY202" i="1" a="1"/>
  <c r="AY202" i="1" s="1"/>
  <c r="BS202" i="1" s="1" a="1"/>
  <c r="BS202" i="1" s="1"/>
  <c r="BE202" i="1"/>
  <c r="AW203" i="1"/>
  <c r="AX203" i="1"/>
  <c r="AY203" i="1" a="1"/>
  <c r="AY203" i="1" s="1"/>
  <c r="BS203" i="1" s="1" a="1"/>
  <c r="BS203" i="1" s="1"/>
  <c r="BE203" i="1"/>
  <c r="AW204" i="1"/>
  <c r="BM204" i="1" s="1"/>
  <c r="AX204" i="1"/>
  <c r="AY204" i="1" a="1"/>
  <c r="AY204" i="1" s="1"/>
  <c r="BR204" i="1" s="1" a="1"/>
  <c r="BR204" i="1" s="1"/>
  <c r="BE204" i="1"/>
  <c r="AW205" i="1"/>
  <c r="BK205" i="1" s="1"/>
  <c r="AX205" i="1"/>
  <c r="AY205" i="1" a="1"/>
  <c r="AY205" i="1" s="1"/>
  <c r="BE205" i="1"/>
  <c r="AW206" i="1"/>
  <c r="BM206" i="1" s="1"/>
  <c r="AX206" i="1"/>
  <c r="AY206" i="1" a="1"/>
  <c r="AY206" i="1" s="1"/>
  <c r="BU206" i="1" s="1" a="1"/>
  <c r="BU206" i="1" s="1"/>
  <c r="BE206" i="1"/>
  <c r="AW207" i="1"/>
  <c r="BM207" i="1" s="1"/>
  <c r="AX207" i="1"/>
  <c r="AY207" i="1" a="1"/>
  <c r="AY207" i="1" s="1"/>
  <c r="BE207" i="1"/>
  <c r="AW208" i="1"/>
  <c r="AX208" i="1"/>
  <c r="AY208" i="1" a="1"/>
  <c r="AY208" i="1" s="1"/>
  <c r="BE208" i="1"/>
  <c r="AW209" i="1"/>
  <c r="BM209" i="1" s="1"/>
  <c r="AX209" i="1"/>
  <c r="AY209" i="1" a="1"/>
  <c r="AY209" i="1" s="1"/>
  <c r="BE209" i="1"/>
  <c r="AW210" i="1"/>
  <c r="AX210" i="1"/>
  <c r="AY210" i="1" a="1"/>
  <c r="AY210" i="1" s="1"/>
  <c r="BE210" i="1"/>
  <c r="AW211" i="1"/>
  <c r="AX211" i="1"/>
  <c r="AY211" i="1" a="1"/>
  <c r="AY211" i="1" s="1"/>
  <c r="BU211" i="1" s="1" a="1"/>
  <c r="BU211" i="1" s="1"/>
  <c r="BE211" i="1"/>
  <c r="AW212" i="1"/>
  <c r="BL212" i="1" s="1"/>
  <c r="AX212" i="1"/>
  <c r="AY212" i="1" a="1"/>
  <c r="AY212" i="1" s="1"/>
  <c r="BE212" i="1"/>
  <c r="AW213" i="1"/>
  <c r="BK213" i="1" s="1"/>
  <c r="AX213" i="1"/>
  <c r="AY213" i="1" a="1"/>
  <c r="AY213" i="1" s="1"/>
  <c r="BE213" i="1"/>
  <c r="AW214" i="1"/>
  <c r="AX214" i="1"/>
  <c r="AY214" i="1" a="1"/>
  <c r="AY214" i="1" s="1"/>
  <c r="BE214" i="1"/>
  <c r="AW215" i="1"/>
  <c r="BK215" i="1" s="1"/>
  <c r="AX215" i="1"/>
  <c r="AY215" i="1" a="1"/>
  <c r="AY215" i="1" s="1"/>
  <c r="BE215" i="1"/>
  <c r="AW216" i="1"/>
  <c r="AX216" i="1"/>
  <c r="AY216" i="1" a="1"/>
  <c r="AY216" i="1" s="1"/>
  <c r="BP216" i="1" s="1" a="1"/>
  <c r="BP216" i="1" s="1"/>
  <c r="BE216" i="1"/>
  <c r="AW217" i="1"/>
  <c r="BN217" i="1" s="1"/>
  <c r="AX217" i="1"/>
  <c r="AY217" i="1" a="1"/>
  <c r="AY217" i="1" s="1"/>
  <c r="BE217" i="1"/>
  <c r="AW218" i="1"/>
  <c r="BL218" i="1" s="1"/>
  <c r="AX218" i="1"/>
  <c r="AY218" i="1" a="1"/>
  <c r="AY218" i="1" s="1"/>
  <c r="BE218" i="1"/>
  <c r="AW219" i="1"/>
  <c r="BM219" i="1" s="1"/>
  <c r="AX219" i="1"/>
  <c r="AY219" i="1" a="1"/>
  <c r="AY219" i="1" s="1"/>
  <c r="BR219" i="1" s="1" a="1"/>
  <c r="BR219" i="1" s="1"/>
  <c r="BE219" i="1"/>
  <c r="AW220" i="1"/>
  <c r="BM220" i="1" s="1"/>
  <c r="AX220" i="1"/>
  <c r="AY220" i="1" a="1"/>
  <c r="AY220" i="1" s="1"/>
  <c r="BE220" i="1"/>
  <c r="AW221" i="1"/>
  <c r="BL221" i="1" s="1"/>
  <c r="AX221" i="1"/>
  <c r="AY221" i="1" a="1"/>
  <c r="AY221" i="1" s="1"/>
  <c r="BT221" i="1" s="1" a="1"/>
  <c r="BT221" i="1" s="1"/>
  <c r="BE221" i="1"/>
  <c r="AW222" i="1"/>
  <c r="AX222" i="1"/>
  <c r="AY222" i="1" a="1"/>
  <c r="AY222" i="1" s="1"/>
  <c r="BE222" i="1"/>
  <c r="AW223" i="1"/>
  <c r="BK223" i="1" s="1"/>
  <c r="AX223" i="1"/>
  <c r="AY223" i="1" a="1"/>
  <c r="AY223" i="1" s="1"/>
  <c r="BE223" i="1"/>
  <c r="AW224" i="1"/>
  <c r="AX224" i="1"/>
  <c r="AY224" i="1" a="1"/>
  <c r="AY224" i="1" s="1"/>
  <c r="BE224" i="1"/>
  <c r="AW225" i="1"/>
  <c r="BN225" i="1" s="1"/>
  <c r="AX225" i="1"/>
  <c r="AY225" i="1" a="1"/>
  <c r="AY225" i="1" s="1"/>
  <c r="BR225" i="1" s="1" a="1"/>
  <c r="BR225" i="1" s="1"/>
  <c r="BE225" i="1"/>
  <c r="AW226" i="1"/>
  <c r="AX226" i="1"/>
  <c r="AY226" i="1" a="1"/>
  <c r="AY226" i="1" s="1"/>
  <c r="BE226" i="1"/>
  <c r="AW227" i="1"/>
  <c r="BL227" i="1" s="1"/>
  <c r="AX227" i="1"/>
  <c r="AY227" i="1" a="1"/>
  <c r="AY227" i="1" s="1"/>
  <c r="BR227" i="1" s="1" a="1"/>
  <c r="BR227" i="1" s="1"/>
  <c r="BE227" i="1"/>
  <c r="AW228" i="1"/>
  <c r="BM228" i="1" s="1"/>
  <c r="AX228" i="1"/>
  <c r="AY228" i="1" a="1"/>
  <c r="AY228" i="1" s="1"/>
  <c r="BE228" i="1"/>
  <c r="AW229" i="1"/>
  <c r="BK229" i="1" s="1"/>
  <c r="AX229" i="1"/>
  <c r="AY229" i="1" a="1"/>
  <c r="AY229" i="1" s="1"/>
  <c r="BT229" i="1" s="1" a="1"/>
  <c r="BT229" i="1" s="1"/>
  <c r="BE229" i="1"/>
  <c r="AW230" i="1"/>
  <c r="BM230" i="1" s="1"/>
  <c r="AX230" i="1"/>
  <c r="AY230" i="1" a="1"/>
  <c r="AY230" i="1" s="1"/>
  <c r="BE230" i="1"/>
  <c r="AW231" i="1"/>
  <c r="AX231" i="1"/>
  <c r="AY231" i="1" a="1"/>
  <c r="AY231" i="1" s="1"/>
  <c r="BE231" i="1"/>
  <c r="AW232" i="1"/>
  <c r="AX232" i="1"/>
  <c r="AY232" i="1" a="1"/>
  <c r="AY232" i="1" s="1"/>
  <c r="BE232" i="1"/>
  <c r="AW233" i="1"/>
  <c r="AX233" i="1"/>
  <c r="AY233" i="1" a="1"/>
  <c r="AY233" i="1" s="1"/>
  <c r="BR233" i="1" s="1" a="1"/>
  <c r="BR233" i="1" s="1"/>
  <c r="BE233" i="1"/>
  <c r="AW234" i="1"/>
  <c r="BN234" i="1" s="1"/>
  <c r="AX234" i="1"/>
  <c r="AY234" i="1" a="1"/>
  <c r="AY234" i="1" s="1"/>
  <c r="BE234" i="1"/>
  <c r="AW235" i="1"/>
  <c r="AX235" i="1"/>
  <c r="AY235" i="1" a="1"/>
  <c r="AY235" i="1" s="1"/>
  <c r="BQ235" i="1" s="1" a="1"/>
  <c r="BQ235" i="1" s="1"/>
  <c r="BE235" i="1"/>
  <c r="AW236" i="1"/>
  <c r="BM236" i="1" s="1"/>
  <c r="AX236" i="1"/>
  <c r="AY236" i="1" a="1"/>
  <c r="AY236" i="1" s="1"/>
  <c r="BE236" i="1"/>
  <c r="AW237" i="1"/>
  <c r="BK237" i="1" s="1"/>
  <c r="AX237" i="1"/>
  <c r="AY237" i="1" a="1"/>
  <c r="AY237" i="1" s="1"/>
  <c r="BP237" i="1" s="1" a="1"/>
  <c r="BP237" i="1" s="1"/>
  <c r="BE237" i="1"/>
  <c r="AW238" i="1"/>
  <c r="BM238" i="1" s="1"/>
  <c r="AX238" i="1"/>
  <c r="AY238" i="1" a="1"/>
  <c r="AY238" i="1" s="1"/>
  <c r="BE238" i="1"/>
  <c r="AW239" i="1"/>
  <c r="AX239" i="1"/>
  <c r="AY239" i="1" a="1"/>
  <c r="AY239" i="1" s="1"/>
  <c r="BS239" i="1" s="1" a="1"/>
  <c r="BS239" i="1" s="1"/>
  <c r="BE239" i="1"/>
  <c r="AW240" i="1"/>
  <c r="AX240" i="1"/>
  <c r="AY240" i="1" a="1"/>
  <c r="AY240" i="1" s="1"/>
  <c r="BS240" i="1" s="1" a="1"/>
  <c r="BS240" i="1" s="1"/>
  <c r="BE240" i="1"/>
  <c r="AW241" i="1"/>
  <c r="AX241" i="1"/>
  <c r="AY241" i="1" a="1"/>
  <c r="AY241" i="1" s="1"/>
  <c r="BR241" i="1" s="1" a="1"/>
  <c r="BR241" i="1" s="1"/>
  <c r="BE241" i="1"/>
  <c r="AW242" i="1"/>
  <c r="BK242" i="1" s="1"/>
  <c r="AX242" i="1"/>
  <c r="AY242" i="1" a="1"/>
  <c r="AY242" i="1" s="1"/>
  <c r="BE242" i="1"/>
  <c r="AW243" i="1"/>
  <c r="BM243" i="1" s="1"/>
  <c r="AX243" i="1"/>
  <c r="AY243" i="1" a="1"/>
  <c r="AY243" i="1" s="1"/>
  <c r="BU243" i="1" s="1" a="1"/>
  <c r="BU243" i="1" s="1"/>
  <c r="BE243" i="1"/>
  <c r="AW244" i="1"/>
  <c r="AX244" i="1"/>
  <c r="AY244" i="1" a="1"/>
  <c r="AY244" i="1" s="1"/>
  <c r="BU244" i="1" s="1" a="1"/>
  <c r="BU244" i="1" s="1"/>
  <c r="BE244" i="1"/>
  <c r="AW245" i="1"/>
  <c r="BN245" i="1" s="1"/>
  <c r="AX245" i="1"/>
  <c r="AY245" i="1" a="1"/>
  <c r="AY245" i="1" s="1"/>
  <c r="BE245" i="1"/>
  <c r="AW246" i="1"/>
  <c r="BM246" i="1" s="1"/>
  <c r="AX246" i="1"/>
  <c r="AY246" i="1" a="1"/>
  <c r="AY246" i="1" s="1"/>
  <c r="BS246" i="1" s="1" a="1"/>
  <c r="BS246" i="1" s="1"/>
  <c r="BE246" i="1"/>
  <c r="AW247" i="1"/>
  <c r="BL247" i="1" s="1"/>
  <c r="AX247" i="1"/>
  <c r="AY247" i="1" a="1"/>
  <c r="AY247" i="1" s="1"/>
  <c r="BS247" i="1" s="1" a="1"/>
  <c r="BS247" i="1" s="1"/>
  <c r="BE247" i="1"/>
  <c r="AW248" i="1"/>
  <c r="AX248" i="1"/>
  <c r="AY248" i="1" a="1"/>
  <c r="AY248" i="1" s="1"/>
  <c r="BS248" i="1" s="1" a="1"/>
  <c r="BS248" i="1" s="1"/>
  <c r="BE248" i="1"/>
  <c r="AW249" i="1"/>
  <c r="AX249" i="1"/>
  <c r="AY249" i="1" a="1"/>
  <c r="AY249" i="1" s="1"/>
  <c r="BE249" i="1"/>
  <c r="AW250" i="1"/>
  <c r="BM250" i="1" s="1"/>
  <c r="AX250" i="1"/>
  <c r="AY250" i="1" a="1"/>
  <c r="AY250" i="1" s="1"/>
  <c r="BQ250" i="1" s="1" a="1"/>
  <c r="BQ250" i="1" s="1"/>
  <c r="BE250" i="1"/>
  <c r="AW251" i="1"/>
  <c r="BN251" i="1" s="1"/>
  <c r="AX251" i="1"/>
  <c r="AY251" i="1" a="1"/>
  <c r="AY251" i="1" s="1"/>
  <c r="BQ251" i="1" s="1" a="1"/>
  <c r="BQ251" i="1" s="1"/>
  <c r="BE251" i="1"/>
  <c r="AW252" i="1"/>
  <c r="BN252" i="1" s="1"/>
  <c r="AX252" i="1"/>
  <c r="AY252" i="1" a="1"/>
  <c r="AY252" i="1" s="1"/>
  <c r="BP252" i="1" s="1" a="1"/>
  <c r="BP252" i="1" s="1"/>
  <c r="BE252" i="1"/>
  <c r="AW253" i="1"/>
  <c r="AX253" i="1"/>
  <c r="AY253" i="1" a="1"/>
  <c r="AY253" i="1" s="1"/>
  <c r="BT253" i="1" s="1" a="1"/>
  <c r="BT253" i="1" s="1"/>
  <c r="BE253" i="1"/>
  <c r="AW254" i="1"/>
  <c r="BM254" i="1" s="1"/>
  <c r="AX254" i="1"/>
  <c r="AY254" i="1" a="1"/>
  <c r="AY254" i="1" s="1"/>
  <c r="BE254" i="1"/>
  <c r="AW255" i="1"/>
  <c r="AX255" i="1"/>
  <c r="AY255" i="1" a="1"/>
  <c r="AY255" i="1" s="1"/>
  <c r="BS255" i="1" s="1" a="1"/>
  <c r="BS255" i="1" s="1"/>
  <c r="BE255" i="1"/>
  <c r="AW256" i="1"/>
  <c r="AX256" i="1"/>
  <c r="AY256" i="1" a="1"/>
  <c r="AY256" i="1" s="1"/>
  <c r="BS256" i="1" s="1" a="1"/>
  <c r="BS256" i="1" s="1"/>
  <c r="BE256" i="1"/>
  <c r="AW257" i="1"/>
  <c r="BM257" i="1" s="1"/>
  <c r="AX257" i="1"/>
  <c r="AY257" i="1" a="1"/>
  <c r="AY257" i="1" s="1"/>
  <c r="BR257" i="1" s="1" a="1"/>
  <c r="BR257" i="1" s="1"/>
  <c r="BE257" i="1"/>
  <c r="AW258" i="1"/>
  <c r="BK258" i="1" s="1"/>
  <c r="AX258" i="1"/>
  <c r="AY258" i="1" a="1"/>
  <c r="AY258" i="1" s="1"/>
  <c r="BE258" i="1"/>
  <c r="AW259" i="1"/>
  <c r="BK259" i="1" s="1"/>
  <c r="AX259" i="1"/>
  <c r="AY259" i="1" a="1"/>
  <c r="AY259" i="1" s="1"/>
  <c r="BE259" i="1"/>
  <c r="AW260" i="1"/>
  <c r="AX260" i="1"/>
  <c r="AY260" i="1" a="1"/>
  <c r="AY260" i="1" s="1"/>
  <c r="BP260" i="1" s="1" a="1"/>
  <c r="BP260" i="1" s="1"/>
  <c r="BE260" i="1"/>
  <c r="AW261" i="1"/>
  <c r="BK261" i="1" s="1"/>
  <c r="AX261" i="1"/>
  <c r="AY261" i="1" a="1"/>
  <c r="AY261" i="1" s="1"/>
  <c r="BP261" i="1" s="1" a="1"/>
  <c r="BP261" i="1" s="1"/>
  <c r="BE261" i="1"/>
  <c r="AW262" i="1"/>
  <c r="BL262" i="1" s="1"/>
  <c r="AX262" i="1"/>
  <c r="AY262" i="1" a="1"/>
  <c r="AY262" i="1" s="1"/>
  <c r="BP262" i="1" s="1" a="1"/>
  <c r="BP262" i="1" s="1"/>
  <c r="BE262" i="1"/>
  <c r="AW263" i="1"/>
  <c r="AX263" i="1"/>
  <c r="AY263" i="1" a="1"/>
  <c r="AY263" i="1" s="1"/>
  <c r="BS263" i="1" s="1" a="1"/>
  <c r="BS263" i="1" s="1"/>
  <c r="BE263" i="1"/>
  <c r="AW264" i="1"/>
  <c r="BK264" i="1" s="1"/>
  <c r="AX264" i="1"/>
  <c r="AY264" i="1" a="1"/>
  <c r="AY264" i="1" s="1"/>
  <c r="BU264" i="1" s="1" a="1"/>
  <c r="BU264" i="1" s="1"/>
  <c r="BE264" i="1"/>
  <c r="AW265" i="1"/>
  <c r="AX265" i="1"/>
  <c r="AY265" i="1" a="1"/>
  <c r="AY265" i="1" s="1"/>
  <c r="BQ265" i="1" s="1" a="1"/>
  <c r="BQ265" i="1" s="1"/>
  <c r="BE265" i="1"/>
  <c r="AW266" i="1"/>
  <c r="AX266" i="1"/>
  <c r="AY266" i="1" a="1"/>
  <c r="AY266" i="1" s="1"/>
  <c r="BS266" i="1" s="1" a="1"/>
  <c r="BS266" i="1" s="1"/>
  <c r="BE266" i="1"/>
  <c r="AW267" i="1"/>
  <c r="AX267" i="1"/>
  <c r="AY267" i="1" a="1"/>
  <c r="AY267" i="1" s="1"/>
  <c r="BE267" i="1"/>
  <c r="AW268" i="1"/>
  <c r="BN268" i="1" s="1"/>
  <c r="AX268" i="1"/>
  <c r="AY268" i="1" a="1"/>
  <c r="AY268" i="1" s="1"/>
  <c r="BR268" i="1" s="1" a="1"/>
  <c r="BR268" i="1" s="1"/>
  <c r="BE268" i="1"/>
  <c r="AW269" i="1"/>
  <c r="AX269" i="1"/>
  <c r="BF269" i="1" s="1" a="1"/>
  <c r="BF269" i="1" s="1"/>
  <c r="AY269" i="1" a="1"/>
  <c r="AY269" i="1" s="1"/>
  <c r="BE269" i="1"/>
  <c r="AW270" i="1"/>
  <c r="BN270" i="1" s="1"/>
  <c r="AX270" i="1"/>
  <c r="AY270" i="1" a="1"/>
  <c r="AY270" i="1" s="1"/>
  <c r="BE270" i="1"/>
  <c r="AW271" i="1"/>
  <c r="AX271" i="1"/>
  <c r="AY271" i="1" a="1"/>
  <c r="AY271" i="1" s="1"/>
  <c r="BE271" i="1"/>
  <c r="AW272" i="1"/>
  <c r="BL272" i="1" s="1"/>
  <c r="AX272" i="1"/>
  <c r="AY272" i="1" a="1"/>
  <c r="AY272" i="1" s="1"/>
  <c r="BT272" i="1" s="1" a="1"/>
  <c r="BT272" i="1" s="1"/>
  <c r="BE272" i="1"/>
  <c r="AW273" i="1"/>
  <c r="AX273" i="1"/>
  <c r="AY273" i="1" a="1"/>
  <c r="AY273" i="1" s="1"/>
  <c r="BE273" i="1"/>
  <c r="AW274" i="1"/>
  <c r="BL274" i="1" s="1"/>
  <c r="AX274" i="1"/>
  <c r="AY274" i="1" a="1"/>
  <c r="AY274" i="1" s="1"/>
  <c r="BS274" i="1" s="1" a="1"/>
  <c r="BS274" i="1" s="1"/>
  <c r="BE274" i="1"/>
  <c r="AW275" i="1"/>
  <c r="AX275" i="1"/>
  <c r="AY275" i="1" a="1"/>
  <c r="AY275" i="1" s="1"/>
  <c r="BE275" i="1"/>
  <c r="AW276" i="1"/>
  <c r="AX276" i="1"/>
  <c r="AY276" i="1" a="1"/>
  <c r="AY276" i="1" s="1"/>
  <c r="BR276" i="1" s="1" a="1"/>
  <c r="BR276" i="1" s="1"/>
  <c r="BE276" i="1"/>
  <c r="AW277" i="1"/>
  <c r="BK277" i="1" s="1"/>
  <c r="AX277" i="1"/>
  <c r="AY277" i="1" a="1"/>
  <c r="AY277" i="1" s="1"/>
  <c r="BE277" i="1"/>
  <c r="AW278" i="1"/>
  <c r="AX278" i="1"/>
  <c r="AY278" i="1" a="1"/>
  <c r="AY278" i="1" s="1"/>
  <c r="BE278" i="1"/>
  <c r="AW279" i="1"/>
  <c r="AX279" i="1"/>
  <c r="AY279" i="1" a="1"/>
  <c r="AY279" i="1" s="1"/>
  <c r="BR279" i="1" s="1" a="1"/>
  <c r="BR279" i="1" s="1"/>
  <c r="BE279" i="1"/>
  <c r="AW280" i="1"/>
  <c r="AX280" i="1"/>
  <c r="AY280" i="1" a="1"/>
  <c r="AY280" i="1" s="1"/>
  <c r="BE280" i="1"/>
  <c r="AW281" i="1"/>
  <c r="AX281" i="1"/>
  <c r="AY281" i="1" a="1"/>
  <c r="AY281" i="1" s="1"/>
  <c r="BE281" i="1"/>
  <c r="AW282" i="1"/>
  <c r="AX282" i="1"/>
  <c r="AY282" i="1" a="1"/>
  <c r="AY282" i="1" s="1"/>
  <c r="BE282" i="1"/>
  <c r="AW283" i="1"/>
  <c r="AX283" i="1"/>
  <c r="AY283" i="1" a="1"/>
  <c r="AY283" i="1" s="1"/>
  <c r="BE283" i="1"/>
  <c r="AW284" i="1"/>
  <c r="BK284" i="1" s="1"/>
  <c r="AX284" i="1"/>
  <c r="AY284" i="1" a="1"/>
  <c r="AY284" i="1" s="1"/>
  <c r="BE284" i="1"/>
  <c r="AW285" i="1"/>
  <c r="BK285" i="1" s="1"/>
  <c r="AX285" i="1"/>
  <c r="AY285" i="1" a="1"/>
  <c r="AY285" i="1" s="1"/>
  <c r="BE285" i="1"/>
  <c r="AW286" i="1"/>
  <c r="AX286" i="1"/>
  <c r="AY286" i="1" a="1"/>
  <c r="AY286" i="1" s="1"/>
  <c r="BE286" i="1"/>
  <c r="AW287" i="1"/>
  <c r="BN287" i="1" s="1"/>
  <c r="AX287" i="1"/>
  <c r="AY287" i="1" a="1"/>
  <c r="AY287" i="1" s="1"/>
  <c r="BE287" i="1"/>
  <c r="AW288" i="1"/>
  <c r="AX288" i="1"/>
  <c r="AY288" i="1" a="1"/>
  <c r="AY288" i="1" s="1"/>
  <c r="BE288" i="1"/>
  <c r="AW289" i="1"/>
  <c r="AX289" i="1"/>
  <c r="AY289" i="1" a="1"/>
  <c r="AY289" i="1" s="1"/>
  <c r="BE289" i="1"/>
  <c r="AW290" i="1"/>
  <c r="AX290" i="1"/>
  <c r="AY290" i="1" a="1"/>
  <c r="AY290" i="1" s="1"/>
  <c r="BE290" i="1"/>
  <c r="AW291" i="1"/>
  <c r="BN291" i="1" s="1"/>
  <c r="AX291" i="1"/>
  <c r="AY291" i="1" a="1"/>
  <c r="AY291" i="1" s="1"/>
  <c r="BE291" i="1"/>
  <c r="AW292" i="1"/>
  <c r="BK292" i="1" s="1"/>
  <c r="AX292" i="1"/>
  <c r="AY292" i="1" a="1"/>
  <c r="AY292" i="1" s="1"/>
  <c r="BE292" i="1"/>
  <c r="AW293" i="1"/>
  <c r="BL293" i="1" s="1"/>
  <c r="AX293" i="1"/>
  <c r="AY293" i="1" a="1"/>
  <c r="AY293" i="1" s="1"/>
  <c r="BE293" i="1"/>
  <c r="AW294" i="1"/>
  <c r="AX294" i="1"/>
  <c r="AY294" i="1" a="1"/>
  <c r="AY294" i="1" s="1"/>
  <c r="BE294" i="1"/>
  <c r="AW295" i="1"/>
  <c r="BN295" i="1" s="1"/>
  <c r="AX295" i="1"/>
  <c r="AY295" i="1" a="1"/>
  <c r="AY295" i="1" s="1"/>
  <c r="BE295" i="1"/>
  <c r="AW296" i="1"/>
  <c r="AX296" i="1"/>
  <c r="AY296" i="1" a="1"/>
  <c r="AY296" i="1" s="1"/>
  <c r="BE296" i="1"/>
  <c r="AW297" i="1"/>
  <c r="BN297" i="1" s="1"/>
  <c r="AX297" i="1"/>
  <c r="AY297" i="1" a="1"/>
  <c r="AY297" i="1" s="1"/>
  <c r="BE297" i="1"/>
  <c r="AW298" i="1"/>
  <c r="BM298" i="1" s="1"/>
  <c r="AX298" i="1"/>
  <c r="AY298" i="1" a="1"/>
  <c r="AY298" i="1" s="1"/>
  <c r="BP298" i="1" s="1" a="1"/>
  <c r="BP298" i="1" s="1"/>
  <c r="BE298" i="1"/>
  <c r="AW299" i="1"/>
  <c r="BM299" i="1" s="1"/>
  <c r="AX299" i="1"/>
  <c r="AY299" i="1" a="1"/>
  <c r="AY299" i="1" s="1"/>
  <c r="BQ299" i="1" s="1" a="1"/>
  <c r="BQ299" i="1" s="1"/>
  <c r="BE299" i="1"/>
  <c r="AW300" i="1"/>
  <c r="BK300" i="1" s="1"/>
  <c r="AX300" i="1"/>
  <c r="AY300" i="1" a="1"/>
  <c r="AY300" i="1" s="1"/>
  <c r="BT300" i="1" s="1" a="1"/>
  <c r="BT300" i="1" s="1"/>
  <c r="BE300" i="1"/>
  <c r="AW301" i="1"/>
  <c r="BM301" i="1" s="1"/>
  <c r="AX301" i="1"/>
  <c r="AY301" i="1" a="1"/>
  <c r="AY301" i="1" s="1"/>
  <c r="BE301" i="1"/>
  <c r="AW302" i="1"/>
  <c r="BN302" i="1" s="1"/>
  <c r="AX302" i="1"/>
  <c r="AY302" i="1" a="1"/>
  <c r="AY302" i="1" s="1"/>
  <c r="BE302" i="1"/>
  <c r="AW303" i="1"/>
  <c r="BL303" i="1" s="1"/>
  <c r="AX303" i="1"/>
  <c r="AY303" i="1" a="1"/>
  <c r="AY303" i="1" s="1"/>
  <c r="BE303" i="1"/>
  <c r="AW304" i="1"/>
  <c r="BK304" i="1" s="1"/>
  <c r="AX304" i="1"/>
  <c r="AY304" i="1" a="1"/>
  <c r="AY304" i="1" s="1"/>
  <c r="BE304" i="1"/>
  <c r="AW305" i="1"/>
  <c r="AX305" i="1"/>
  <c r="AY305" i="1" a="1"/>
  <c r="AY305" i="1" s="1"/>
  <c r="BR305" i="1" s="1" a="1"/>
  <c r="BR305" i="1" s="1"/>
  <c r="BE305" i="1"/>
  <c r="AW306" i="1"/>
  <c r="AX306" i="1"/>
  <c r="AY306" i="1" a="1"/>
  <c r="AY306" i="1" s="1"/>
  <c r="BE306" i="1"/>
  <c r="AW307" i="1"/>
  <c r="BM307" i="1" s="1"/>
  <c r="AX307" i="1"/>
  <c r="AY307" i="1" a="1"/>
  <c r="AY307" i="1" s="1"/>
  <c r="BT307" i="1" s="1" a="1"/>
  <c r="BT307" i="1" s="1"/>
  <c r="BE307" i="1"/>
  <c r="AW308" i="1"/>
  <c r="BK308" i="1" s="1"/>
  <c r="AX308" i="1"/>
  <c r="AY308" i="1" a="1"/>
  <c r="AY308" i="1" s="1"/>
  <c r="BT308" i="1" s="1" a="1"/>
  <c r="BT308" i="1" s="1"/>
  <c r="BE308" i="1"/>
  <c r="AW309" i="1"/>
  <c r="BN309" i="1" s="1"/>
  <c r="AX309" i="1"/>
  <c r="AY309" i="1" a="1"/>
  <c r="AY309" i="1" s="1"/>
  <c r="BE309" i="1"/>
  <c r="AW310" i="1"/>
  <c r="BM310" i="1" s="1"/>
  <c r="AX310" i="1"/>
  <c r="AY310" i="1" a="1"/>
  <c r="AY310" i="1" s="1"/>
  <c r="BE310" i="1"/>
  <c r="AW311" i="1"/>
  <c r="BL311" i="1" s="1"/>
  <c r="AX311" i="1"/>
  <c r="AY311" i="1" a="1"/>
  <c r="AY311" i="1" s="1"/>
  <c r="BS311" i="1" s="1" a="1"/>
  <c r="BS311" i="1" s="1"/>
  <c r="BE311" i="1"/>
  <c r="AW312" i="1"/>
  <c r="AX312" i="1"/>
  <c r="AY312" i="1" a="1"/>
  <c r="AY312" i="1" s="1"/>
  <c r="BE312" i="1"/>
  <c r="AW313" i="1"/>
  <c r="BN313" i="1" s="1"/>
  <c r="AX313" i="1"/>
  <c r="AY313" i="1" a="1"/>
  <c r="AY313" i="1" s="1"/>
  <c r="BE313" i="1"/>
  <c r="AW314" i="1"/>
  <c r="BK314" i="1" s="1"/>
  <c r="AX314" i="1"/>
  <c r="AY314" i="1" a="1"/>
  <c r="AY314" i="1" s="1"/>
  <c r="BE314" i="1"/>
  <c r="AW315" i="1"/>
  <c r="AX315" i="1"/>
  <c r="AY315" i="1" a="1"/>
  <c r="AY315" i="1" s="1"/>
  <c r="BR315" i="1" s="1" a="1"/>
  <c r="BR315" i="1" s="1"/>
  <c r="BE315" i="1"/>
  <c r="AW316" i="1"/>
  <c r="AX316" i="1"/>
  <c r="AY316" i="1" a="1"/>
  <c r="AY316" i="1" s="1"/>
  <c r="BE316" i="1"/>
  <c r="AW317" i="1"/>
  <c r="BK317" i="1" s="1"/>
  <c r="AX317" i="1"/>
  <c r="AY317" i="1" a="1"/>
  <c r="AY317" i="1" s="1"/>
  <c r="BT317" i="1" s="1" a="1"/>
  <c r="BT317" i="1" s="1"/>
  <c r="BE317" i="1"/>
  <c r="AW318" i="1"/>
  <c r="BN318" i="1" s="1"/>
  <c r="AX318" i="1"/>
  <c r="AY318" i="1" a="1"/>
  <c r="AY318" i="1" s="1"/>
  <c r="BE318" i="1"/>
  <c r="AW319" i="1"/>
  <c r="BM319" i="1" s="1"/>
  <c r="AX319" i="1"/>
  <c r="AY319" i="1" a="1"/>
  <c r="AY319" i="1" s="1"/>
  <c r="BS319" i="1" s="1" a="1"/>
  <c r="BS319" i="1" s="1"/>
  <c r="BE319" i="1"/>
  <c r="AW320" i="1"/>
  <c r="AX320" i="1"/>
  <c r="AY320" i="1" a="1"/>
  <c r="AY320" i="1" s="1"/>
  <c r="BE320" i="1"/>
  <c r="AW321" i="1"/>
  <c r="BN321" i="1" s="1"/>
  <c r="AX321" i="1"/>
  <c r="AY321" i="1" a="1"/>
  <c r="AY321" i="1" s="1"/>
  <c r="BR321" i="1" s="1" a="1"/>
  <c r="BR321" i="1" s="1"/>
  <c r="BE321" i="1"/>
  <c r="AW322" i="1"/>
  <c r="BK322" i="1" s="1"/>
  <c r="AX322" i="1"/>
  <c r="AY322" i="1" a="1"/>
  <c r="AY322" i="1" s="1"/>
  <c r="BE322" i="1"/>
  <c r="AW323" i="1"/>
  <c r="AX323" i="1"/>
  <c r="AY323" i="1" a="1"/>
  <c r="AY323" i="1" s="1"/>
  <c r="BR323" i="1" s="1" a="1"/>
  <c r="BR323" i="1" s="1"/>
  <c r="BE323" i="1"/>
  <c r="AW324" i="1"/>
  <c r="BL324" i="1" s="1"/>
  <c r="AX324" i="1"/>
  <c r="AY324" i="1" a="1"/>
  <c r="AY324" i="1" s="1"/>
  <c r="BS324" i="1" s="1" a="1"/>
  <c r="BS324" i="1" s="1"/>
  <c r="BE324" i="1"/>
  <c r="AW325" i="1"/>
  <c r="BK325" i="1" s="1"/>
  <c r="AX325" i="1"/>
  <c r="AY325" i="1" a="1"/>
  <c r="AY325" i="1" s="1"/>
  <c r="BT325" i="1" s="1" a="1"/>
  <c r="BT325" i="1" s="1"/>
  <c r="BE325" i="1"/>
  <c r="AW326" i="1"/>
  <c r="BL326" i="1" s="1"/>
  <c r="AX326" i="1"/>
  <c r="AY326" i="1" a="1"/>
  <c r="AY326" i="1" s="1"/>
  <c r="BE326" i="1"/>
  <c r="AW327" i="1"/>
  <c r="AX327" i="1"/>
  <c r="AY327" i="1" a="1"/>
  <c r="AY327" i="1" s="1"/>
  <c r="BS327" i="1" s="1" a="1"/>
  <c r="BS327" i="1" s="1"/>
  <c r="BE327" i="1"/>
  <c r="AW328" i="1"/>
  <c r="AX328" i="1"/>
  <c r="AY328" i="1" a="1"/>
  <c r="AY328" i="1" s="1"/>
  <c r="BE328" i="1"/>
  <c r="AW329" i="1"/>
  <c r="AX329" i="1"/>
  <c r="AY329" i="1" a="1"/>
  <c r="AY329" i="1" s="1"/>
  <c r="BE329" i="1"/>
  <c r="AW330" i="1"/>
  <c r="AX330" i="1"/>
  <c r="AY330" i="1" a="1"/>
  <c r="AY330" i="1" s="1"/>
  <c r="BE330" i="1"/>
  <c r="AW331" i="1"/>
  <c r="AX331" i="1"/>
  <c r="AY331" i="1" a="1"/>
  <c r="AY331" i="1" s="1"/>
  <c r="BU331" i="1" s="1" a="1"/>
  <c r="BU331" i="1" s="1"/>
  <c r="BE331" i="1"/>
  <c r="AW332" i="1"/>
  <c r="AX332" i="1"/>
  <c r="AY332" i="1" a="1"/>
  <c r="AY332" i="1" s="1"/>
  <c r="BE332" i="1"/>
  <c r="AW333" i="1"/>
  <c r="AX333" i="1"/>
  <c r="AY333" i="1" a="1"/>
  <c r="AY333" i="1" s="1"/>
  <c r="BU333" i="1" s="1" a="1"/>
  <c r="BU333" i="1" s="1"/>
  <c r="BE333" i="1"/>
  <c r="AW334" i="1"/>
  <c r="BL334" i="1" s="1"/>
  <c r="AX334" i="1"/>
  <c r="AY334" i="1" a="1"/>
  <c r="AY334" i="1" s="1"/>
  <c r="BP334" i="1" s="1" a="1"/>
  <c r="BP334" i="1" s="1"/>
  <c r="BE334" i="1"/>
  <c r="AW335" i="1"/>
  <c r="BM335" i="1" s="1"/>
  <c r="AX335" i="1"/>
  <c r="AY335" i="1" a="1"/>
  <c r="AY335" i="1" s="1"/>
  <c r="BE335" i="1"/>
  <c r="AW336" i="1"/>
  <c r="BL336" i="1" s="1"/>
  <c r="AX336" i="1"/>
  <c r="AY336" i="1" a="1"/>
  <c r="AY336" i="1" s="1"/>
  <c r="BS336" i="1" s="1" a="1"/>
  <c r="BS336" i="1" s="1"/>
  <c r="BE336" i="1"/>
  <c r="AW337" i="1"/>
  <c r="BL337" i="1" s="1"/>
  <c r="AX337" i="1"/>
  <c r="AY337" i="1" a="1"/>
  <c r="AY337" i="1" s="1"/>
  <c r="BS337" i="1" s="1" a="1"/>
  <c r="BS337" i="1" s="1"/>
  <c r="BE337" i="1"/>
  <c r="AW338" i="1"/>
  <c r="BM338" i="1" s="1"/>
  <c r="AX338" i="1"/>
  <c r="AY338" i="1" a="1"/>
  <c r="AY338" i="1" s="1"/>
  <c r="BE338" i="1"/>
  <c r="AW339" i="1"/>
  <c r="AX339" i="1"/>
  <c r="AY339" i="1" a="1"/>
  <c r="AY339" i="1" s="1"/>
  <c r="BU339" i="1" s="1" a="1"/>
  <c r="BU339" i="1" s="1"/>
  <c r="BE339" i="1"/>
  <c r="AW340" i="1"/>
  <c r="BN340" i="1" s="1"/>
  <c r="AX340" i="1"/>
  <c r="AY340" i="1" a="1"/>
  <c r="AY340" i="1" s="1"/>
  <c r="BE340" i="1"/>
  <c r="AW341" i="1"/>
  <c r="BN341" i="1" s="1"/>
  <c r="AX341" i="1"/>
  <c r="AY341" i="1" a="1"/>
  <c r="AY341" i="1" s="1"/>
  <c r="BP341" i="1" s="1" a="1"/>
  <c r="BP341" i="1" s="1"/>
  <c r="BE341" i="1"/>
  <c r="AW342" i="1"/>
  <c r="AX342" i="1"/>
  <c r="AY342" i="1" a="1"/>
  <c r="AY342" i="1" s="1"/>
  <c r="BP342" i="1" s="1" a="1"/>
  <c r="BP342" i="1" s="1"/>
  <c r="BE342" i="1"/>
  <c r="AW343" i="1"/>
  <c r="BK343" i="1" s="1"/>
  <c r="AX343" i="1"/>
  <c r="AY343" i="1" a="1"/>
  <c r="AY343" i="1" s="1"/>
  <c r="BP343" i="1" s="1" a="1"/>
  <c r="BP343" i="1" s="1"/>
  <c r="BE343" i="1"/>
  <c r="AW344" i="1"/>
  <c r="AX344" i="1"/>
  <c r="AY344" i="1" a="1"/>
  <c r="AY344" i="1" s="1"/>
  <c r="BE344" i="1"/>
  <c r="AW345" i="1"/>
  <c r="AX345" i="1"/>
  <c r="AY345" i="1" a="1"/>
  <c r="AY345" i="1" s="1"/>
  <c r="BE345" i="1"/>
  <c r="AW346" i="1"/>
  <c r="BM346" i="1" s="1"/>
  <c r="AX346" i="1"/>
  <c r="AY346" i="1" a="1"/>
  <c r="AY346" i="1" s="1"/>
  <c r="BR346" i="1" s="1" a="1"/>
  <c r="BR346" i="1" s="1"/>
  <c r="BE346" i="1"/>
  <c r="AW347" i="1"/>
  <c r="AX347" i="1"/>
  <c r="AY347" i="1" a="1"/>
  <c r="AY347" i="1" s="1"/>
  <c r="BE347" i="1"/>
  <c r="AW348" i="1"/>
  <c r="AX348" i="1"/>
  <c r="AY348" i="1" a="1"/>
  <c r="AY348" i="1" s="1"/>
  <c r="BE348" i="1"/>
  <c r="AW349" i="1"/>
  <c r="AX349" i="1"/>
  <c r="AY349" i="1" a="1"/>
  <c r="AY349" i="1" s="1"/>
  <c r="BE349" i="1"/>
  <c r="AW350" i="1"/>
  <c r="BL350" i="1" s="1"/>
  <c r="AX350" i="1"/>
  <c r="AY350" i="1" a="1"/>
  <c r="AY350" i="1" s="1"/>
  <c r="BE350" i="1"/>
  <c r="AW351" i="1"/>
  <c r="BN351" i="1" s="1"/>
  <c r="AX351" i="1"/>
  <c r="AY351" i="1" a="1"/>
  <c r="AY351" i="1" s="1"/>
  <c r="BE351" i="1"/>
  <c r="AW352" i="1"/>
  <c r="BL352" i="1" s="1"/>
  <c r="AX352" i="1"/>
  <c r="AY352" i="1" a="1"/>
  <c r="AY352" i="1" s="1"/>
  <c r="BS352" i="1" s="1" a="1"/>
  <c r="BS352" i="1" s="1"/>
  <c r="BE352" i="1"/>
  <c r="AW353" i="1"/>
  <c r="BL353" i="1" s="1"/>
  <c r="AX353" i="1"/>
  <c r="AY353" i="1" a="1"/>
  <c r="AY353" i="1" s="1"/>
  <c r="BE353" i="1"/>
  <c r="AW354" i="1"/>
  <c r="BL354" i="1" s="1"/>
  <c r="AX354" i="1"/>
  <c r="AY354" i="1" a="1"/>
  <c r="AY354" i="1" s="1"/>
  <c r="BS354" i="1" s="1" a="1"/>
  <c r="BS354" i="1" s="1"/>
  <c r="BE354" i="1"/>
  <c r="AW355" i="1"/>
  <c r="AX355" i="1"/>
  <c r="AY355" i="1" a="1"/>
  <c r="AY355" i="1" s="1"/>
  <c r="BE355" i="1"/>
  <c r="AW356" i="1"/>
  <c r="BK356" i="1" s="1"/>
  <c r="AX356" i="1"/>
  <c r="AY356" i="1" a="1"/>
  <c r="AY356" i="1" s="1"/>
  <c r="BE356" i="1"/>
  <c r="AW357" i="1"/>
  <c r="AX357" i="1"/>
  <c r="AY357" i="1" a="1"/>
  <c r="AY357" i="1" s="1"/>
  <c r="BE357" i="1"/>
  <c r="AW358" i="1"/>
  <c r="BK358" i="1" s="1"/>
  <c r="AX358" i="1"/>
  <c r="AY358" i="1" a="1"/>
  <c r="AY358" i="1" s="1"/>
  <c r="BP358" i="1" s="1" a="1"/>
  <c r="BP358" i="1" s="1"/>
  <c r="BE358" i="1"/>
  <c r="AW359" i="1"/>
  <c r="AX359" i="1"/>
  <c r="AY359" i="1" a="1"/>
  <c r="AY359" i="1" s="1"/>
  <c r="BE359" i="1"/>
  <c r="AW360" i="1"/>
  <c r="AX360" i="1"/>
  <c r="AY360" i="1" a="1"/>
  <c r="AY360" i="1" s="1"/>
  <c r="BE360" i="1"/>
  <c r="AW361" i="1"/>
  <c r="BK361" i="1" s="1"/>
  <c r="AX361" i="1"/>
  <c r="AY361" i="1" a="1"/>
  <c r="AY361" i="1" s="1"/>
  <c r="BE361" i="1"/>
  <c r="AW362" i="1"/>
  <c r="BK362" i="1" s="1"/>
  <c r="AX362" i="1"/>
  <c r="AY362" i="1" a="1"/>
  <c r="AY362" i="1" s="1"/>
  <c r="BQ362" i="1" s="1" a="1"/>
  <c r="BQ362" i="1" s="1"/>
  <c r="BE362" i="1"/>
  <c r="AW363" i="1"/>
  <c r="AX363" i="1"/>
  <c r="AY363" i="1" a="1"/>
  <c r="AY363" i="1" s="1"/>
  <c r="BE363" i="1"/>
  <c r="AW364" i="1"/>
  <c r="AX364" i="1"/>
  <c r="AY364" i="1" a="1"/>
  <c r="AY364" i="1" s="1"/>
  <c r="BQ364" i="1" s="1" a="1"/>
  <c r="BQ364" i="1" s="1"/>
  <c r="BE364" i="1"/>
  <c r="AW365" i="1"/>
  <c r="AX365" i="1"/>
  <c r="AY365" i="1" a="1"/>
  <c r="AY365" i="1" s="1"/>
  <c r="BE365" i="1"/>
  <c r="AW366" i="1"/>
  <c r="BN366" i="1" s="1"/>
  <c r="AX366" i="1"/>
  <c r="AY366" i="1" a="1"/>
  <c r="AY366" i="1" s="1"/>
  <c r="BP366" i="1" s="1" a="1"/>
  <c r="BP366" i="1" s="1"/>
  <c r="BE366" i="1"/>
  <c r="AW367" i="1"/>
  <c r="AX367" i="1"/>
  <c r="AY367" i="1" a="1"/>
  <c r="AY367" i="1" s="1"/>
  <c r="BE367" i="1"/>
  <c r="AW368" i="1"/>
  <c r="AX368" i="1"/>
  <c r="AY368" i="1" a="1"/>
  <c r="AY368" i="1" s="1"/>
  <c r="BE368" i="1"/>
  <c r="AW369" i="1"/>
  <c r="BK369" i="1" s="1"/>
  <c r="AX369" i="1"/>
  <c r="AY369" i="1" a="1"/>
  <c r="AY369" i="1" s="1"/>
  <c r="BE369" i="1"/>
  <c r="AW370" i="1"/>
  <c r="BM370" i="1" s="1"/>
  <c r="AX370" i="1"/>
  <c r="AY370" i="1" a="1"/>
  <c r="AY370" i="1" s="1"/>
  <c r="BE370" i="1"/>
  <c r="AW371" i="1"/>
  <c r="AX371" i="1"/>
  <c r="AY371" i="1" a="1"/>
  <c r="AY371" i="1" s="1"/>
  <c r="BE371" i="1"/>
  <c r="AW372" i="1"/>
  <c r="AX372" i="1"/>
  <c r="AY372" i="1" a="1"/>
  <c r="AY372" i="1" s="1"/>
  <c r="BE372" i="1"/>
  <c r="AW373" i="1"/>
  <c r="BM373" i="1" s="1"/>
  <c r="AX373" i="1"/>
  <c r="AY373" i="1" a="1"/>
  <c r="AY373" i="1" s="1"/>
  <c r="BE373" i="1"/>
  <c r="AW374" i="1"/>
  <c r="BM374" i="1" s="1"/>
  <c r="AX374" i="1"/>
  <c r="AY374" i="1" a="1"/>
  <c r="AY374" i="1" s="1"/>
  <c r="BE374" i="1"/>
  <c r="AW375" i="1"/>
  <c r="AX375" i="1"/>
  <c r="AY375" i="1" a="1"/>
  <c r="AY375" i="1" s="1"/>
  <c r="BE375" i="1"/>
  <c r="AW376" i="1"/>
  <c r="BL376" i="1" s="1"/>
  <c r="AX376" i="1"/>
  <c r="AY376" i="1" a="1"/>
  <c r="AY376" i="1" s="1"/>
  <c r="BE376" i="1"/>
  <c r="AW377" i="1"/>
  <c r="BK377" i="1" s="1"/>
  <c r="AX377" i="1"/>
  <c r="AY377" i="1" a="1"/>
  <c r="AY377" i="1" s="1"/>
  <c r="BE377" i="1"/>
  <c r="AW378" i="1"/>
  <c r="BK378" i="1" s="1"/>
  <c r="AX378" i="1"/>
  <c r="AY378" i="1" a="1"/>
  <c r="AY378" i="1" s="1"/>
  <c r="BS378" i="1" s="1" a="1"/>
  <c r="BS378" i="1" s="1"/>
  <c r="BE378" i="1"/>
  <c r="AW379" i="1"/>
  <c r="BK379" i="1" s="1"/>
  <c r="AX379" i="1"/>
  <c r="AY379" i="1" a="1"/>
  <c r="AY379" i="1" s="1"/>
  <c r="BE379" i="1"/>
  <c r="AW380" i="1"/>
  <c r="BN380" i="1" s="1"/>
  <c r="AX380" i="1"/>
  <c r="AY380" i="1" a="1"/>
  <c r="AY380" i="1" s="1"/>
  <c r="BQ380" i="1" s="1" a="1"/>
  <c r="BQ380" i="1" s="1"/>
  <c r="BE380" i="1"/>
  <c r="AW381" i="1"/>
  <c r="BL381" i="1" s="1"/>
  <c r="AX381" i="1"/>
  <c r="AY381" i="1" a="1"/>
  <c r="AY381" i="1" s="1"/>
  <c r="BE381" i="1"/>
  <c r="AW382" i="1"/>
  <c r="AX382" i="1"/>
  <c r="AY382" i="1" a="1"/>
  <c r="AY382" i="1" s="1"/>
  <c r="BE382" i="1"/>
  <c r="AW383" i="1"/>
  <c r="AX383" i="1"/>
  <c r="AY383" i="1" a="1"/>
  <c r="AY383" i="1" s="1"/>
  <c r="BE383" i="1"/>
  <c r="AW384" i="1"/>
  <c r="BN384" i="1" s="1"/>
  <c r="AX384" i="1"/>
  <c r="AY384" i="1" a="1"/>
  <c r="AY384" i="1" s="1"/>
  <c r="BE384" i="1"/>
  <c r="AW385" i="1"/>
  <c r="AX385" i="1"/>
  <c r="AY385" i="1" a="1"/>
  <c r="AY385" i="1" s="1"/>
  <c r="BE385" i="1"/>
  <c r="AW386" i="1"/>
  <c r="AX386" i="1"/>
  <c r="AY386" i="1" a="1"/>
  <c r="AY386" i="1" s="1"/>
  <c r="BE386" i="1"/>
  <c r="AW387" i="1"/>
  <c r="BL387" i="1" s="1"/>
  <c r="AX387" i="1"/>
  <c r="AY387" i="1" a="1"/>
  <c r="AY387" i="1" s="1"/>
  <c r="BE387" i="1"/>
  <c r="AW388" i="1"/>
  <c r="BN388" i="1" s="1"/>
  <c r="AX388" i="1"/>
  <c r="AY388" i="1" a="1"/>
  <c r="AY388" i="1" s="1"/>
  <c r="BE388" i="1"/>
  <c r="AW389" i="1"/>
  <c r="AX389" i="1"/>
  <c r="AY389" i="1" a="1"/>
  <c r="AY389" i="1" s="1"/>
  <c r="BE389" i="1"/>
  <c r="AW390" i="1"/>
  <c r="BL390" i="1" s="1"/>
  <c r="AX390" i="1"/>
  <c r="AY390" i="1" a="1"/>
  <c r="AY390" i="1" s="1"/>
  <c r="BT390" i="1" s="1" a="1"/>
  <c r="BT390" i="1" s="1"/>
  <c r="BE390" i="1"/>
  <c r="AW391" i="1"/>
  <c r="BN391" i="1" s="1"/>
  <c r="AX391" i="1"/>
  <c r="AY391" i="1" a="1"/>
  <c r="AY391" i="1" s="1"/>
  <c r="BE391" i="1"/>
  <c r="AW392" i="1"/>
  <c r="BN392" i="1" s="1"/>
  <c r="AX392" i="1"/>
  <c r="AY392" i="1" a="1"/>
  <c r="AY392" i="1" s="1"/>
  <c r="BP392" i="1" s="1" a="1"/>
  <c r="BP392" i="1" s="1"/>
  <c r="BE392" i="1"/>
  <c r="AW393" i="1"/>
  <c r="AX393" i="1"/>
  <c r="AY393" i="1" a="1"/>
  <c r="AY393" i="1" s="1"/>
  <c r="BS393" i="1" s="1" a="1"/>
  <c r="BS393" i="1" s="1"/>
  <c r="BE393" i="1"/>
  <c r="AW394" i="1"/>
  <c r="AX394" i="1"/>
  <c r="AY394" i="1" a="1"/>
  <c r="AY394" i="1" s="1"/>
  <c r="BE394" i="1"/>
  <c r="AW395" i="1"/>
  <c r="AX395" i="1"/>
  <c r="AY395" i="1" a="1"/>
  <c r="AY395" i="1" s="1"/>
  <c r="BR395" i="1" s="1" a="1"/>
  <c r="BR395" i="1" s="1"/>
  <c r="BE395" i="1"/>
  <c r="AW396" i="1"/>
  <c r="BN396" i="1" s="1"/>
  <c r="AX396" i="1"/>
  <c r="AY396" i="1" a="1"/>
  <c r="AY396" i="1" s="1"/>
  <c r="BU396" i="1" s="1" a="1"/>
  <c r="BU396" i="1" s="1"/>
  <c r="BE396" i="1"/>
  <c r="AW397" i="1"/>
  <c r="AX397" i="1"/>
  <c r="AY397" i="1" a="1"/>
  <c r="AY397" i="1" s="1"/>
  <c r="BU397" i="1" s="1" a="1"/>
  <c r="BU397" i="1" s="1"/>
  <c r="BE397" i="1"/>
  <c r="AW398" i="1"/>
  <c r="BL398" i="1" s="1"/>
  <c r="AX398" i="1"/>
  <c r="AY398" i="1" a="1"/>
  <c r="AY398" i="1" s="1"/>
  <c r="BP398" i="1" s="1" a="1"/>
  <c r="BP398" i="1" s="1"/>
  <c r="BE398" i="1"/>
  <c r="AW399" i="1"/>
  <c r="BK399" i="1" s="1"/>
  <c r="AX399" i="1"/>
  <c r="AY399" i="1" a="1"/>
  <c r="AY399" i="1" s="1"/>
  <c r="BT399" i="1" s="1" a="1"/>
  <c r="BT399" i="1" s="1"/>
  <c r="BE399" i="1"/>
  <c r="AW400" i="1"/>
  <c r="AX400" i="1"/>
  <c r="AY400" i="1" a="1"/>
  <c r="AY400" i="1" s="1"/>
  <c r="BE400" i="1"/>
  <c r="AW401" i="1"/>
  <c r="AX401" i="1"/>
  <c r="AY401" i="1" a="1"/>
  <c r="AY401" i="1" s="1"/>
  <c r="BE401" i="1"/>
  <c r="AW402" i="1"/>
  <c r="AX402" i="1"/>
  <c r="AY402" i="1" a="1"/>
  <c r="AY402" i="1" s="1"/>
  <c r="BE402" i="1"/>
  <c r="AW403" i="1"/>
  <c r="AX403" i="1"/>
  <c r="AY403" i="1" a="1"/>
  <c r="AY403" i="1" s="1"/>
  <c r="BE403" i="1"/>
  <c r="AW404" i="1"/>
  <c r="BL404" i="1" s="1"/>
  <c r="AX404" i="1"/>
  <c r="AY404" i="1" a="1"/>
  <c r="AY404" i="1" s="1"/>
  <c r="BE404" i="1"/>
  <c r="AW405" i="1"/>
  <c r="BN405" i="1" s="1"/>
  <c r="AX405" i="1"/>
  <c r="AY405" i="1" a="1"/>
  <c r="AY405" i="1" s="1"/>
  <c r="BE405" i="1"/>
  <c r="AW406" i="1"/>
  <c r="BL406" i="1" s="1"/>
  <c r="AX406" i="1"/>
  <c r="AY406" i="1" a="1"/>
  <c r="AY406" i="1" s="1"/>
  <c r="BE406" i="1"/>
  <c r="AW407" i="1"/>
  <c r="BM407" i="1" s="1"/>
  <c r="AX407" i="1"/>
  <c r="AY407" i="1" a="1"/>
  <c r="AY407" i="1" s="1"/>
  <c r="BP407" i="1" s="1" a="1"/>
  <c r="BP407" i="1" s="1"/>
  <c r="BE407" i="1"/>
  <c r="AW408" i="1"/>
  <c r="BM408" i="1" s="1"/>
  <c r="AX408" i="1"/>
  <c r="AY408" i="1" a="1"/>
  <c r="AY408" i="1" s="1"/>
  <c r="BE408" i="1"/>
  <c r="AW409" i="1"/>
  <c r="BK409" i="1" s="1"/>
  <c r="AX409" i="1"/>
  <c r="AY409" i="1" a="1"/>
  <c r="AY409" i="1" s="1"/>
  <c r="BE409" i="1"/>
  <c r="AW410" i="1"/>
  <c r="AX410" i="1"/>
  <c r="AY410" i="1" a="1"/>
  <c r="AY410" i="1" s="1"/>
  <c r="BR410" i="1" s="1" a="1"/>
  <c r="BR410" i="1" s="1"/>
  <c r="BE410" i="1"/>
  <c r="AW411" i="1"/>
  <c r="BN411" i="1" s="1"/>
  <c r="AX411" i="1"/>
  <c r="AY411" i="1" a="1"/>
  <c r="AY411" i="1" s="1"/>
  <c r="BR411" i="1" s="1" a="1"/>
  <c r="BR411" i="1" s="1"/>
  <c r="BE411" i="1"/>
  <c r="AW412" i="1"/>
  <c r="BK412" i="1" s="1"/>
  <c r="AX412" i="1"/>
  <c r="AY412" i="1" a="1"/>
  <c r="AY412" i="1" s="1"/>
  <c r="BE412" i="1"/>
  <c r="AW413" i="1"/>
  <c r="BL413" i="1" s="1"/>
  <c r="AX413" i="1"/>
  <c r="AY413" i="1" a="1"/>
  <c r="AY413" i="1" s="1"/>
  <c r="BE413" i="1"/>
  <c r="AW414" i="1"/>
  <c r="BL414" i="1" s="1"/>
  <c r="AX414" i="1"/>
  <c r="AY414" i="1" a="1"/>
  <c r="AY414" i="1" s="1"/>
  <c r="BU414" i="1" s="1" a="1"/>
  <c r="BU414" i="1" s="1"/>
  <c r="BE414" i="1"/>
  <c r="AW415" i="1"/>
  <c r="AX415" i="1"/>
  <c r="AY415" i="1" a="1"/>
  <c r="AY415" i="1" s="1"/>
  <c r="BE415" i="1"/>
  <c r="AW416" i="1"/>
  <c r="BM416" i="1" s="1"/>
  <c r="AX416" i="1"/>
  <c r="AY416" i="1" a="1"/>
  <c r="AY416" i="1" s="1"/>
  <c r="BT416" i="1" s="1" a="1"/>
  <c r="BT416" i="1" s="1"/>
  <c r="BE416" i="1"/>
  <c r="AW417" i="1"/>
  <c r="AX417" i="1"/>
  <c r="AY417" i="1" a="1"/>
  <c r="AY417" i="1" s="1"/>
  <c r="BS417" i="1" s="1" a="1"/>
  <c r="BS417" i="1" s="1"/>
  <c r="BE417" i="1"/>
  <c r="AW418" i="1"/>
  <c r="AX418" i="1"/>
  <c r="AY418" i="1" a="1"/>
  <c r="AY418" i="1" s="1"/>
  <c r="BS418" i="1" s="1" a="1"/>
  <c r="BS418" i="1" s="1"/>
  <c r="BE418" i="1"/>
  <c r="AW419" i="1"/>
  <c r="AX419" i="1"/>
  <c r="AY419" i="1" a="1"/>
  <c r="AY419" i="1" s="1"/>
  <c r="BE419" i="1"/>
  <c r="AW420" i="1"/>
  <c r="AX420" i="1"/>
  <c r="AY420" i="1" a="1"/>
  <c r="AY420" i="1" s="1"/>
  <c r="BR420" i="1" s="1" a="1"/>
  <c r="BR420" i="1" s="1"/>
  <c r="BE420" i="1"/>
  <c r="AW421" i="1"/>
  <c r="AX421" i="1"/>
  <c r="AY421" i="1" a="1"/>
  <c r="AY421" i="1" s="1"/>
  <c r="BE421" i="1"/>
  <c r="AW422" i="1"/>
  <c r="BL422" i="1" s="1"/>
  <c r="AX422" i="1"/>
  <c r="AY422" i="1" a="1"/>
  <c r="AY422" i="1" s="1"/>
  <c r="BU422" i="1" s="1" a="1"/>
  <c r="BU422" i="1" s="1"/>
  <c r="BE422" i="1"/>
  <c r="AW423" i="1"/>
  <c r="BN423" i="1" s="1"/>
  <c r="AX423" i="1"/>
  <c r="AY423" i="1" a="1"/>
  <c r="AY423" i="1" s="1"/>
  <c r="BP423" i="1" s="1" a="1"/>
  <c r="BP423" i="1" s="1"/>
  <c r="BE423" i="1"/>
  <c r="AW424" i="1"/>
  <c r="BL424" i="1" s="1"/>
  <c r="AX424" i="1"/>
  <c r="AY424" i="1" a="1"/>
  <c r="AY424" i="1" s="1"/>
  <c r="BT424" i="1" s="1" a="1"/>
  <c r="BT424" i="1" s="1"/>
  <c r="BE424" i="1"/>
  <c r="AW425" i="1"/>
  <c r="BK425" i="1" s="1"/>
  <c r="AX425" i="1"/>
  <c r="AY425" i="1" a="1"/>
  <c r="AY425" i="1" s="1"/>
  <c r="BS425" i="1" s="1" a="1"/>
  <c r="BS425" i="1" s="1"/>
  <c r="BE425" i="1"/>
  <c r="AW426" i="1"/>
  <c r="AX426" i="1"/>
  <c r="AY426" i="1" a="1"/>
  <c r="AY426" i="1" s="1"/>
  <c r="BS426" i="1" s="1" a="1"/>
  <c r="BS426" i="1" s="1"/>
  <c r="BE426" i="1"/>
  <c r="AW427" i="1"/>
  <c r="AX427" i="1"/>
  <c r="AY427" i="1" a="1"/>
  <c r="AY427" i="1" s="1"/>
  <c r="BR427" i="1" s="1" a="1"/>
  <c r="BR427" i="1" s="1"/>
  <c r="BE427" i="1"/>
  <c r="AW428" i="1"/>
  <c r="BL428" i="1" s="1"/>
  <c r="AX428" i="1"/>
  <c r="AY428" i="1" a="1"/>
  <c r="AY428" i="1" s="1"/>
  <c r="BE428" i="1"/>
  <c r="AW429" i="1"/>
  <c r="AX429" i="1"/>
  <c r="AY429" i="1" a="1"/>
  <c r="AY429" i="1" s="1"/>
  <c r="BE429" i="1"/>
  <c r="AW430" i="1"/>
  <c r="BL430" i="1" s="1"/>
  <c r="AX430" i="1"/>
  <c r="AY430" i="1" a="1"/>
  <c r="AY430" i="1" s="1"/>
  <c r="BE430" i="1"/>
  <c r="AW431" i="1"/>
  <c r="BK431" i="1" s="1"/>
  <c r="AX431" i="1"/>
  <c r="AY431" i="1" a="1"/>
  <c r="AY431" i="1" s="1"/>
  <c r="BE431" i="1"/>
  <c r="AW432" i="1"/>
  <c r="BK432" i="1" s="1"/>
  <c r="AX432" i="1"/>
  <c r="AY432" i="1" a="1"/>
  <c r="AY432" i="1" s="1"/>
  <c r="BP432" i="1" s="1" a="1"/>
  <c r="BP432" i="1" s="1"/>
  <c r="BE432" i="1"/>
  <c r="AW433" i="1"/>
  <c r="BK433" i="1" s="1"/>
  <c r="AX433" i="1"/>
  <c r="AY433" i="1" a="1"/>
  <c r="AY433" i="1" s="1"/>
  <c r="BS433" i="1" s="1" a="1"/>
  <c r="BS433" i="1" s="1"/>
  <c r="BE433" i="1"/>
  <c r="AW434" i="1"/>
  <c r="AX434" i="1"/>
  <c r="AY434" i="1" a="1"/>
  <c r="AY434" i="1" s="1"/>
  <c r="BE434" i="1"/>
  <c r="AW435" i="1"/>
  <c r="BM435" i="1" s="1"/>
  <c r="AX435" i="1"/>
  <c r="AY435" i="1" a="1"/>
  <c r="AY435" i="1" s="1"/>
  <c r="BR435" i="1" s="1" a="1"/>
  <c r="BR435" i="1" s="1"/>
  <c r="BE435" i="1"/>
  <c r="AW436" i="1"/>
  <c r="BK436" i="1" s="1"/>
  <c r="AX436" i="1"/>
  <c r="AY436" i="1" a="1"/>
  <c r="AY436" i="1" s="1"/>
  <c r="BE436" i="1"/>
  <c r="AW437" i="1"/>
  <c r="BK437" i="1" s="1"/>
  <c r="AX437" i="1"/>
  <c r="AY437" i="1" a="1"/>
  <c r="AY437" i="1" s="1"/>
  <c r="BE437" i="1"/>
  <c r="AW438" i="1"/>
  <c r="BL438" i="1" s="1"/>
  <c r="AX438" i="1"/>
  <c r="AY438" i="1" a="1"/>
  <c r="AY438" i="1" s="1"/>
  <c r="BP438" i="1" s="1" a="1"/>
  <c r="BP438" i="1" s="1"/>
  <c r="BE438" i="1"/>
  <c r="AW439" i="1"/>
  <c r="BK439" i="1" s="1"/>
  <c r="AX439" i="1"/>
  <c r="AY439" i="1" a="1"/>
  <c r="AY439" i="1" s="1"/>
  <c r="BP439" i="1" s="1" a="1"/>
  <c r="BP439" i="1" s="1"/>
  <c r="BE439" i="1"/>
  <c r="AW440" i="1"/>
  <c r="BK440" i="1" s="1"/>
  <c r="AX440" i="1"/>
  <c r="AY440" i="1" a="1"/>
  <c r="AY440" i="1" s="1"/>
  <c r="BE440" i="1"/>
  <c r="AW441" i="1"/>
  <c r="AX441" i="1"/>
  <c r="AY441" i="1" a="1"/>
  <c r="AY441" i="1" s="1"/>
  <c r="BE441" i="1"/>
  <c r="AW442" i="1"/>
  <c r="BM442" i="1" s="1"/>
  <c r="AX442" i="1"/>
  <c r="AY442" i="1" a="1"/>
  <c r="AY442" i="1" s="1"/>
  <c r="BR442" i="1" s="1" a="1"/>
  <c r="BR442" i="1" s="1"/>
  <c r="BE442" i="1"/>
  <c r="AW443" i="1"/>
  <c r="BM443" i="1" s="1"/>
  <c r="AX443" i="1"/>
  <c r="AY443" i="1" a="1"/>
  <c r="AY443" i="1" s="1"/>
  <c r="BR443" i="1" s="1" a="1"/>
  <c r="BR443" i="1" s="1"/>
  <c r="BE443" i="1"/>
  <c r="AW444" i="1"/>
  <c r="BM444" i="1" s="1"/>
  <c r="AX444" i="1"/>
  <c r="AY444" i="1" a="1"/>
  <c r="AY444" i="1" s="1"/>
  <c r="BQ444" i="1" s="1" a="1"/>
  <c r="BQ444" i="1" s="1"/>
  <c r="BE444" i="1"/>
  <c r="AW445" i="1"/>
  <c r="AX445" i="1"/>
  <c r="AY445" i="1" a="1"/>
  <c r="AY445" i="1" s="1"/>
  <c r="BE445" i="1"/>
  <c r="AW446" i="1"/>
  <c r="BK446" i="1" s="1"/>
  <c r="AX446" i="1"/>
  <c r="AY446" i="1" a="1"/>
  <c r="AY446" i="1" s="1"/>
  <c r="BE446" i="1"/>
  <c r="AW447" i="1"/>
  <c r="BL447" i="1" s="1"/>
  <c r="AX447" i="1"/>
  <c r="AY447" i="1" a="1"/>
  <c r="AY447" i="1" s="1"/>
  <c r="BE447" i="1"/>
  <c r="AW448" i="1"/>
  <c r="BM448" i="1" s="1"/>
  <c r="AX448" i="1"/>
  <c r="AY448" i="1" a="1"/>
  <c r="AY448" i="1" s="1"/>
  <c r="BE448" i="1"/>
  <c r="AW449" i="1"/>
  <c r="BK449" i="1" s="1"/>
  <c r="AX449" i="1"/>
  <c r="AY449" i="1" a="1"/>
  <c r="AY449" i="1" s="1"/>
  <c r="BU449" i="1" s="1" a="1"/>
  <c r="BU449" i="1" s="1"/>
  <c r="BE449" i="1"/>
  <c r="AW450" i="1"/>
  <c r="BN450" i="1" s="1"/>
  <c r="AX450" i="1"/>
  <c r="AY450" i="1" a="1"/>
  <c r="AY450" i="1" s="1"/>
  <c r="BE450" i="1"/>
  <c r="AW451" i="1"/>
  <c r="BM451" i="1" s="1"/>
  <c r="AX451" i="1"/>
  <c r="AY451" i="1" a="1"/>
  <c r="AY451" i="1" s="1"/>
  <c r="BE451" i="1"/>
  <c r="AW452" i="1"/>
  <c r="BK452" i="1" s="1"/>
  <c r="AX452" i="1"/>
  <c r="AY452" i="1" a="1"/>
  <c r="AY452" i="1" s="1"/>
  <c r="BE452" i="1"/>
  <c r="AW453" i="1"/>
  <c r="AX453" i="1"/>
  <c r="AY453" i="1" a="1"/>
  <c r="AY453" i="1" s="1"/>
  <c r="BE453" i="1"/>
  <c r="AW454" i="1"/>
  <c r="BN454" i="1" s="1"/>
  <c r="AX454" i="1"/>
  <c r="AY454" i="1" a="1"/>
  <c r="AY454" i="1" s="1"/>
  <c r="BE454" i="1"/>
  <c r="AW455" i="1"/>
  <c r="BN455" i="1" s="1"/>
  <c r="AX455" i="1"/>
  <c r="AY455" i="1" a="1"/>
  <c r="AY455" i="1" s="1"/>
  <c r="BT455" i="1" s="1" a="1"/>
  <c r="BT455" i="1" s="1"/>
  <c r="BE455" i="1"/>
  <c r="AW456" i="1"/>
  <c r="AX456" i="1"/>
  <c r="AY456" i="1" a="1"/>
  <c r="AY456" i="1" s="1"/>
  <c r="BE456" i="1"/>
  <c r="AW457" i="1"/>
  <c r="BK457" i="1" s="1"/>
  <c r="AX457" i="1"/>
  <c r="AY457" i="1" a="1"/>
  <c r="AY457" i="1" s="1"/>
  <c r="BR457" i="1" s="1" a="1"/>
  <c r="BR457" i="1" s="1"/>
  <c r="BE457" i="1"/>
  <c r="AW458" i="1"/>
  <c r="BM458" i="1" s="1"/>
  <c r="AX458" i="1"/>
  <c r="AY458" i="1" a="1"/>
  <c r="AY458" i="1" s="1"/>
  <c r="BS458" i="1" s="1" a="1"/>
  <c r="BS458" i="1" s="1"/>
  <c r="BE458" i="1"/>
  <c r="AW459" i="1"/>
  <c r="AX459" i="1"/>
  <c r="AY459" i="1" a="1"/>
  <c r="AY459" i="1" s="1"/>
  <c r="BE459" i="1"/>
  <c r="AW460" i="1"/>
  <c r="BN460" i="1" s="1"/>
  <c r="AX460" i="1"/>
  <c r="AY460" i="1" a="1"/>
  <c r="AY460" i="1" s="1"/>
  <c r="BE460" i="1"/>
  <c r="AW461" i="1"/>
  <c r="BN461" i="1" s="1"/>
  <c r="AX461" i="1"/>
  <c r="AY461" i="1" a="1"/>
  <c r="AY461" i="1" s="1"/>
  <c r="BE461" i="1"/>
  <c r="AW462" i="1"/>
  <c r="BK462" i="1" s="1"/>
  <c r="AX462" i="1"/>
  <c r="AY462" i="1" a="1"/>
  <c r="AY462" i="1" s="1"/>
  <c r="BQ462" i="1" s="1" a="1"/>
  <c r="BQ462" i="1" s="1"/>
  <c r="BE462" i="1"/>
  <c r="AW463" i="1"/>
  <c r="AX463" i="1"/>
  <c r="AY463" i="1" a="1"/>
  <c r="AY463" i="1" s="1"/>
  <c r="BE463" i="1"/>
  <c r="AW464" i="1"/>
  <c r="AX464" i="1"/>
  <c r="AY464" i="1" a="1"/>
  <c r="AY464" i="1" s="1"/>
  <c r="BE464" i="1"/>
  <c r="AW465" i="1"/>
  <c r="BK465" i="1" s="1"/>
  <c r="AX465" i="1"/>
  <c r="AY465" i="1" a="1"/>
  <c r="AY465" i="1" s="1"/>
  <c r="BU465" i="1" s="1" a="1"/>
  <c r="BU465" i="1" s="1"/>
  <c r="BE465" i="1"/>
  <c r="AW466" i="1"/>
  <c r="BN466" i="1" s="1"/>
  <c r="AX466" i="1"/>
  <c r="AY466" i="1" a="1"/>
  <c r="AY466" i="1" s="1"/>
  <c r="BE466" i="1"/>
  <c r="AW467" i="1"/>
  <c r="BK467" i="1" s="1"/>
  <c r="AX467" i="1"/>
  <c r="AY467" i="1" a="1"/>
  <c r="AY467" i="1" s="1"/>
  <c r="BE467" i="1"/>
  <c r="AW468" i="1"/>
  <c r="BM468" i="1" s="1"/>
  <c r="AX468" i="1"/>
  <c r="AY468" i="1" a="1"/>
  <c r="AY468" i="1" s="1"/>
  <c r="BE468" i="1"/>
  <c r="AW469" i="1"/>
  <c r="BK469" i="1" s="1"/>
  <c r="AX469" i="1"/>
  <c r="AY469" i="1" a="1"/>
  <c r="AY469" i="1" s="1"/>
  <c r="BE469" i="1"/>
  <c r="AW470" i="1"/>
  <c r="BN470" i="1" s="1"/>
  <c r="AX470" i="1"/>
  <c r="AY470" i="1" a="1"/>
  <c r="AY470" i="1" s="1"/>
  <c r="BE470" i="1"/>
  <c r="AW471" i="1"/>
  <c r="BK471" i="1" s="1"/>
  <c r="AX471" i="1"/>
  <c r="AY471" i="1" a="1"/>
  <c r="AY471" i="1" s="1"/>
  <c r="BE471" i="1"/>
  <c r="AW472" i="1"/>
  <c r="AX472" i="1"/>
  <c r="AY472" i="1" a="1"/>
  <c r="AY472" i="1" s="1"/>
  <c r="BE472" i="1"/>
  <c r="AW473" i="1"/>
  <c r="BM473" i="1" s="1"/>
  <c r="AX473" i="1"/>
  <c r="AY473" i="1" a="1"/>
  <c r="AY473" i="1" s="1"/>
  <c r="BU473" i="1" s="1" a="1"/>
  <c r="BU473" i="1" s="1"/>
  <c r="BE473" i="1"/>
  <c r="AW474" i="1"/>
  <c r="BN474" i="1" s="1"/>
  <c r="AX474" i="1"/>
  <c r="AY474" i="1" a="1"/>
  <c r="AY474" i="1" s="1"/>
  <c r="BQ474" i="1" s="1" a="1"/>
  <c r="BQ474" i="1" s="1"/>
  <c r="BE474" i="1"/>
  <c r="AW475" i="1"/>
  <c r="BL475" i="1" s="1"/>
  <c r="AX475" i="1"/>
  <c r="AY475" i="1" a="1"/>
  <c r="AY475" i="1" s="1"/>
  <c r="BE475" i="1"/>
  <c r="AW476" i="1"/>
  <c r="BL476" i="1" s="1"/>
  <c r="AX476" i="1"/>
  <c r="AY476" i="1" a="1"/>
  <c r="AY476" i="1" s="1"/>
  <c r="BE476" i="1"/>
  <c r="AW477" i="1"/>
  <c r="BN477" i="1" s="1"/>
  <c r="AX477" i="1"/>
  <c r="AY477" i="1" a="1"/>
  <c r="AY477" i="1" s="1"/>
  <c r="BE477" i="1"/>
  <c r="AW478" i="1"/>
  <c r="BL478" i="1" s="1"/>
  <c r="AX478" i="1"/>
  <c r="AY478" i="1" a="1"/>
  <c r="AY478" i="1" s="1"/>
  <c r="BE478" i="1"/>
  <c r="AW479" i="1"/>
  <c r="BK479" i="1" s="1"/>
  <c r="AX479" i="1"/>
  <c r="AY479" i="1" a="1"/>
  <c r="AY479" i="1" s="1"/>
  <c r="BE479" i="1"/>
  <c r="AW480" i="1"/>
  <c r="BL480" i="1" s="1"/>
  <c r="AX480" i="1"/>
  <c r="AY480" i="1" a="1"/>
  <c r="AY480" i="1" s="1"/>
  <c r="BE480" i="1"/>
  <c r="AW481" i="1"/>
  <c r="AX481" i="1"/>
  <c r="BF481" i="1" s="1" a="1"/>
  <c r="BF481" i="1" s="1"/>
  <c r="AY481" i="1" a="1"/>
  <c r="AY481" i="1" s="1"/>
  <c r="BQ481" i="1" s="1" a="1"/>
  <c r="BQ481" i="1" s="1"/>
  <c r="BE481" i="1"/>
  <c r="AW482" i="1"/>
  <c r="AX482" i="1"/>
  <c r="AY482" i="1" a="1"/>
  <c r="AY482" i="1" s="1"/>
  <c r="BQ482" i="1" s="1" a="1"/>
  <c r="BQ482" i="1" s="1"/>
  <c r="BE482" i="1"/>
  <c r="AW483" i="1"/>
  <c r="BM483" i="1" s="1"/>
  <c r="AX483" i="1"/>
  <c r="AY483" i="1" a="1"/>
  <c r="AY483" i="1" s="1"/>
  <c r="BP483" i="1" s="1" a="1"/>
  <c r="BP483" i="1" s="1"/>
  <c r="BE483" i="1"/>
  <c r="AW484" i="1"/>
  <c r="AX484" i="1"/>
  <c r="AY484" i="1" a="1"/>
  <c r="AY484" i="1" s="1"/>
  <c r="BE484" i="1"/>
  <c r="AW485" i="1"/>
  <c r="BM485" i="1" s="1"/>
  <c r="AX485" i="1"/>
  <c r="AY485" i="1" a="1"/>
  <c r="AY485" i="1" s="1"/>
  <c r="BR485" i="1" s="1" a="1"/>
  <c r="BR485" i="1" s="1"/>
  <c r="BE485" i="1"/>
  <c r="AW486" i="1"/>
  <c r="BN486" i="1" s="1"/>
  <c r="AX486" i="1"/>
  <c r="AY486" i="1" a="1"/>
  <c r="AY486" i="1" s="1"/>
  <c r="BE486" i="1"/>
  <c r="AW487" i="1"/>
  <c r="AX487" i="1"/>
  <c r="AY487" i="1" a="1"/>
  <c r="AY487" i="1" s="1"/>
  <c r="BE487" i="1"/>
  <c r="AW488" i="1"/>
  <c r="BL488" i="1" s="1"/>
  <c r="AX488" i="1"/>
  <c r="AY488" i="1" a="1"/>
  <c r="AY488" i="1" s="1"/>
  <c r="BS488" i="1" s="1" a="1"/>
  <c r="BS488" i="1" s="1"/>
  <c r="BE488" i="1"/>
  <c r="AW489" i="1"/>
  <c r="BM489" i="1" s="1"/>
  <c r="AX489" i="1"/>
  <c r="AY489" i="1" a="1"/>
  <c r="AY489" i="1" s="1"/>
  <c r="BE489" i="1"/>
  <c r="AW490" i="1"/>
  <c r="BL490" i="1" s="1"/>
  <c r="AX490" i="1"/>
  <c r="AY490" i="1" a="1"/>
  <c r="AY490" i="1" s="1"/>
  <c r="BQ490" i="1" s="1" a="1"/>
  <c r="BQ490" i="1" s="1"/>
  <c r="BE490" i="1"/>
  <c r="AW491" i="1"/>
  <c r="BN491" i="1" s="1"/>
  <c r="AX491" i="1"/>
  <c r="AY491" i="1" a="1"/>
  <c r="AY491" i="1" s="1"/>
  <c r="BE491" i="1"/>
  <c r="AW492" i="1"/>
  <c r="BM492" i="1" s="1"/>
  <c r="AX492" i="1"/>
  <c r="AY492" i="1" a="1"/>
  <c r="AY492" i="1" s="1"/>
  <c r="BT492" i="1" s="1" a="1"/>
  <c r="BT492" i="1" s="1"/>
  <c r="BE492" i="1"/>
  <c r="AW493" i="1"/>
  <c r="BM493" i="1" s="1"/>
  <c r="AX493" i="1"/>
  <c r="AY493" i="1" a="1"/>
  <c r="AY493" i="1" s="1"/>
  <c r="BR493" i="1" s="1" a="1"/>
  <c r="BR493" i="1" s="1"/>
  <c r="BE493" i="1"/>
  <c r="AW494" i="1"/>
  <c r="BN494" i="1" s="1"/>
  <c r="AX494" i="1"/>
  <c r="AY494" i="1" a="1"/>
  <c r="AY494" i="1" s="1"/>
  <c r="BS494" i="1" s="1" a="1"/>
  <c r="BS494" i="1" s="1"/>
  <c r="BE494" i="1"/>
  <c r="AW495" i="1"/>
  <c r="AX495" i="1"/>
  <c r="AY495" i="1" a="1"/>
  <c r="AY495" i="1" s="1"/>
  <c r="BP495" i="1" s="1" a="1"/>
  <c r="BP495" i="1" s="1"/>
  <c r="BE495" i="1"/>
  <c r="AW496" i="1"/>
  <c r="BN496" i="1" s="1"/>
  <c r="AX496" i="1"/>
  <c r="AY496" i="1" a="1"/>
  <c r="AY496" i="1" s="1"/>
  <c r="BE496" i="1"/>
  <c r="AW497" i="1"/>
  <c r="BL497" i="1" s="1"/>
  <c r="AX497" i="1"/>
  <c r="AY497" i="1" a="1"/>
  <c r="AY497" i="1" s="1"/>
  <c r="BE497" i="1"/>
  <c r="AW498" i="1"/>
  <c r="BL498" i="1" s="1"/>
  <c r="AX498" i="1"/>
  <c r="AY498" i="1" a="1"/>
  <c r="AY498" i="1" s="1"/>
  <c r="BE498" i="1"/>
  <c r="AW499" i="1"/>
  <c r="BK499" i="1" s="1"/>
  <c r="AX499" i="1"/>
  <c r="AY499" i="1" a="1"/>
  <c r="AY499" i="1" s="1"/>
  <c r="BE499" i="1"/>
  <c r="AW500" i="1"/>
  <c r="BM500" i="1" s="1"/>
  <c r="AX500" i="1"/>
  <c r="AY500" i="1" a="1"/>
  <c r="AY500" i="1" s="1"/>
  <c r="BR500" i="1" s="1" a="1"/>
  <c r="BR500" i="1" s="1"/>
  <c r="BE500" i="1"/>
  <c r="AW501" i="1"/>
  <c r="BK501" i="1" s="1"/>
  <c r="AX501" i="1"/>
  <c r="AY501" i="1" a="1"/>
  <c r="AY501" i="1" s="1"/>
  <c r="BE501" i="1"/>
  <c r="AW502" i="1"/>
  <c r="BL502" i="1" s="1"/>
  <c r="AX502" i="1"/>
  <c r="AY502" i="1" a="1"/>
  <c r="AY502" i="1" s="1"/>
  <c r="BE502" i="1"/>
  <c r="AW503" i="1"/>
  <c r="BK503" i="1" s="1"/>
  <c r="AX503" i="1"/>
  <c r="AY503" i="1" a="1"/>
  <c r="AY503" i="1" s="1"/>
  <c r="BE503" i="1"/>
  <c r="AW504" i="1"/>
  <c r="BK504" i="1" s="1"/>
  <c r="AX504" i="1"/>
  <c r="AY504" i="1" a="1"/>
  <c r="AY504" i="1" s="1"/>
  <c r="BS504" i="1" s="1" a="1"/>
  <c r="BS504" i="1" s="1"/>
  <c r="BE504" i="1"/>
  <c r="AW505" i="1"/>
  <c r="BK505" i="1" s="1"/>
  <c r="AX505" i="1"/>
  <c r="AY505" i="1" a="1"/>
  <c r="AY505" i="1" s="1"/>
  <c r="BE505" i="1"/>
  <c r="AW506" i="1"/>
  <c r="BL506" i="1" s="1"/>
  <c r="AX506" i="1"/>
  <c r="AY506" i="1" a="1"/>
  <c r="AY506" i="1" s="1"/>
  <c r="BE506" i="1"/>
  <c r="AW507" i="1"/>
  <c r="AX507" i="1"/>
  <c r="AY507" i="1" a="1"/>
  <c r="AY507" i="1" s="1"/>
  <c r="BE507" i="1"/>
  <c r="AW7" i="1"/>
  <c r="AY7" i="1" a="1"/>
  <c r="AY7" i="1" s="1"/>
  <c r="AW8" i="1"/>
  <c r="AX8" i="1"/>
  <c r="AY8" i="1" a="1"/>
  <c r="AY8" i="1" s="1"/>
  <c r="AW9" i="1"/>
  <c r="BO9" i="1" s="1" a="1"/>
  <c r="BO9" i="1" s="1"/>
  <c r="AX9" i="1"/>
  <c r="AY9" i="1" a="1"/>
  <c r="AY9" i="1" s="1"/>
  <c r="BE9" i="1"/>
  <c r="AW10" i="1"/>
  <c r="AX10" i="1"/>
  <c r="AY10" i="1" a="1"/>
  <c r="AY10" i="1" s="1"/>
  <c r="BE10" i="1"/>
  <c r="AW11" i="1"/>
  <c r="AX11" i="1"/>
  <c r="AY11" i="1" a="1"/>
  <c r="AY11" i="1" s="1"/>
  <c r="BS11" i="1" s="1" a="1"/>
  <c r="BS11" i="1" s="1"/>
  <c r="BE11" i="1"/>
  <c r="AW12" i="1"/>
  <c r="AX12" i="1"/>
  <c r="AY12" i="1" a="1"/>
  <c r="AY12" i="1" s="1"/>
  <c r="BE12" i="1"/>
  <c r="AW13" i="1"/>
  <c r="BL13" i="1" s="1"/>
  <c r="AX13" i="1"/>
  <c r="AY13" i="1" a="1"/>
  <c r="AY13" i="1" s="1"/>
  <c r="BU13" i="1" s="1" a="1"/>
  <c r="BU13" i="1" s="1"/>
  <c r="BE13" i="1"/>
  <c r="AW14" i="1"/>
  <c r="BN14" i="1" s="1"/>
  <c r="AX14" i="1"/>
  <c r="AY14" i="1" a="1"/>
  <c r="AY14" i="1" s="1"/>
  <c r="BS14" i="1" s="1" a="1"/>
  <c r="BS14" i="1" s="1"/>
  <c r="BE14" i="1"/>
  <c r="AW15" i="1"/>
  <c r="BM15" i="1" s="1"/>
  <c r="AX15" i="1"/>
  <c r="AY15" i="1" a="1"/>
  <c r="AY15" i="1" s="1"/>
  <c r="BE15" i="1"/>
  <c r="AW16" i="1"/>
  <c r="BK16" i="1" s="1"/>
  <c r="AX16" i="1"/>
  <c r="AY16" i="1" a="1"/>
  <c r="AY16" i="1" s="1"/>
  <c r="BE16" i="1"/>
  <c r="AW17" i="1"/>
  <c r="BK17" i="1" s="1"/>
  <c r="AX17" i="1"/>
  <c r="AY17" i="1" a="1"/>
  <c r="AY17" i="1" s="1"/>
  <c r="BE17" i="1"/>
  <c r="AW18" i="1"/>
  <c r="BK18" i="1" s="1"/>
  <c r="AX18" i="1"/>
  <c r="AY18" i="1" a="1"/>
  <c r="AY18" i="1" s="1"/>
  <c r="BE18" i="1"/>
  <c r="AW19" i="1"/>
  <c r="BN19" i="1" s="1"/>
  <c r="AX19" i="1"/>
  <c r="AY19" i="1" a="1"/>
  <c r="AY19" i="1" s="1"/>
  <c r="BS19" i="1" s="1" a="1"/>
  <c r="BS19" i="1" s="1"/>
  <c r="BE19" i="1"/>
  <c r="AW20" i="1"/>
  <c r="BK20" i="1" s="1"/>
  <c r="AX20" i="1"/>
  <c r="AY20" i="1" a="1"/>
  <c r="AY20" i="1" s="1"/>
  <c r="BE20" i="1"/>
  <c r="AW21" i="1"/>
  <c r="AX21" i="1"/>
  <c r="AY21" i="1" a="1"/>
  <c r="AY21" i="1" s="1"/>
  <c r="BS21" i="1" s="1" a="1"/>
  <c r="BS21" i="1" s="1"/>
  <c r="BE21" i="1"/>
  <c r="AW22" i="1"/>
  <c r="BK22" i="1" s="1"/>
  <c r="AX22" i="1"/>
  <c r="AY22" i="1" a="1"/>
  <c r="AY22" i="1" s="1"/>
  <c r="BS22" i="1" s="1" a="1"/>
  <c r="BS22" i="1" s="1"/>
  <c r="BE22" i="1"/>
  <c r="AW23" i="1"/>
  <c r="BK23" i="1" s="1"/>
  <c r="AX23" i="1"/>
  <c r="AY23" i="1" a="1"/>
  <c r="AY23" i="1" s="1"/>
  <c r="BE23" i="1"/>
  <c r="AW24" i="1"/>
  <c r="BK24" i="1" s="1"/>
  <c r="AX24" i="1"/>
  <c r="AY24" i="1" a="1"/>
  <c r="AY24" i="1" s="1"/>
  <c r="BE24" i="1"/>
  <c r="AW25" i="1"/>
  <c r="AX25" i="1"/>
  <c r="AY25" i="1" a="1"/>
  <c r="AY25" i="1" s="1"/>
  <c r="BE25" i="1"/>
  <c r="R503" i="1"/>
  <c r="S503" i="1"/>
  <c r="R504" i="1"/>
  <c r="S504" i="1"/>
  <c r="AK504" i="1"/>
  <c r="AL504" i="1"/>
  <c r="AM504" i="1"/>
  <c r="AN504" i="1"/>
  <c r="R505" i="1"/>
  <c r="S505" i="1"/>
  <c r="AK505" i="1"/>
  <c r="AL505" i="1"/>
  <c r="AM505" i="1"/>
  <c r="AN505" i="1"/>
  <c r="R506" i="1"/>
  <c r="S506" i="1"/>
  <c r="AK506" i="1"/>
  <c r="AL506" i="1"/>
  <c r="AM506" i="1"/>
  <c r="AN506" i="1"/>
  <c r="R507" i="1"/>
  <c r="S507" i="1"/>
  <c r="AK507" i="1"/>
  <c r="AL507" i="1"/>
  <c r="AM507" i="1"/>
  <c r="AN507" i="1"/>
  <c r="R501" i="1"/>
  <c r="S501" i="1"/>
  <c r="R502" i="1"/>
  <c r="S502" i="1"/>
  <c r="AK502" i="1"/>
  <c r="AL502" i="1"/>
  <c r="AM502" i="1"/>
  <c r="AN502" i="1"/>
  <c r="R13" i="1"/>
  <c r="S13" i="1"/>
  <c r="R14" i="1"/>
  <c r="S14" i="1"/>
  <c r="R15" i="1"/>
  <c r="S15" i="1"/>
  <c r="R16" i="1"/>
  <c r="S16" i="1"/>
  <c r="R17" i="1"/>
  <c r="S17" i="1"/>
  <c r="R18" i="1"/>
  <c r="S18" i="1"/>
  <c r="R19" i="1"/>
  <c r="S19" i="1"/>
  <c r="R20" i="1"/>
  <c r="S20" i="1"/>
  <c r="R21" i="1"/>
  <c r="S21" i="1"/>
  <c r="R22" i="1"/>
  <c r="S22" i="1"/>
  <c r="R23" i="1"/>
  <c r="S23" i="1"/>
  <c r="R24" i="1"/>
  <c r="S24" i="1"/>
  <c r="R25" i="1"/>
  <c r="S25" i="1"/>
  <c r="R26" i="1"/>
  <c r="S26" i="1"/>
  <c r="R27" i="1"/>
  <c r="S27" i="1"/>
  <c r="R28" i="1"/>
  <c r="S28" i="1"/>
  <c r="R29" i="1"/>
  <c r="S29" i="1"/>
  <c r="R30" i="1"/>
  <c r="S30" i="1"/>
  <c r="R31" i="1"/>
  <c r="S31" i="1"/>
  <c r="R32" i="1"/>
  <c r="S32" i="1"/>
  <c r="R33" i="1"/>
  <c r="S33" i="1"/>
  <c r="R34" i="1"/>
  <c r="S34" i="1"/>
  <c r="R35" i="1"/>
  <c r="S35" i="1"/>
  <c r="R36" i="1"/>
  <c r="S36" i="1"/>
  <c r="R37" i="1"/>
  <c r="S37" i="1"/>
  <c r="R38" i="1"/>
  <c r="S38" i="1"/>
  <c r="R39" i="1"/>
  <c r="S39" i="1"/>
  <c r="R40" i="1"/>
  <c r="S40" i="1"/>
  <c r="R41" i="1"/>
  <c r="S41" i="1"/>
  <c r="R42" i="1"/>
  <c r="S42" i="1"/>
  <c r="R43" i="1"/>
  <c r="S43" i="1"/>
  <c r="R44" i="1"/>
  <c r="S44" i="1"/>
  <c r="R45" i="1"/>
  <c r="S45" i="1"/>
  <c r="R46" i="1"/>
  <c r="S46" i="1"/>
  <c r="R47" i="1"/>
  <c r="S47" i="1"/>
  <c r="R48" i="1"/>
  <c r="S48" i="1"/>
  <c r="R49" i="1"/>
  <c r="S49" i="1"/>
  <c r="R50" i="1"/>
  <c r="S50" i="1"/>
  <c r="R51" i="1"/>
  <c r="S51" i="1"/>
  <c r="R52" i="1"/>
  <c r="S52" i="1"/>
  <c r="R53" i="1"/>
  <c r="S53" i="1"/>
  <c r="R54" i="1"/>
  <c r="S54" i="1"/>
  <c r="R55" i="1"/>
  <c r="S55" i="1"/>
  <c r="R56" i="1"/>
  <c r="S56" i="1"/>
  <c r="R57" i="1"/>
  <c r="S57" i="1"/>
  <c r="R58" i="1"/>
  <c r="S58" i="1"/>
  <c r="R59" i="1"/>
  <c r="S59" i="1"/>
  <c r="R60" i="1"/>
  <c r="S60" i="1"/>
  <c r="R61" i="1"/>
  <c r="S61" i="1"/>
  <c r="R62" i="1"/>
  <c r="S62" i="1"/>
  <c r="R63" i="1"/>
  <c r="S63" i="1"/>
  <c r="R64" i="1"/>
  <c r="S64" i="1"/>
  <c r="R65" i="1"/>
  <c r="S65" i="1"/>
  <c r="R66" i="1"/>
  <c r="S66" i="1"/>
  <c r="R67" i="1"/>
  <c r="S67" i="1"/>
  <c r="R68" i="1"/>
  <c r="S68" i="1"/>
  <c r="R69" i="1"/>
  <c r="S69" i="1"/>
  <c r="R70" i="1"/>
  <c r="S70" i="1"/>
  <c r="R71" i="1"/>
  <c r="S71" i="1"/>
  <c r="R72" i="1"/>
  <c r="S72" i="1"/>
  <c r="R73" i="1"/>
  <c r="S73" i="1"/>
  <c r="R74" i="1"/>
  <c r="S74" i="1"/>
  <c r="R75" i="1"/>
  <c r="S75" i="1"/>
  <c r="R76" i="1"/>
  <c r="S76" i="1"/>
  <c r="R77" i="1"/>
  <c r="S77" i="1"/>
  <c r="R78" i="1"/>
  <c r="S78" i="1"/>
  <c r="R79" i="1"/>
  <c r="S79" i="1"/>
  <c r="R80" i="1"/>
  <c r="S80" i="1"/>
  <c r="R81" i="1"/>
  <c r="S81" i="1"/>
  <c r="R82" i="1"/>
  <c r="S82" i="1"/>
  <c r="R83" i="1"/>
  <c r="S83" i="1"/>
  <c r="R84" i="1"/>
  <c r="S84" i="1"/>
  <c r="R85" i="1"/>
  <c r="S85" i="1"/>
  <c r="R86" i="1"/>
  <c r="S86" i="1"/>
  <c r="R87" i="1"/>
  <c r="S87" i="1"/>
  <c r="R88" i="1"/>
  <c r="S88" i="1"/>
  <c r="R89" i="1"/>
  <c r="S89" i="1"/>
  <c r="R90" i="1"/>
  <c r="S90" i="1"/>
  <c r="R91" i="1"/>
  <c r="S91" i="1"/>
  <c r="R92" i="1"/>
  <c r="S92" i="1"/>
  <c r="R93" i="1"/>
  <c r="S93" i="1"/>
  <c r="R94" i="1"/>
  <c r="S94" i="1"/>
  <c r="R95" i="1"/>
  <c r="S95" i="1"/>
  <c r="R96" i="1"/>
  <c r="S96" i="1"/>
  <c r="R97" i="1"/>
  <c r="S97" i="1"/>
  <c r="R98" i="1"/>
  <c r="S98" i="1"/>
  <c r="R99" i="1"/>
  <c r="S99" i="1"/>
  <c r="R100" i="1"/>
  <c r="S100" i="1"/>
  <c r="R101" i="1"/>
  <c r="S101" i="1"/>
  <c r="R102" i="1"/>
  <c r="S102" i="1"/>
  <c r="R103" i="1"/>
  <c r="S103" i="1"/>
  <c r="R104" i="1"/>
  <c r="S104" i="1"/>
  <c r="R105" i="1"/>
  <c r="S105" i="1"/>
  <c r="R106" i="1"/>
  <c r="S106" i="1"/>
  <c r="R107" i="1"/>
  <c r="S107" i="1"/>
  <c r="R108" i="1"/>
  <c r="S108" i="1"/>
  <c r="R109" i="1"/>
  <c r="S109" i="1"/>
  <c r="R110" i="1"/>
  <c r="S110" i="1"/>
  <c r="R111" i="1"/>
  <c r="S111" i="1"/>
  <c r="R112" i="1"/>
  <c r="S112" i="1"/>
  <c r="R113" i="1"/>
  <c r="S113" i="1"/>
  <c r="R114" i="1"/>
  <c r="S114" i="1"/>
  <c r="R115" i="1"/>
  <c r="S115" i="1"/>
  <c r="R116" i="1"/>
  <c r="S116" i="1"/>
  <c r="R117" i="1"/>
  <c r="S117" i="1"/>
  <c r="R118" i="1"/>
  <c r="S118" i="1"/>
  <c r="R119" i="1"/>
  <c r="S119" i="1"/>
  <c r="R120" i="1"/>
  <c r="S120" i="1"/>
  <c r="R121" i="1"/>
  <c r="S121" i="1"/>
  <c r="R122" i="1"/>
  <c r="S122" i="1"/>
  <c r="R123" i="1"/>
  <c r="S123" i="1"/>
  <c r="R124" i="1"/>
  <c r="S124" i="1"/>
  <c r="R125" i="1"/>
  <c r="S125" i="1"/>
  <c r="R126" i="1"/>
  <c r="S126" i="1"/>
  <c r="R127" i="1"/>
  <c r="S127" i="1"/>
  <c r="R128" i="1"/>
  <c r="S128" i="1"/>
  <c r="R129" i="1"/>
  <c r="S129" i="1"/>
  <c r="R130" i="1"/>
  <c r="S130" i="1"/>
  <c r="R131" i="1"/>
  <c r="S131" i="1"/>
  <c r="R132" i="1"/>
  <c r="S132" i="1"/>
  <c r="R133" i="1"/>
  <c r="S133" i="1"/>
  <c r="R134" i="1"/>
  <c r="S134" i="1"/>
  <c r="R135" i="1"/>
  <c r="S135" i="1"/>
  <c r="R136" i="1"/>
  <c r="S136" i="1"/>
  <c r="R137" i="1"/>
  <c r="S137" i="1"/>
  <c r="R138" i="1"/>
  <c r="S138" i="1"/>
  <c r="R139" i="1"/>
  <c r="S139" i="1"/>
  <c r="R140" i="1"/>
  <c r="S140" i="1"/>
  <c r="R141" i="1"/>
  <c r="S141" i="1"/>
  <c r="R142" i="1"/>
  <c r="S142" i="1"/>
  <c r="R143" i="1"/>
  <c r="S143" i="1"/>
  <c r="R144" i="1"/>
  <c r="S144" i="1"/>
  <c r="R145" i="1"/>
  <c r="S145" i="1"/>
  <c r="R146" i="1"/>
  <c r="S146" i="1"/>
  <c r="R147" i="1"/>
  <c r="S147" i="1"/>
  <c r="R148" i="1"/>
  <c r="S148" i="1"/>
  <c r="R149" i="1"/>
  <c r="S149" i="1"/>
  <c r="R150" i="1"/>
  <c r="S150" i="1"/>
  <c r="R151" i="1"/>
  <c r="S151" i="1"/>
  <c r="R152" i="1"/>
  <c r="S152" i="1"/>
  <c r="R153" i="1"/>
  <c r="S153" i="1"/>
  <c r="R154" i="1"/>
  <c r="S154" i="1"/>
  <c r="R155" i="1"/>
  <c r="S155" i="1"/>
  <c r="R156" i="1"/>
  <c r="S156" i="1"/>
  <c r="R157" i="1"/>
  <c r="S157" i="1"/>
  <c r="R158" i="1"/>
  <c r="S158" i="1"/>
  <c r="R159" i="1"/>
  <c r="S159" i="1"/>
  <c r="R160" i="1"/>
  <c r="S160" i="1"/>
  <c r="R161" i="1"/>
  <c r="S161" i="1"/>
  <c r="R162" i="1"/>
  <c r="S162" i="1"/>
  <c r="R163" i="1"/>
  <c r="S163" i="1"/>
  <c r="R164" i="1"/>
  <c r="S164" i="1"/>
  <c r="R165" i="1"/>
  <c r="S165" i="1"/>
  <c r="R166" i="1"/>
  <c r="S166" i="1"/>
  <c r="R167" i="1"/>
  <c r="S167" i="1"/>
  <c r="R168" i="1"/>
  <c r="S168" i="1"/>
  <c r="R169" i="1"/>
  <c r="S169" i="1"/>
  <c r="R170" i="1"/>
  <c r="S170" i="1"/>
  <c r="R171" i="1"/>
  <c r="S171" i="1"/>
  <c r="R172" i="1"/>
  <c r="S172" i="1"/>
  <c r="R173" i="1"/>
  <c r="S173" i="1"/>
  <c r="R174" i="1"/>
  <c r="S174" i="1"/>
  <c r="R175" i="1"/>
  <c r="S175" i="1"/>
  <c r="R176" i="1"/>
  <c r="S176" i="1"/>
  <c r="R177" i="1"/>
  <c r="S177" i="1"/>
  <c r="R178" i="1"/>
  <c r="S178" i="1"/>
  <c r="R179" i="1"/>
  <c r="S179" i="1"/>
  <c r="R180" i="1"/>
  <c r="S180" i="1"/>
  <c r="R181" i="1"/>
  <c r="S181" i="1"/>
  <c r="R182" i="1"/>
  <c r="S182" i="1"/>
  <c r="R183" i="1"/>
  <c r="S183" i="1"/>
  <c r="R184" i="1"/>
  <c r="S184" i="1"/>
  <c r="R185" i="1"/>
  <c r="S185" i="1"/>
  <c r="R186" i="1"/>
  <c r="S186" i="1"/>
  <c r="R187" i="1"/>
  <c r="S187" i="1"/>
  <c r="R188" i="1"/>
  <c r="S188" i="1"/>
  <c r="R189" i="1"/>
  <c r="S189" i="1"/>
  <c r="R190" i="1"/>
  <c r="S190" i="1"/>
  <c r="R191" i="1"/>
  <c r="S191" i="1"/>
  <c r="R192" i="1"/>
  <c r="S192" i="1"/>
  <c r="R193" i="1"/>
  <c r="S193" i="1"/>
  <c r="R194" i="1"/>
  <c r="S194" i="1"/>
  <c r="R195" i="1"/>
  <c r="S195" i="1"/>
  <c r="R196" i="1"/>
  <c r="S196" i="1"/>
  <c r="R197" i="1"/>
  <c r="S197" i="1"/>
  <c r="R198" i="1"/>
  <c r="S198" i="1"/>
  <c r="R199" i="1"/>
  <c r="S199" i="1"/>
  <c r="R200" i="1"/>
  <c r="S200" i="1"/>
  <c r="R201" i="1"/>
  <c r="S201" i="1"/>
  <c r="R202" i="1"/>
  <c r="S202" i="1"/>
  <c r="R203" i="1"/>
  <c r="S203" i="1"/>
  <c r="R204" i="1"/>
  <c r="S204" i="1"/>
  <c r="R205" i="1"/>
  <c r="S205" i="1"/>
  <c r="R206" i="1"/>
  <c r="S206" i="1"/>
  <c r="R207" i="1"/>
  <c r="S207" i="1"/>
  <c r="R208" i="1"/>
  <c r="S208" i="1"/>
  <c r="R209" i="1"/>
  <c r="S209" i="1"/>
  <c r="R210" i="1"/>
  <c r="S210" i="1"/>
  <c r="R211" i="1"/>
  <c r="S211" i="1"/>
  <c r="R212" i="1"/>
  <c r="S212" i="1"/>
  <c r="R213" i="1"/>
  <c r="S213" i="1"/>
  <c r="R214" i="1"/>
  <c r="S214" i="1"/>
  <c r="R215" i="1"/>
  <c r="S215" i="1"/>
  <c r="R216" i="1"/>
  <c r="S216" i="1"/>
  <c r="R217" i="1"/>
  <c r="S217" i="1"/>
  <c r="R218" i="1"/>
  <c r="S218" i="1"/>
  <c r="R219" i="1"/>
  <c r="S219" i="1"/>
  <c r="R220" i="1"/>
  <c r="S220" i="1"/>
  <c r="R221" i="1"/>
  <c r="S221" i="1"/>
  <c r="R222" i="1"/>
  <c r="S222" i="1"/>
  <c r="R223" i="1"/>
  <c r="S223" i="1"/>
  <c r="R224" i="1"/>
  <c r="S224" i="1"/>
  <c r="R225" i="1"/>
  <c r="S225" i="1"/>
  <c r="R226" i="1"/>
  <c r="S226" i="1"/>
  <c r="R227" i="1"/>
  <c r="S227" i="1"/>
  <c r="R228" i="1"/>
  <c r="S228" i="1"/>
  <c r="R229" i="1"/>
  <c r="S229" i="1"/>
  <c r="R230" i="1"/>
  <c r="S230" i="1"/>
  <c r="R231" i="1"/>
  <c r="S231" i="1"/>
  <c r="R232" i="1"/>
  <c r="S232" i="1"/>
  <c r="R233" i="1"/>
  <c r="S233" i="1"/>
  <c r="R234" i="1"/>
  <c r="S234" i="1"/>
  <c r="R235" i="1"/>
  <c r="S235" i="1"/>
  <c r="R236" i="1"/>
  <c r="S236" i="1"/>
  <c r="R237" i="1"/>
  <c r="S237" i="1"/>
  <c r="R238" i="1"/>
  <c r="S238" i="1"/>
  <c r="R239" i="1"/>
  <c r="S239" i="1"/>
  <c r="R240" i="1"/>
  <c r="S240" i="1"/>
  <c r="R241" i="1"/>
  <c r="S241" i="1"/>
  <c r="R242" i="1"/>
  <c r="S242" i="1"/>
  <c r="R243" i="1"/>
  <c r="S243" i="1"/>
  <c r="R244" i="1"/>
  <c r="S244" i="1"/>
  <c r="R245" i="1"/>
  <c r="S245" i="1"/>
  <c r="R246" i="1"/>
  <c r="S246" i="1"/>
  <c r="R247" i="1"/>
  <c r="S247" i="1"/>
  <c r="R248" i="1"/>
  <c r="S248" i="1"/>
  <c r="R249" i="1"/>
  <c r="S249" i="1"/>
  <c r="R250" i="1"/>
  <c r="S250" i="1"/>
  <c r="R251" i="1"/>
  <c r="S251" i="1"/>
  <c r="R252" i="1"/>
  <c r="S252" i="1"/>
  <c r="R253" i="1"/>
  <c r="S253" i="1"/>
  <c r="R254" i="1"/>
  <c r="S254" i="1"/>
  <c r="R255" i="1"/>
  <c r="S255" i="1"/>
  <c r="R256" i="1"/>
  <c r="S256" i="1"/>
  <c r="R257" i="1"/>
  <c r="S257" i="1"/>
  <c r="R258" i="1"/>
  <c r="S258" i="1"/>
  <c r="R259" i="1"/>
  <c r="S259" i="1"/>
  <c r="R260" i="1"/>
  <c r="S260" i="1"/>
  <c r="R261" i="1"/>
  <c r="S261" i="1"/>
  <c r="R262" i="1"/>
  <c r="S262" i="1"/>
  <c r="R263" i="1"/>
  <c r="S263" i="1"/>
  <c r="R264" i="1"/>
  <c r="S264" i="1"/>
  <c r="R265" i="1"/>
  <c r="S265" i="1"/>
  <c r="R266" i="1"/>
  <c r="S266" i="1"/>
  <c r="R267" i="1"/>
  <c r="S267" i="1"/>
  <c r="R268" i="1"/>
  <c r="S268" i="1"/>
  <c r="R269" i="1"/>
  <c r="S269" i="1"/>
  <c r="R270" i="1"/>
  <c r="S270" i="1"/>
  <c r="R271" i="1"/>
  <c r="S271" i="1"/>
  <c r="R272" i="1"/>
  <c r="S272" i="1"/>
  <c r="R273" i="1"/>
  <c r="S273" i="1"/>
  <c r="R274" i="1"/>
  <c r="S274" i="1"/>
  <c r="R275" i="1"/>
  <c r="S275" i="1"/>
  <c r="R276" i="1"/>
  <c r="S276" i="1"/>
  <c r="R277" i="1"/>
  <c r="S277" i="1"/>
  <c r="R278" i="1"/>
  <c r="S278" i="1"/>
  <c r="R279" i="1"/>
  <c r="S279" i="1"/>
  <c r="R280" i="1"/>
  <c r="S280" i="1"/>
  <c r="R281" i="1"/>
  <c r="S281" i="1"/>
  <c r="R282" i="1"/>
  <c r="S282" i="1"/>
  <c r="R283" i="1"/>
  <c r="S283" i="1"/>
  <c r="R284" i="1"/>
  <c r="S284" i="1"/>
  <c r="R285" i="1"/>
  <c r="S285" i="1"/>
  <c r="R286" i="1"/>
  <c r="S286" i="1"/>
  <c r="R287" i="1"/>
  <c r="S287" i="1"/>
  <c r="R288" i="1"/>
  <c r="S288" i="1"/>
  <c r="R289" i="1"/>
  <c r="S289" i="1"/>
  <c r="R290" i="1"/>
  <c r="S290" i="1"/>
  <c r="R291" i="1"/>
  <c r="S291" i="1"/>
  <c r="R292" i="1"/>
  <c r="S292" i="1"/>
  <c r="R293" i="1"/>
  <c r="S293" i="1"/>
  <c r="R294" i="1"/>
  <c r="S294" i="1"/>
  <c r="R295" i="1"/>
  <c r="S295" i="1"/>
  <c r="R296" i="1"/>
  <c r="S296" i="1"/>
  <c r="R297" i="1"/>
  <c r="S297" i="1"/>
  <c r="R298" i="1"/>
  <c r="S298" i="1"/>
  <c r="R299" i="1"/>
  <c r="S299" i="1"/>
  <c r="R300" i="1"/>
  <c r="S300" i="1"/>
  <c r="R301" i="1"/>
  <c r="S301" i="1"/>
  <c r="R302" i="1"/>
  <c r="S302" i="1"/>
  <c r="R303" i="1"/>
  <c r="S303" i="1"/>
  <c r="R304" i="1"/>
  <c r="S304" i="1"/>
  <c r="R305" i="1"/>
  <c r="S305" i="1"/>
  <c r="R306" i="1"/>
  <c r="S306" i="1"/>
  <c r="R307" i="1"/>
  <c r="S307" i="1"/>
  <c r="R308" i="1"/>
  <c r="S308" i="1"/>
  <c r="R309" i="1"/>
  <c r="S309" i="1"/>
  <c r="R310" i="1"/>
  <c r="S310" i="1"/>
  <c r="R311" i="1"/>
  <c r="S311" i="1"/>
  <c r="R312" i="1"/>
  <c r="S312" i="1"/>
  <c r="R313" i="1"/>
  <c r="S313" i="1"/>
  <c r="R314" i="1"/>
  <c r="S314" i="1"/>
  <c r="R315" i="1"/>
  <c r="S315" i="1"/>
  <c r="R316" i="1"/>
  <c r="S316" i="1"/>
  <c r="R317" i="1"/>
  <c r="S317" i="1"/>
  <c r="R318" i="1"/>
  <c r="S318" i="1"/>
  <c r="R319" i="1"/>
  <c r="S319" i="1"/>
  <c r="R320" i="1"/>
  <c r="S320" i="1"/>
  <c r="R321" i="1"/>
  <c r="S321" i="1"/>
  <c r="R322" i="1"/>
  <c r="S322" i="1"/>
  <c r="R323" i="1"/>
  <c r="S323" i="1"/>
  <c r="R324" i="1"/>
  <c r="S324" i="1"/>
  <c r="R325" i="1"/>
  <c r="S325" i="1"/>
  <c r="R326" i="1"/>
  <c r="S326" i="1"/>
  <c r="R327" i="1"/>
  <c r="S327" i="1"/>
  <c r="R328" i="1"/>
  <c r="S328" i="1"/>
  <c r="R329" i="1"/>
  <c r="S329" i="1"/>
  <c r="R330" i="1"/>
  <c r="S330" i="1"/>
  <c r="R331" i="1"/>
  <c r="S331" i="1"/>
  <c r="R332" i="1"/>
  <c r="S332" i="1"/>
  <c r="R333" i="1"/>
  <c r="S333" i="1"/>
  <c r="R334" i="1"/>
  <c r="S334" i="1"/>
  <c r="R335" i="1"/>
  <c r="S335" i="1"/>
  <c r="R336" i="1"/>
  <c r="S336" i="1"/>
  <c r="R337" i="1"/>
  <c r="S337" i="1"/>
  <c r="R338" i="1"/>
  <c r="S338" i="1"/>
  <c r="R339" i="1"/>
  <c r="S339" i="1"/>
  <c r="R340" i="1"/>
  <c r="S340" i="1"/>
  <c r="R341" i="1"/>
  <c r="S341" i="1"/>
  <c r="R342" i="1"/>
  <c r="S342" i="1"/>
  <c r="R343" i="1"/>
  <c r="S343" i="1"/>
  <c r="R344" i="1"/>
  <c r="S344" i="1"/>
  <c r="R345" i="1"/>
  <c r="S345" i="1"/>
  <c r="R346" i="1"/>
  <c r="S346" i="1"/>
  <c r="R347" i="1"/>
  <c r="S347" i="1"/>
  <c r="R348" i="1"/>
  <c r="S348" i="1"/>
  <c r="R349" i="1"/>
  <c r="S349" i="1"/>
  <c r="R350" i="1"/>
  <c r="S350" i="1"/>
  <c r="R351" i="1"/>
  <c r="S351" i="1"/>
  <c r="R352" i="1"/>
  <c r="S352" i="1"/>
  <c r="R353" i="1"/>
  <c r="S353" i="1"/>
  <c r="R354" i="1"/>
  <c r="S354" i="1"/>
  <c r="R355" i="1"/>
  <c r="S355" i="1"/>
  <c r="R356" i="1"/>
  <c r="S356" i="1"/>
  <c r="R357" i="1"/>
  <c r="S357" i="1"/>
  <c r="R358" i="1"/>
  <c r="S358" i="1"/>
  <c r="R359" i="1"/>
  <c r="S359" i="1"/>
  <c r="R360" i="1"/>
  <c r="S360" i="1"/>
  <c r="R361" i="1"/>
  <c r="S361" i="1"/>
  <c r="R362" i="1"/>
  <c r="S362" i="1"/>
  <c r="R363" i="1"/>
  <c r="S363" i="1"/>
  <c r="R364" i="1"/>
  <c r="S364" i="1"/>
  <c r="R365" i="1"/>
  <c r="S365" i="1"/>
  <c r="R366" i="1"/>
  <c r="S366" i="1"/>
  <c r="R367" i="1"/>
  <c r="S367" i="1"/>
  <c r="R368" i="1"/>
  <c r="S368" i="1"/>
  <c r="R369" i="1"/>
  <c r="S369" i="1"/>
  <c r="R370" i="1"/>
  <c r="S370" i="1"/>
  <c r="R371" i="1"/>
  <c r="S371" i="1"/>
  <c r="R372" i="1"/>
  <c r="S372" i="1"/>
  <c r="R373" i="1"/>
  <c r="S373" i="1"/>
  <c r="R374" i="1"/>
  <c r="S374" i="1"/>
  <c r="R375" i="1"/>
  <c r="S375" i="1"/>
  <c r="R376" i="1"/>
  <c r="S376" i="1"/>
  <c r="R377" i="1"/>
  <c r="S377" i="1"/>
  <c r="R378" i="1"/>
  <c r="S378" i="1"/>
  <c r="R379" i="1"/>
  <c r="S379" i="1"/>
  <c r="R380" i="1"/>
  <c r="S380" i="1"/>
  <c r="R381" i="1"/>
  <c r="S381" i="1"/>
  <c r="R382" i="1"/>
  <c r="S382" i="1"/>
  <c r="R383" i="1"/>
  <c r="S383" i="1"/>
  <c r="R384" i="1"/>
  <c r="S384" i="1"/>
  <c r="R385" i="1"/>
  <c r="S385" i="1"/>
  <c r="R386" i="1"/>
  <c r="S386" i="1"/>
  <c r="R387" i="1"/>
  <c r="S387" i="1"/>
  <c r="R388" i="1"/>
  <c r="S388" i="1"/>
  <c r="R389" i="1"/>
  <c r="S389" i="1"/>
  <c r="R390" i="1"/>
  <c r="S390" i="1"/>
  <c r="R391" i="1"/>
  <c r="S391" i="1"/>
  <c r="R392" i="1"/>
  <c r="S392" i="1"/>
  <c r="R393" i="1"/>
  <c r="S393" i="1"/>
  <c r="R394" i="1"/>
  <c r="S394" i="1"/>
  <c r="R395" i="1"/>
  <c r="S395" i="1"/>
  <c r="R396" i="1"/>
  <c r="S396" i="1"/>
  <c r="R397" i="1"/>
  <c r="S397" i="1"/>
  <c r="R398" i="1"/>
  <c r="S398" i="1"/>
  <c r="R399" i="1"/>
  <c r="S399" i="1"/>
  <c r="R400" i="1"/>
  <c r="S400" i="1"/>
  <c r="R401" i="1"/>
  <c r="S401" i="1"/>
  <c r="R402" i="1"/>
  <c r="S402" i="1"/>
  <c r="R403" i="1"/>
  <c r="S403" i="1"/>
  <c r="R404" i="1"/>
  <c r="S404" i="1"/>
  <c r="R405" i="1"/>
  <c r="S405" i="1"/>
  <c r="R406" i="1"/>
  <c r="S406" i="1"/>
  <c r="R407" i="1"/>
  <c r="S407" i="1"/>
  <c r="R408" i="1"/>
  <c r="S408" i="1"/>
  <c r="R409" i="1"/>
  <c r="S409" i="1"/>
  <c r="R410" i="1"/>
  <c r="S410" i="1"/>
  <c r="R411" i="1"/>
  <c r="S411" i="1"/>
  <c r="R412" i="1"/>
  <c r="S412" i="1"/>
  <c r="R413" i="1"/>
  <c r="S413" i="1"/>
  <c r="R414" i="1"/>
  <c r="S414" i="1"/>
  <c r="R415" i="1"/>
  <c r="S415" i="1"/>
  <c r="R416" i="1"/>
  <c r="S416" i="1"/>
  <c r="R417" i="1"/>
  <c r="S417" i="1"/>
  <c r="R418" i="1"/>
  <c r="S418" i="1"/>
  <c r="R419" i="1"/>
  <c r="S419" i="1"/>
  <c r="R420" i="1"/>
  <c r="S420" i="1"/>
  <c r="R421" i="1"/>
  <c r="S421" i="1"/>
  <c r="R422" i="1"/>
  <c r="S422" i="1"/>
  <c r="R423" i="1"/>
  <c r="S423" i="1"/>
  <c r="R424" i="1"/>
  <c r="S424" i="1"/>
  <c r="R425" i="1"/>
  <c r="S425" i="1"/>
  <c r="R426" i="1"/>
  <c r="S426" i="1"/>
  <c r="R427" i="1"/>
  <c r="S427" i="1"/>
  <c r="R428" i="1"/>
  <c r="S428" i="1"/>
  <c r="R429" i="1"/>
  <c r="S429" i="1"/>
  <c r="R430" i="1"/>
  <c r="S430" i="1"/>
  <c r="R431" i="1"/>
  <c r="S431" i="1"/>
  <c r="R432" i="1"/>
  <c r="S432" i="1"/>
  <c r="R433" i="1"/>
  <c r="S433" i="1"/>
  <c r="R434" i="1"/>
  <c r="S434" i="1"/>
  <c r="R435" i="1"/>
  <c r="S435" i="1"/>
  <c r="R436" i="1"/>
  <c r="S436" i="1"/>
  <c r="R437" i="1"/>
  <c r="S437" i="1"/>
  <c r="R438" i="1"/>
  <c r="S438" i="1"/>
  <c r="R439" i="1"/>
  <c r="S439" i="1"/>
  <c r="R440" i="1"/>
  <c r="S440" i="1"/>
  <c r="R441" i="1"/>
  <c r="S441" i="1"/>
  <c r="R442" i="1"/>
  <c r="S442" i="1"/>
  <c r="R443" i="1"/>
  <c r="S443" i="1"/>
  <c r="R444" i="1"/>
  <c r="S444" i="1"/>
  <c r="R445" i="1"/>
  <c r="S445" i="1"/>
  <c r="R446" i="1"/>
  <c r="S446" i="1"/>
  <c r="R447" i="1"/>
  <c r="S447" i="1"/>
  <c r="R448" i="1"/>
  <c r="S448" i="1"/>
  <c r="R449" i="1"/>
  <c r="S449" i="1"/>
  <c r="R450" i="1"/>
  <c r="S450" i="1"/>
  <c r="R451" i="1"/>
  <c r="S451" i="1"/>
  <c r="R452" i="1"/>
  <c r="S452" i="1"/>
  <c r="R453" i="1"/>
  <c r="S453" i="1"/>
  <c r="R454" i="1"/>
  <c r="S454" i="1"/>
  <c r="R455" i="1"/>
  <c r="S455" i="1"/>
  <c r="R456" i="1"/>
  <c r="S456" i="1"/>
  <c r="R457" i="1"/>
  <c r="S457" i="1"/>
  <c r="R458" i="1"/>
  <c r="S458" i="1"/>
  <c r="R459" i="1"/>
  <c r="S459" i="1"/>
  <c r="R460" i="1"/>
  <c r="S460" i="1"/>
  <c r="R461" i="1"/>
  <c r="S461" i="1"/>
  <c r="R462" i="1"/>
  <c r="S462" i="1"/>
  <c r="R463" i="1"/>
  <c r="S463" i="1"/>
  <c r="R464" i="1"/>
  <c r="S464" i="1"/>
  <c r="R465" i="1"/>
  <c r="S465" i="1"/>
  <c r="R466" i="1"/>
  <c r="S466" i="1"/>
  <c r="R467" i="1"/>
  <c r="S467" i="1"/>
  <c r="R468" i="1"/>
  <c r="S468" i="1"/>
  <c r="R469" i="1"/>
  <c r="S469" i="1"/>
  <c r="R470" i="1"/>
  <c r="S470" i="1"/>
  <c r="R471" i="1"/>
  <c r="S471" i="1"/>
  <c r="R472" i="1"/>
  <c r="S472" i="1"/>
  <c r="R473" i="1"/>
  <c r="S473" i="1"/>
  <c r="R474" i="1"/>
  <c r="S474" i="1"/>
  <c r="R475" i="1"/>
  <c r="S475" i="1"/>
  <c r="R476" i="1"/>
  <c r="S476" i="1"/>
  <c r="R477" i="1"/>
  <c r="S477" i="1"/>
  <c r="R478" i="1"/>
  <c r="S478" i="1"/>
  <c r="R479" i="1"/>
  <c r="S479" i="1"/>
  <c r="R480" i="1"/>
  <c r="S480" i="1"/>
  <c r="R481" i="1"/>
  <c r="S481" i="1"/>
  <c r="R482" i="1"/>
  <c r="S482" i="1"/>
  <c r="R483" i="1"/>
  <c r="S483" i="1"/>
  <c r="R484" i="1"/>
  <c r="S484" i="1"/>
  <c r="R485" i="1"/>
  <c r="S485" i="1"/>
  <c r="R486" i="1"/>
  <c r="S486" i="1"/>
  <c r="R487" i="1"/>
  <c r="S487" i="1"/>
  <c r="R488" i="1"/>
  <c r="S488" i="1"/>
  <c r="R489" i="1"/>
  <c r="S489" i="1"/>
  <c r="R490" i="1"/>
  <c r="S490" i="1"/>
  <c r="R491" i="1"/>
  <c r="S491" i="1"/>
  <c r="R492" i="1"/>
  <c r="S492" i="1"/>
  <c r="R493" i="1"/>
  <c r="S493" i="1"/>
  <c r="R494" i="1"/>
  <c r="S494" i="1"/>
  <c r="R495" i="1"/>
  <c r="S495" i="1"/>
  <c r="R496" i="1"/>
  <c r="S496" i="1"/>
  <c r="R497" i="1"/>
  <c r="S497" i="1"/>
  <c r="R498" i="1"/>
  <c r="S498" i="1"/>
  <c r="R499" i="1"/>
  <c r="S499" i="1"/>
  <c r="R500" i="1"/>
  <c r="S500" i="1"/>
  <c r="BF300" i="1" l="1" a="1"/>
  <c r="BF300" i="1" s="1"/>
  <c r="BF347" i="1" a="1"/>
  <c r="BF347" i="1" s="1"/>
  <c r="BF339" i="1" a="1"/>
  <c r="BF339" i="1" s="1"/>
  <c r="BF335" i="1" a="1"/>
  <c r="BF335" i="1" s="1"/>
  <c r="BF309" i="1" a="1"/>
  <c r="BF309" i="1" s="1"/>
  <c r="BF299" i="1" a="1"/>
  <c r="BF299" i="1" s="1"/>
  <c r="BF137" i="1" a="1"/>
  <c r="BF137" i="1" s="1"/>
  <c r="BF133" i="1" a="1"/>
  <c r="BF133" i="1" s="1"/>
  <c r="BF129" i="1" a="1"/>
  <c r="BF129" i="1" s="1"/>
  <c r="BF123" i="1" a="1"/>
  <c r="BF123" i="1" s="1"/>
  <c r="BF115" i="1" a="1"/>
  <c r="BF115" i="1" s="1"/>
  <c r="BF111" i="1" a="1"/>
  <c r="BF111" i="1" s="1"/>
  <c r="BF107" i="1" a="1"/>
  <c r="BF107" i="1" s="1"/>
  <c r="BF103" i="1" a="1"/>
  <c r="BF103" i="1" s="1"/>
  <c r="BF97" i="1" a="1"/>
  <c r="BF97" i="1" s="1"/>
  <c r="BF89" i="1" a="1"/>
  <c r="BF89" i="1" s="1"/>
  <c r="BF61" i="1" a="1"/>
  <c r="BF61" i="1" s="1"/>
  <c r="BF57" i="1" a="1"/>
  <c r="BF57" i="1" s="1"/>
  <c r="BF53" i="1" a="1"/>
  <c r="BF53" i="1" s="1"/>
  <c r="BF49" i="1" a="1"/>
  <c r="BF49" i="1" s="1"/>
  <c r="BF41" i="1" a="1"/>
  <c r="BF41" i="1" s="1"/>
  <c r="BF35" i="1" a="1"/>
  <c r="BF35" i="1" s="1"/>
  <c r="BF33" i="1" a="1"/>
  <c r="BF33" i="1" s="1"/>
  <c r="BF29" i="1" a="1"/>
  <c r="BF29" i="1" s="1"/>
  <c r="BF27" i="1" a="1"/>
  <c r="BF27" i="1" s="1"/>
  <c r="BF14" i="1" a="1"/>
  <c r="BF14" i="1" s="1"/>
  <c r="BF108" i="1" a="1"/>
  <c r="BF108" i="1" s="1"/>
  <c r="BF76" i="1" a="1"/>
  <c r="BF76" i="1" s="1"/>
  <c r="BK140" i="1"/>
  <c r="BN497" i="1"/>
  <c r="BL508" i="1"/>
  <c r="BL207" i="1"/>
  <c r="BF283" i="1" a="1"/>
  <c r="BF283" i="1" s="1"/>
  <c r="BF267" i="1" a="1"/>
  <c r="BF267" i="1" s="1"/>
  <c r="BF255" i="1" a="1"/>
  <c r="BF255" i="1" s="1"/>
  <c r="BF247" i="1" a="1"/>
  <c r="BF247" i="1" s="1"/>
  <c r="BF241" i="1" a="1"/>
  <c r="BF241" i="1" s="1"/>
  <c r="BF239" i="1" a="1"/>
  <c r="BF239" i="1" s="1"/>
  <c r="BF235" i="1" a="1"/>
  <c r="BF235" i="1" s="1"/>
  <c r="BF231" i="1" a="1"/>
  <c r="BF231" i="1" s="1"/>
  <c r="BF219" i="1" a="1"/>
  <c r="BF219" i="1" s="1"/>
  <c r="BF211" i="1" a="1"/>
  <c r="BF211" i="1" s="1"/>
  <c r="BF494" i="1" a="1"/>
  <c r="BF494" i="1" s="1"/>
  <c r="BF480" i="1" a="1"/>
  <c r="BF480" i="1" s="1"/>
  <c r="BF416" i="1" a="1"/>
  <c r="BF416" i="1" s="1"/>
  <c r="BF412" i="1" a="1"/>
  <c r="BF412" i="1" s="1"/>
  <c r="BF408" i="1" a="1"/>
  <c r="BF408" i="1" s="1"/>
  <c r="BF404" i="1" a="1"/>
  <c r="BF404" i="1" s="1"/>
  <c r="BF400" i="1" a="1"/>
  <c r="BF400" i="1" s="1"/>
  <c r="BF390" i="1" a="1"/>
  <c r="BF390" i="1" s="1"/>
  <c r="BF374" i="1" a="1"/>
  <c r="BF374" i="1" s="1"/>
  <c r="BF203" i="1" a="1"/>
  <c r="BF203" i="1" s="1"/>
  <c r="BF195" i="1" a="1"/>
  <c r="BF195" i="1" s="1"/>
  <c r="BF187" i="1" a="1"/>
  <c r="BF187" i="1" s="1"/>
  <c r="BF175" i="1" a="1"/>
  <c r="BF175" i="1" s="1"/>
  <c r="BF169" i="1" a="1"/>
  <c r="BF169" i="1" s="1"/>
  <c r="BF25" i="1" a="1"/>
  <c r="BF25" i="1" s="1"/>
  <c r="BF15" i="1" a="1"/>
  <c r="BF15" i="1" s="1"/>
  <c r="BM284" i="1"/>
  <c r="BF499" i="1" a="1"/>
  <c r="BF499" i="1" s="1"/>
  <c r="BF320" i="1" a="1"/>
  <c r="BF320" i="1" s="1"/>
  <c r="BF276" i="1" a="1"/>
  <c r="BF276" i="1" s="1"/>
  <c r="BF274" i="1" a="1"/>
  <c r="BF274" i="1" s="1"/>
  <c r="BF266" i="1" a="1"/>
  <c r="BF266" i="1" s="1"/>
  <c r="BF264" i="1" a="1"/>
  <c r="BF264" i="1" s="1"/>
  <c r="BF260" i="1" a="1"/>
  <c r="BF260" i="1" s="1"/>
  <c r="BF242" i="1" a="1"/>
  <c r="BF242" i="1" s="1"/>
  <c r="BF228" i="1" a="1"/>
  <c r="BF228" i="1" s="1"/>
  <c r="BF224" i="1" a="1"/>
  <c r="BF224" i="1" s="1"/>
  <c r="BF220" i="1" a="1"/>
  <c r="BF220" i="1" s="1"/>
  <c r="BF216" i="1" a="1"/>
  <c r="BF216" i="1" s="1"/>
  <c r="BF212" i="1" a="1"/>
  <c r="BF212" i="1" s="1"/>
  <c r="BF63" i="1" a="1"/>
  <c r="BF63" i="1" s="1"/>
  <c r="BF479" i="1" a="1"/>
  <c r="BF479" i="1" s="1"/>
  <c r="BF459" i="1" a="1"/>
  <c r="BF459" i="1" s="1"/>
  <c r="BF455" i="1" a="1"/>
  <c r="BF455" i="1" s="1"/>
  <c r="BF451" i="1" a="1"/>
  <c r="BF451" i="1" s="1"/>
  <c r="BF447" i="1" a="1"/>
  <c r="BF447" i="1" s="1"/>
  <c r="BF439" i="1" a="1"/>
  <c r="BF439" i="1" s="1"/>
  <c r="BF425" i="1" a="1"/>
  <c r="BF425" i="1" s="1"/>
  <c r="BF411" i="1" a="1"/>
  <c r="BF411" i="1" s="1"/>
  <c r="BF409" i="1" a="1"/>
  <c r="BF409" i="1" s="1"/>
  <c r="BF401" i="1" a="1"/>
  <c r="BF401" i="1" s="1"/>
  <c r="BF385" i="1" a="1"/>
  <c r="BF385" i="1" s="1"/>
  <c r="BF381" i="1" a="1"/>
  <c r="BF381" i="1" s="1"/>
  <c r="BF377" i="1" a="1"/>
  <c r="BF377" i="1" s="1"/>
  <c r="BF204" i="1" a="1"/>
  <c r="BF204" i="1" s="1"/>
  <c r="BF196" i="1" a="1"/>
  <c r="BF196" i="1" s="1"/>
  <c r="BF188" i="1" a="1"/>
  <c r="BF188" i="1" s="1"/>
  <c r="BF184" i="1" a="1"/>
  <c r="BF184" i="1" s="1"/>
  <c r="BF176" i="1" a="1"/>
  <c r="BF176" i="1" s="1"/>
  <c r="BF172" i="1" a="1"/>
  <c r="BF172" i="1" s="1"/>
  <c r="BF168" i="1" a="1"/>
  <c r="BF168" i="1" s="1"/>
  <c r="BF164" i="1" a="1"/>
  <c r="BF164" i="1" s="1"/>
  <c r="BF160" i="1" a="1"/>
  <c r="BF160" i="1" s="1"/>
  <c r="BF152" i="1" a="1"/>
  <c r="BF152" i="1" s="1"/>
  <c r="BF148" i="1" a="1"/>
  <c r="BF148" i="1" s="1"/>
  <c r="BF144" i="1" a="1"/>
  <c r="BF144" i="1" s="1"/>
  <c r="BF126" i="1" a="1"/>
  <c r="BF126" i="1" s="1"/>
  <c r="BF122" i="1" a="1"/>
  <c r="BF122" i="1" s="1"/>
  <c r="BF118" i="1" a="1"/>
  <c r="BF118" i="1" s="1"/>
  <c r="BF102" i="1" a="1"/>
  <c r="BF102" i="1" s="1"/>
  <c r="BF100" i="1" a="1"/>
  <c r="BF100" i="1" s="1"/>
  <c r="BF78" i="1" a="1"/>
  <c r="BF78" i="1" s="1"/>
  <c r="BF70" i="1" a="1"/>
  <c r="BF70" i="1" s="1"/>
  <c r="BF64" i="1" a="1"/>
  <c r="BF64" i="1" s="1"/>
  <c r="BF56" i="1" a="1"/>
  <c r="BF56" i="1" s="1"/>
  <c r="BF48" i="1" a="1"/>
  <c r="BF48" i="1" s="1"/>
  <c r="BF38" i="1" a="1"/>
  <c r="BF38" i="1" s="1"/>
  <c r="BF32" i="1" a="1"/>
  <c r="BF32" i="1" s="1"/>
  <c r="BF30" i="1" a="1"/>
  <c r="BF30" i="1" s="1"/>
  <c r="BM7" i="1"/>
  <c r="BO7" i="1" a="1"/>
  <c r="BO7" i="1" s="1"/>
  <c r="BK466" i="1"/>
  <c r="BK483" i="1"/>
  <c r="BK334" i="1"/>
  <c r="BL477" i="1"/>
  <c r="BS97" i="1" a="1"/>
  <c r="BS97" i="1" s="1"/>
  <c r="BL8" i="1"/>
  <c r="BO8" i="1" a="1"/>
  <c r="BO8" i="1" s="1"/>
  <c r="BK12" i="1"/>
  <c r="BO12" i="1" a="1"/>
  <c r="BO12" i="1" s="1"/>
  <c r="BN11" i="1"/>
  <c r="BO11" i="1" a="1"/>
  <c r="BO11" i="1" s="1"/>
  <c r="BK10" i="1"/>
  <c r="BN10" i="1"/>
  <c r="BO10" i="1" a="1"/>
  <c r="BO10" i="1" s="1"/>
  <c r="BN259" i="1"/>
  <c r="BK508" i="1"/>
  <c r="BL22" i="1"/>
  <c r="BL259" i="1"/>
  <c r="BN207" i="1"/>
  <c r="BM128" i="1"/>
  <c r="BN82" i="1"/>
  <c r="BR172" i="1" a="1"/>
  <c r="BR172" i="1" s="1"/>
  <c r="BM471" i="1"/>
  <c r="BL425" i="1"/>
  <c r="BK207" i="1"/>
  <c r="BM227" i="1"/>
  <c r="BM399" i="1"/>
  <c r="BL236" i="1"/>
  <c r="BM297" i="1"/>
  <c r="BN258" i="1"/>
  <c r="BF486" i="1" a="1"/>
  <c r="BF486" i="1" s="1"/>
  <c r="BF450" i="1" a="1"/>
  <c r="BF450" i="1" s="1"/>
  <c r="BF202" i="1" a="1"/>
  <c r="BF202" i="1" s="1"/>
  <c r="BF194" i="1" a="1"/>
  <c r="BF194" i="1" s="1"/>
  <c r="BF186" i="1" a="1"/>
  <c r="BF186" i="1" s="1"/>
  <c r="BF178" i="1" a="1"/>
  <c r="BF178" i="1" s="1"/>
  <c r="BF167" i="1" a="1"/>
  <c r="BF167" i="1" s="1"/>
  <c r="BF151" i="1" a="1"/>
  <c r="BF151" i="1" s="1"/>
  <c r="BF143" i="1" a="1"/>
  <c r="BF143" i="1" s="1"/>
  <c r="BF140" i="1" a="1"/>
  <c r="BF140" i="1" s="1"/>
  <c r="BF132" i="1" a="1"/>
  <c r="BF132" i="1" s="1"/>
  <c r="BF121" i="1" a="1"/>
  <c r="BF121" i="1" s="1"/>
  <c r="BF94" i="1" a="1"/>
  <c r="BF94" i="1" s="1"/>
  <c r="BF86" i="1" a="1"/>
  <c r="BF86" i="1" s="1"/>
  <c r="BF75" i="1" a="1"/>
  <c r="BF75" i="1" s="1"/>
  <c r="BF67" i="1" a="1"/>
  <c r="BF67" i="1" s="1"/>
  <c r="BF24" i="1" a="1"/>
  <c r="BF24" i="1" s="1"/>
  <c r="BF500" i="1" a="1"/>
  <c r="BF500" i="1" s="1"/>
  <c r="BF497" i="1" a="1"/>
  <c r="BF497" i="1" s="1"/>
  <c r="BF489" i="1" a="1"/>
  <c r="BF489" i="1" s="1"/>
  <c r="BF375" i="1" a="1"/>
  <c r="BF375" i="1" s="1"/>
  <c r="BF364" i="1" a="1"/>
  <c r="BF364" i="1" s="1"/>
  <c r="BF334" i="1" a="1"/>
  <c r="BF334" i="1" s="1"/>
  <c r="BF318" i="1" a="1"/>
  <c r="BF318" i="1" s="1"/>
  <c r="BF310" i="1" a="1"/>
  <c r="BF310" i="1" s="1"/>
  <c r="BF291" i="1" a="1"/>
  <c r="BF291" i="1" s="1"/>
  <c r="BF277" i="1" a="1"/>
  <c r="BF277" i="1" s="1"/>
  <c r="BF252" i="1" a="1"/>
  <c r="BF252" i="1" s="1"/>
  <c r="BF244" i="1" a="1"/>
  <c r="BF244" i="1" s="1"/>
  <c r="BF222" i="1" a="1"/>
  <c r="BF222" i="1" s="1"/>
  <c r="BF214" i="1" a="1"/>
  <c r="BF214" i="1" s="1"/>
  <c r="BF205" i="1" a="1"/>
  <c r="BF205" i="1" s="1"/>
  <c r="BF197" i="1" a="1"/>
  <c r="BF197" i="1" s="1"/>
  <c r="BF162" i="1" a="1"/>
  <c r="BF162" i="1" s="1"/>
  <c r="BF154" i="1" a="1"/>
  <c r="BF154" i="1" s="1"/>
  <c r="BF146" i="1" a="1"/>
  <c r="BF146" i="1" s="1"/>
  <c r="BF467" i="1" a="1"/>
  <c r="BF467" i="1" s="1"/>
  <c r="BF456" i="1" a="1"/>
  <c r="BF456" i="1" s="1"/>
  <c r="BF448" i="1" a="1"/>
  <c r="BF448" i="1" s="1"/>
  <c r="BF413" i="1" a="1"/>
  <c r="BF413" i="1" s="1"/>
  <c r="BF370" i="1" a="1"/>
  <c r="BF370" i="1" s="1"/>
  <c r="BF340" i="1" a="1"/>
  <c r="BF340" i="1" s="1"/>
  <c r="BF321" i="1" a="1"/>
  <c r="BF321" i="1" s="1"/>
  <c r="BF305" i="1" a="1"/>
  <c r="BF305" i="1" s="1"/>
  <c r="BF294" i="1" a="1"/>
  <c r="BF294" i="1" s="1"/>
  <c r="BF114" i="1" a="1"/>
  <c r="BF114" i="1" s="1"/>
  <c r="BF106" i="1" a="1"/>
  <c r="BF106" i="1" s="1"/>
  <c r="BF95" i="1" a="1"/>
  <c r="BF95" i="1" s="1"/>
  <c r="BF68" i="1" a="1"/>
  <c r="BF68" i="1" s="1"/>
  <c r="BF60" i="1" a="1"/>
  <c r="BF60" i="1" s="1"/>
  <c r="BF52" i="1" a="1"/>
  <c r="BF52" i="1" s="1"/>
  <c r="BF44" i="1" a="1"/>
  <c r="BF44" i="1" s="1"/>
  <c r="BF303" i="1" a="1"/>
  <c r="BF303" i="1" s="1"/>
  <c r="BF278" i="1" a="1"/>
  <c r="BF278" i="1" s="1"/>
  <c r="BF270" i="1" a="1"/>
  <c r="BF270" i="1" s="1"/>
  <c r="BF262" i="1" a="1"/>
  <c r="BF262" i="1" s="1"/>
  <c r="BF237" i="1" a="1"/>
  <c r="BF237" i="1" s="1"/>
  <c r="BF234" i="1" a="1"/>
  <c r="BF234" i="1" s="1"/>
  <c r="BF223" i="1" a="1"/>
  <c r="BF223" i="1" s="1"/>
  <c r="BF215" i="1" a="1"/>
  <c r="BF215" i="1" s="1"/>
  <c r="BF206" i="1" a="1"/>
  <c r="BF206" i="1" s="1"/>
  <c r="BF198" i="1" a="1"/>
  <c r="BF198" i="1" s="1"/>
  <c r="BF190" i="1" a="1"/>
  <c r="BF190" i="1" s="1"/>
  <c r="BF182" i="1" a="1"/>
  <c r="BF182" i="1" s="1"/>
  <c r="BF174" i="1" a="1"/>
  <c r="BF174" i="1" s="1"/>
  <c r="BF155" i="1" a="1"/>
  <c r="BF155" i="1" s="1"/>
  <c r="BF147" i="1" a="1"/>
  <c r="BF147" i="1" s="1"/>
  <c r="BF136" i="1" a="1"/>
  <c r="BF136" i="1" s="1"/>
  <c r="BF125" i="1" a="1"/>
  <c r="BF125" i="1" s="1"/>
  <c r="BF117" i="1" a="1"/>
  <c r="BF117" i="1" s="1"/>
  <c r="BF101" i="1" a="1"/>
  <c r="BF101" i="1" s="1"/>
  <c r="BF90" i="1" a="1"/>
  <c r="BF90" i="1" s="1"/>
  <c r="BF79" i="1" a="1"/>
  <c r="BF79" i="1" s="1"/>
  <c r="BF71" i="1" a="1"/>
  <c r="BF71" i="1" s="1"/>
  <c r="BF31" i="1" a="1"/>
  <c r="BF31" i="1" s="1"/>
  <c r="BF493" i="1" a="1"/>
  <c r="BF493" i="1" s="1"/>
  <c r="BF457" i="1" a="1"/>
  <c r="BF457" i="1" s="1"/>
  <c r="BF441" i="1" a="1"/>
  <c r="BF441" i="1" s="1"/>
  <c r="BF433" i="1" a="1"/>
  <c r="BF433" i="1" s="1"/>
  <c r="BF360" i="1" a="1"/>
  <c r="BF360" i="1" s="1"/>
  <c r="BF330" i="1" a="1"/>
  <c r="BF330" i="1" s="1"/>
  <c r="BF322" i="1" a="1"/>
  <c r="BF322" i="1" s="1"/>
  <c r="BF314" i="1" a="1"/>
  <c r="BF314" i="1" s="1"/>
  <c r="BF298" i="1" a="1"/>
  <c r="BF298" i="1" s="1"/>
  <c r="BF295" i="1" a="1"/>
  <c r="BF295" i="1" s="1"/>
  <c r="BF281" i="1" a="1"/>
  <c r="BF281" i="1" s="1"/>
  <c r="BF256" i="1" a="1"/>
  <c r="BF256" i="1" s="1"/>
  <c r="BF248" i="1" a="1"/>
  <c r="BF248" i="1" s="1"/>
  <c r="BF240" i="1" a="1"/>
  <c r="BF240" i="1" s="1"/>
  <c r="BF229" i="1" a="1"/>
  <c r="BF229" i="1" s="1"/>
  <c r="BF226" i="1" a="1"/>
  <c r="BF226" i="1" s="1"/>
  <c r="BF218" i="1" a="1"/>
  <c r="BF218" i="1" s="1"/>
  <c r="BF210" i="1" a="1"/>
  <c r="BF210" i="1" s="1"/>
  <c r="BF201" i="1" a="1"/>
  <c r="BF201" i="1" s="1"/>
  <c r="BF193" i="1" a="1"/>
  <c r="BF193" i="1" s="1"/>
  <c r="BF185" i="1" a="1"/>
  <c r="BF185" i="1" s="1"/>
  <c r="BF177" i="1" a="1"/>
  <c r="BF177" i="1" s="1"/>
  <c r="BF166" i="1" a="1"/>
  <c r="BF166" i="1" s="1"/>
  <c r="BF158" i="1" a="1"/>
  <c r="BF158" i="1" s="1"/>
  <c r="BF150" i="1" a="1"/>
  <c r="BF150" i="1" s="1"/>
  <c r="BF112" i="1" a="1"/>
  <c r="BF112" i="1" s="1"/>
  <c r="BF104" i="1" a="1"/>
  <c r="BF104" i="1" s="1"/>
  <c r="BF93" i="1" a="1"/>
  <c r="BF93" i="1" s="1"/>
  <c r="BF85" i="1" a="1"/>
  <c r="BF85" i="1" s="1"/>
  <c r="BF26" i="1" a="1"/>
  <c r="BF26" i="1" s="1"/>
  <c r="BF504" i="1" a="1"/>
  <c r="BF504" i="1" s="1"/>
  <c r="BF468" i="1" a="1"/>
  <c r="BF468" i="1" s="1"/>
  <c r="BF465" i="1" a="1"/>
  <c r="BF465" i="1" s="1"/>
  <c r="BF449" i="1" a="1"/>
  <c r="BF449" i="1" s="1"/>
  <c r="BF452" i="1" a="1"/>
  <c r="BF452" i="1" s="1"/>
  <c r="BF251" i="1" a="1"/>
  <c r="BF251" i="1" s="1"/>
  <c r="BF243" i="1" a="1"/>
  <c r="BF243" i="1" s="1"/>
  <c r="BQ508" i="1" a="1"/>
  <c r="BQ508" i="1" s="1"/>
  <c r="BU508" i="1" a="1"/>
  <c r="BU508" i="1" s="1"/>
  <c r="BR508" i="1" a="1"/>
  <c r="BR508" i="1" s="1"/>
  <c r="BT508" i="1" a="1"/>
  <c r="BT508" i="1" s="1"/>
  <c r="BS508" i="1" a="1"/>
  <c r="BS508" i="1" s="1"/>
  <c r="BP508" i="1" a="1"/>
  <c r="BP508" i="1" s="1"/>
  <c r="BN508" i="1"/>
  <c r="BL319" i="1"/>
  <c r="BN170" i="1"/>
  <c r="BM334" i="1"/>
  <c r="BL298" i="1"/>
  <c r="BN187" i="1"/>
  <c r="BM170" i="1"/>
  <c r="BL170" i="1"/>
  <c r="BN64" i="1"/>
  <c r="BN485" i="1"/>
  <c r="BM268" i="1"/>
  <c r="BN40" i="1"/>
  <c r="BL37" i="1"/>
  <c r="BN34" i="1"/>
  <c r="BK485" i="1"/>
  <c r="BK392" i="1"/>
  <c r="BL318" i="1"/>
  <c r="BP475" i="1" a="1"/>
  <c r="BP475" i="1" s="1"/>
  <c r="BR475" i="1" a="1"/>
  <c r="BR475" i="1" s="1"/>
  <c r="BF13" i="1" a="1"/>
  <c r="BF13" i="1" s="1"/>
  <c r="BF505" i="1" a="1"/>
  <c r="BF505" i="1" s="1"/>
  <c r="BF473" i="1" a="1"/>
  <c r="BF473" i="1" s="1"/>
  <c r="BF470" i="1" a="1"/>
  <c r="BF470" i="1" s="1"/>
  <c r="BF418" i="1" a="1"/>
  <c r="BF418" i="1" s="1"/>
  <c r="BF407" i="1" a="1"/>
  <c r="BF407" i="1" s="1"/>
  <c r="BF397" i="1" a="1"/>
  <c r="BF397" i="1" s="1"/>
  <c r="BF380" i="1" a="1"/>
  <c r="BF380" i="1" s="1"/>
  <c r="BF358" i="1" a="1"/>
  <c r="BF358" i="1" s="1"/>
  <c r="BF357" i="1" a="1"/>
  <c r="BF357" i="1" s="1"/>
  <c r="BF355" i="1" a="1"/>
  <c r="BF355" i="1" s="1"/>
  <c r="BF352" i="1" a="1"/>
  <c r="BF352" i="1" s="1"/>
  <c r="BF349" i="1" a="1"/>
  <c r="BF349" i="1" s="1"/>
  <c r="BF338" i="1" a="1"/>
  <c r="BF338" i="1" s="1"/>
  <c r="BF324" i="1" a="1"/>
  <c r="BF324" i="1" s="1"/>
  <c r="BF312" i="1" a="1"/>
  <c r="BF312" i="1" s="1"/>
  <c r="BF306" i="1" a="1"/>
  <c r="BF306" i="1" s="1"/>
  <c r="BF304" i="1" a="1"/>
  <c r="BF304" i="1" s="1"/>
  <c r="BN298" i="1"/>
  <c r="BF297" i="1" a="1"/>
  <c r="BF297" i="1" s="1"/>
  <c r="BF289" i="1" a="1"/>
  <c r="BF289" i="1" s="1"/>
  <c r="BF286" i="1" a="1"/>
  <c r="BF286" i="1" s="1"/>
  <c r="BF272" i="1" a="1"/>
  <c r="BF272" i="1" s="1"/>
  <c r="BF254" i="1" a="1"/>
  <c r="BF254" i="1" s="1"/>
  <c r="BF246" i="1" a="1"/>
  <c r="BF246" i="1" s="1"/>
  <c r="BF238" i="1" a="1"/>
  <c r="BF238" i="1" s="1"/>
  <c r="BF225" i="1" a="1"/>
  <c r="BF225" i="1" s="1"/>
  <c r="BF217" i="1" a="1"/>
  <c r="BF217" i="1" s="1"/>
  <c r="BF200" i="1" a="1"/>
  <c r="BF200" i="1" s="1"/>
  <c r="BF192" i="1" a="1"/>
  <c r="BF192" i="1" s="1"/>
  <c r="BF181" i="1" a="1"/>
  <c r="BF181" i="1" s="1"/>
  <c r="BN173" i="1"/>
  <c r="BF163" i="1" a="1"/>
  <c r="BF163" i="1" s="1"/>
  <c r="BF157" i="1" a="1"/>
  <c r="BF157" i="1" s="1"/>
  <c r="BF149" i="1" a="1"/>
  <c r="BF149" i="1" s="1"/>
  <c r="BF145" i="1" a="1"/>
  <c r="BF145" i="1" s="1"/>
  <c r="BF142" i="1" a="1"/>
  <c r="BF142" i="1" s="1"/>
  <c r="BF139" i="1" a="1"/>
  <c r="BF139" i="1" s="1"/>
  <c r="BF131" i="1" a="1"/>
  <c r="BF131" i="1" s="1"/>
  <c r="BF128" i="1" a="1"/>
  <c r="BF128" i="1" s="1"/>
  <c r="BF120" i="1" a="1"/>
  <c r="BF120" i="1" s="1"/>
  <c r="BN112" i="1"/>
  <c r="BF109" i="1" a="1"/>
  <c r="BF109" i="1" s="1"/>
  <c r="BF98" i="1" a="1"/>
  <c r="BF98" i="1" s="1"/>
  <c r="BF92" i="1" a="1"/>
  <c r="BF92" i="1" s="1"/>
  <c r="BF84" i="1" a="1"/>
  <c r="BF84" i="1" s="1"/>
  <c r="BF81" i="1" a="1"/>
  <c r="BF81" i="1" s="1"/>
  <c r="BF73" i="1" a="1"/>
  <c r="BF73" i="1" s="1"/>
  <c r="BF65" i="1" a="1"/>
  <c r="BF65" i="1" s="1"/>
  <c r="BF59" i="1" a="1"/>
  <c r="BF59" i="1" s="1"/>
  <c r="BF51" i="1" a="1"/>
  <c r="BF51" i="1" s="1"/>
  <c r="BF43" i="1" a="1"/>
  <c r="BF43" i="1" s="1"/>
  <c r="BF40" i="1" a="1"/>
  <c r="BF40" i="1" s="1"/>
  <c r="BF37" i="1" a="1"/>
  <c r="BF37" i="1" s="1"/>
  <c r="BK34" i="1"/>
  <c r="BP465" i="1" a="1"/>
  <c r="BP465" i="1" s="1"/>
  <c r="BF361" i="1" a="1"/>
  <c r="BF361" i="1" s="1"/>
  <c r="BF327" i="1" a="1"/>
  <c r="BF327" i="1" s="1"/>
  <c r="BN319" i="1"/>
  <c r="BF315" i="1" a="1"/>
  <c r="BF315" i="1" s="1"/>
  <c r="BF292" i="1" a="1"/>
  <c r="BF292" i="1" s="1"/>
  <c r="BF275" i="1" a="1"/>
  <c r="BF275" i="1" s="1"/>
  <c r="BM264" i="1"/>
  <c r="BF261" i="1" a="1"/>
  <c r="BF261" i="1" s="1"/>
  <c r="BF257" i="1" a="1"/>
  <c r="BF257" i="1" s="1"/>
  <c r="BF249" i="1" a="1"/>
  <c r="BF249" i="1" s="1"/>
  <c r="BF62" i="1" a="1"/>
  <c r="BF62" i="1" s="1"/>
  <c r="BF54" i="1" a="1"/>
  <c r="BF54" i="1" s="1"/>
  <c r="BF46" i="1" a="1"/>
  <c r="BF46" i="1" s="1"/>
  <c r="BF34" i="1" a="1"/>
  <c r="BF34" i="1" s="1"/>
  <c r="BF28" i="1" a="1"/>
  <c r="BF28" i="1" s="1"/>
  <c r="BS457" i="1" a="1"/>
  <c r="BS457" i="1" s="1"/>
  <c r="BK319" i="1"/>
  <c r="BK302" i="1"/>
  <c r="BM258" i="1"/>
  <c r="BF232" i="1" a="1"/>
  <c r="BF232" i="1" s="1"/>
  <c r="BL230" i="1"/>
  <c r="BN227" i="1"/>
  <c r="BF173" i="1" a="1"/>
  <c r="BF173" i="1" s="1"/>
  <c r="BF113" i="1" a="1"/>
  <c r="BF113" i="1" s="1"/>
  <c r="BF110" i="1" a="1"/>
  <c r="BF110" i="1" s="1"/>
  <c r="BF99" i="1" a="1"/>
  <c r="BF99" i="1" s="1"/>
  <c r="BF82" i="1" a="1"/>
  <c r="BF82" i="1" s="1"/>
  <c r="BF74" i="1" a="1"/>
  <c r="BF74" i="1" s="1"/>
  <c r="BF66" i="1" a="1"/>
  <c r="BF66" i="1" s="1"/>
  <c r="BL63" i="1"/>
  <c r="BK32" i="1"/>
  <c r="BF498" i="1" a="1"/>
  <c r="BF498" i="1" s="1"/>
  <c r="BF495" i="1" a="1"/>
  <c r="BF495" i="1" s="1"/>
  <c r="BF487" i="1" a="1"/>
  <c r="BF487" i="1" s="1"/>
  <c r="BF478" i="1" a="1"/>
  <c r="BF478" i="1" s="1"/>
  <c r="BF460" i="1" a="1"/>
  <c r="BF460" i="1" s="1"/>
  <c r="BQ457" i="1" a="1"/>
  <c r="BQ457" i="1" s="1"/>
  <c r="BF384" i="1" a="1"/>
  <c r="BF384" i="1" s="1"/>
  <c r="BF362" i="1" a="1"/>
  <c r="BF362" i="1" s="1"/>
  <c r="BF328" i="1" a="1"/>
  <c r="BF328" i="1" s="1"/>
  <c r="BF316" i="1" a="1"/>
  <c r="BF316" i="1" s="1"/>
  <c r="BF308" i="1" a="1"/>
  <c r="BF308" i="1" s="1"/>
  <c r="BF302" i="1" a="1"/>
  <c r="BF302" i="1" s="1"/>
  <c r="BF293" i="1" a="1"/>
  <c r="BF293" i="1" s="1"/>
  <c r="BF265" i="1" a="1"/>
  <c r="BF265" i="1" s="1"/>
  <c r="BF258" i="1" a="1"/>
  <c r="BF258" i="1" s="1"/>
  <c r="BF250" i="1" a="1"/>
  <c r="BF250" i="1" s="1"/>
  <c r="BF233" i="1" a="1"/>
  <c r="BF233" i="1" s="1"/>
  <c r="BF230" i="1" a="1"/>
  <c r="BF230" i="1" s="1"/>
  <c r="BF221" i="1" a="1"/>
  <c r="BF221" i="1" s="1"/>
  <c r="BF213" i="1" a="1"/>
  <c r="BF213" i="1" s="1"/>
  <c r="BF171" i="1" a="1"/>
  <c r="BF171" i="1" s="1"/>
  <c r="BF161" i="1" a="1"/>
  <c r="BF161" i="1" s="1"/>
  <c r="BF153" i="1" a="1"/>
  <c r="BF153" i="1" s="1"/>
  <c r="BL147" i="1"/>
  <c r="BP144" i="1" a="1"/>
  <c r="BP144" i="1" s="1"/>
  <c r="BF135" i="1" a="1"/>
  <c r="BF135" i="1" s="1"/>
  <c r="BF124" i="1" a="1"/>
  <c r="BF124" i="1" s="1"/>
  <c r="BF116" i="1" a="1"/>
  <c r="BF116" i="1" s="1"/>
  <c r="BF105" i="1" a="1"/>
  <c r="BF105" i="1" s="1"/>
  <c r="BF88" i="1" a="1"/>
  <c r="BF88" i="1" s="1"/>
  <c r="BF77" i="1" a="1"/>
  <c r="BF77" i="1" s="1"/>
  <c r="BF69" i="1" a="1"/>
  <c r="BF69" i="1" s="1"/>
  <c r="BF55" i="1" a="1"/>
  <c r="BF55" i="1" s="1"/>
  <c r="BF47" i="1" a="1"/>
  <c r="BF47" i="1" s="1"/>
  <c r="BF12" i="1" a="1"/>
  <c r="BF12" i="1" s="1"/>
  <c r="BN504" i="1"/>
  <c r="BF501" i="1" a="1"/>
  <c r="BF501" i="1" s="1"/>
  <c r="BF484" i="1" a="1"/>
  <c r="BF484" i="1" s="1"/>
  <c r="BF475" i="1" a="1"/>
  <c r="BF475" i="1" s="1"/>
  <c r="BF437" i="1" a="1"/>
  <c r="BF437" i="1" s="1"/>
  <c r="BF434" i="1" a="1"/>
  <c r="BF434" i="1" s="1"/>
  <c r="BF417" i="1" a="1"/>
  <c r="BF417" i="1" s="1"/>
  <c r="BN406" i="1"/>
  <c r="BM396" i="1"/>
  <c r="BF393" i="1" a="1"/>
  <c r="BF393" i="1" s="1"/>
  <c r="BF354" i="1" a="1"/>
  <c r="BF354" i="1" s="1"/>
  <c r="BL351" i="1"/>
  <c r="BF348" i="1" a="1"/>
  <c r="BF348" i="1" s="1"/>
  <c r="BF342" i="1" a="1"/>
  <c r="BF342" i="1" s="1"/>
  <c r="BF331" i="1" a="1"/>
  <c r="BF331" i="1" s="1"/>
  <c r="BF323" i="1" a="1"/>
  <c r="BF323" i="1" s="1"/>
  <c r="BF311" i="1" a="1"/>
  <c r="BF311" i="1" s="1"/>
  <c r="BM303" i="1"/>
  <c r="BF296" i="1" a="1"/>
  <c r="BF296" i="1" s="1"/>
  <c r="BF288" i="1" a="1"/>
  <c r="BF288" i="1" s="1"/>
  <c r="BF285" i="1" a="1"/>
  <c r="BF285" i="1" s="1"/>
  <c r="BF282" i="1" a="1"/>
  <c r="BF282" i="1" s="1"/>
  <c r="BF279" i="1" a="1"/>
  <c r="BF279" i="1" s="1"/>
  <c r="BF271" i="1" a="1"/>
  <c r="BF271" i="1" s="1"/>
  <c r="BF268" i="1" a="1"/>
  <c r="BF268" i="1" s="1"/>
  <c r="BF259" i="1" a="1"/>
  <c r="BF259" i="1" s="1"/>
  <c r="BF253" i="1" a="1"/>
  <c r="BF253" i="1" s="1"/>
  <c r="BF245" i="1" a="1"/>
  <c r="BF245" i="1" s="1"/>
  <c r="BM237" i="1"/>
  <c r="BF236" i="1" a="1"/>
  <c r="BF236" i="1" s="1"/>
  <c r="BK227" i="1"/>
  <c r="BF208" i="1" a="1"/>
  <c r="BF208" i="1" s="1"/>
  <c r="BF207" i="1" a="1"/>
  <c r="BF207" i="1" s="1"/>
  <c r="BF199" i="1" a="1"/>
  <c r="BF199" i="1" s="1"/>
  <c r="BF191" i="1" a="1"/>
  <c r="BF191" i="1" s="1"/>
  <c r="BF180" i="1" a="1"/>
  <c r="BF180" i="1" s="1"/>
  <c r="BF170" i="1" a="1"/>
  <c r="BF170" i="1" s="1"/>
  <c r="BL162" i="1"/>
  <c r="BF156" i="1" a="1"/>
  <c r="BF156" i="1" s="1"/>
  <c r="BN148" i="1"/>
  <c r="BF141" i="1" a="1"/>
  <c r="BF141" i="1" s="1"/>
  <c r="BF138" i="1" a="1"/>
  <c r="BF138" i="1" s="1"/>
  <c r="BF130" i="1" a="1"/>
  <c r="BF130" i="1" s="1"/>
  <c r="BF127" i="1" a="1"/>
  <c r="BF127" i="1" s="1"/>
  <c r="BF119" i="1" a="1"/>
  <c r="BF119" i="1" s="1"/>
  <c r="BF91" i="1" a="1"/>
  <c r="BF91" i="1" s="1"/>
  <c r="BF83" i="1" a="1"/>
  <c r="BF83" i="1" s="1"/>
  <c r="BF80" i="1" a="1"/>
  <c r="BF80" i="1" s="1"/>
  <c r="BF72" i="1" a="1"/>
  <c r="BF72" i="1" s="1"/>
  <c r="BF58" i="1" a="1"/>
  <c r="BF58" i="1" s="1"/>
  <c r="BF50" i="1" a="1"/>
  <c r="BF50" i="1" s="1"/>
  <c r="BK454" i="1"/>
  <c r="BK423" i="1"/>
  <c r="BK406" i="1"/>
  <c r="BL237" i="1"/>
  <c r="BK162" i="1"/>
  <c r="BM148" i="1"/>
  <c r="BN97" i="1"/>
  <c r="BF21" i="1" a="1"/>
  <c r="BF21" i="1" s="1"/>
  <c r="BF435" i="1" a="1"/>
  <c r="BF435" i="1" s="1"/>
  <c r="BF403" i="1" a="1"/>
  <c r="BF403" i="1" s="1"/>
  <c r="BF280" i="1" a="1"/>
  <c r="BF280" i="1" s="1"/>
  <c r="BP101" i="1" a="1"/>
  <c r="BP101" i="1" s="1"/>
  <c r="BK92" i="1"/>
  <c r="BM92" i="1"/>
  <c r="BF22" i="1" a="1"/>
  <c r="BF22" i="1" s="1"/>
  <c r="BF503" i="1" a="1"/>
  <c r="BF503" i="1" s="1"/>
  <c r="BF482" i="1" a="1"/>
  <c r="BF482" i="1" s="1"/>
  <c r="BF472" i="1" a="1"/>
  <c r="BF472" i="1" s="1"/>
  <c r="BF462" i="1" a="1"/>
  <c r="BF462" i="1" s="1"/>
  <c r="BF454" i="1" a="1"/>
  <c r="BF454" i="1" s="1"/>
  <c r="BN440" i="1"/>
  <c r="BF436" i="1" a="1"/>
  <c r="BF436" i="1" s="1"/>
  <c r="BF427" i="1" a="1"/>
  <c r="BF427" i="1" s="1"/>
  <c r="BF423" i="1" a="1"/>
  <c r="BF423" i="1" s="1"/>
  <c r="BF420" i="1" a="1"/>
  <c r="BF420" i="1" s="1"/>
  <c r="BK396" i="1"/>
  <c r="BF392" i="1" a="1"/>
  <c r="BF392" i="1" s="1"/>
  <c r="BF386" i="1" a="1"/>
  <c r="BF386" i="1" s="1"/>
  <c r="BF367" i="1" a="1"/>
  <c r="BF367" i="1" s="1"/>
  <c r="BF344" i="1" a="1"/>
  <c r="BF344" i="1" s="1"/>
  <c r="BK335" i="1"/>
  <c r="BF227" i="1" a="1"/>
  <c r="BF227" i="1" s="1"/>
  <c r="BK226" i="1"/>
  <c r="BL226" i="1"/>
  <c r="BM226" i="1"/>
  <c r="BF183" i="1" a="1"/>
  <c r="BF183" i="1" s="1"/>
  <c r="BF96" i="1" a="1"/>
  <c r="BF96" i="1" s="1"/>
  <c r="BR93" i="1" a="1"/>
  <c r="BR93" i="1" s="1"/>
  <c r="BQ93" i="1" a="1"/>
  <c r="BQ93" i="1" s="1"/>
  <c r="BT93" i="1" a="1"/>
  <c r="BT93" i="1" s="1"/>
  <c r="BK31" i="1"/>
  <c r="BN31" i="1"/>
  <c r="BF23" i="1" a="1"/>
  <c r="BF23" i="1" s="1"/>
  <c r="BF19" i="1" a="1"/>
  <c r="BF19" i="1" s="1"/>
  <c r="BF16" i="1" a="1"/>
  <c r="BF16" i="1" s="1"/>
  <c r="BK13" i="1"/>
  <c r="BF507" i="1" a="1"/>
  <c r="BF507" i="1" s="1"/>
  <c r="BL504" i="1"/>
  <c r="BK498" i="1"/>
  <c r="BF492" i="1" a="1"/>
  <c r="BF492" i="1" s="1"/>
  <c r="BN483" i="1"/>
  <c r="BF476" i="1" a="1"/>
  <c r="BF476" i="1" s="1"/>
  <c r="BF469" i="1" a="1"/>
  <c r="BF469" i="1" s="1"/>
  <c r="BM466" i="1"/>
  <c r="BU457" i="1" a="1"/>
  <c r="BU457" i="1" s="1"/>
  <c r="BF446" i="1" a="1"/>
  <c r="BF446" i="1" s="1"/>
  <c r="BF443" i="1" a="1"/>
  <c r="BF443" i="1" s="1"/>
  <c r="BF440" i="1" a="1"/>
  <c r="BF440" i="1" s="1"/>
  <c r="BF430" i="1" a="1"/>
  <c r="BF430" i="1" s="1"/>
  <c r="BF424" i="1" a="1"/>
  <c r="BF424" i="1" s="1"/>
  <c r="BF415" i="1" a="1"/>
  <c r="BF415" i="1" s="1"/>
  <c r="BR398" i="1" a="1"/>
  <c r="BR398" i="1" s="1"/>
  <c r="BF396" i="1" a="1"/>
  <c r="BF396" i="1" s="1"/>
  <c r="BF389" i="1" a="1"/>
  <c r="BF389" i="1" s="1"/>
  <c r="BF383" i="1" a="1"/>
  <c r="BF383" i="1" s="1"/>
  <c r="BM380" i="1"/>
  <c r="BF379" i="1" a="1"/>
  <c r="BF379" i="1" s="1"/>
  <c r="BF376" i="1" a="1"/>
  <c r="BF376" i="1" s="1"/>
  <c r="BF373" i="1" a="1"/>
  <c r="BF373" i="1" s="1"/>
  <c r="BF359" i="1" a="1"/>
  <c r="BF359" i="1" s="1"/>
  <c r="BF353" i="1" a="1"/>
  <c r="BF353" i="1" s="1"/>
  <c r="BT342" i="1" a="1"/>
  <c r="BT342" i="1" s="1"/>
  <c r="BF341" i="1" a="1"/>
  <c r="BF341" i="1" s="1"/>
  <c r="BF329" i="1" a="1"/>
  <c r="BF329" i="1" s="1"/>
  <c r="BF326" i="1" a="1"/>
  <c r="BF326" i="1" s="1"/>
  <c r="BF319" i="1" a="1"/>
  <c r="BF319" i="1" s="1"/>
  <c r="BF313" i="1" a="1"/>
  <c r="BF313" i="1" s="1"/>
  <c r="BN310" i="1"/>
  <c r="BF263" i="1" a="1"/>
  <c r="BF263" i="1" s="1"/>
  <c r="BF189" i="1" a="1"/>
  <c r="BF189" i="1" s="1"/>
  <c r="BF159" i="1" a="1"/>
  <c r="BF159" i="1" s="1"/>
  <c r="BK57" i="1"/>
  <c r="BL57" i="1"/>
  <c r="BF42" i="1" a="1"/>
  <c r="BF42" i="1" s="1"/>
  <c r="BF39" i="1" a="1"/>
  <c r="BF39" i="1" s="1"/>
  <c r="BF36" i="1" a="1"/>
  <c r="BF36" i="1" s="1"/>
  <c r="BM384" i="1"/>
  <c r="BL380" i="1"/>
  <c r="BF356" i="1" a="1"/>
  <c r="BF356" i="1" s="1"/>
  <c r="BF350" i="1" a="1"/>
  <c r="BF350" i="1" s="1"/>
  <c r="BF332" i="1" a="1"/>
  <c r="BF332" i="1" s="1"/>
  <c r="BR324" i="1" a="1"/>
  <c r="BR324" i="1" s="1"/>
  <c r="BF307" i="1" a="1"/>
  <c r="BF307" i="1" s="1"/>
  <c r="BF301" i="1" a="1"/>
  <c r="BF301" i="1" s="1"/>
  <c r="BF209" i="1" a="1"/>
  <c r="BF209" i="1" s="1"/>
  <c r="BR72" i="1" a="1"/>
  <c r="BR72" i="1" s="1"/>
  <c r="BQ72" i="1" a="1"/>
  <c r="BQ72" i="1" s="1"/>
  <c r="BF45" i="1" a="1"/>
  <c r="BF45" i="1" s="1"/>
  <c r="BF17" i="1" a="1"/>
  <c r="BF17" i="1" s="1"/>
  <c r="BF490" i="1" a="1"/>
  <c r="BF490" i="1" s="1"/>
  <c r="BF483" i="1" a="1"/>
  <c r="BF483" i="1" s="1"/>
  <c r="BF477" i="1" a="1"/>
  <c r="BF477" i="1" s="1"/>
  <c r="BF466" i="1" a="1"/>
  <c r="BF466" i="1" s="1"/>
  <c r="BF463" i="1" a="1"/>
  <c r="BF463" i="1" s="1"/>
  <c r="BF444" i="1" a="1"/>
  <c r="BF444" i="1" s="1"/>
  <c r="BF431" i="1" a="1"/>
  <c r="BF431" i="1" s="1"/>
  <c r="BF428" i="1" a="1"/>
  <c r="BF428" i="1" s="1"/>
  <c r="BF421" i="1" a="1"/>
  <c r="BF421" i="1" s="1"/>
  <c r="BK405" i="1"/>
  <c r="BK398" i="1"/>
  <c r="BF394" i="1" a="1"/>
  <c r="BF394" i="1" s="1"/>
  <c r="BK390" i="1"/>
  <c r="BF387" i="1" a="1"/>
  <c r="BF387" i="1" s="1"/>
  <c r="BK384" i="1"/>
  <c r="BK380" i="1"/>
  <c r="BF371" i="1" a="1"/>
  <c r="BF371" i="1" s="1"/>
  <c r="BF368" i="1" a="1"/>
  <c r="BF368" i="1" s="1"/>
  <c r="BF365" i="1" a="1"/>
  <c r="BF365" i="1" s="1"/>
  <c r="BF345" i="1" a="1"/>
  <c r="BF345" i="1" s="1"/>
  <c r="BF336" i="1" a="1"/>
  <c r="BF336" i="1" s="1"/>
  <c r="BU21" i="1" a="1"/>
  <c r="BU21" i="1" s="1"/>
  <c r="BR474" i="1" a="1"/>
  <c r="BR474" i="1" s="1"/>
  <c r="BF410" i="1" a="1"/>
  <c r="BF410" i="1" s="1"/>
  <c r="BN407" i="1"/>
  <c r="BF405" i="1" a="1"/>
  <c r="BF405" i="1" s="1"/>
  <c r="BF398" i="1" a="1"/>
  <c r="BF398" i="1" s="1"/>
  <c r="BF179" i="1" a="1"/>
  <c r="BF179" i="1" s="1"/>
  <c r="BM311" i="1"/>
  <c r="BK311" i="1"/>
  <c r="BF502" i="1" a="1"/>
  <c r="BF502" i="1" s="1"/>
  <c r="BF496" i="1" a="1"/>
  <c r="BF496" i="1" s="1"/>
  <c r="BF488" i="1" a="1"/>
  <c r="BF488" i="1" s="1"/>
  <c r="BF461" i="1" a="1"/>
  <c r="BF461" i="1" s="1"/>
  <c r="BF458" i="1" a="1"/>
  <c r="BF458" i="1" s="1"/>
  <c r="BF453" i="1" a="1"/>
  <c r="BF453" i="1" s="1"/>
  <c r="BF438" i="1" a="1"/>
  <c r="BF438" i="1" s="1"/>
  <c r="BF426" i="1" a="1"/>
  <c r="BF426" i="1" s="1"/>
  <c r="BF422" i="1" a="1"/>
  <c r="BF422" i="1" s="1"/>
  <c r="BF419" i="1" a="1"/>
  <c r="BF419" i="1" s="1"/>
  <c r="BL407" i="1"/>
  <c r="BF402" i="1" a="1"/>
  <c r="BF402" i="1" s="1"/>
  <c r="BF399" i="1" a="1"/>
  <c r="BF399" i="1" s="1"/>
  <c r="BF363" i="1" a="1"/>
  <c r="BF363" i="1" s="1"/>
  <c r="BF351" i="1" a="1"/>
  <c r="BF351" i="1" s="1"/>
  <c r="BF343" i="1" a="1"/>
  <c r="BF343" i="1" s="1"/>
  <c r="BF333" i="1" a="1"/>
  <c r="BF333" i="1" s="1"/>
  <c r="BF317" i="1" a="1"/>
  <c r="BF317" i="1" s="1"/>
  <c r="BF290" i="1" a="1"/>
  <c r="BF290" i="1" s="1"/>
  <c r="BF287" i="1" a="1"/>
  <c r="BF287" i="1" s="1"/>
  <c r="BF284" i="1" a="1"/>
  <c r="BF284" i="1" s="1"/>
  <c r="BF273" i="1" a="1"/>
  <c r="BF273" i="1" s="1"/>
  <c r="BM172" i="1"/>
  <c r="BN172" i="1"/>
  <c r="BF134" i="1" a="1"/>
  <c r="BF134" i="1" s="1"/>
  <c r="BF87" i="1" a="1"/>
  <c r="BF87" i="1" s="1"/>
  <c r="BM22" i="1"/>
  <c r="BF18" i="1" a="1"/>
  <c r="BF18" i="1" s="1"/>
  <c r="BF506" i="1" a="1"/>
  <c r="BF506" i="1" s="1"/>
  <c r="BF491" i="1" a="1"/>
  <c r="BF491" i="1" s="1"/>
  <c r="BF485" i="1" a="1"/>
  <c r="BF485" i="1" s="1"/>
  <c r="BF474" i="1" a="1"/>
  <c r="BF474" i="1" s="1"/>
  <c r="BF471" i="1" a="1"/>
  <c r="BF471" i="1" s="1"/>
  <c r="BF464" i="1" a="1"/>
  <c r="BF464" i="1" s="1"/>
  <c r="BF445" i="1" a="1"/>
  <c r="BF445" i="1" s="1"/>
  <c r="BF442" i="1" a="1"/>
  <c r="BF442" i="1" s="1"/>
  <c r="BN439" i="1"/>
  <c r="BF432" i="1" a="1"/>
  <c r="BF432" i="1" s="1"/>
  <c r="BF429" i="1" a="1"/>
  <c r="BF429" i="1" s="1"/>
  <c r="BF414" i="1" a="1"/>
  <c r="BF414" i="1" s="1"/>
  <c r="BK407" i="1"/>
  <c r="BF406" i="1" a="1"/>
  <c r="BF406" i="1" s="1"/>
  <c r="BF395" i="1" a="1"/>
  <c r="BF395" i="1" s="1"/>
  <c r="BM392" i="1"/>
  <c r="BF391" i="1" a="1"/>
  <c r="BF391" i="1" s="1"/>
  <c r="BF388" i="1" a="1"/>
  <c r="BF388" i="1" s="1"/>
  <c r="BF382" i="1" a="1"/>
  <c r="BF382" i="1" s="1"/>
  <c r="BF378" i="1" a="1"/>
  <c r="BF378" i="1" s="1"/>
  <c r="BF372" i="1" a="1"/>
  <c r="BF372" i="1" s="1"/>
  <c r="BF369" i="1" a="1"/>
  <c r="BF369" i="1" s="1"/>
  <c r="BF366" i="1" a="1"/>
  <c r="BF366" i="1" s="1"/>
  <c r="BF346" i="1" a="1"/>
  <c r="BF346" i="1" s="1"/>
  <c r="BF337" i="1" a="1"/>
  <c r="BF337" i="1" s="1"/>
  <c r="BF325" i="1" a="1"/>
  <c r="BF325" i="1" s="1"/>
  <c r="BL310" i="1"/>
  <c r="BK310" i="1"/>
  <c r="BR54" i="1" a="1"/>
  <c r="BR54" i="1" s="1"/>
  <c r="BP54" i="1" a="1"/>
  <c r="BP54" i="1" s="1"/>
  <c r="BU54" i="1" a="1"/>
  <c r="BU54" i="1" s="1"/>
  <c r="BK297" i="1"/>
  <c r="BL268" i="1"/>
  <c r="BK236" i="1"/>
  <c r="BL187" i="1"/>
  <c r="BN164" i="1"/>
  <c r="BL148" i="1"/>
  <c r="BL112" i="1"/>
  <c r="BP272" i="1" a="1"/>
  <c r="BP272" i="1" s="1"/>
  <c r="BK77" i="1"/>
  <c r="BM44" i="1"/>
  <c r="BN32" i="1"/>
  <c r="BN180" i="1"/>
  <c r="BM81" i="1"/>
  <c r="BL32" i="1"/>
  <c r="BN264" i="1"/>
  <c r="BN242" i="1"/>
  <c r="BN229" i="1"/>
  <c r="BK212" i="1"/>
  <c r="BN192" i="1"/>
  <c r="BM180" i="1"/>
  <c r="BN140" i="1"/>
  <c r="BL81" i="1"/>
  <c r="BL75" i="1"/>
  <c r="BM51" i="1"/>
  <c r="BN48" i="1"/>
  <c r="BL242" i="1"/>
  <c r="BL229" i="1"/>
  <c r="BK180" i="1"/>
  <c r="BQ144" i="1" a="1"/>
  <c r="BQ144" i="1" s="1"/>
  <c r="BS502" i="1" a="1"/>
  <c r="BS502" i="1" s="1"/>
  <c r="BR502" i="1" a="1"/>
  <c r="BR502" i="1" s="1"/>
  <c r="BQ347" i="1" a="1"/>
  <c r="BQ347" i="1" s="1"/>
  <c r="BR347" i="1" a="1"/>
  <c r="BR347" i="1" s="1"/>
  <c r="BN276" i="1"/>
  <c r="BL276" i="1"/>
  <c r="BT254" i="1" a="1"/>
  <c r="BT254" i="1" s="1"/>
  <c r="BS254" i="1" a="1"/>
  <c r="BS254" i="1" s="1"/>
  <c r="BT245" i="1" a="1"/>
  <c r="BT245" i="1" s="1"/>
  <c r="BP245" i="1" a="1"/>
  <c r="BP245" i="1" s="1"/>
  <c r="BU405" i="1" a="1"/>
  <c r="BU405" i="1" s="1"/>
  <c r="BQ405" i="1" a="1"/>
  <c r="BQ405" i="1" s="1"/>
  <c r="BN17" i="1"/>
  <c r="BK487" i="1"/>
  <c r="BL487" i="1"/>
  <c r="BL463" i="1"/>
  <c r="BK463" i="1"/>
  <c r="BN463" i="1"/>
  <c r="BU447" i="1" a="1"/>
  <c r="BU447" i="1" s="1"/>
  <c r="BP447" i="1" a="1"/>
  <c r="BP447" i="1" s="1"/>
  <c r="BK372" i="1"/>
  <c r="BM372" i="1"/>
  <c r="BM360" i="1"/>
  <c r="BL360" i="1"/>
  <c r="BS332" i="1" a="1"/>
  <c r="BS332" i="1" s="1"/>
  <c r="BR332" i="1" a="1"/>
  <c r="BR332" i="1" s="1"/>
  <c r="BN68" i="1"/>
  <c r="BK68" i="1"/>
  <c r="BK194" i="1"/>
  <c r="BL194" i="1"/>
  <c r="BM194" i="1"/>
  <c r="BL155" i="1"/>
  <c r="BN155" i="1"/>
  <c r="BS462" i="1" a="1"/>
  <c r="BS462" i="1" s="1"/>
  <c r="BP415" i="1" a="1"/>
  <c r="BP415" i="1" s="1"/>
  <c r="BT415" i="1" a="1"/>
  <c r="BT415" i="1" s="1"/>
  <c r="BK150" i="1"/>
  <c r="BL150" i="1"/>
  <c r="BM150" i="1"/>
  <c r="BM89" i="1"/>
  <c r="BN89" i="1"/>
  <c r="BK71" i="1"/>
  <c r="BL71" i="1"/>
  <c r="BM429" i="1"/>
  <c r="BL429" i="1"/>
  <c r="BN429" i="1"/>
  <c r="BN22" i="1"/>
  <c r="BM16" i="1"/>
  <c r="BL16" i="1"/>
  <c r="BN16" i="1"/>
  <c r="BM476" i="1"/>
  <c r="BK476" i="1"/>
  <c r="BM345" i="1"/>
  <c r="BL345" i="1"/>
  <c r="BL342" i="1"/>
  <c r="BK342" i="1"/>
  <c r="BL289" i="1"/>
  <c r="BN289" i="1"/>
  <c r="BN286" i="1"/>
  <c r="BK286" i="1"/>
  <c r="BM286" i="1"/>
  <c r="BQ258" i="1" a="1"/>
  <c r="BQ258" i="1" s="1"/>
  <c r="BR258" i="1" a="1"/>
  <c r="BR258" i="1" s="1"/>
  <c r="BL251" i="1"/>
  <c r="BK251" i="1"/>
  <c r="BM251" i="1"/>
  <c r="BM174" i="1"/>
  <c r="BK174" i="1"/>
  <c r="BL163" i="1"/>
  <c r="BK163" i="1"/>
  <c r="BM98" i="1"/>
  <c r="BK98" i="1"/>
  <c r="BL98" i="1"/>
  <c r="BM506" i="1"/>
  <c r="BK506" i="1"/>
  <c r="BM477" i="1"/>
  <c r="BK477" i="1"/>
  <c r="BN458" i="1"/>
  <c r="BK458" i="1"/>
  <c r="BK453" i="1"/>
  <c r="BM453" i="1"/>
  <c r="BQ438" i="1" a="1"/>
  <c r="BQ438" i="1" s="1"/>
  <c r="BT438" i="1" a="1"/>
  <c r="BT438" i="1" s="1"/>
  <c r="BL370" i="1"/>
  <c r="BK370" i="1"/>
  <c r="BR306" i="1" a="1"/>
  <c r="BR306" i="1" s="1"/>
  <c r="BS306" i="1" a="1"/>
  <c r="BS306" i="1" s="1"/>
  <c r="BQ290" i="1" a="1"/>
  <c r="BQ290" i="1" s="1"/>
  <c r="BU290" i="1" a="1"/>
  <c r="BU290" i="1" s="1"/>
  <c r="BM445" i="1"/>
  <c r="BL445" i="1"/>
  <c r="BN445" i="1"/>
  <c r="BL421" i="1"/>
  <c r="BK421" i="1"/>
  <c r="BM421" i="1"/>
  <c r="BS362" i="1" a="1"/>
  <c r="BS362" i="1" s="1"/>
  <c r="BR362" i="1" a="1"/>
  <c r="BR362" i="1" s="1"/>
  <c r="BL316" i="1"/>
  <c r="BM316" i="1"/>
  <c r="BS265" i="1" a="1"/>
  <c r="BS265" i="1" s="1"/>
  <c r="BU260" i="1" a="1"/>
  <c r="BU260" i="1" s="1"/>
  <c r="BQ260" i="1" a="1"/>
  <c r="BQ260" i="1" s="1"/>
  <c r="BT260" i="1" a="1"/>
  <c r="BT260" i="1" s="1"/>
  <c r="BL252" i="1"/>
  <c r="BK252" i="1"/>
  <c r="BT214" i="1" a="1"/>
  <c r="BT214" i="1" s="1"/>
  <c r="BP214" i="1" a="1"/>
  <c r="BP214" i="1" s="1"/>
  <c r="BR121" i="1" a="1"/>
  <c r="BR121" i="1" s="1"/>
  <c r="BP121" i="1" a="1"/>
  <c r="BP121" i="1" s="1"/>
  <c r="BQ121" i="1" a="1"/>
  <c r="BQ121" i="1" s="1"/>
  <c r="BS121" i="1" a="1"/>
  <c r="BS121" i="1" s="1"/>
  <c r="BT121" i="1" a="1"/>
  <c r="BT121" i="1" s="1"/>
  <c r="BU121" i="1" a="1"/>
  <c r="BU121" i="1" s="1"/>
  <c r="BK39" i="1"/>
  <c r="BM39" i="1"/>
  <c r="BL7" i="1"/>
  <c r="BM507" i="1"/>
  <c r="BL507" i="1"/>
  <c r="BN507" i="1"/>
  <c r="BL481" i="1"/>
  <c r="BM481" i="1"/>
  <c r="BN476" i="1"/>
  <c r="BL471" i="1"/>
  <c r="BM459" i="1"/>
  <c r="BN459" i="1"/>
  <c r="BL440" i="1"/>
  <c r="BN398" i="1"/>
  <c r="BP350" i="1" a="1"/>
  <c r="BP350" i="1" s="1"/>
  <c r="BU350" i="1" a="1"/>
  <c r="BU350" i="1" s="1"/>
  <c r="BL333" i="1"/>
  <c r="BK333" i="1"/>
  <c r="BN333" i="1"/>
  <c r="BK231" i="1"/>
  <c r="BL231" i="1"/>
  <c r="BS91" i="1" a="1"/>
  <c r="BS91" i="1" s="1"/>
  <c r="BP91" i="1" a="1"/>
  <c r="BP91" i="1" s="1"/>
  <c r="BP457" i="1" a="1"/>
  <c r="BP457" i="1" s="1"/>
  <c r="BQ414" i="1" a="1"/>
  <c r="BQ414" i="1" s="1"/>
  <c r="BP253" i="1" a="1"/>
  <c r="BP253" i="1" s="1"/>
  <c r="BN165" i="1"/>
  <c r="BM164" i="1"/>
  <c r="BN129" i="1"/>
  <c r="BN94" i="1"/>
  <c r="BM83" i="1"/>
  <c r="BM48" i="1"/>
  <c r="BL44" i="1"/>
  <c r="BM40" i="1"/>
  <c r="BN335" i="1"/>
  <c r="BN221" i="1"/>
  <c r="BK220" i="1"/>
  <c r="BL193" i="1"/>
  <c r="BL182" i="1"/>
  <c r="BR169" i="1" a="1"/>
  <c r="BR169" i="1" s="1"/>
  <c r="BL165" i="1"/>
  <c r="BK164" i="1"/>
  <c r="BN156" i="1"/>
  <c r="BL129" i="1"/>
  <c r="BN99" i="1"/>
  <c r="BM72" i="1"/>
  <c r="BK44" i="1"/>
  <c r="BN390" i="1"/>
  <c r="BS380" i="1" a="1"/>
  <c r="BS380" i="1" s="1"/>
  <c r="BL335" i="1"/>
  <c r="BN334" i="1"/>
  <c r="BM221" i="1"/>
  <c r="BQ211" i="1" a="1"/>
  <c r="BQ211" i="1" s="1"/>
  <c r="BK182" i="1"/>
  <c r="BL156" i="1"/>
  <c r="BQ139" i="1" a="1"/>
  <c r="BQ139" i="1" s="1"/>
  <c r="BM130" i="1"/>
  <c r="BM62" i="1"/>
  <c r="BK146" i="1"/>
  <c r="BP118" i="1" a="1"/>
  <c r="BP118" i="1" s="1"/>
  <c r="BN106" i="1"/>
  <c r="BM87" i="1"/>
  <c r="BK62" i="1"/>
  <c r="BN37" i="1"/>
  <c r="BM36" i="1"/>
  <c r="BP479" i="1" a="1"/>
  <c r="BP479" i="1" s="1"/>
  <c r="BR479" i="1" a="1"/>
  <c r="BR479" i="1" s="1"/>
  <c r="BT479" i="1" a="1"/>
  <c r="BT479" i="1" s="1"/>
  <c r="BQ489" i="1" a="1"/>
  <c r="BQ489" i="1" s="1"/>
  <c r="BS489" i="1" a="1"/>
  <c r="BS489" i="1" s="1"/>
  <c r="BQ402" i="1" a="1"/>
  <c r="BQ402" i="1" s="1"/>
  <c r="BR402" i="1" a="1"/>
  <c r="BR402" i="1" s="1"/>
  <c r="BS429" i="1" a="1"/>
  <c r="BS429" i="1" s="1"/>
  <c r="BQ429" i="1" a="1"/>
  <c r="BQ429" i="1" s="1"/>
  <c r="BR429" i="1" a="1"/>
  <c r="BR429" i="1" s="1"/>
  <c r="BU429" i="1" a="1"/>
  <c r="BU429" i="1" s="1"/>
  <c r="BN475" i="1"/>
  <c r="BM461" i="1"/>
  <c r="BM460" i="1"/>
  <c r="BM439" i="1"/>
  <c r="BP380" i="1" a="1"/>
  <c r="BP380" i="1" s="1"/>
  <c r="BM327" i="1"/>
  <c r="BK327" i="1"/>
  <c r="BN305" i="1"/>
  <c r="BL305" i="1"/>
  <c r="BM305" i="1"/>
  <c r="BM290" i="1"/>
  <c r="BL290" i="1"/>
  <c r="BP242" i="1" a="1"/>
  <c r="BP242" i="1" s="1"/>
  <c r="BR242" i="1" a="1"/>
  <c r="BR242" i="1" s="1"/>
  <c r="BK56" i="1"/>
  <c r="BL56" i="1"/>
  <c r="BM56" i="1"/>
  <c r="BN56" i="1"/>
  <c r="BK102" i="1"/>
  <c r="BL102" i="1"/>
  <c r="BN102" i="1"/>
  <c r="BS500" i="1" a="1"/>
  <c r="BS500" i="1" s="1"/>
  <c r="BU493" i="1" a="1"/>
  <c r="BU493" i="1" s="1"/>
  <c r="BR380" i="1" a="1"/>
  <c r="BR380" i="1" s="1"/>
  <c r="BK49" i="1"/>
  <c r="BL49" i="1"/>
  <c r="BQ500" i="1" a="1"/>
  <c r="BQ500" i="1" s="1"/>
  <c r="BM475" i="1"/>
  <c r="BL465" i="1"/>
  <c r="BN462" i="1"/>
  <c r="BL461" i="1"/>
  <c r="BK460" i="1"/>
  <c r="BM450" i="1"/>
  <c r="BL449" i="1"/>
  <c r="BN447" i="1"/>
  <c r="BL439" i="1"/>
  <c r="BN437" i="1"/>
  <c r="BN413" i="1"/>
  <c r="BM365" i="1"/>
  <c r="BL365" i="1"/>
  <c r="BN364" i="1"/>
  <c r="BM364" i="1"/>
  <c r="BK364" i="1"/>
  <c r="BK349" i="1"/>
  <c r="BM349" i="1"/>
  <c r="BN103" i="1"/>
  <c r="BK103" i="1"/>
  <c r="BM103" i="1"/>
  <c r="BL386" i="1"/>
  <c r="BK386" i="1"/>
  <c r="BL348" i="1"/>
  <c r="BM348" i="1"/>
  <c r="BK339" i="1"/>
  <c r="BM339" i="1"/>
  <c r="BK273" i="1"/>
  <c r="BL273" i="1"/>
  <c r="BM273" i="1"/>
  <c r="BN273" i="1"/>
  <c r="BR504" i="1" a="1"/>
  <c r="BR504" i="1" s="1"/>
  <c r="BM502" i="1"/>
  <c r="BR495" i="1" a="1"/>
  <c r="BR495" i="1" s="1"/>
  <c r="BN493" i="1"/>
  <c r="BM491" i="1"/>
  <c r="BK475" i="1"/>
  <c r="BK461" i="1"/>
  <c r="BL457" i="1"/>
  <c r="BK450" i="1"/>
  <c r="BT432" i="1" a="1"/>
  <c r="BT432" i="1" s="1"/>
  <c r="BK414" i="1"/>
  <c r="BM413" i="1"/>
  <c r="BN408" i="1"/>
  <c r="BN374" i="1"/>
  <c r="BL373" i="1"/>
  <c r="BS364" i="1" a="1"/>
  <c r="BS364" i="1" s="1"/>
  <c r="BM353" i="1"/>
  <c r="BR329" i="1" a="1"/>
  <c r="BR329" i="1" s="1"/>
  <c r="BS329" i="1" a="1"/>
  <c r="BS329" i="1" s="1"/>
  <c r="BM324" i="1"/>
  <c r="BK271" i="1"/>
  <c r="BN271" i="1"/>
  <c r="BK235" i="1"/>
  <c r="BL235" i="1"/>
  <c r="BM235" i="1"/>
  <c r="BN235" i="1"/>
  <c r="BM198" i="1"/>
  <c r="BK198" i="1"/>
  <c r="BL198" i="1"/>
  <c r="BL42" i="1"/>
  <c r="BN42" i="1"/>
  <c r="BM33" i="1"/>
  <c r="BK33" i="1"/>
  <c r="BL33" i="1"/>
  <c r="BS32" i="1" a="1"/>
  <c r="BS32" i="1" s="1"/>
  <c r="BR32" i="1" a="1"/>
  <c r="BR32" i="1" s="1"/>
  <c r="BK347" i="1"/>
  <c r="BM347" i="1"/>
  <c r="BS156" i="1" a="1"/>
  <c r="BS156" i="1" s="1"/>
  <c r="BR156" i="1" a="1"/>
  <c r="BR156" i="1" s="1"/>
  <c r="BK363" i="1"/>
  <c r="BN363" i="1"/>
  <c r="BM357" i="1"/>
  <c r="BL357" i="1"/>
  <c r="BM11" i="1"/>
  <c r="BN500" i="1"/>
  <c r="BM499" i="1"/>
  <c r="BL493" i="1"/>
  <c r="BL491" i="1"/>
  <c r="BQ485" i="1" a="1"/>
  <c r="BQ485" i="1" s="1"/>
  <c r="BN431" i="1"/>
  <c r="BN430" i="1"/>
  <c r="BQ422" i="1" a="1"/>
  <c r="BQ422" i="1" s="1"/>
  <c r="BK413" i="1"/>
  <c r="BL408" i="1"/>
  <c r="BM388" i="1"/>
  <c r="BN387" i="1"/>
  <c r="BN379" i="1"/>
  <c r="BK371" i="1"/>
  <c r="BL371" i="1"/>
  <c r="BR364" i="1" a="1"/>
  <c r="BR364" i="1" s="1"/>
  <c r="BL363" i="1"/>
  <c r="BM354" i="1"/>
  <c r="BN352" i="1"/>
  <c r="BN327" i="1"/>
  <c r="BN326" i="1"/>
  <c r="BS278" i="1" a="1"/>
  <c r="BS278" i="1" s="1"/>
  <c r="BQ278" i="1" a="1"/>
  <c r="BQ278" i="1" s="1"/>
  <c r="BT213" i="1" a="1"/>
  <c r="BT213" i="1" s="1"/>
  <c r="BP213" i="1" a="1"/>
  <c r="BP213" i="1" s="1"/>
  <c r="BS213" i="1" a="1"/>
  <c r="BS213" i="1" s="1"/>
  <c r="BN28" i="1"/>
  <c r="BK28" i="1"/>
  <c r="BM28" i="1"/>
  <c r="BS27" i="1" a="1"/>
  <c r="BS27" i="1" s="1"/>
  <c r="BR27" i="1" a="1"/>
  <c r="BR27" i="1" s="1"/>
  <c r="BM19" i="1"/>
  <c r="BR14" i="1" a="1"/>
  <c r="BR14" i="1" s="1"/>
  <c r="BL11" i="1"/>
  <c r="BN8" i="1"/>
  <c r="BN505" i="1"/>
  <c r="BL500" i="1"/>
  <c r="BK493" i="1"/>
  <c r="BN492" i="1"/>
  <c r="BK491" i="1"/>
  <c r="BP485" i="1" a="1"/>
  <c r="BP485" i="1" s="1"/>
  <c r="BR482" i="1" a="1"/>
  <c r="BR482" i="1" s="1"/>
  <c r="BL469" i="1"/>
  <c r="BL468" i="1"/>
  <c r="BL452" i="1"/>
  <c r="BK430" i="1"/>
  <c r="BN421" i="1"/>
  <c r="BN416" i="1"/>
  <c r="BL409" i="1"/>
  <c r="BT398" i="1" a="1"/>
  <c r="BT398" i="1" s="1"/>
  <c r="BS390" i="1" a="1"/>
  <c r="BS390" i="1" s="1"/>
  <c r="BK388" i="1"/>
  <c r="BL379" i="1"/>
  <c r="BS366" i="1" a="1"/>
  <c r="BS366" i="1" s="1"/>
  <c r="BL366" i="1"/>
  <c r="BK366" i="1"/>
  <c r="BL341" i="1"/>
  <c r="BK341" i="1"/>
  <c r="BM341" i="1"/>
  <c r="BN329" i="1"/>
  <c r="BM329" i="1"/>
  <c r="BL327" i="1"/>
  <c r="BS316" i="1" a="1"/>
  <c r="BS316" i="1" s="1"/>
  <c r="BR316" i="1" a="1"/>
  <c r="BR316" i="1" s="1"/>
  <c r="BK269" i="1"/>
  <c r="BL269" i="1"/>
  <c r="BN199" i="1"/>
  <c r="BK199" i="1"/>
  <c r="BP168" i="1" a="1"/>
  <c r="BP168" i="1" s="1"/>
  <c r="BR168" i="1" a="1"/>
  <c r="BR168" i="1" s="1"/>
  <c r="BQ138" i="1" a="1"/>
  <c r="BQ138" i="1" s="1"/>
  <c r="BP138" i="1" a="1"/>
  <c r="BP138" i="1" s="1"/>
  <c r="BQ108" i="1" a="1"/>
  <c r="BQ108" i="1" s="1"/>
  <c r="BU108" i="1" a="1"/>
  <c r="BU108" i="1" s="1"/>
  <c r="BS83" i="1" a="1"/>
  <c r="BS83" i="1" s="1"/>
  <c r="BT83" i="1" a="1"/>
  <c r="BT83" i="1" s="1"/>
  <c r="BL19" i="1"/>
  <c r="BL505" i="1"/>
  <c r="BT500" i="1" a="1"/>
  <c r="BT500" i="1" s="1"/>
  <c r="BK500" i="1"/>
  <c r="BK496" i="1"/>
  <c r="BM487" i="1"/>
  <c r="BL483" i="1"/>
  <c r="BK468" i="1"/>
  <c r="BL433" i="1"/>
  <c r="BM432" i="1"/>
  <c r="BK428" i="1"/>
  <c r="BK422" i="1"/>
  <c r="BT380" i="1" a="1"/>
  <c r="BT380" i="1" s="1"/>
  <c r="BN372" i="1"/>
  <c r="BL372" i="1"/>
  <c r="BL364" i="1"/>
  <c r="BP352" i="1" a="1"/>
  <c r="BP352" i="1" s="1"/>
  <c r="BT352" i="1" a="1"/>
  <c r="BT352" i="1" s="1"/>
  <c r="BR270" i="1" a="1"/>
  <c r="BR270" i="1" s="1"/>
  <c r="BU270" i="1" a="1"/>
  <c r="BU270" i="1" s="1"/>
  <c r="BN154" i="1"/>
  <c r="BK154" i="1"/>
  <c r="BM154" i="1"/>
  <c r="BL307" i="1"/>
  <c r="BL299" i="1"/>
  <c r="BK289" i="1"/>
  <c r="BK270" i="1"/>
  <c r="BM261" i="1"/>
  <c r="BP221" i="1" a="1"/>
  <c r="BP221" i="1" s="1"/>
  <c r="BN219" i="1"/>
  <c r="BM218" i="1"/>
  <c r="BU182" i="1" a="1"/>
  <c r="BU182" i="1" s="1"/>
  <c r="BM178" i="1"/>
  <c r="BL177" i="1"/>
  <c r="BT158" i="1" a="1"/>
  <c r="BT158" i="1" s="1"/>
  <c r="BL117" i="1"/>
  <c r="BK111" i="1"/>
  <c r="BL109" i="1"/>
  <c r="BM95" i="1"/>
  <c r="BU332" i="1" a="1"/>
  <c r="BU332" i="1" s="1"/>
  <c r="BN311" i="1"/>
  <c r="BM302" i="1"/>
  <c r="BK299" i="1"/>
  <c r="BN292" i="1"/>
  <c r="BM276" i="1"/>
  <c r="BL261" i="1"/>
  <c r="BT252" i="1" a="1"/>
  <c r="BT252" i="1" s="1"/>
  <c r="BN243" i="1"/>
  <c r="BM242" i="1"/>
  <c r="BN237" i="1"/>
  <c r="BN236" i="1"/>
  <c r="BM229" i="1"/>
  <c r="BN226" i="1"/>
  <c r="BK219" i="1"/>
  <c r="BK218" i="1"/>
  <c r="BQ214" i="1" a="1"/>
  <c r="BQ214" i="1" s="1"/>
  <c r="BM212" i="1"/>
  <c r="BN181" i="1"/>
  <c r="BK178" i="1"/>
  <c r="BT174" i="1" a="1"/>
  <c r="BT174" i="1" s="1"/>
  <c r="BL167" i="1"/>
  <c r="BN162" i="1"/>
  <c r="BM156" i="1"/>
  <c r="BN150" i="1"/>
  <c r="BN122" i="1"/>
  <c r="BK117" i="1"/>
  <c r="BK109" i="1"/>
  <c r="BT85" i="1" a="1"/>
  <c r="BT85" i="1" s="1"/>
  <c r="BN84" i="1"/>
  <c r="BL64" i="1"/>
  <c r="BS54" i="1" a="1"/>
  <c r="BS54" i="1" s="1"/>
  <c r="BK298" i="1"/>
  <c r="BL286" i="1"/>
  <c r="BM259" i="1"/>
  <c r="BN250" i="1"/>
  <c r="BL246" i="1"/>
  <c r="BL206" i="1"/>
  <c r="BU199" i="1" a="1"/>
  <c r="BU199" i="1" s="1"/>
  <c r="BL173" i="1"/>
  <c r="BN125" i="1"/>
  <c r="BR102" i="1" a="1"/>
  <c r="BR102" i="1" s="1"/>
  <c r="BK99" i="1"/>
  <c r="BK89" i="1"/>
  <c r="BK85" i="1"/>
  <c r="BN79" i="1"/>
  <c r="BN70" i="1"/>
  <c r="BM60" i="1"/>
  <c r="BS53" i="1" a="1"/>
  <c r="BS53" i="1" s="1"/>
  <c r="BK52" i="1"/>
  <c r="BL40" i="1"/>
  <c r="BK38" i="1"/>
  <c r="BK37" i="1"/>
  <c r="BK36" i="1"/>
  <c r="BK206" i="1"/>
  <c r="BM155" i="1"/>
  <c r="BU144" i="1" a="1"/>
  <c r="BU144" i="1" s="1"/>
  <c r="BL137" i="1"/>
  <c r="BM129" i="1"/>
  <c r="BK125" i="1"/>
  <c r="BN72" i="1"/>
  <c r="BM71" i="1"/>
  <c r="BK70" i="1"/>
  <c r="BL60" i="1"/>
  <c r="BQ54" i="1" a="1"/>
  <c r="BQ54" i="1" s="1"/>
  <c r="BN39" i="1"/>
  <c r="BM289" i="1"/>
  <c r="BM272" i="1"/>
  <c r="BM270" i="1"/>
  <c r="BL264" i="1"/>
  <c r="BL258" i="1"/>
  <c r="BT166" i="1" a="1"/>
  <c r="BT166" i="1" s="1"/>
  <c r="BN145" i="1"/>
  <c r="BN117" i="1"/>
  <c r="BM111" i="1"/>
  <c r="BN109" i="1"/>
  <c r="BM101" i="1"/>
  <c r="BS93" i="1" a="1"/>
  <c r="BS93" i="1" s="1"/>
  <c r="BN87" i="1"/>
  <c r="BN81" i="1"/>
  <c r="BN62" i="1"/>
  <c r="BL48" i="1"/>
  <c r="BM321" i="1"/>
  <c r="BN307" i="1"/>
  <c r="BM300" i="1"/>
  <c r="BN299" i="1"/>
  <c r="BN284" i="1"/>
  <c r="BK272" i="1"/>
  <c r="BL270" i="1"/>
  <c r="BN261" i="1"/>
  <c r="BQ243" i="1" a="1"/>
  <c r="BQ243" i="1" s="1"/>
  <c r="BT237" i="1" a="1"/>
  <c r="BT237" i="1" s="1"/>
  <c r="BN218" i="1"/>
  <c r="BS211" i="1" a="1"/>
  <c r="BS211" i="1" s="1"/>
  <c r="BU187" i="1" a="1"/>
  <c r="BU187" i="1" s="1"/>
  <c r="BQ179" i="1" a="1"/>
  <c r="BQ179" i="1" s="1"/>
  <c r="BN178" i="1"/>
  <c r="BL145" i="1"/>
  <c r="BL111" i="1"/>
  <c r="BK101" i="1"/>
  <c r="BN95" i="1"/>
  <c r="BM68" i="1"/>
  <c r="BK8" i="1"/>
  <c r="BM8" i="1"/>
  <c r="BM24" i="1"/>
  <c r="BL24" i="1"/>
  <c r="BN24" i="1"/>
  <c r="BL15" i="1"/>
  <c r="BK9" i="1"/>
  <c r="BN9" i="1"/>
  <c r="BS467" i="1" a="1"/>
  <c r="BS467" i="1" s="1"/>
  <c r="BU467" i="1" a="1"/>
  <c r="BU467" i="1" s="1"/>
  <c r="BR467" i="1" a="1"/>
  <c r="BR467" i="1" s="1"/>
  <c r="BT467" i="1" a="1"/>
  <c r="BT467" i="1" s="1"/>
  <c r="BP467" i="1" a="1"/>
  <c r="BP467" i="1" s="1"/>
  <c r="BQ467" i="1" a="1"/>
  <c r="BQ467" i="1" s="1"/>
  <c r="BK464" i="1"/>
  <c r="BL464" i="1"/>
  <c r="BM464" i="1"/>
  <c r="BN464" i="1"/>
  <c r="BQ445" i="1" a="1"/>
  <c r="BQ445" i="1" s="1"/>
  <c r="BU445" i="1" a="1"/>
  <c r="BU445" i="1" s="1"/>
  <c r="BR19" i="1" a="1"/>
  <c r="BR19" i="1" s="1"/>
  <c r="BK15" i="1"/>
  <c r="BR446" i="1" a="1"/>
  <c r="BR446" i="1" s="1"/>
  <c r="BS446" i="1" a="1"/>
  <c r="BS446" i="1" s="1"/>
  <c r="BK25" i="1"/>
  <c r="BN25" i="1"/>
  <c r="BL21" i="1"/>
  <c r="BK21" i="1"/>
  <c r="BM495" i="1"/>
  <c r="BL495" i="1"/>
  <c r="BS491" i="1" a="1"/>
  <c r="BS491" i="1" s="1"/>
  <c r="BQ491" i="1" a="1"/>
  <c r="BQ491" i="1" s="1"/>
  <c r="BU491" i="1" a="1"/>
  <c r="BU491" i="1" s="1"/>
  <c r="BP412" i="1" a="1"/>
  <c r="BP412" i="1" s="1"/>
  <c r="BR412" i="1" a="1"/>
  <c r="BR412" i="1" s="1"/>
  <c r="BR21" i="1" a="1"/>
  <c r="BR21" i="1" s="1"/>
  <c r="BS13" i="1" a="1"/>
  <c r="BS13" i="1" s="1"/>
  <c r="BQ13" i="1" a="1"/>
  <c r="BQ13" i="1" s="1"/>
  <c r="BR13" i="1" a="1"/>
  <c r="BR13" i="1" s="1"/>
  <c r="BU497" i="1" a="1"/>
  <c r="BU497" i="1" s="1"/>
  <c r="BS497" i="1" a="1"/>
  <c r="BS497" i="1" s="1"/>
  <c r="BT491" i="1" a="1"/>
  <c r="BT491" i="1" s="1"/>
  <c r="BU469" i="1" a="1"/>
  <c r="BU469" i="1" s="1"/>
  <c r="BS469" i="1" a="1"/>
  <c r="BS469" i="1" s="1"/>
  <c r="BQ21" i="1" a="1"/>
  <c r="BQ21" i="1" s="1"/>
  <c r="BR11" i="1" a="1"/>
  <c r="BR11" i="1" s="1"/>
  <c r="BP471" i="1" a="1"/>
  <c r="BP471" i="1" s="1"/>
  <c r="BR471" i="1" a="1"/>
  <c r="BR471" i="1" s="1"/>
  <c r="BT471" i="1" a="1"/>
  <c r="BT471" i="1" s="1"/>
  <c r="BL393" i="1"/>
  <c r="BN393" i="1"/>
  <c r="BS498" i="1" a="1"/>
  <c r="BS498" i="1" s="1"/>
  <c r="BP498" i="1" a="1"/>
  <c r="BP498" i="1" s="1"/>
  <c r="BR498" i="1" a="1"/>
  <c r="BR498" i="1" s="1"/>
  <c r="BT498" i="1" a="1"/>
  <c r="BT498" i="1" s="1"/>
  <c r="BU498" i="1" a="1"/>
  <c r="BU498" i="1" s="1"/>
  <c r="BM484" i="1"/>
  <c r="BK484" i="1"/>
  <c r="BL484" i="1"/>
  <c r="BN484" i="1"/>
  <c r="BK14" i="1"/>
  <c r="BL14" i="1"/>
  <c r="BM14" i="1"/>
  <c r="BS463" i="1" a="1"/>
  <c r="BS463" i="1" s="1"/>
  <c r="BQ463" i="1" a="1"/>
  <c r="BQ463" i="1" s="1"/>
  <c r="BT463" i="1" a="1"/>
  <c r="BT463" i="1" s="1"/>
  <c r="BM23" i="1"/>
  <c r="BL23" i="1"/>
  <c r="BU477" i="1" a="1"/>
  <c r="BU477" i="1" s="1"/>
  <c r="BS477" i="1" a="1"/>
  <c r="BS477" i="1" s="1"/>
  <c r="BM472" i="1"/>
  <c r="BL472" i="1"/>
  <c r="BP459" i="1" a="1"/>
  <c r="BP459" i="1" s="1"/>
  <c r="BT459" i="1" a="1"/>
  <c r="BT459" i="1" s="1"/>
  <c r="BR454" i="1" a="1"/>
  <c r="BR454" i="1" s="1"/>
  <c r="BU454" i="1" a="1"/>
  <c r="BU454" i="1" s="1"/>
  <c r="BP454" i="1" a="1"/>
  <c r="BP454" i="1" s="1"/>
  <c r="BT454" i="1" a="1"/>
  <c r="BT454" i="1" s="1"/>
  <c r="BQ454" i="1" a="1"/>
  <c r="BQ454" i="1" s="1"/>
  <c r="BP404" i="1" a="1"/>
  <c r="BP404" i="1" s="1"/>
  <c r="BR404" i="1" a="1"/>
  <c r="BR404" i="1" s="1"/>
  <c r="BR465" i="1" a="1"/>
  <c r="BR465" i="1" s="1"/>
  <c r="BS465" i="1" a="1"/>
  <c r="BS465" i="1" s="1"/>
  <c r="BK456" i="1"/>
  <c r="BN456" i="1"/>
  <c r="BP451" i="1" a="1"/>
  <c r="BP451" i="1" s="1"/>
  <c r="BT451" i="1" a="1"/>
  <c r="BT451" i="1" s="1"/>
  <c r="BP424" i="1" a="1"/>
  <c r="BP424" i="1" s="1"/>
  <c r="BN420" i="1"/>
  <c r="BL420" i="1"/>
  <c r="BM420" i="1"/>
  <c r="BQ504" i="1" a="1"/>
  <c r="BQ504" i="1" s="1"/>
  <c r="BN499" i="1"/>
  <c r="BN498" i="1"/>
  <c r="BS479" i="1" a="1"/>
  <c r="BS479" i="1" s="1"/>
  <c r="BP473" i="1" a="1"/>
  <c r="BP473" i="1" s="1"/>
  <c r="BS473" i="1" a="1"/>
  <c r="BS473" i="1" s="1"/>
  <c r="BQ465" i="1" a="1"/>
  <c r="BQ465" i="1" s="1"/>
  <c r="BR462" i="1" a="1"/>
  <c r="BR462" i="1" s="1"/>
  <c r="BT462" i="1" a="1"/>
  <c r="BT462" i="1" s="1"/>
  <c r="BP462" i="1" a="1"/>
  <c r="BP462" i="1" s="1"/>
  <c r="BL455" i="1"/>
  <c r="BK455" i="1"/>
  <c r="BQ430" i="1" a="1"/>
  <c r="BQ430" i="1" s="1"/>
  <c r="BU430" i="1" a="1"/>
  <c r="BU430" i="1" s="1"/>
  <c r="BN401" i="1"/>
  <c r="BM401" i="1"/>
  <c r="BU394" i="1" a="1"/>
  <c r="BU394" i="1" s="1"/>
  <c r="BQ394" i="1" a="1"/>
  <c r="BQ394" i="1" s="1"/>
  <c r="BS394" i="1" a="1"/>
  <c r="BS394" i="1" s="1"/>
  <c r="BT394" i="1" a="1"/>
  <c r="BT394" i="1" s="1"/>
  <c r="BN368" i="1"/>
  <c r="BM368" i="1"/>
  <c r="BK368" i="1"/>
  <c r="BL368" i="1"/>
  <c r="BR351" i="1" a="1"/>
  <c r="BR351" i="1" s="1"/>
  <c r="BS351" i="1" a="1"/>
  <c r="BS351" i="1" s="1"/>
  <c r="BP351" i="1" a="1"/>
  <c r="BP351" i="1" s="1"/>
  <c r="BU351" i="1" a="1"/>
  <c r="BU351" i="1" s="1"/>
  <c r="BP322" i="1" a="1"/>
  <c r="BP322" i="1" s="1"/>
  <c r="BR322" i="1" a="1"/>
  <c r="BR322" i="1" s="1"/>
  <c r="BK7" i="1"/>
  <c r="BL499" i="1"/>
  <c r="BM497" i="1"/>
  <c r="BM496" i="1"/>
  <c r="BT493" i="1" a="1"/>
  <c r="BT493" i="1" s="1"/>
  <c r="BL492" i="1"/>
  <c r="BM490" i="1"/>
  <c r="BS483" i="1" a="1"/>
  <c r="BS483" i="1" s="1"/>
  <c r="BU483" i="1" a="1"/>
  <c r="BU483" i="1" s="1"/>
  <c r="BK481" i="1"/>
  <c r="BM467" i="1"/>
  <c r="BM456" i="1"/>
  <c r="BR449" i="1" a="1"/>
  <c r="BR449" i="1" s="1"/>
  <c r="BP449" i="1" a="1"/>
  <c r="BP449" i="1" s="1"/>
  <c r="BT449" i="1" a="1"/>
  <c r="BT449" i="1" s="1"/>
  <c r="BS441" i="1" a="1"/>
  <c r="BS441" i="1" s="1"/>
  <c r="BT441" i="1" a="1"/>
  <c r="BT441" i="1" s="1"/>
  <c r="BP440" i="1" a="1"/>
  <c r="BP440" i="1" s="1"/>
  <c r="BS440" i="1" a="1"/>
  <c r="BS440" i="1" s="1"/>
  <c r="BQ434" i="1" a="1"/>
  <c r="BQ434" i="1" s="1"/>
  <c r="BS434" i="1" a="1"/>
  <c r="BS434" i="1" s="1"/>
  <c r="BL431" i="1"/>
  <c r="BM431" i="1"/>
  <c r="BK417" i="1"/>
  <c r="BL417" i="1"/>
  <c r="BL415" i="1"/>
  <c r="BM415" i="1"/>
  <c r="BP413" i="1" a="1"/>
  <c r="BP413" i="1" s="1"/>
  <c r="BU413" i="1" a="1"/>
  <c r="BU413" i="1" s="1"/>
  <c r="BQ413" i="1" a="1"/>
  <c r="BQ413" i="1" s="1"/>
  <c r="BR413" i="1" a="1"/>
  <c r="BR413" i="1" s="1"/>
  <c r="BS413" i="1" a="1"/>
  <c r="BS413" i="1" s="1"/>
  <c r="BP405" i="1" a="1"/>
  <c r="BP405" i="1" s="1"/>
  <c r="BS405" i="1" a="1"/>
  <c r="BS405" i="1" s="1"/>
  <c r="BR405" i="1" a="1"/>
  <c r="BR405" i="1" s="1"/>
  <c r="BN403" i="1"/>
  <c r="BM403" i="1"/>
  <c r="BS370" i="1" a="1"/>
  <c r="BS370" i="1" s="1"/>
  <c r="BQ370" i="1" a="1"/>
  <c r="BQ370" i="1" s="1"/>
  <c r="BR370" i="1" a="1"/>
  <c r="BR370" i="1" s="1"/>
  <c r="BU370" i="1" a="1"/>
  <c r="BU370" i="1" s="1"/>
  <c r="BR22" i="1" a="1"/>
  <c r="BR22" i="1" s="1"/>
  <c r="BM504" i="1"/>
  <c r="BN502" i="1"/>
  <c r="BK497" i="1"/>
  <c r="BL496" i="1"/>
  <c r="BL494" i="1"/>
  <c r="BS493" i="1" a="1"/>
  <c r="BS493" i="1" s="1"/>
  <c r="BK492" i="1"/>
  <c r="BK490" i="1"/>
  <c r="BL485" i="1"/>
  <c r="BR473" i="1" a="1"/>
  <c r="BR473" i="1" s="1"/>
  <c r="BL473" i="1"/>
  <c r="BK473" i="1"/>
  <c r="BM469" i="1"/>
  <c r="BN469" i="1"/>
  <c r="BL456" i="1"/>
  <c r="BN453" i="1"/>
  <c r="BL453" i="1"/>
  <c r="BN452" i="1"/>
  <c r="BM452" i="1"/>
  <c r="BS449" i="1" a="1"/>
  <c r="BS449" i="1" s="1"/>
  <c r="BK448" i="1"/>
  <c r="BN448" i="1"/>
  <c r="BL448" i="1"/>
  <c r="BM447" i="1"/>
  <c r="BK447" i="1"/>
  <c r="BL446" i="1"/>
  <c r="BN446" i="1"/>
  <c r="BU436" i="1" a="1"/>
  <c r="BU436" i="1" s="1"/>
  <c r="BQ436" i="1" a="1"/>
  <c r="BQ436" i="1" s="1"/>
  <c r="BR436" i="1" a="1"/>
  <c r="BR436" i="1" s="1"/>
  <c r="BK420" i="1"/>
  <c r="BQ418" i="1" a="1"/>
  <c r="BQ418" i="1" s="1"/>
  <c r="BR418" i="1" a="1"/>
  <c r="BR418" i="1" s="1"/>
  <c r="BN412" i="1"/>
  <c r="BL412" i="1"/>
  <c r="BM412" i="1"/>
  <c r="BM394" i="1"/>
  <c r="BK394" i="1"/>
  <c r="BT388" i="1" a="1"/>
  <c r="BT388" i="1" s="1"/>
  <c r="BP388" i="1" a="1"/>
  <c r="BP388" i="1" s="1"/>
  <c r="BQ388" i="1" a="1"/>
  <c r="BQ388" i="1" s="1"/>
  <c r="BR388" i="1" a="1"/>
  <c r="BR388" i="1" s="1"/>
  <c r="BS388" i="1" a="1"/>
  <c r="BS388" i="1" s="1"/>
  <c r="BT382" i="1" a="1"/>
  <c r="BT382" i="1" s="1"/>
  <c r="BS382" i="1" a="1"/>
  <c r="BS382" i="1" s="1"/>
  <c r="BP382" i="1" a="1"/>
  <c r="BP382" i="1" s="1"/>
  <c r="BR382" i="1" a="1"/>
  <c r="BR382" i="1" s="1"/>
  <c r="BU356" i="1" a="1"/>
  <c r="BU356" i="1" s="1"/>
  <c r="BS356" i="1" a="1"/>
  <c r="BS356" i="1" s="1"/>
  <c r="BL331" i="1"/>
  <c r="BK331" i="1"/>
  <c r="BM331" i="1"/>
  <c r="BU481" i="1" a="1"/>
  <c r="BU481" i="1" s="1"/>
  <c r="BR481" i="1" a="1"/>
  <c r="BR481" i="1" s="1"/>
  <c r="BM479" i="1"/>
  <c r="BN478" i="1"/>
  <c r="BT475" i="1" a="1"/>
  <c r="BT475" i="1" s="1"/>
  <c r="BQ473" i="1" a="1"/>
  <c r="BQ473" i="1" s="1"/>
  <c r="BQ449" i="1" a="1"/>
  <c r="BQ449" i="1" s="1"/>
  <c r="BS437" i="1" a="1"/>
  <c r="BS437" i="1" s="1"/>
  <c r="BQ437" i="1" a="1"/>
  <c r="BQ437" i="1" s="1"/>
  <c r="BR437" i="1" a="1"/>
  <c r="BR437" i="1" s="1"/>
  <c r="BU437" i="1" a="1"/>
  <c r="BU437" i="1" s="1"/>
  <c r="BN404" i="1"/>
  <c r="BK404" i="1"/>
  <c r="BM404" i="1"/>
  <c r="BK401" i="1"/>
  <c r="BM397" i="1"/>
  <c r="BL397" i="1"/>
  <c r="BR394" i="1" a="1"/>
  <c r="BR394" i="1" s="1"/>
  <c r="BP374" i="1" a="1"/>
  <c r="BP374" i="1" s="1"/>
  <c r="BR374" i="1" a="1"/>
  <c r="BR374" i="1" s="1"/>
  <c r="BS374" i="1" a="1"/>
  <c r="BS374" i="1" s="1"/>
  <c r="BT374" i="1" a="1"/>
  <c r="BT374" i="1" s="1"/>
  <c r="BS372" i="1" a="1"/>
  <c r="BS372" i="1" s="1"/>
  <c r="BU372" i="1" a="1"/>
  <c r="BU372" i="1" s="1"/>
  <c r="BP372" i="1" a="1"/>
  <c r="BP372" i="1" s="1"/>
  <c r="BR372" i="1" a="1"/>
  <c r="BR372" i="1" s="1"/>
  <c r="BT372" i="1" a="1"/>
  <c r="BT372" i="1" s="1"/>
  <c r="BQ348" i="1" a="1"/>
  <c r="BQ348" i="1" s="1"/>
  <c r="BU348" i="1" a="1"/>
  <c r="BU348" i="1" s="1"/>
  <c r="BR348" i="1" a="1"/>
  <c r="BR348" i="1" s="1"/>
  <c r="BR340" i="1" a="1"/>
  <c r="BR340" i="1" s="1"/>
  <c r="BU340" i="1" a="1"/>
  <c r="BU340" i="1" s="1"/>
  <c r="BQ340" i="1" a="1"/>
  <c r="BQ340" i="1" s="1"/>
  <c r="BK502" i="1"/>
  <c r="BQ493" i="1" a="1"/>
  <c r="BQ493" i="1" s="1"/>
  <c r="BL479" i="1"/>
  <c r="BU462" i="1" a="1"/>
  <c r="BU462" i="1" s="1"/>
  <c r="BS455" i="1" a="1"/>
  <c r="BS455" i="1" s="1"/>
  <c r="BQ455" i="1" a="1"/>
  <c r="BQ455" i="1" s="1"/>
  <c r="BN451" i="1"/>
  <c r="BQ426" i="1" a="1"/>
  <c r="BQ426" i="1" s="1"/>
  <c r="BR426" i="1" a="1"/>
  <c r="BR426" i="1" s="1"/>
  <c r="BN415" i="1"/>
  <c r="BQ410" i="1" a="1"/>
  <c r="BQ410" i="1" s="1"/>
  <c r="BS410" i="1" a="1"/>
  <c r="BS410" i="1" s="1"/>
  <c r="BL405" i="1"/>
  <c r="BM405" i="1"/>
  <c r="BP394" i="1" a="1"/>
  <c r="BP394" i="1" s="1"/>
  <c r="BL382" i="1"/>
  <c r="BK382" i="1"/>
  <c r="BM382" i="1"/>
  <c r="BN382" i="1"/>
  <c r="BS341" i="1" a="1"/>
  <c r="BS341" i="1" s="1"/>
  <c r="BT341" i="1" a="1"/>
  <c r="BT341" i="1" s="1"/>
  <c r="BU341" i="1" a="1"/>
  <c r="BU341" i="1" s="1"/>
  <c r="BQ341" i="1" a="1"/>
  <c r="BQ341" i="1" s="1"/>
  <c r="BR341" i="1" a="1"/>
  <c r="BR341" i="1" s="1"/>
  <c r="BS304" i="1" a="1"/>
  <c r="BS304" i="1" s="1"/>
  <c r="BU304" i="1" a="1"/>
  <c r="BU304" i="1" s="1"/>
  <c r="BP304" i="1" a="1"/>
  <c r="BP304" i="1" s="1"/>
  <c r="BQ304" i="1" a="1"/>
  <c r="BQ304" i="1" s="1"/>
  <c r="BT304" i="1" a="1"/>
  <c r="BT304" i="1" s="1"/>
  <c r="BR304" i="1" a="1"/>
  <c r="BR304" i="1" s="1"/>
  <c r="BU504" i="1" a="1"/>
  <c r="BU504" i="1" s="1"/>
  <c r="BS481" i="1" a="1"/>
  <c r="BS481" i="1" s="1"/>
  <c r="BN468" i="1"/>
  <c r="BL460" i="1"/>
  <c r="BL437" i="1"/>
  <c r="BM437" i="1"/>
  <c r="BL436" i="1"/>
  <c r="BM436" i="1"/>
  <c r="BR434" i="1" a="1"/>
  <c r="BR434" i="1" s="1"/>
  <c r="BM424" i="1"/>
  <c r="BN424" i="1"/>
  <c r="BL423" i="1"/>
  <c r="BM423" i="1"/>
  <c r="BP421" i="1" a="1"/>
  <c r="BP421" i="1" s="1"/>
  <c r="BU421" i="1" a="1"/>
  <c r="BU421" i="1" s="1"/>
  <c r="BQ421" i="1" a="1"/>
  <c r="BQ421" i="1" s="1"/>
  <c r="BR421" i="1" a="1"/>
  <c r="BR421" i="1" s="1"/>
  <c r="BS421" i="1" a="1"/>
  <c r="BS421" i="1" s="1"/>
  <c r="BK415" i="1"/>
  <c r="BN400" i="1"/>
  <c r="BK400" i="1"/>
  <c r="BL389" i="1"/>
  <c r="BN389" i="1"/>
  <c r="BQ372" i="1" a="1"/>
  <c r="BQ372" i="1" s="1"/>
  <c r="BP314" i="1" a="1"/>
  <c r="BP314" i="1" s="1"/>
  <c r="BR314" i="1" a="1"/>
  <c r="BR314" i="1" s="1"/>
  <c r="BR378" i="1" a="1"/>
  <c r="BR378" i="1" s="1"/>
  <c r="BL358" i="1"/>
  <c r="BM358" i="1"/>
  <c r="BM350" i="1"/>
  <c r="BS346" i="1" a="1"/>
  <c r="BS346" i="1" s="1"/>
  <c r="BL343" i="1"/>
  <c r="BR303" i="1" a="1"/>
  <c r="BR303" i="1" s="1"/>
  <c r="BS303" i="1" a="1"/>
  <c r="BS303" i="1" s="1"/>
  <c r="BU303" i="1" a="1"/>
  <c r="BU303" i="1" s="1"/>
  <c r="BQ303" i="1" a="1"/>
  <c r="BQ303" i="1" s="1"/>
  <c r="BP271" i="1" a="1"/>
  <c r="BP271" i="1" s="1"/>
  <c r="BS271" i="1" a="1"/>
  <c r="BS271" i="1" s="1"/>
  <c r="BR271" i="1" a="1"/>
  <c r="BR271" i="1" s="1"/>
  <c r="BQ271" i="1" a="1"/>
  <c r="BQ271" i="1" s="1"/>
  <c r="BK445" i="1"/>
  <c r="BM440" i="1"/>
  <c r="BK429" i="1"/>
  <c r="BM428" i="1"/>
  <c r="BN422" i="1"/>
  <c r="BN414" i="1"/>
  <c r="BS402" i="1" a="1"/>
  <c r="BS402" i="1" s="1"/>
  <c r="BQ398" i="1" a="1"/>
  <c r="BQ398" i="1" s="1"/>
  <c r="BL392" i="1"/>
  <c r="BP390" i="1" a="1"/>
  <c r="BP390" i="1" s="1"/>
  <c r="BL388" i="1"/>
  <c r="BM386" i="1"/>
  <c r="BL384" i="1"/>
  <c r="BU380" i="1" a="1"/>
  <c r="BU380" i="1" s="1"/>
  <c r="BQ378" i="1" a="1"/>
  <c r="BQ378" i="1" s="1"/>
  <c r="BR366" i="1" a="1"/>
  <c r="BR366" i="1" s="1"/>
  <c r="BU362" i="1" a="1"/>
  <c r="BU362" i="1" s="1"/>
  <c r="BL362" i="1"/>
  <c r="BM362" i="1"/>
  <c r="BN358" i="1"/>
  <c r="BM337" i="1"/>
  <c r="BL296" i="1"/>
  <c r="BK296" i="1"/>
  <c r="BM296" i="1"/>
  <c r="BN278" i="1"/>
  <c r="BM278" i="1"/>
  <c r="BK278" i="1"/>
  <c r="BL278" i="1"/>
  <c r="BP234" i="1" a="1"/>
  <c r="BP234" i="1" s="1"/>
  <c r="BR234" i="1" a="1"/>
  <c r="BR234" i="1" s="1"/>
  <c r="BU364" i="1" a="1"/>
  <c r="BU364" i="1" s="1"/>
  <c r="BR354" i="1" a="1"/>
  <c r="BR354" i="1" s="1"/>
  <c r="BT354" i="1" a="1"/>
  <c r="BT354" i="1" s="1"/>
  <c r="BS349" i="1" a="1"/>
  <c r="BS349" i="1" s="1"/>
  <c r="BQ349" i="1" a="1"/>
  <c r="BQ349" i="1" s="1"/>
  <c r="BS338" i="1" a="1"/>
  <c r="BS338" i="1" s="1"/>
  <c r="BR338" i="1" a="1"/>
  <c r="BR338" i="1" s="1"/>
  <c r="BL332" i="1"/>
  <c r="BN332" i="1"/>
  <c r="BK332" i="1"/>
  <c r="BR298" i="1" a="1"/>
  <c r="BR298" i="1" s="1"/>
  <c r="BT298" i="1" a="1"/>
  <c r="BT298" i="1" s="1"/>
  <c r="BU298" i="1" a="1"/>
  <c r="BU298" i="1" s="1"/>
  <c r="BS294" i="1" a="1"/>
  <c r="BS294" i="1" s="1"/>
  <c r="BR294" i="1" a="1"/>
  <c r="BR294" i="1" s="1"/>
  <c r="BU271" i="1" a="1"/>
  <c r="BU271" i="1" s="1"/>
  <c r="BN432" i="1"/>
  <c r="BL416" i="1"/>
  <c r="BM398" i="1"/>
  <c r="BQ397" i="1" a="1"/>
  <c r="BQ397" i="1" s="1"/>
  <c r="BM390" i="1"/>
  <c r="BM366" i="1"/>
  <c r="BT364" i="1" a="1"/>
  <c r="BT364" i="1" s="1"/>
  <c r="BN355" i="1"/>
  <c r="BL355" i="1"/>
  <c r="BM351" i="1"/>
  <c r="BK351" i="1"/>
  <c r="BR339" i="1" a="1"/>
  <c r="BR339" i="1" s="1"/>
  <c r="BQ339" i="1" a="1"/>
  <c r="BQ339" i="1" s="1"/>
  <c r="BM306" i="1"/>
  <c r="BK306" i="1"/>
  <c r="BL306" i="1"/>
  <c r="BN306" i="1"/>
  <c r="BP287" i="1" a="1"/>
  <c r="BP287" i="1" s="1"/>
  <c r="BR287" i="1" a="1"/>
  <c r="BR287" i="1" s="1"/>
  <c r="BS287" i="1" a="1"/>
  <c r="BS287" i="1" s="1"/>
  <c r="BK281" i="1"/>
  <c r="BL281" i="1"/>
  <c r="BM281" i="1"/>
  <c r="BN281" i="1"/>
  <c r="BP184" i="1" a="1"/>
  <c r="BP184" i="1" s="1"/>
  <c r="BR184" i="1" a="1"/>
  <c r="BR184" i="1" s="1"/>
  <c r="BS184" i="1" a="1"/>
  <c r="BS184" i="1" s="1"/>
  <c r="BT184" i="1" a="1"/>
  <c r="BT184" i="1" s="1"/>
  <c r="BN376" i="1"/>
  <c r="BK376" i="1"/>
  <c r="BK350" i="1"/>
  <c r="BN350" i="1"/>
  <c r="BM343" i="1"/>
  <c r="BN343" i="1"/>
  <c r="BT335" i="1" a="1"/>
  <c r="BT335" i="1" s="1"/>
  <c r="BP335" i="1" a="1"/>
  <c r="BP335" i="1" s="1"/>
  <c r="BS325" i="1" a="1"/>
  <c r="BS325" i="1" s="1"/>
  <c r="BP325" i="1" a="1"/>
  <c r="BP325" i="1" s="1"/>
  <c r="BQ325" i="1" a="1"/>
  <c r="BQ325" i="1" s="1"/>
  <c r="BR325" i="1" a="1"/>
  <c r="BR325" i="1" s="1"/>
  <c r="BU325" i="1" a="1"/>
  <c r="BU325" i="1" s="1"/>
  <c r="BS323" i="1" a="1"/>
  <c r="BS323" i="1" s="1"/>
  <c r="BU323" i="1" a="1"/>
  <c r="BU323" i="1" s="1"/>
  <c r="BQ323" i="1" a="1"/>
  <c r="BQ323" i="1" s="1"/>
  <c r="BS317" i="1" a="1"/>
  <c r="BS317" i="1" s="1"/>
  <c r="BP317" i="1" a="1"/>
  <c r="BP317" i="1" s="1"/>
  <c r="BQ317" i="1" a="1"/>
  <c r="BQ317" i="1" s="1"/>
  <c r="BR317" i="1" a="1"/>
  <c r="BR317" i="1" s="1"/>
  <c r="BU317" i="1" a="1"/>
  <c r="BU317" i="1" s="1"/>
  <c r="BS315" i="1" a="1"/>
  <c r="BS315" i="1" s="1"/>
  <c r="BU315" i="1" a="1"/>
  <c r="BU315" i="1" s="1"/>
  <c r="BQ315" i="1" a="1"/>
  <c r="BQ315" i="1" s="1"/>
  <c r="BN294" i="1"/>
  <c r="BK294" i="1"/>
  <c r="BL294" i="1"/>
  <c r="BM294" i="1"/>
  <c r="BT288" i="1" a="1"/>
  <c r="BT288" i="1" s="1"/>
  <c r="BR288" i="1" a="1"/>
  <c r="BR288" i="1" s="1"/>
  <c r="BP286" i="1" a="1"/>
  <c r="BP286" i="1" s="1"/>
  <c r="BQ286" i="1" a="1"/>
  <c r="BQ286" i="1" s="1"/>
  <c r="BS286" i="1" a="1"/>
  <c r="BS286" i="1" s="1"/>
  <c r="BU286" i="1" a="1"/>
  <c r="BU286" i="1" s="1"/>
  <c r="BN438" i="1"/>
  <c r="BL432" i="1"/>
  <c r="BM411" i="1"/>
  <c r="BS398" i="1" a="1"/>
  <c r="BS398" i="1" s="1"/>
  <c r="BS358" i="1" a="1"/>
  <c r="BS358" i="1" s="1"/>
  <c r="BP354" i="1" a="1"/>
  <c r="BP354" i="1" s="1"/>
  <c r="BL349" i="1"/>
  <c r="BN349" i="1"/>
  <c r="BM342" i="1"/>
  <c r="BN342" i="1"/>
  <c r="BS335" i="1" a="1"/>
  <c r="BS335" i="1" s="1"/>
  <c r="BM332" i="1"/>
  <c r="BP330" i="1" a="1"/>
  <c r="BP330" i="1" s="1"/>
  <c r="BR330" i="1" a="1"/>
  <c r="BR330" i="1" s="1"/>
  <c r="BP295" i="1" a="1"/>
  <c r="BP295" i="1" s="1"/>
  <c r="BR295" i="1" a="1"/>
  <c r="BR295" i="1" s="1"/>
  <c r="BS295" i="1" a="1"/>
  <c r="BS295" i="1" s="1"/>
  <c r="BK438" i="1"/>
  <c r="BL396" i="1"/>
  <c r="BU378" i="1" a="1"/>
  <c r="BU378" i="1" s="1"/>
  <c r="BL378" i="1"/>
  <c r="BM378" i="1"/>
  <c r="BM376" i="1"/>
  <c r="BL374" i="1"/>
  <c r="BK374" i="1"/>
  <c r="BP364" i="1" a="1"/>
  <c r="BP364" i="1" s="1"/>
  <c r="BN360" i="1"/>
  <c r="BK360" i="1"/>
  <c r="BR358" i="1" a="1"/>
  <c r="BR358" i="1" s="1"/>
  <c r="BL356" i="1"/>
  <c r="BM356" i="1"/>
  <c r="BL340" i="1"/>
  <c r="BK340" i="1"/>
  <c r="BM340" i="1"/>
  <c r="BR337" i="1" a="1"/>
  <c r="BR337" i="1" s="1"/>
  <c r="BS333" i="1" a="1"/>
  <c r="BS333" i="1" s="1"/>
  <c r="BP333" i="1" a="1"/>
  <c r="BP333" i="1" s="1"/>
  <c r="BQ333" i="1" a="1"/>
  <c r="BQ333" i="1" s="1"/>
  <c r="BR333" i="1" a="1"/>
  <c r="BR333" i="1" s="1"/>
  <c r="BT333" i="1" a="1"/>
  <c r="BT333" i="1" s="1"/>
  <c r="BK326" i="1"/>
  <c r="BM326" i="1"/>
  <c r="BL325" i="1"/>
  <c r="BN325" i="1"/>
  <c r="BL323" i="1"/>
  <c r="BK323" i="1"/>
  <c r="BM323" i="1"/>
  <c r="BK318" i="1"/>
  <c r="BM318" i="1"/>
  <c r="BL317" i="1"/>
  <c r="BN317" i="1"/>
  <c r="BL315" i="1"/>
  <c r="BK315" i="1"/>
  <c r="BM315" i="1"/>
  <c r="BS296" i="1" a="1"/>
  <c r="BS296" i="1" s="1"/>
  <c r="BU296" i="1" a="1"/>
  <c r="BU296" i="1" s="1"/>
  <c r="BQ296" i="1" a="1"/>
  <c r="BQ296" i="1" s="1"/>
  <c r="BL288" i="1"/>
  <c r="BK288" i="1"/>
  <c r="BM288" i="1"/>
  <c r="BR286" i="1" a="1"/>
  <c r="BR286" i="1" s="1"/>
  <c r="BM282" i="1"/>
  <c r="BK282" i="1"/>
  <c r="BL282" i="1"/>
  <c r="BN282" i="1"/>
  <c r="BQ280" i="1" a="1"/>
  <c r="BQ280" i="1" s="1"/>
  <c r="BP280" i="1" a="1"/>
  <c r="BP280" i="1" s="1"/>
  <c r="BR280" i="1" a="1"/>
  <c r="BR280" i="1" s="1"/>
  <c r="BT280" i="1" a="1"/>
  <c r="BT280" i="1" s="1"/>
  <c r="BT227" i="1" a="1"/>
  <c r="BT227" i="1" s="1"/>
  <c r="BU227" i="1" a="1"/>
  <c r="BU227" i="1" s="1"/>
  <c r="BP227" i="1" a="1"/>
  <c r="BP227" i="1" s="1"/>
  <c r="BQ227" i="1" a="1"/>
  <c r="BQ227" i="1" s="1"/>
  <c r="BS227" i="1" a="1"/>
  <c r="BS227" i="1" s="1"/>
  <c r="BU212" i="1" a="1"/>
  <c r="BU212" i="1" s="1"/>
  <c r="BQ212" i="1" a="1"/>
  <c r="BQ212" i="1" s="1"/>
  <c r="BR212" i="1" a="1"/>
  <c r="BR212" i="1" s="1"/>
  <c r="BK210" i="1"/>
  <c r="BL210" i="1"/>
  <c r="BM210" i="1"/>
  <c r="BN210" i="1"/>
  <c r="BU278" i="1" a="1"/>
  <c r="BU278" i="1" s="1"/>
  <c r="BM266" i="1"/>
  <c r="BN266" i="1"/>
  <c r="BK266" i="1"/>
  <c r="BL266" i="1"/>
  <c r="BT180" i="1" a="1"/>
  <c r="BT180" i="1" s="1"/>
  <c r="BR180" i="1" a="1"/>
  <c r="BR180" i="1" s="1"/>
  <c r="BQ161" i="1" a="1"/>
  <c r="BQ161" i="1" s="1"/>
  <c r="BR161" i="1" a="1"/>
  <c r="BR161" i="1" s="1"/>
  <c r="BM333" i="1"/>
  <c r="BU324" i="1" a="1"/>
  <c r="BU324" i="1" s="1"/>
  <c r="BK324" i="1"/>
  <c r="BU316" i="1" a="1"/>
  <c r="BU316" i="1" s="1"/>
  <c r="BK316" i="1"/>
  <c r="BK309" i="1"/>
  <c r="BN308" i="1"/>
  <c r="BT306" i="1" a="1"/>
  <c r="BT306" i="1" s="1"/>
  <c r="BK305" i="1"/>
  <c r="BL297" i="1"/>
  <c r="BK290" i="1"/>
  <c r="BQ264" i="1" a="1"/>
  <c r="BQ264" i="1" s="1"/>
  <c r="BS264" i="1" a="1"/>
  <c r="BS264" i="1" s="1"/>
  <c r="BQ259" i="1" a="1"/>
  <c r="BQ259" i="1" s="1"/>
  <c r="BS259" i="1" a="1"/>
  <c r="BS259" i="1" s="1"/>
  <c r="BK253" i="1"/>
  <c r="BL253" i="1"/>
  <c r="BM253" i="1"/>
  <c r="BN253" i="1"/>
  <c r="BM244" i="1"/>
  <c r="BK244" i="1"/>
  <c r="BL244" i="1"/>
  <c r="BN244" i="1"/>
  <c r="BN241" i="1"/>
  <c r="BM241" i="1"/>
  <c r="BN233" i="1"/>
  <c r="BM233" i="1"/>
  <c r="BQ180" i="1" a="1"/>
  <c r="BQ180" i="1" s="1"/>
  <c r="BS164" i="1" a="1"/>
  <c r="BS164" i="1" s="1"/>
  <c r="BQ164" i="1" a="1"/>
  <c r="BQ164" i="1" s="1"/>
  <c r="BU164" i="1" a="1"/>
  <c r="BU164" i="1" s="1"/>
  <c r="BQ146" i="1" a="1"/>
  <c r="BQ146" i="1" s="1"/>
  <c r="BS146" i="1" a="1"/>
  <c r="BS146" i="1" s="1"/>
  <c r="BM260" i="1"/>
  <c r="BL260" i="1"/>
  <c r="BR250" i="1" a="1"/>
  <c r="BR250" i="1" s="1"/>
  <c r="BP229" i="1" a="1"/>
  <c r="BP229" i="1" s="1"/>
  <c r="BP226" i="1" a="1"/>
  <c r="BP226" i="1" s="1"/>
  <c r="BR226" i="1" a="1"/>
  <c r="BR226" i="1" s="1"/>
  <c r="BR205" i="1" a="1"/>
  <c r="BR205" i="1" s="1"/>
  <c r="BP205" i="1" a="1"/>
  <c r="BP205" i="1" s="1"/>
  <c r="BT148" i="1" a="1"/>
  <c r="BT148" i="1" s="1"/>
  <c r="BR148" i="1" a="1"/>
  <c r="BR148" i="1" s="1"/>
  <c r="BS148" i="1" a="1"/>
  <c r="BS148" i="1" s="1"/>
  <c r="BQ148" i="1" a="1"/>
  <c r="BQ148" i="1" s="1"/>
  <c r="BU148" i="1" a="1"/>
  <c r="BU148" i="1" s="1"/>
  <c r="BN371" i="1"/>
  <c r="BQ332" i="1" a="1"/>
  <c r="BQ332" i="1" s="1"/>
  <c r="BQ324" i="1" a="1"/>
  <c r="BQ324" i="1" s="1"/>
  <c r="BQ316" i="1" a="1"/>
  <c r="BQ316" i="1" s="1"/>
  <c r="BM313" i="1"/>
  <c r="BK307" i="1"/>
  <c r="BK303" i="1"/>
  <c r="BL302" i="1"/>
  <c r="BL301" i="1"/>
  <c r="BN300" i="1"/>
  <c r="BM292" i="1"/>
  <c r="BS290" i="1" a="1"/>
  <c r="BS290" i="1" s="1"/>
  <c r="BP279" i="1" a="1"/>
  <c r="BP279" i="1" s="1"/>
  <c r="BS279" i="1" a="1"/>
  <c r="BS279" i="1" s="1"/>
  <c r="BL277" i="1"/>
  <c r="BU258" i="1" a="1"/>
  <c r="BU258" i="1" s="1"/>
  <c r="BK245" i="1"/>
  <c r="BL245" i="1"/>
  <c r="BM245" i="1"/>
  <c r="BK239" i="1"/>
  <c r="BL239" i="1"/>
  <c r="BK234" i="1"/>
  <c r="BL234" i="1"/>
  <c r="BM234" i="1"/>
  <c r="BQ232" i="1" a="1"/>
  <c r="BQ232" i="1" s="1"/>
  <c r="BR232" i="1" a="1"/>
  <c r="BR232" i="1" s="1"/>
  <c r="BS232" i="1" a="1"/>
  <c r="BS232" i="1" s="1"/>
  <c r="BU188" i="1" a="1"/>
  <c r="BU188" i="1" s="1"/>
  <c r="BP188" i="1" a="1"/>
  <c r="BP188" i="1" s="1"/>
  <c r="BQ188" i="1" a="1"/>
  <c r="BQ188" i="1" s="1"/>
  <c r="BS188" i="1" a="1"/>
  <c r="BS188" i="1" s="1"/>
  <c r="BT188" i="1" a="1"/>
  <c r="BT188" i="1" s="1"/>
  <c r="BL292" i="1"/>
  <c r="BL280" i="1"/>
  <c r="BK280" i="1"/>
  <c r="BM274" i="1"/>
  <c r="BN274" i="1"/>
  <c r="BK274" i="1"/>
  <c r="BP270" i="1" a="1"/>
  <c r="BP270" i="1" s="1"/>
  <c r="BS270" i="1" a="1"/>
  <c r="BS270" i="1" s="1"/>
  <c r="BQ240" i="1" a="1"/>
  <c r="BQ240" i="1" s="1"/>
  <c r="BR240" i="1" a="1"/>
  <c r="BR240" i="1" s="1"/>
  <c r="BM222" i="1"/>
  <c r="BL222" i="1"/>
  <c r="BQ208" i="1" a="1"/>
  <c r="BQ208" i="1" s="1"/>
  <c r="BP208" i="1" a="1"/>
  <c r="BP208" i="1" s="1"/>
  <c r="BR208" i="1" a="1"/>
  <c r="BR208" i="1" s="1"/>
  <c r="BS208" i="1" a="1"/>
  <c r="BS208" i="1" s="1"/>
  <c r="BT208" i="1" a="1"/>
  <c r="BT208" i="1" s="1"/>
  <c r="BK202" i="1"/>
  <c r="BL202" i="1"/>
  <c r="BM202" i="1"/>
  <c r="BN202" i="1"/>
  <c r="BQ192" i="1" a="1"/>
  <c r="BQ192" i="1" s="1"/>
  <c r="BP192" i="1" a="1"/>
  <c r="BP192" i="1" s="1"/>
  <c r="BR192" i="1" a="1"/>
  <c r="BR192" i="1" s="1"/>
  <c r="BS192" i="1" a="1"/>
  <c r="BS192" i="1" s="1"/>
  <c r="BT192" i="1" a="1"/>
  <c r="BT192" i="1" s="1"/>
  <c r="BL300" i="1"/>
  <c r="BU299" i="1" a="1"/>
  <c r="BU299" i="1" s="1"/>
  <c r="BQ216" i="1" a="1"/>
  <c r="BQ216" i="1" s="1"/>
  <c r="BS216" i="1" a="1"/>
  <c r="BS216" i="1" s="1"/>
  <c r="BT216" i="1" a="1"/>
  <c r="BT216" i="1" s="1"/>
  <c r="BR216" i="1" a="1"/>
  <c r="BR216" i="1" s="1"/>
  <c r="BK197" i="1"/>
  <c r="BL197" i="1"/>
  <c r="BM197" i="1"/>
  <c r="BN197" i="1"/>
  <c r="BQ176" i="1" a="1"/>
  <c r="BQ176" i="1" s="1"/>
  <c r="BP176" i="1" a="1"/>
  <c r="BP176" i="1" s="1"/>
  <c r="BR176" i="1" a="1"/>
  <c r="BR176" i="1" s="1"/>
  <c r="BS176" i="1" a="1"/>
  <c r="BS176" i="1" s="1"/>
  <c r="BT176" i="1" a="1"/>
  <c r="BT176" i="1" s="1"/>
  <c r="BP160" i="1" a="1"/>
  <c r="BP160" i="1" s="1"/>
  <c r="BS160" i="1" a="1"/>
  <c r="BS160" i="1" s="1"/>
  <c r="BN324" i="1"/>
  <c r="BN316" i="1"/>
  <c r="BN290" i="1"/>
  <c r="BL285" i="1"/>
  <c r="BL284" i="1"/>
  <c r="BM280" i="1"/>
  <c r="BK279" i="1"/>
  <c r="BN279" i="1"/>
  <c r="BP278" i="1" a="1"/>
  <c r="BP278" i="1" s="1"/>
  <c r="BR278" i="1" a="1"/>
  <c r="BR278" i="1" s="1"/>
  <c r="BQ272" i="1" a="1"/>
  <c r="BQ272" i="1" s="1"/>
  <c r="BR272" i="1" a="1"/>
  <c r="BR272" i="1" s="1"/>
  <c r="BQ270" i="1" a="1"/>
  <c r="BQ270" i="1" s="1"/>
  <c r="BP265" i="1" a="1"/>
  <c r="BP265" i="1" s="1"/>
  <c r="BU265" i="1" a="1"/>
  <c r="BU265" i="1" s="1"/>
  <c r="BR265" i="1" a="1"/>
  <c r="BR265" i="1" s="1"/>
  <c r="BT265" i="1" a="1"/>
  <c r="BT265" i="1" s="1"/>
  <c r="BQ224" i="1" a="1"/>
  <c r="BQ224" i="1" s="1"/>
  <c r="BR224" i="1" a="1"/>
  <c r="BR224" i="1" s="1"/>
  <c r="BS224" i="1" a="1"/>
  <c r="BS224" i="1" s="1"/>
  <c r="BK186" i="1"/>
  <c r="BL186" i="1"/>
  <c r="BM186" i="1"/>
  <c r="BS178" i="1" a="1"/>
  <c r="BS178" i="1" s="1"/>
  <c r="BR178" i="1" a="1"/>
  <c r="BR178" i="1" s="1"/>
  <c r="BU154" i="1" a="1"/>
  <c r="BU154" i="1" s="1"/>
  <c r="BP154" i="1" a="1"/>
  <c r="BP154" i="1" s="1"/>
  <c r="BQ154" i="1" a="1"/>
  <c r="BQ154" i="1" s="1"/>
  <c r="BR154" i="1" a="1"/>
  <c r="BR154" i="1" s="1"/>
  <c r="BS154" i="1" a="1"/>
  <c r="BS154" i="1" s="1"/>
  <c r="BT154" i="1" a="1"/>
  <c r="BT154" i="1" s="1"/>
  <c r="BL250" i="1"/>
  <c r="BP246" i="1" a="1"/>
  <c r="BP246" i="1" s="1"/>
  <c r="BL243" i="1"/>
  <c r="BL228" i="1"/>
  <c r="BM225" i="1"/>
  <c r="BK221" i="1"/>
  <c r="BN220" i="1"/>
  <c r="BP219" i="1" a="1"/>
  <c r="BP219" i="1" s="1"/>
  <c r="BM199" i="1"/>
  <c r="BL191" i="1"/>
  <c r="BM190" i="1"/>
  <c r="BM189" i="1"/>
  <c r="BL183" i="1"/>
  <c r="BP182" i="1" a="1"/>
  <c r="BP182" i="1" s="1"/>
  <c r="BP181" i="1" a="1"/>
  <c r="BP181" i="1" s="1"/>
  <c r="BL172" i="1"/>
  <c r="BL166" i="1"/>
  <c r="BK155" i="1"/>
  <c r="BM149" i="1"/>
  <c r="BK149" i="1"/>
  <c r="BL149" i="1"/>
  <c r="BL144" i="1"/>
  <c r="BN142" i="1"/>
  <c r="BM140" i="1"/>
  <c r="BS138" i="1" a="1"/>
  <c r="BS138" i="1" s="1"/>
  <c r="BT136" i="1" a="1"/>
  <c r="BT136" i="1" s="1"/>
  <c r="BS126" i="1" a="1"/>
  <c r="BS126" i="1" s="1"/>
  <c r="BP42" i="1" a="1"/>
  <c r="BP42" i="1" s="1"/>
  <c r="BQ42" i="1" a="1"/>
  <c r="BQ42" i="1" s="1"/>
  <c r="BR42" i="1" a="1"/>
  <c r="BR42" i="1" s="1"/>
  <c r="BS42" i="1" a="1"/>
  <c r="BS42" i="1" s="1"/>
  <c r="BU42" i="1" a="1"/>
  <c r="BU42" i="1" s="1"/>
  <c r="BK250" i="1"/>
  <c r="BK243" i="1"/>
  <c r="BK228" i="1"/>
  <c r="BL220" i="1"/>
  <c r="BR213" i="1" a="1"/>
  <c r="BR213" i="1" s="1"/>
  <c r="BN212" i="1"/>
  <c r="BL199" i="1"/>
  <c r="BN194" i="1"/>
  <c r="BM193" i="1"/>
  <c r="BK191" i="1"/>
  <c r="BK190" i="1"/>
  <c r="BL189" i="1"/>
  <c r="BL175" i="1"/>
  <c r="BL174" i="1"/>
  <c r="BU172" i="1" a="1"/>
  <c r="BU172" i="1" s="1"/>
  <c r="BK172" i="1"/>
  <c r="BK171" i="1"/>
  <c r="BK166" i="1"/>
  <c r="BT149" i="1" a="1"/>
  <c r="BT149" i="1" s="1"/>
  <c r="BR138" i="1" a="1"/>
  <c r="BR138" i="1" s="1"/>
  <c r="BS124" i="1" a="1"/>
  <c r="BS124" i="1" s="1"/>
  <c r="BP124" i="1" a="1"/>
  <c r="BP124" i="1" s="1"/>
  <c r="BQ124" i="1" a="1"/>
  <c r="BQ124" i="1" s="1"/>
  <c r="BT124" i="1" a="1"/>
  <c r="BT124" i="1" s="1"/>
  <c r="BS117" i="1" a="1"/>
  <c r="BS117" i="1" s="1"/>
  <c r="BU117" i="1" a="1"/>
  <c r="BU117" i="1" s="1"/>
  <c r="BR117" i="1" a="1"/>
  <c r="BR117" i="1" s="1"/>
  <c r="BP109" i="1" a="1"/>
  <c r="BP109" i="1" s="1"/>
  <c r="BS109" i="1" a="1"/>
  <c r="BS109" i="1" s="1"/>
  <c r="BQ109" i="1" a="1"/>
  <c r="BQ109" i="1" s="1"/>
  <c r="BR109" i="1" a="1"/>
  <c r="BR109" i="1" s="1"/>
  <c r="BQ105" i="1" a="1"/>
  <c r="BQ105" i="1" s="1"/>
  <c r="BU105" i="1" a="1"/>
  <c r="BU105" i="1" s="1"/>
  <c r="BQ58" i="1" a="1"/>
  <c r="BQ58" i="1" s="1"/>
  <c r="BP58" i="1" a="1"/>
  <c r="BP58" i="1" s="1"/>
  <c r="BR58" i="1" a="1"/>
  <c r="BR58" i="1" s="1"/>
  <c r="BS58" i="1" a="1"/>
  <c r="BS58" i="1" s="1"/>
  <c r="BT58" i="1" a="1"/>
  <c r="BT58" i="1" s="1"/>
  <c r="BR50" i="1" a="1"/>
  <c r="BR50" i="1" s="1"/>
  <c r="BS50" i="1" a="1"/>
  <c r="BS50" i="1" s="1"/>
  <c r="BU50" i="1" a="1"/>
  <c r="BU50" i="1" s="1"/>
  <c r="BQ50" i="1" a="1"/>
  <c r="BQ50" i="1" s="1"/>
  <c r="BP34" i="1" a="1"/>
  <c r="BP34" i="1" s="1"/>
  <c r="BU34" i="1" a="1"/>
  <c r="BU34" i="1" s="1"/>
  <c r="BQ34" i="1" a="1"/>
  <c r="BQ34" i="1" s="1"/>
  <c r="BR34" i="1" a="1"/>
  <c r="BR34" i="1" s="1"/>
  <c r="BS34" i="1" a="1"/>
  <c r="BS34" i="1" s="1"/>
  <c r="BL134" i="1"/>
  <c r="BM134" i="1"/>
  <c r="BN134" i="1"/>
  <c r="BQ130" i="1" a="1"/>
  <c r="BQ130" i="1" s="1"/>
  <c r="BP130" i="1" a="1"/>
  <c r="BP130" i="1" s="1"/>
  <c r="BR130" i="1" a="1"/>
  <c r="BR130" i="1" s="1"/>
  <c r="BS130" i="1" a="1"/>
  <c r="BS130" i="1" s="1"/>
  <c r="BP123" i="1" a="1"/>
  <c r="BP123" i="1" s="1"/>
  <c r="BS123" i="1" a="1"/>
  <c r="BS123" i="1" s="1"/>
  <c r="BT123" i="1" a="1"/>
  <c r="BT123" i="1" s="1"/>
  <c r="BR123" i="1" a="1"/>
  <c r="BR123" i="1" s="1"/>
  <c r="BN119" i="1"/>
  <c r="BM119" i="1"/>
  <c r="BL119" i="1"/>
  <c r="BL116" i="1"/>
  <c r="BK116" i="1"/>
  <c r="BT95" i="1" a="1"/>
  <c r="BT95" i="1" s="1"/>
  <c r="BR95" i="1" a="1"/>
  <c r="BR95" i="1" s="1"/>
  <c r="BS95" i="1" a="1"/>
  <c r="BS95" i="1" s="1"/>
  <c r="BU81" i="1" a="1"/>
  <c r="BU81" i="1" s="1"/>
  <c r="BR81" i="1" a="1"/>
  <c r="BR81" i="1" s="1"/>
  <c r="BP74" i="1" a="1"/>
  <c r="BP74" i="1" s="1"/>
  <c r="BR74" i="1" a="1"/>
  <c r="BR74" i="1" s="1"/>
  <c r="BS74" i="1" a="1"/>
  <c r="BS74" i="1" s="1"/>
  <c r="BT74" i="1" a="1"/>
  <c r="BT74" i="1" s="1"/>
  <c r="BQ68" i="1" a="1"/>
  <c r="BQ68" i="1" s="1"/>
  <c r="BR68" i="1" a="1"/>
  <c r="BR68" i="1" s="1"/>
  <c r="BS68" i="1" a="1"/>
  <c r="BS68" i="1" s="1"/>
  <c r="BU68" i="1" a="1"/>
  <c r="BU68" i="1" s="1"/>
  <c r="BQ62" i="1" a="1"/>
  <c r="BQ62" i="1" s="1"/>
  <c r="BR62" i="1" a="1"/>
  <c r="BR62" i="1" s="1"/>
  <c r="BU62" i="1" a="1"/>
  <c r="BU62" i="1" s="1"/>
  <c r="BS43" i="1" a="1"/>
  <c r="BS43" i="1" s="1"/>
  <c r="BR43" i="1" a="1"/>
  <c r="BR43" i="1" s="1"/>
  <c r="BT43" i="1" a="1"/>
  <c r="BT43" i="1" s="1"/>
  <c r="BP43" i="1" a="1"/>
  <c r="BP43" i="1" s="1"/>
  <c r="BS35" i="1" a="1"/>
  <c r="BS35" i="1" s="1"/>
  <c r="BP35" i="1" a="1"/>
  <c r="BP35" i="1" s="1"/>
  <c r="BR35" i="1" a="1"/>
  <c r="BR35" i="1" s="1"/>
  <c r="BT35" i="1" a="1"/>
  <c r="BT35" i="1" s="1"/>
  <c r="BP141" i="1" a="1"/>
  <c r="BP141" i="1" s="1"/>
  <c r="BT141" i="1" a="1"/>
  <c r="BT141" i="1" s="1"/>
  <c r="BK135" i="1"/>
  <c r="BL135" i="1"/>
  <c r="BL254" i="1"/>
  <c r="BU252" i="1" a="1"/>
  <c r="BU252" i="1" s="1"/>
  <c r="BL238" i="1"/>
  <c r="BL217" i="1"/>
  <c r="BN215" i="1"/>
  <c r="BN213" i="1"/>
  <c r="BN205" i="1"/>
  <c r="BL181" i="1"/>
  <c r="BQ172" i="1" a="1"/>
  <c r="BQ172" i="1" s="1"/>
  <c r="BT168" i="1" a="1"/>
  <c r="BT168" i="1" s="1"/>
  <c r="BL159" i="1"/>
  <c r="BL158" i="1"/>
  <c r="BU156" i="1" a="1"/>
  <c r="BU156" i="1" s="1"/>
  <c r="BP151" i="1" a="1"/>
  <c r="BP151" i="1" s="1"/>
  <c r="BS151" i="1" a="1"/>
  <c r="BS151" i="1" s="1"/>
  <c r="BM147" i="1"/>
  <c r="BN147" i="1"/>
  <c r="BU134" i="1" a="1"/>
  <c r="BU134" i="1" s="1"/>
  <c r="BK120" i="1"/>
  <c r="BN120" i="1"/>
  <c r="BM120" i="1"/>
  <c r="BM93" i="1"/>
  <c r="BL93" i="1"/>
  <c r="BK93" i="1"/>
  <c r="BQ89" i="1" a="1"/>
  <c r="BQ89" i="1" s="1"/>
  <c r="BR89" i="1" a="1"/>
  <c r="BR89" i="1" s="1"/>
  <c r="BS89" i="1" a="1"/>
  <c r="BS89" i="1" s="1"/>
  <c r="BU89" i="1" a="1"/>
  <c r="BU89" i="1" s="1"/>
  <c r="BQ81" i="1" a="1"/>
  <c r="BQ81" i="1" s="1"/>
  <c r="BP31" i="1" a="1"/>
  <c r="BP31" i="1" s="1"/>
  <c r="BR31" i="1" a="1"/>
  <c r="BR31" i="1" s="1"/>
  <c r="BM215" i="1"/>
  <c r="BM213" i="1"/>
  <c r="BM205" i="1"/>
  <c r="BM201" i="1"/>
  <c r="BS168" i="1" a="1"/>
  <c r="BS168" i="1" s="1"/>
  <c r="BK158" i="1"/>
  <c r="BN157" i="1"/>
  <c r="BN152" i="1"/>
  <c r="BK152" i="1"/>
  <c r="BK143" i="1"/>
  <c r="BL143" i="1"/>
  <c r="BL142" i="1"/>
  <c r="BM142" i="1"/>
  <c r="BU123" i="1" a="1"/>
  <c r="BU123" i="1" s="1"/>
  <c r="BS115" i="1" a="1"/>
  <c r="BS115" i="1" s="1"/>
  <c r="BT115" i="1" a="1"/>
  <c r="BT115" i="1" s="1"/>
  <c r="BP115" i="1" a="1"/>
  <c r="BP115" i="1" s="1"/>
  <c r="BR115" i="1" a="1"/>
  <c r="BR115" i="1" s="1"/>
  <c r="BR79" i="1" a="1"/>
  <c r="BR79" i="1" s="1"/>
  <c r="BS79" i="1" a="1"/>
  <c r="BS79" i="1" s="1"/>
  <c r="BP26" i="1" a="1"/>
  <c r="BP26" i="1" s="1"/>
  <c r="BQ26" i="1" a="1"/>
  <c r="BQ26" i="1" s="1"/>
  <c r="BR26" i="1" a="1"/>
  <c r="BR26" i="1" s="1"/>
  <c r="BS26" i="1" a="1"/>
  <c r="BS26" i="1" s="1"/>
  <c r="BU26" i="1" a="1"/>
  <c r="BU26" i="1" s="1"/>
  <c r="BQ252" i="1" a="1"/>
  <c r="BQ252" i="1" s="1"/>
  <c r="BT246" i="1" a="1"/>
  <c r="BT246" i="1" s="1"/>
  <c r="BL215" i="1"/>
  <c r="BL213" i="1"/>
  <c r="BL205" i="1"/>
  <c r="BL201" i="1"/>
  <c r="BN200" i="1"/>
  <c r="BL157" i="1"/>
  <c r="BS150" i="1" a="1"/>
  <c r="BS150" i="1" s="1"/>
  <c r="BT150" i="1" a="1"/>
  <c r="BT150" i="1" s="1"/>
  <c r="BK134" i="1"/>
  <c r="BT130" i="1" a="1"/>
  <c r="BT130" i="1" s="1"/>
  <c r="BQ107" i="1" a="1"/>
  <c r="BQ107" i="1" s="1"/>
  <c r="BP107" i="1" a="1"/>
  <c r="BP107" i="1" s="1"/>
  <c r="BR107" i="1" a="1"/>
  <c r="BR107" i="1" s="1"/>
  <c r="BS70" i="1" a="1"/>
  <c r="BS70" i="1" s="1"/>
  <c r="BR70" i="1" a="1"/>
  <c r="BR70" i="1" s="1"/>
  <c r="BT70" i="1" a="1"/>
  <c r="BT70" i="1" s="1"/>
  <c r="BU70" i="1" a="1"/>
  <c r="BU70" i="1" s="1"/>
  <c r="BP60" i="1" a="1"/>
  <c r="BP60" i="1" s="1"/>
  <c r="BR60" i="1" a="1"/>
  <c r="BR60" i="1" s="1"/>
  <c r="BS60" i="1" a="1"/>
  <c r="BS60" i="1" s="1"/>
  <c r="BN228" i="1"/>
  <c r="BL223" i="1"/>
  <c r="BS219" i="1" a="1"/>
  <c r="BS219" i="1" s="1"/>
  <c r="BM191" i="1"/>
  <c r="BN189" i="1"/>
  <c r="BN188" i="1"/>
  <c r="BQ187" i="1" a="1"/>
  <c r="BQ187" i="1" s="1"/>
  <c r="BQ182" i="1" a="1"/>
  <c r="BQ182" i="1" s="1"/>
  <c r="BQ156" i="1" a="1"/>
  <c r="BQ156" i="1" s="1"/>
  <c r="BK153" i="1"/>
  <c r="BL153" i="1"/>
  <c r="BR150" i="1" a="1"/>
  <c r="BR150" i="1" s="1"/>
  <c r="BT138" i="1" a="1"/>
  <c r="BT138" i="1" s="1"/>
  <c r="BK132" i="1"/>
  <c r="BL132" i="1"/>
  <c r="BM132" i="1"/>
  <c r="BP71" i="1" a="1"/>
  <c r="BP71" i="1" s="1"/>
  <c r="BT71" i="1" a="1"/>
  <c r="BT71" i="1" s="1"/>
  <c r="BS40" i="1" a="1"/>
  <c r="BS40" i="1" s="1"/>
  <c r="BP40" i="1" a="1"/>
  <c r="BP40" i="1" s="1"/>
  <c r="BR40" i="1" a="1"/>
  <c r="BR40" i="1" s="1"/>
  <c r="BT40" i="1" a="1"/>
  <c r="BT40" i="1" s="1"/>
  <c r="BP39" i="1" a="1"/>
  <c r="BP39" i="1" s="1"/>
  <c r="BR39" i="1" a="1"/>
  <c r="BR39" i="1" s="1"/>
  <c r="BK122" i="1"/>
  <c r="BK108" i="1"/>
  <c r="BM102" i="1"/>
  <c r="BK97" i="1"/>
  <c r="BN92" i="1"/>
  <c r="BQ91" i="1" a="1"/>
  <c r="BQ91" i="1" s="1"/>
  <c r="BL89" i="1"/>
  <c r="BL85" i="1"/>
  <c r="BU83" i="1" a="1"/>
  <c r="BU83" i="1" s="1"/>
  <c r="BL77" i="1"/>
  <c r="BM70" i="1"/>
  <c r="BL68" i="1"/>
  <c r="BM64" i="1"/>
  <c r="BT63" i="1" a="1"/>
  <c r="BT63" i="1" s="1"/>
  <c r="BS46" i="1" a="1"/>
  <c r="BS46" i="1" s="1"/>
  <c r="BL36" i="1"/>
  <c r="BM31" i="1"/>
  <c r="BU72" i="1" a="1"/>
  <c r="BU72" i="1" s="1"/>
  <c r="BN29" i="1"/>
  <c r="BP27" i="1" a="1"/>
  <c r="BP27" i="1" s="1"/>
  <c r="BN26" i="1"/>
  <c r="BN137" i="1"/>
  <c r="BM125" i="1"/>
  <c r="BU113" i="1" a="1"/>
  <c r="BU113" i="1" s="1"/>
  <c r="BM107" i="1"/>
  <c r="BM106" i="1"/>
  <c r="BN104" i="1"/>
  <c r="BM99" i="1"/>
  <c r="BL92" i="1"/>
  <c r="BM84" i="1"/>
  <c r="BR83" i="1" a="1"/>
  <c r="BR83" i="1" s="1"/>
  <c r="BM79" i="1"/>
  <c r="BK76" i="1"/>
  <c r="BT72" i="1" a="1"/>
  <c r="BT72" i="1" s="1"/>
  <c r="BL72" i="1"/>
  <c r="BN69" i="1"/>
  <c r="BK60" i="1"/>
  <c r="BM59" i="1"/>
  <c r="BK54" i="1"/>
  <c r="BN53" i="1"/>
  <c r="BN50" i="1"/>
  <c r="BN45" i="1"/>
  <c r="BK42" i="1"/>
  <c r="BL41" i="1"/>
  <c r="BK30" i="1"/>
  <c r="BL29" i="1"/>
  <c r="BK26" i="1"/>
  <c r="BU140" i="1" a="1"/>
  <c r="BU140" i="1" s="1"/>
  <c r="BM138" i="1"/>
  <c r="BM137" i="1"/>
  <c r="BM115" i="1"/>
  <c r="BM114" i="1"/>
  <c r="BL104" i="1"/>
  <c r="BL103" i="1"/>
  <c r="BN98" i="1"/>
  <c r="BM91" i="1"/>
  <c r="BL84" i="1"/>
  <c r="BQ83" i="1" a="1"/>
  <c r="BQ83" i="1" s="1"/>
  <c r="BS72" i="1" a="1"/>
  <c r="BS72" i="1" s="1"/>
  <c r="BN71" i="1"/>
  <c r="BN63" i="1"/>
  <c r="BL59" i="1"/>
  <c r="BT54" i="1" a="1"/>
  <c r="BT54" i="1" s="1"/>
  <c r="BL53" i="1"/>
  <c r="BM52" i="1"/>
  <c r="BP51" i="1" a="1"/>
  <c r="BP51" i="1" s="1"/>
  <c r="BM50" i="1"/>
  <c r="BQ49" i="1" a="1"/>
  <c r="BQ49" i="1" s="1"/>
  <c r="BL45" i="1"/>
  <c r="BK41" i="1"/>
  <c r="BK29" i="1"/>
  <c r="BL114" i="1"/>
  <c r="BK91" i="1"/>
  <c r="BP83" i="1" a="1"/>
  <c r="BP83" i="1" s="1"/>
  <c r="BM63" i="1"/>
  <c r="BN57" i="1"/>
  <c r="BK53" i="1"/>
  <c r="BL52" i="1"/>
  <c r="BK50" i="1"/>
  <c r="BK45" i="1"/>
  <c r="BU38" i="1" a="1"/>
  <c r="BU38" i="1" s="1"/>
  <c r="BT32" i="1" a="1"/>
  <c r="BT32" i="1" s="1"/>
  <c r="BL28" i="1"/>
  <c r="BT27" i="1" a="1"/>
  <c r="BT27" i="1" s="1"/>
  <c r="BM122" i="1"/>
  <c r="BM97" i="1"/>
  <c r="BP72" i="1" a="1"/>
  <c r="BP72" i="1" s="1"/>
  <c r="BR66" i="1" a="1"/>
  <c r="BR66" i="1" s="1"/>
  <c r="BP32" i="1" a="1"/>
  <c r="BP32" i="1" s="1"/>
  <c r="BK124" i="1"/>
  <c r="BL108" i="1"/>
  <c r="BR91" i="1" a="1"/>
  <c r="BR91" i="1" s="1"/>
  <c r="BK83" i="1"/>
  <c r="BP66" i="1" a="1"/>
  <c r="BP66" i="1" s="1"/>
  <c r="BS505" i="1" a="1"/>
  <c r="BS505" i="1" s="1"/>
  <c r="BP505" i="1" a="1"/>
  <c r="BP505" i="1" s="1"/>
  <c r="BT505" i="1" a="1"/>
  <c r="BT505" i="1" s="1"/>
  <c r="BQ505" i="1" a="1"/>
  <c r="BQ505" i="1" s="1"/>
  <c r="BU505" i="1" a="1"/>
  <c r="BU505" i="1" s="1"/>
  <c r="BR505" i="1" a="1"/>
  <c r="BR505" i="1" s="1"/>
  <c r="BQ487" i="1" a="1"/>
  <c r="BQ487" i="1" s="1"/>
  <c r="BU487" i="1" a="1"/>
  <c r="BU487" i="1" s="1"/>
  <c r="BP487" i="1" a="1"/>
  <c r="BP487" i="1" s="1"/>
  <c r="BR487" i="1" a="1"/>
  <c r="BR487" i="1" s="1"/>
  <c r="BS487" i="1" a="1"/>
  <c r="BS487" i="1" s="1"/>
  <c r="BT487" i="1" a="1"/>
  <c r="BT487" i="1" s="1"/>
  <c r="BT499" i="1" a="1"/>
  <c r="BT499" i="1" s="1"/>
  <c r="BP499" i="1" a="1"/>
  <c r="BP499" i="1" s="1"/>
  <c r="BU499" i="1" a="1"/>
  <c r="BU499" i="1" s="1"/>
  <c r="BQ499" i="1" a="1"/>
  <c r="BQ499" i="1" s="1"/>
  <c r="BS499" i="1" a="1"/>
  <c r="BS499" i="1" s="1"/>
  <c r="BR499" i="1" a="1"/>
  <c r="BR499" i="1" s="1"/>
  <c r="BP503" i="1" a="1"/>
  <c r="BP503" i="1" s="1"/>
  <c r="BT503" i="1" a="1"/>
  <c r="BT503" i="1" s="1"/>
  <c r="BQ503" i="1" a="1"/>
  <c r="BQ503" i="1" s="1"/>
  <c r="BU503" i="1" a="1"/>
  <c r="BU503" i="1" s="1"/>
  <c r="BR503" i="1" a="1"/>
  <c r="BR503" i="1" s="1"/>
  <c r="BS503" i="1" a="1"/>
  <c r="BS503" i="1" s="1"/>
  <c r="BQ501" i="1" a="1"/>
  <c r="BQ501" i="1" s="1"/>
  <c r="BU501" i="1" a="1"/>
  <c r="BU501" i="1" s="1"/>
  <c r="BR501" i="1" a="1"/>
  <c r="BR501" i="1" s="1"/>
  <c r="BS501" i="1" a="1"/>
  <c r="BS501" i="1" s="1"/>
  <c r="BP501" i="1" a="1"/>
  <c r="BP501" i="1" s="1"/>
  <c r="BT501" i="1" a="1"/>
  <c r="BT501" i="1" s="1"/>
  <c r="BP496" i="1" a="1"/>
  <c r="BP496" i="1" s="1"/>
  <c r="BT496" i="1" a="1"/>
  <c r="BT496" i="1" s="1"/>
  <c r="BS496" i="1" a="1"/>
  <c r="BS496" i="1" s="1"/>
  <c r="BR496" i="1" a="1"/>
  <c r="BR496" i="1" s="1"/>
  <c r="BU496" i="1" a="1"/>
  <c r="BU496" i="1" s="1"/>
  <c r="BQ496" i="1" a="1"/>
  <c r="BQ496" i="1" s="1"/>
  <c r="BR507" i="1" a="1"/>
  <c r="BR507" i="1" s="1"/>
  <c r="BS507" i="1" a="1"/>
  <c r="BS507" i="1" s="1"/>
  <c r="BP507" i="1" a="1"/>
  <c r="BP507" i="1" s="1"/>
  <c r="BT507" i="1" a="1"/>
  <c r="BT507" i="1" s="1"/>
  <c r="BQ507" i="1" a="1"/>
  <c r="BQ507" i="1" s="1"/>
  <c r="BU507" i="1" a="1"/>
  <c r="BU507" i="1" s="1"/>
  <c r="BP506" i="1" a="1"/>
  <c r="BP506" i="1" s="1"/>
  <c r="BQ506" i="1" a="1"/>
  <c r="BQ506" i="1" s="1"/>
  <c r="BU506" i="1" a="1"/>
  <c r="BU506" i="1" s="1"/>
  <c r="BR506" i="1" a="1"/>
  <c r="BR506" i="1" s="1"/>
  <c r="BT506" i="1" a="1"/>
  <c r="BT506" i="1" s="1"/>
  <c r="BS506" i="1" a="1"/>
  <c r="BS506" i="1" s="1"/>
  <c r="BS486" i="1" a="1"/>
  <c r="BS486" i="1" s="1"/>
  <c r="BQ486" i="1" a="1"/>
  <c r="BQ486" i="1" s="1"/>
  <c r="BU486" i="1" a="1"/>
  <c r="BU486" i="1" s="1"/>
  <c r="BR486" i="1" a="1"/>
  <c r="BR486" i="1" s="1"/>
  <c r="BP466" i="1" a="1"/>
  <c r="BP466" i="1" s="1"/>
  <c r="BT466" i="1" a="1"/>
  <c r="BT466" i="1" s="1"/>
  <c r="BU466" i="1" a="1"/>
  <c r="BU466" i="1" s="1"/>
  <c r="BQ466" i="1" a="1"/>
  <c r="BQ466" i="1" s="1"/>
  <c r="BR466" i="1" a="1"/>
  <c r="BR466" i="1" s="1"/>
  <c r="BQ464" i="1" a="1"/>
  <c r="BQ464" i="1" s="1"/>
  <c r="BU464" i="1" a="1"/>
  <c r="BU464" i="1" s="1"/>
  <c r="BR464" i="1" a="1"/>
  <c r="BR464" i="1" s="1"/>
  <c r="BS464" i="1" a="1"/>
  <c r="BS464" i="1" s="1"/>
  <c r="BT464" i="1" a="1"/>
  <c r="BT464" i="1" s="1"/>
  <c r="BP464" i="1" a="1"/>
  <c r="BP464" i="1" s="1"/>
  <c r="BS452" i="1" a="1"/>
  <c r="BS452" i="1" s="1"/>
  <c r="BP452" i="1" a="1"/>
  <c r="BP452" i="1" s="1"/>
  <c r="BU452" i="1" a="1"/>
  <c r="BU452" i="1" s="1"/>
  <c r="BQ452" i="1" a="1"/>
  <c r="BQ452" i="1" s="1"/>
  <c r="BR452" i="1" a="1"/>
  <c r="BR452" i="1" s="1"/>
  <c r="BT452" i="1" a="1"/>
  <c r="BT452" i="1" s="1"/>
  <c r="BQ431" i="1" a="1"/>
  <c r="BQ431" i="1" s="1"/>
  <c r="BU431" i="1" a="1"/>
  <c r="BU431" i="1" s="1"/>
  <c r="BR431" i="1" a="1"/>
  <c r="BR431" i="1" s="1"/>
  <c r="BS431" i="1" a="1"/>
  <c r="BS431" i="1" s="1"/>
  <c r="BP431" i="1" a="1"/>
  <c r="BP431" i="1" s="1"/>
  <c r="BT431" i="1" a="1"/>
  <c r="BT431" i="1" s="1"/>
  <c r="BK507" i="1"/>
  <c r="BM505" i="1"/>
  <c r="BM498" i="1"/>
  <c r="BU492" i="1" a="1"/>
  <c r="BU492" i="1" s="1"/>
  <c r="BR491" i="1" a="1"/>
  <c r="BR491" i="1" s="1"/>
  <c r="BK489" i="1"/>
  <c r="BQ479" i="1" a="1"/>
  <c r="BQ479" i="1" s="1"/>
  <c r="BU479" i="1" a="1"/>
  <c r="BU479" i="1" s="1"/>
  <c r="BS475" i="1" a="1"/>
  <c r="BS475" i="1" s="1"/>
  <c r="BQ475" i="1" a="1"/>
  <c r="BQ475" i="1" s="1"/>
  <c r="BU475" i="1" a="1"/>
  <c r="BU475" i="1" s="1"/>
  <c r="BT504" i="1" a="1"/>
  <c r="BT504" i="1" s="1"/>
  <c r="BP504" i="1" a="1"/>
  <c r="BP504" i="1" s="1"/>
  <c r="BN503" i="1"/>
  <c r="BU502" i="1" a="1"/>
  <c r="BU502" i="1" s="1"/>
  <c r="BQ502" i="1" a="1"/>
  <c r="BQ502" i="1" s="1"/>
  <c r="BR497" i="1" a="1"/>
  <c r="BR497" i="1" s="1"/>
  <c r="BQ495" i="1" a="1"/>
  <c r="BQ495" i="1" s="1"/>
  <c r="BU495" i="1" a="1"/>
  <c r="BU495" i="1" s="1"/>
  <c r="BT494" i="1" a="1"/>
  <c r="BT494" i="1" s="1"/>
  <c r="BK494" i="1"/>
  <c r="BM494" i="1"/>
  <c r="BS490" i="1" a="1"/>
  <c r="BS490" i="1" s="1"/>
  <c r="BP490" i="1" a="1"/>
  <c r="BP490" i="1" s="1"/>
  <c r="BT490" i="1" a="1"/>
  <c r="BT490" i="1" s="1"/>
  <c r="BK486" i="1"/>
  <c r="BM486" i="1"/>
  <c r="BK482" i="1"/>
  <c r="BL482" i="1"/>
  <c r="BM482" i="1"/>
  <c r="BS478" i="1" a="1"/>
  <c r="BS478" i="1" s="1"/>
  <c r="BP478" i="1" a="1"/>
  <c r="BP478" i="1" s="1"/>
  <c r="BT478" i="1" a="1"/>
  <c r="BT478" i="1" s="1"/>
  <c r="BQ478" i="1" a="1"/>
  <c r="BQ478" i="1" s="1"/>
  <c r="BU478" i="1" a="1"/>
  <c r="BU478" i="1" s="1"/>
  <c r="BR478" i="1" a="1"/>
  <c r="BR478" i="1" s="1"/>
  <c r="BP476" i="1" a="1"/>
  <c r="BP476" i="1" s="1"/>
  <c r="BT476" i="1" a="1"/>
  <c r="BT476" i="1" s="1"/>
  <c r="BQ476" i="1" a="1"/>
  <c r="BQ476" i="1" s="1"/>
  <c r="BU476" i="1" a="1"/>
  <c r="BU476" i="1" s="1"/>
  <c r="BR476" i="1" a="1"/>
  <c r="BR476" i="1" s="1"/>
  <c r="BS476" i="1" a="1"/>
  <c r="BS476" i="1" s="1"/>
  <c r="BS470" i="1" a="1"/>
  <c r="BS470" i="1" s="1"/>
  <c r="BP470" i="1" a="1"/>
  <c r="BP470" i="1" s="1"/>
  <c r="BT470" i="1" a="1"/>
  <c r="BT470" i="1" s="1"/>
  <c r="BQ470" i="1" a="1"/>
  <c r="BQ470" i="1" s="1"/>
  <c r="BU470" i="1" a="1"/>
  <c r="BU470" i="1" s="1"/>
  <c r="BR470" i="1" a="1"/>
  <c r="BR470" i="1" s="1"/>
  <c r="BP468" i="1" a="1"/>
  <c r="BP468" i="1" s="1"/>
  <c r="BT468" i="1" a="1"/>
  <c r="BT468" i="1" s="1"/>
  <c r="BQ468" i="1" a="1"/>
  <c r="BQ468" i="1" s="1"/>
  <c r="BU468" i="1" a="1"/>
  <c r="BU468" i="1" s="1"/>
  <c r="BR468" i="1" a="1"/>
  <c r="BR468" i="1" s="1"/>
  <c r="BS468" i="1" a="1"/>
  <c r="BS468" i="1" s="1"/>
  <c r="BP461" i="1" a="1"/>
  <c r="BP461" i="1" s="1"/>
  <c r="BT461" i="1" a="1"/>
  <c r="BT461" i="1" s="1"/>
  <c r="BQ461" i="1" a="1"/>
  <c r="BQ461" i="1" s="1"/>
  <c r="BR461" i="1" a="1"/>
  <c r="BR461" i="1" s="1"/>
  <c r="BS461" i="1" a="1"/>
  <c r="BS461" i="1" s="1"/>
  <c r="BU461" i="1" a="1"/>
  <c r="BU461" i="1" s="1"/>
  <c r="BP450" i="1" a="1"/>
  <c r="BP450" i="1" s="1"/>
  <c r="BT450" i="1" a="1"/>
  <c r="BT450" i="1" s="1"/>
  <c r="BU450" i="1" a="1"/>
  <c r="BU450" i="1" s="1"/>
  <c r="BQ450" i="1" a="1"/>
  <c r="BQ450" i="1" s="1"/>
  <c r="BR450" i="1" a="1"/>
  <c r="BR450" i="1" s="1"/>
  <c r="BQ448" i="1" a="1"/>
  <c r="BQ448" i="1" s="1"/>
  <c r="BU448" i="1" a="1"/>
  <c r="BU448" i="1" s="1"/>
  <c r="BR448" i="1" a="1"/>
  <c r="BR448" i="1" s="1"/>
  <c r="BS448" i="1" a="1"/>
  <c r="BS448" i="1" s="1"/>
  <c r="BT448" i="1" a="1"/>
  <c r="BT448" i="1" s="1"/>
  <c r="BP448" i="1" a="1"/>
  <c r="BP448" i="1" s="1"/>
  <c r="BP428" i="1" a="1"/>
  <c r="BP428" i="1" s="1"/>
  <c r="BT428" i="1" a="1"/>
  <c r="BT428" i="1" s="1"/>
  <c r="BQ428" i="1" a="1"/>
  <c r="BQ428" i="1" s="1"/>
  <c r="BU428" i="1" a="1"/>
  <c r="BU428" i="1" s="1"/>
  <c r="BS428" i="1" a="1"/>
  <c r="BS428" i="1" s="1"/>
  <c r="BR428" i="1" a="1"/>
  <c r="BR428" i="1" s="1"/>
  <c r="BR492" i="1" a="1"/>
  <c r="BR492" i="1" s="1"/>
  <c r="BS492" i="1" a="1"/>
  <c r="BS492" i="1" s="1"/>
  <c r="BL489" i="1"/>
  <c r="BN489" i="1"/>
  <c r="BP486" i="1" a="1"/>
  <c r="BP486" i="1" s="1"/>
  <c r="BN506" i="1"/>
  <c r="BM503" i="1"/>
  <c r="BU500" i="1" a="1"/>
  <c r="BU500" i="1" s="1"/>
  <c r="BQ498" i="1" a="1"/>
  <c r="BQ498" i="1" s="1"/>
  <c r="BQ497" i="1" a="1"/>
  <c r="BQ497" i="1" s="1"/>
  <c r="BT495" i="1" a="1"/>
  <c r="BT495" i="1" s="1"/>
  <c r="BP493" i="1" a="1"/>
  <c r="BP493" i="1" s="1"/>
  <c r="BP491" i="1" a="1"/>
  <c r="BP491" i="1" s="1"/>
  <c r="BU490" i="1" a="1"/>
  <c r="BU490" i="1" s="1"/>
  <c r="BR489" i="1" a="1"/>
  <c r="BR489" i="1" s="1"/>
  <c r="BL486" i="1"/>
  <c r="BU485" i="1" a="1"/>
  <c r="BU485" i="1" s="1"/>
  <c r="BT483" i="1" a="1"/>
  <c r="BT483" i="1" s="1"/>
  <c r="BN482" i="1"/>
  <c r="BR480" i="1" a="1"/>
  <c r="BR480" i="1" s="1"/>
  <c r="BS480" i="1" a="1"/>
  <c r="BS480" i="1" s="1"/>
  <c r="BP480" i="1" a="1"/>
  <c r="BP480" i="1" s="1"/>
  <c r="BT480" i="1" a="1"/>
  <c r="BT480" i="1" s="1"/>
  <c r="BQ480" i="1" a="1"/>
  <c r="BQ480" i="1" s="1"/>
  <c r="BU480" i="1" a="1"/>
  <c r="BU480" i="1" s="1"/>
  <c r="BK474" i="1"/>
  <c r="BL474" i="1"/>
  <c r="BM474" i="1"/>
  <c r="BS466" i="1" a="1"/>
  <c r="BS466" i="1" s="1"/>
  <c r="BR472" i="1" a="1"/>
  <c r="BR472" i="1" s="1"/>
  <c r="BS472" i="1" a="1"/>
  <c r="BS472" i="1" s="1"/>
  <c r="BP472" i="1" a="1"/>
  <c r="BP472" i="1" s="1"/>
  <c r="BT472" i="1" a="1"/>
  <c r="BT472" i="1" s="1"/>
  <c r="BQ472" i="1" a="1"/>
  <c r="BQ472" i="1" s="1"/>
  <c r="BU472" i="1" a="1"/>
  <c r="BU472" i="1" s="1"/>
  <c r="BL503" i="1"/>
  <c r="BT502" i="1" a="1"/>
  <c r="BT502" i="1" s="1"/>
  <c r="BP502" i="1" a="1"/>
  <c r="BP502" i="1" s="1"/>
  <c r="BN501" i="1"/>
  <c r="BP500" i="1" a="1"/>
  <c r="BP500" i="1" s="1"/>
  <c r="BN490" i="1"/>
  <c r="BT486" i="1" a="1"/>
  <c r="BT486" i="1" s="1"/>
  <c r="BT485" i="1" a="1"/>
  <c r="BT485" i="1" s="1"/>
  <c r="BR483" i="1" a="1"/>
  <c r="BR483" i="1" s="1"/>
  <c r="BK478" i="1"/>
  <c r="BM478" i="1"/>
  <c r="BQ471" i="1" a="1"/>
  <c r="BQ471" i="1" s="1"/>
  <c r="BU471" i="1" a="1"/>
  <c r="BU471" i="1" s="1"/>
  <c r="BS471" i="1" a="1"/>
  <c r="BS471" i="1" s="1"/>
  <c r="BK470" i="1"/>
  <c r="BL470" i="1"/>
  <c r="BM470" i="1"/>
  <c r="BS460" i="1" a="1"/>
  <c r="BS460" i="1" s="1"/>
  <c r="BP460" i="1" a="1"/>
  <c r="BP460" i="1" s="1"/>
  <c r="BU460" i="1" a="1"/>
  <c r="BU460" i="1" s="1"/>
  <c r="BQ460" i="1" a="1"/>
  <c r="BQ460" i="1" s="1"/>
  <c r="BR460" i="1" a="1"/>
  <c r="BR460" i="1" s="1"/>
  <c r="BT460" i="1" a="1"/>
  <c r="BT460" i="1" s="1"/>
  <c r="BQ494" i="1" a="1"/>
  <c r="BQ494" i="1" s="1"/>
  <c r="BU494" i="1" a="1"/>
  <c r="BU494" i="1" s="1"/>
  <c r="BR494" i="1" a="1"/>
  <c r="BR494" i="1" s="1"/>
  <c r="BM501" i="1"/>
  <c r="BS495" i="1" a="1"/>
  <c r="BS495" i="1" s="1"/>
  <c r="BK495" i="1"/>
  <c r="BN495" i="1"/>
  <c r="BP489" i="1" a="1"/>
  <c r="BP489" i="1" s="1"/>
  <c r="BT489" i="1" a="1"/>
  <c r="BT489" i="1" s="1"/>
  <c r="BR488" i="1" a="1"/>
  <c r="BR488" i="1" s="1"/>
  <c r="BP488" i="1" a="1"/>
  <c r="BP488" i="1" s="1"/>
  <c r="BT488" i="1" a="1"/>
  <c r="BT488" i="1" s="1"/>
  <c r="BQ488" i="1" a="1"/>
  <c r="BQ488" i="1" s="1"/>
  <c r="BU488" i="1" a="1"/>
  <c r="BU488" i="1" s="1"/>
  <c r="BS485" i="1" a="1"/>
  <c r="BS485" i="1" s="1"/>
  <c r="BQ483" i="1" a="1"/>
  <c r="BQ483" i="1" s="1"/>
  <c r="BP481" i="1" a="1"/>
  <c r="BP481" i="1" s="1"/>
  <c r="BT481" i="1" a="1"/>
  <c r="BT481" i="1" s="1"/>
  <c r="BM480" i="1"/>
  <c r="BN480" i="1"/>
  <c r="BK480" i="1"/>
  <c r="BS450" i="1" a="1"/>
  <c r="BS450" i="1" s="1"/>
  <c r="BP444" i="1" a="1"/>
  <c r="BP444" i="1" s="1"/>
  <c r="BT444" i="1" a="1"/>
  <c r="BT444" i="1" s="1"/>
  <c r="BS444" i="1" a="1"/>
  <c r="BS444" i="1" s="1"/>
  <c r="BR444" i="1" a="1"/>
  <c r="BR444" i="1" s="1"/>
  <c r="BU444" i="1" a="1"/>
  <c r="BU444" i="1" s="1"/>
  <c r="BN427" i="1"/>
  <c r="BK427" i="1"/>
  <c r="BL427" i="1"/>
  <c r="BM427" i="1"/>
  <c r="BL501" i="1"/>
  <c r="BP497" i="1" a="1"/>
  <c r="BP497" i="1" s="1"/>
  <c r="BT497" i="1" a="1"/>
  <c r="BT497" i="1" s="1"/>
  <c r="BQ492" i="1" a="1"/>
  <c r="BQ492" i="1" s="1"/>
  <c r="BP484" i="1" a="1"/>
  <c r="BP484" i="1" s="1"/>
  <c r="BT484" i="1" a="1"/>
  <c r="BT484" i="1" s="1"/>
  <c r="BQ484" i="1" a="1"/>
  <c r="BQ484" i="1" s="1"/>
  <c r="BU484" i="1" a="1"/>
  <c r="BU484" i="1" s="1"/>
  <c r="BR484" i="1" a="1"/>
  <c r="BR484" i="1" s="1"/>
  <c r="BS484" i="1" a="1"/>
  <c r="BS484" i="1" s="1"/>
  <c r="BR477" i="1" a="1"/>
  <c r="BR477" i="1" s="1"/>
  <c r="BP477" i="1" a="1"/>
  <c r="BP477" i="1" s="1"/>
  <c r="BT477" i="1" a="1"/>
  <c r="BT477" i="1" s="1"/>
  <c r="BR469" i="1" a="1"/>
  <c r="BR469" i="1" s="1"/>
  <c r="BP469" i="1" a="1"/>
  <c r="BP469" i="1" s="1"/>
  <c r="BT469" i="1" a="1"/>
  <c r="BT469" i="1" s="1"/>
  <c r="BP458" i="1" a="1"/>
  <c r="BP458" i="1" s="1"/>
  <c r="BT458" i="1" a="1"/>
  <c r="BT458" i="1" s="1"/>
  <c r="BU458" i="1" a="1"/>
  <c r="BU458" i="1" s="1"/>
  <c r="BQ458" i="1" a="1"/>
  <c r="BQ458" i="1" s="1"/>
  <c r="BR458" i="1" a="1"/>
  <c r="BR458" i="1" s="1"/>
  <c r="BQ456" i="1" a="1"/>
  <c r="BQ456" i="1" s="1"/>
  <c r="BU456" i="1" a="1"/>
  <c r="BU456" i="1" s="1"/>
  <c r="BR456" i="1" a="1"/>
  <c r="BR456" i="1" s="1"/>
  <c r="BS456" i="1" a="1"/>
  <c r="BS456" i="1" s="1"/>
  <c r="BT456" i="1" a="1"/>
  <c r="BT456" i="1" s="1"/>
  <c r="BP456" i="1" a="1"/>
  <c r="BP456" i="1" s="1"/>
  <c r="BP453" i="1" a="1"/>
  <c r="BP453" i="1" s="1"/>
  <c r="BT453" i="1" a="1"/>
  <c r="BT453" i="1" s="1"/>
  <c r="BQ453" i="1" a="1"/>
  <c r="BQ453" i="1" s="1"/>
  <c r="BR453" i="1" a="1"/>
  <c r="BR453" i="1" s="1"/>
  <c r="BS453" i="1" a="1"/>
  <c r="BS453" i="1" s="1"/>
  <c r="BU453" i="1" a="1"/>
  <c r="BU453" i="1" s="1"/>
  <c r="BP443" i="1" a="1"/>
  <c r="BP443" i="1" s="1"/>
  <c r="BT443" i="1" a="1"/>
  <c r="BT443" i="1" s="1"/>
  <c r="BQ443" i="1" a="1"/>
  <c r="BQ443" i="1" s="1"/>
  <c r="BU443" i="1" a="1"/>
  <c r="BU443" i="1" s="1"/>
  <c r="BS443" i="1" a="1"/>
  <c r="BS443" i="1" s="1"/>
  <c r="BQ407" i="1" a="1"/>
  <c r="BQ407" i="1" s="1"/>
  <c r="BU407" i="1" a="1"/>
  <c r="BU407" i="1" s="1"/>
  <c r="BR407" i="1" a="1"/>
  <c r="BR407" i="1" s="1"/>
  <c r="BS407" i="1" a="1"/>
  <c r="BS407" i="1" s="1"/>
  <c r="BT407" i="1" a="1"/>
  <c r="BT407" i="1" s="1"/>
  <c r="BP494" i="1" a="1"/>
  <c r="BP494" i="1" s="1"/>
  <c r="BP492" i="1" a="1"/>
  <c r="BP492" i="1" s="1"/>
  <c r="BR490" i="1" a="1"/>
  <c r="BR490" i="1" s="1"/>
  <c r="BU489" i="1" a="1"/>
  <c r="BU489" i="1" s="1"/>
  <c r="BM488" i="1"/>
  <c r="BN488" i="1"/>
  <c r="BK488" i="1"/>
  <c r="BQ477" i="1" a="1"/>
  <c r="BQ477" i="1" s="1"/>
  <c r="BQ469" i="1" a="1"/>
  <c r="BQ469" i="1" s="1"/>
  <c r="BQ442" i="1" a="1"/>
  <c r="BQ442" i="1" s="1"/>
  <c r="BU442" i="1" a="1"/>
  <c r="BU442" i="1" s="1"/>
  <c r="BP442" i="1" a="1"/>
  <c r="BP442" i="1" s="1"/>
  <c r="BT442" i="1" a="1"/>
  <c r="BT442" i="1" s="1"/>
  <c r="BS442" i="1" a="1"/>
  <c r="BS442" i="1" s="1"/>
  <c r="BS419" i="1" a="1"/>
  <c r="BS419" i="1" s="1"/>
  <c r="BP419" i="1" a="1"/>
  <c r="BP419" i="1" s="1"/>
  <c r="BT419" i="1" a="1"/>
  <c r="BT419" i="1" s="1"/>
  <c r="BQ419" i="1" a="1"/>
  <c r="BQ419" i="1" s="1"/>
  <c r="BU419" i="1" a="1"/>
  <c r="BU419" i="1" s="1"/>
  <c r="BR419" i="1" a="1"/>
  <c r="BR419" i="1" s="1"/>
  <c r="BT482" i="1" a="1"/>
  <c r="BT482" i="1" s="1"/>
  <c r="BP482" i="1" a="1"/>
  <c r="BP482" i="1" s="1"/>
  <c r="BN481" i="1"/>
  <c r="BT474" i="1" a="1"/>
  <c r="BT474" i="1" s="1"/>
  <c r="BP474" i="1" a="1"/>
  <c r="BP474" i="1" s="1"/>
  <c r="BN473" i="1"/>
  <c r="BK472" i="1"/>
  <c r="BL467" i="1"/>
  <c r="BL466" i="1"/>
  <c r="BS459" i="1" a="1"/>
  <c r="BS459" i="1" s="1"/>
  <c r="BL458" i="1"/>
  <c r="BS451" i="1" a="1"/>
  <c r="BS451" i="1" s="1"/>
  <c r="BL450" i="1"/>
  <c r="BR447" i="1" a="1"/>
  <c r="BR447" i="1" s="1"/>
  <c r="BS447" i="1" a="1"/>
  <c r="BS447" i="1" s="1"/>
  <c r="BU439" i="1" a="1"/>
  <c r="BU439" i="1" s="1"/>
  <c r="BR432" i="1" a="1"/>
  <c r="BR432" i="1" s="1"/>
  <c r="BS432" i="1" a="1"/>
  <c r="BS432" i="1" s="1"/>
  <c r="BQ432" i="1" a="1"/>
  <c r="BQ432" i="1" s="1"/>
  <c r="BU432" i="1" a="1"/>
  <c r="BU432" i="1" s="1"/>
  <c r="BQ423" i="1" a="1"/>
  <c r="BQ423" i="1" s="1"/>
  <c r="BU423" i="1" a="1"/>
  <c r="BU423" i="1" s="1"/>
  <c r="BR423" i="1" a="1"/>
  <c r="BR423" i="1" s="1"/>
  <c r="BS423" i="1" a="1"/>
  <c r="BS423" i="1" s="1"/>
  <c r="BS403" i="1" a="1"/>
  <c r="BS403" i="1" s="1"/>
  <c r="BP403" i="1" a="1"/>
  <c r="BP403" i="1" s="1"/>
  <c r="BT403" i="1" a="1"/>
  <c r="BT403" i="1" s="1"/>
  <c r="BQ403" i="1" a="1"/>
  <c r="BQ403" i="1" s="1"/>
  <c r="BU403" i="1" a="1"/>
  <c r="BU403" i="1" s="1"/>
  <c r="BS387" i="1" a="1"/>
  <c r="BS387" i="1" s="1"/>
  <c r="BP387" i="1" a="1"/>
  <c r="BP387" i="1" s="1"/>
  <c r="BT387" i="1" a="1"/>
  <c r="BT387" i="1" s="1"/>
  <c r="BQ387" i="1" a="1"/>
  <c r="BQ387" i="1" s="1"/>
  <c r="BU387" i="1" a="1"/>
  <c r="BU387" i="1" s="1"/>
  <c r="BR387" i="1" a="1"/>
  <c r="BR387" i="1" s="1"/>
  <c r="BU463" i="1" a="1"/>
  <c r="BU463" i="1" s="1"/>
  <c r="BP463" i="1" a="1"/>
  <c r="BP463" i="1" s="1"/>
  <c r="BK459" i="1"/>
  <c r="BL459" i="1"/>
  <c r="BU455" i="1" a="1"/>
  <c r="BU455" i="1" s="1"/>
  <c r="BP455" i="1" a="1"/>
  <c r="BP455" i="1" s="1"/>
  <c r="BK451" i="1"/>
  <c r="BL451" i="1"/>
  <c r="BQ446" i="1" a="1"/>
  <c r="BQ446" i="1" s="1"/>
  <c r="BQ441" i="1" a="1"/>
  <c r="BQ441" i="1" s="1"/>
  <c r="BU441" i="1" a="1"/>
  <c r="BU441" i="1" s="1"/>
  <c r="BR441" i="1" a="1"/>
  <c r="BR441" i="1" s="1"/>
  <c r="BT439" i="1" a="1"/>
  <c r="BT439" i="1" s="1"/>
  <c r="BK434" i="1"/>
  <c r="BL434" i="1"/>
  <c r="BM434" i="1"/>
  <c r="BN434" i="1"/>
  <c r="BR424" i="1" a="1"/>
  <c r="BR424" i="1" s="1"/>
  <c r="BS424" i="1" a="1"/>
  <c r="BS424" i="1" s="1"/>
  <c r="BQ424" i="1" a="1"/>
  <c r="BQ424" i="1" s="1"/>
  <c r="BU424" i="1" a="1"/>
  <c r="BU424" i="1" s="1"/>
  <c r="BQ415" i="1" a="1"/>
  <c r="BQ415" i="1" s="1"/>
  <c r="BU415" i="1" a="1"/>
  <c r="BU415" i="1" s="1"/>
  <c r="BR415" i="1" a="1"/>
  <c r="BR415" i="1" s="1"/>
  <c r="BS415" i="1" a="1"/>
  <c r="BS415" i="1" s="1"/>
  <c r="BP409" i="1" a="1"/>
  <c r="BP409" i="1" s="1"/>
  <c r="BT409" i="1" a="1"/>
  <c r="BT409" i="1" s="1"/>
  <c r="BQ409" i="1" a="1"/>
  <c r="BQ409" i="1" s="1"/>
  <c r="BU409" i="1" a="1"/>
  <c r="BU409" i="1" s="1"/>
  <c r="BR409" i="1" a="1"/>
  <c r="BR409" i="1" s="1"/>
  <c r="BK395" i="1"/>
  <c r="BN395" i="1"/>
  <c r="BL395" i="1"/>
  <c r="BR386" i="1" a="1"/>
  <c r="BR386" i="1" s="1"/>
  <c r="BS386" i="1" a="1"/>
  <c r="BS386" i="1" s="1"/>
  <c r="BT386" i="1" a="1"/>
  <c r="BT386" i="1" s="1"/>
  <c r="BU386" i="1" a="1"/>
  <c r="BU386" i="1" s="1"/>
  <c r="BP386" i="1" a="1"/>
  <c r="BP386" i="1" s="1"/>
  <c r="BN487" i="1"/>
  <c r="BS482" i="1" a="1"/>
  <c r="BS482" i="1" s="1"/>
  <c r="BN479" i="1"/>
  <c r="BS474" i="1" a="1"/>
  <c r="BS474" i="1" s="1"/>
  <c r="BN471" i="1"/>
  <c r="BR459" i="1" a="1"/>
  <c r="BR459" i="1" s="1"/>
  <c r="BR451" i="1" a="1"/>
  <c r="BR451" i="1" s="1"/>
  <c r="BT447" i="1" a="1"/>
  <c r="BT447" i="1" s="1"/>
  <c r="BP446" i="1" a="1"/>
  <c r="BP446" i="1" s="1"/>
  <c r="BL444" i="1"/>
  <c r="BN444" i="1"/>
  <c r="BN443" i="1"/>
  <c r="BK443" i="1"/>
  <c r="BL443" i="1"/>
  <c r="BP441" i="1" a="1"/>
  <c r="BP441" i="1" s="1"/>
  <c r="BU438" i="1" a="1"/>
  <c r="BU438" i="1" s="1"/>
  <c r="BS435" i="1" a="1"/>
  <c r="BS435" i="1" s="1"/>
  <c r="BP435" i="1" a="1"/>
  <c r="BP435" i="1" s="1"/>
  <c r="BT435" i="1" a="1"/>
  <c r="BT435" i="1" s="1"/>
  <c r="BQ435" i="1" a="1"/>
  <c r="BQ435" i="1" s="1"/>
  <c r="BU435" i="1" a="1"/>
  <c r="BU435" i="1" s="1"/>
  <c r="BP420" i="1" a="1"/>
  <c r="BP420" i="1" s="1"/>
  <c r="BT420" i="1" a="1"/>
  <c r="BT420" i="1" s="1"/>
  <c r="BQ420" i="1" a="1"/>
  <c r="BQ420" i="1" s="1"/>
  <c r="BU420" i="1" a="1"/>
  <c r="BU420" i="1" s="1"/>
  <c r="BS420" i="1" a="1"/>
  <c r="BS420" i="1" s="1"/>
  <c r="BN419" i="1"/>
  <c r="BK419" i="1"/>
  <c r="BL419" i="1"/>
  <c r="BR416" i="1" a="1"/>
  <c r="BR416" i="1" s="1"/>
  <c r="BS416" i="1" a="1"/>
  <c r="BS416" i="1" s="1"/>
  <c r="BQ416" i="1" a="1"/>
  <c r="BQ416" i="1" s="1"/>
  <c r="BU416" i="1" a="1"/>
  <c r="BU416" i="1" s="1"/>
  <c r="BS406" i="1" a="1"/>
  <c r="BS406" i="1" s="1"/>
  <c r="BP406" i="1" a="1"/>
  <c r="BP406" i="1" s="1"/>
  <c r="BT406" i="1" a="1"/>
  <c r="BT406" i="1" s="1"/>
  <c r="BQ406" i="1" a="1"/>
  <c r="BQ406" i="1" s="1"/>
  <c r="BU406" i="1" a="1"/>
  <c r="BU406" i="1" s="1"/>
  <c r="BR406" i="1" a="1"/>
  <c r="BR406" i="1" s="1"/>
  <c r="BQ399" i="1" a="1"/>
  <c r="BQ399" i="1" s="1"/>
  <c r="BU399" i="1" a="1"/>
  <c r="BU399" i="1" s="1"/>
  <c r="BP399" i="1" a="1"/>
  <c r="BP399" i="1" s="1"/>
  <c r="BR399" i="1" a="1"/>
  <c r="BR399" i="1" s="1"/>
  <c r="BS399" i="1" a="1"/>
  <c r="BS399" i="1" s="1"/>
  <c r="BP384" i="1" a="1"/>
  <c r="BP384" i="1" s="1"/>
  <c r="BT384" i="1" a="1"/>
  <c r="BT384" i="1" s="1"/>
  <c r="BS384" i="1" a="1"/>
  <c r="BS384" i="1" s="1"/>
  <c r="BU384" i="1" a="1"/>
  <c r="BU384" i="1" s="1"/>
  <c r="BQ384" i="1" a="1"/>
  <c r="BQ384" i="1" s="1"/>
  <c r="BK442" i="1"/>
  <c r="BN442" i="1"/>
  <c r="BK441" i="1"/>
  <c r="BM441" i="1"/>
  <c r="BN441" i="1"/>
  <c r="BR440" i="1" a="1"/>
  <c r="BR440" i="1" s="1"/>
  <c r="BQ440" i="1" a="1"/>
  <c r="BQ440" i="1" s="1"/>
  <c r="BU440" i="1" a="1"/>
  <c r="BU440" i="1" s="1"/>
  <c r="BP433" i="1" a="1"/>
  <c r="BP433" i="1" s="1"/>
  <c r="BT433" i="1" a="1"/>
  <c r="BT433" i="1" s="1"/>
  <c r="BQ433" i="1" a="1"/>
  <c r="BQ433" i="1" s="1"/>
  <c r="BU433" i="1" a="1"/>
  <c r="BU433" i="1" s="1"/>
  <c r="BR433" i="1" a="1"/>
  <c r="BR433" i="1" s="1"/>
  <c r="BK426" i="1"/>
  <c r="BL426" i="1"/>
  <c r="BM426" i="1"/>
  <c r="BN426" i="1"/>
  <c r="BK410" i="1"/>
  <c r="BL410" i="1"/>
  <c r="BM410" i="1"/>
  <c r="BN410" i="1"/>
  <c r="BR408" i="1" a="1"/>
  <c r="BR408" i="1" s="1"/>
  <c r="BS408" i="1" a="1"/>
  <c r="BS408" i="1" s="1"/>
  <c r="BP408" i="1" a="1"/>
  <c r="BP408" i="1" s="1"/>
  <c r="BT408" i="1" a="1"/>
  <c r="BT408" i="1" s="1"/>
  <c r="BQ408" i="1" a="1"/>
  <c r="BQ408" i="1" s="1"/>
  <c r="BU408" i="1" a="1"/>
  <c r="BU408" i="1" s="1"/>
  <c r="BR403" i="1" a="1"/>
  <c r="BR403" i="1" s="1"/>
  <c r="BQ386" i="1" a="1"/>
  <c r="BQ386" i="1" s="1"/>
  <c r="BM463" i="1"/>
  <c r="BL462" i="1"/>
  <c r="BM462" i="1"/>
  <c r="BM455" i="1"/>
  <c r="BS454" i="1" a="1"/>
  <c r="BS454" i="1" s="1"/>
  <c r="BL454" i="1"/>
  <c r="BM454" i="1"/>
  <c r="BU446" i="1" a="1"/>
  <c r="BU446" i="1" s="1"/>
  <c r="BR445" i="1" a="1"/>
  <c r="BR445" i="1" s="1"/>
  <c r="BK444" i="1"/>
  <c r="BL442" i="1"/>
  <c r="BL441" i="1"/>
  <c r="BQ439" i="1" a="1"/>
  <c r="BQ439" i="1" s="1"/>
  <c r="BS430" i="1" a="1"/>
  <c r="BS430" i="1" s="1"/>
  <c r="BP430" i="1" a="1"/>
  <c r="BP430" i="1" s="1"/>
  <c r="BT430" i="1" a="1"/>
  <c r="BT430" i="1" s="1"/>
  <c r="BR430" i="1" a="1"/>
  <c r="BR430" i="1" s="1"/>
  <c r="BS427" i="1" a="1"/>
  <c r="BS427" i="1" s="1"/>
  <c r="BP427" i="1" a="1"/>
  <c r="BP427" i="1" s="1"/>
  <c r="BT427" i="1" a="1"/>
  <c r="BT427" i="1" s="1"/>
  <c r="BQ427" i="1" a="1"/>
  <c r="BQ427" i="1" s="1"/>
  <c r="BU427" i="1" a="1"/>
  <c r="BU427" i="1" s="1"/>
  <c r="BM419" i="1"/>
  <c r="BP416" i="1" a="1"/>
  <c r="BP416" i="1" s="1"/>
  <c r="BS409" i="1" a="1"/>
  <c r="BS409" i="1" s="1"/>
  <c r="BM395" i="1"/>
  <c r="BQ392" i="1" a="1"/>
  <c r="BQ392" i="1" s="1"/>
  <c r="BR392" i="1" a="1"/>
  <c r="BR392" i="1" s="1"/>
  <c r="BS392" i="1" a="1"/>
  <c r="BS392" i="1" s="1"/>
  <c r="BT392" i="1" a="1"/>
  <c r="BT392" i="1" s="1"/>
  <c r="BU392" i="1" a="1"/>
  <c r="BU392" i="1" s="1"/>
  <c r="BR384" i="1" a="1"/>
  <c r="BR384" i="1" s="1"/>
  <c r="BP361" i="1" a="1"/>
  <c r="BP361" i="1" s="1"/>
  <c r="BT361" i="1" a="1"/>
  <c r="BT361" i="1" s="1"/>
  <c r="BQ361" i="1" a="1"/>
  <c r="BQ361" i="1" s="1"/>
  <c r="BU361" i="1" a="1"/>
  <c r="BU361" i="1" s="1"/>
  <c r="BR361" i="1" a="1"/>
  <c r="BR361" i="1" s="1"/>
  <c r="BS361" i="1" a="1"/>
  <c r="BS361" i="1" s="1"/>
  <c r="BT473" i="1" a="1"/>
  <c r="BT473" i="1" s="1"/>
  <c r="BN472" i="1"/>
  <c r="BT465" i="1" a="1"/>
  <c r="BT465" i="1" s="1"/>
  <c r="BR463" i="1" a="1"/>
  <c r="BR463" i="1" s="1"/>
  <c r="BT457" i="1" a="1"/>
  <c r="BT457" i="1" s="1"/>
  <c r="BR455" i="1" a="1"/>
  <c r="BR455" i="1" s="1"/>
  <c r="BQ447" i="1" a="1"/>
  <c r="BQ447" i="1" s="1"/>
  <c r="BT446" i="1" a="1"/>
  <c r="BT446" i="1" s="1"/>
  <c r="BP436" i="1" a="1"/>
  <c r="BP436" i="1" s="1"/>
  <c r="BT436" i="1" a="1"/>
  <c r="BT436" i="1" s="1"/>
  <c r="BS436" i="1" a="1"/>
  <c r="BS436" i="1" s="1"/>
  <c r="BN435" i="1"/>
  <c r="BK435" i="1"/>
  <c r="BL435" i="1"/>
  <c r="BP425" i="1" a="1"/>
  <c r="BP425" i="1" s="1"/>
  <c r="BT425" i="1" a="1"/>
  <c r="BT425" i="1" s="1"/>
  <c r="BQ425" i="1" a="1"/>
  <c r="BQ425" i="1" s="1"/>
  <c r="BU425" i="1" a="1"/>
  <c r="BU425" i="1" s="1"/>
  <c r="BR425" i="1" a="1"/>
  <c r="BR425" i="1" s="1"/>
  <c r="BT423" i="1" a="1"/>
  <c r="BT423" i="1" s="1"/>
  <c r="BS422" i="1" a="1"/>
  <c r="BS422" i="1" s="1"/>
  <c r="BP422" i="1" a="1"/>
  <c r="BP422" i="1" s="1"/>
  <c r="BT422" i="1" a="1"/>
  <c r="BT422" i="1" s="1"/>
  <c r="BR422" i="1" a="1"/>
  <c r="BR422" i="1" s="1"/>
  <c r="BS411" i="1" a="1"/>
  <c r="BS411" i="1" s="1"/>
  <c r="BP411" i="1" a="1"/>
  <c r="BP411" i="1" s="1"/>
  <c r="BT411" i="1" a="1"/>
  <c r="BT411" i="1" s="1"/>
  <c r="BQ411" i="1" a="1"/>
  <c r="BQ411" i="1" s="1"/>
  <c r="BU411" i="1" a="1"/>
  <c r="BU411" i="1" s="1"/>
  <c r="BP396" i="1" a="1"/>
  <c r="BP396" i="1" s="1"/>
  <c r="BQ396" i="1" a="1"/>
  <c r="BQ396" i="1" s="1"/>
  <c r="BR396" i="1" a="1"/>
  <c r="BR396" i="1" s="1"/>
  <c r="BS396" i="1" a="1"/>
  <c r="BS396" i="1" s="1"/>
  <c r="BT396" i="1" a="1"/>
  <c r="BT396" i="1" s="1"/>
  <c r="BK383" i="1"/>
  <c r="BM383" i="1"/>
  <c r="BN383" i="1"/>
  <c r="BL383" i="1"/>
  <c r="BU482" i="1" a="1"/>
  <c r="BU482" i="1" s="1"/>
  <c r="BU474" i="1" a="1"/>
  <c r="BU474" i="1" s="1"/>
  <c r="BN467" i="1"/>
  <c r="BM465" i="1"/>
  <c r="BN465" i="1"/>
  <c r="BQ459" i="1" a="1"/>
  <c r="BQ459" i="1" s="1"/>
  <c r="BU459" i="1" a="1"/>
  <c r="BU459" i="1" s="1"/>
  <c r="BM457" i="1"/>
  <c r="BN457" i="1"/>
  <c r="BQ451" i="1" a="1"/>
  <c r="BQ451" i="1" s="1"/>
  <c r="BU451" i="1" a="1"/>
  <c r="BU451" i="1" s="1"/>
  <c r="BM449" i="1"/>
  <c r="BN449" i="1"/>
  <c r="BS445" i="1" a="1"/>
  <c r="BS445" i="1" s="1"/>
  <c r="BP445" i="1" a="1"/>
  <c r="BP445" i="1" s="1"/>
  <c r="BT445" i="1" a="1"/>
  <c r="BT445" i="1" s="1"/>
  <c r="BT440" i="1" a="1"/>
  <c r="BT440" i="1" s="1"/>
  <c r="BR439" i="1" a="1"/>
  <c r="BR439" i="1" s="1"/>
  <c r="BS439" i="1" a="1"/>
  <c r="BS439" i="1" s="1"/>
  <c r="BS438" i="1" a="1"/>
  <c r="BS438" i="1" s="1"/>
  <c r="BR438" i="1" a="1"/>
  <c r="BR438" i="1" s="1"/>
  <c r="BK418" i="1"/>
  <c r="BL418" i="1"/>
  <c r="BM418" i="1"/>
  <c r="BN418" i="1"/>
  <c r="BP417" i="1" a="1"/>
  <c r="BP417" i="1" s="1"/>
  <c r="BT417" i="1" a="1"/>
  <c r="BT417" i="1" s="1"/>
  <c r="BQ417" i="1" a="1"/>
  <c r="BQ417" i="1" s="1"/>
  <c r="BU417" i="1" a="1"/>
  <c r="BU417" i="1" s="1"/>
  <c r="BR417" i="1" a="1"/>
  <c r="BR417" i="1" s="1"/>
  <c r="BS414" i="1" a="1"/>
  <c r="BS414" i="1" s="1"/>
  <c r="BP414" i="1" a="1"/>
  <c r="BP414" i="1" s="1"/>
  <c r="BT414" i="1" a="1"/>
  <c r="BT414" i="1" s="1"/>
  <c r="BR414" i="1" a="1"/>
  <c r="BR414" i="1" s="1"/>
  <c r="BK402" i="1"/>
  <c r="BL402" i="1"/>
  <c r="BM402" i="1"/>
  <c r="BN402" i="1"/>
  <c r="BP401" i="1" a="1"/>
  <c r="BP401" i="1" s="1"/>
  <c r="BT401" i="1" a="1"/>
  <c r="BT401" i="1" s="1"/>
  <c r="BS401" i="1" a="1"/>
  <c r="BS401" i="1" s="1"/>
  <c r="BU401" i="1" a="1"/>
  <c r="BU401" i="1" s="1"/>
  <c r="BQ401" i="1" a="1"/>
  <c r="BQ401" i="1" s="1"/>
  <c r="BR401" i="1" a="1"/>
  <c r="BR401" i="1" s="1"/>
  <c r="BT400" i="1" a="1"/>
  <c r="BT400" i="1" s="1"/>
  <c r="BP400" i="1" a="1"/>
  <c r="BP400" i="1" s="1"/>
  <c r="BU400" i="1" a="1"/>
  <c r="BU400" i="1" s="1"/>
  <c r="BQ400" i="1" a="1"/>
  <c r="BQ400" i="1" s="1"/>
  <c r="BR400" i="1" a="1"/>
  <c r="BR400" i="1" s="1"/>
  <c r="BS400" i="1" a="1"/>
  <c r="BS400" i="1" s="1"/>
  <c r="BM446" i="1"/>
  <c r="BM438" i="1"/>
  <c r="BT434" i="1" a="1"/>
  <c r="BT434" i="1" s="1"/>
  <c r="BP434" i="1" a="1"/>
  <c r="BP434" i="1" s="1"/>
  <c r="BN433" i="1"/>
  <c r="BM430" i="1"/>
  <c r="BT426" i="1" a="1"/>
  <c r="BT426" i="1" s="1"/>
  <c r="BP426" i="1" a="1"/>
  <c r="BP426" i="1" s="1"/>
  <c r="BN425" i="1"/>
  <c r="BK424" i="1"/>
  <c r="BM422" i="1"/>
  <c r="BT418" i="1" a="1"/>
  <c r="BT418" i="1" s="1"/>
  <c r="BP418" i="1" a="1"/>
  <c r="BP418" i="1" s="1"/>
  <c r="BN417" i="1"/>
  <c r="BK416" i="1"/>
  <c r="BM414" i="1"/>
  <c r="BS412" i="1" a="1"/>
  <c r="BS412" i="1" s="1"/>
  <c r="BL411" i="1"/>
  <c r="BT410" i="1" a="1"/>
  <c r="BT410" i="1" s="1"/>
  <c r="BP410" i="1" a="1"/>
  <c r="BP410" i="1" s="1"/>
  <c r="BN409" i="1"/>
  <c r="BK408" i="1"/>
  <c r="BM406" i="1"/>
  <c r="BS404" i="1" a="1"/>
  <c r="BS404" i="1" s="1"/>
  <c r="BL403" i="1"/>
  <c r="BT402" i="1" a="1"/>
  <c r="BT402" i="1" s="1"/>
  <c r="BP402" i="1" a="1"/>
  <c r="BP402" i="1" s="1"/>
  <c r="BL401" i="1"/>
  <c r="BM400" i="1"/>
  <c r="BU398" i="1" a="1"/>
  <c r="BU398" i="1" s="1"/>
  <c r="BR390" i="1" a="1"/>
  <c r="BR390" i="1" s="1"/>
  <c r="BU388" i="1" a="1"/>
  <c r="BU388" i="1" s="1"/>
  <c r="BP377" i="1" a="1"/>
  <c r="BP377" i="1" s="1"/>
  <c r="BT377" i="1" a="1"/>
  <c r="BT377" i="1" s="1"/>
  <c r="BQ377" i="1" a="1"/>
  <c r="BQ377" i="1" s="1"/>
  <c r="BU377" i="1" a="1"/>
  <c r="BU377" i="1" s="1"/>
  <c r="BR377" i="1" a="1"/>
  <c r="BR377" i="1" s="1"/>
  <c r="BS377" i="1" a="1"/>
  <c r="BS377" i="1" s="1"/>
  <c r="BP369" i="1" a="1"/>
  <c r="BP369" i="1" s="1"/>
  <c r="BT369" i="1" a="1"/>
  <c r="BT369" i="1" s="1"/>
  <c r="BQ369" i="1" a="1"/>
  <c r="BQ369" i="1" s="1"/>
  <c r="BU369" i="1" a="1"/>
  <c r="BU369" i="1" s="1"/>
  <c r="BR369" i="1" a="1"/>
  <c r="BR369" i="1" s="1"/>
  <c r="BS369" i="1" a="1"/>
  <c r="BS369" i="1" s="1"/>
  <c r="BQ267" i="1" a="1"/>
  <c r="BQ267" i="1" s="1"/>
  <c r="BU267" i="1" a="1"/>
  <c r="BU267" i="1" s="1"/>
  <c r="BR267" i="1" a="1"/>
  <c r="BR267" i="1" s="1"/>
  <c r="BS267" i="1" a="1"/>
  <c r="BS267" i="1" s="1"/>
  <c r="BP267" i="1" a="1"/>
  <c r="BP267" i="1" s="1"/>
  <c r="BT267" i="1" a="1"/>
  <c r="BT267" i="1" s="1"/>
  <c r="BT437" i="1" a="1"/>
  <c r="BT437" i="1" s="1"/>
  <c r="BP437" i="1" a="1"/>
  <c r="BP437" i="1" s="1"/>
  <c r="BN436" i="1"/>
  <c r="BM433" i="1"/>
  <c r="BT429" i="1" a="1"/>
  <c r="BT429" i="1" s="1"/>
  <c r="BP429" i="1" a="1"/>
  <c r="BP429" i="1" s="1"/>
  <c r="BN428" i="1"/>
  <c r="BM425" i="1"/>
  <c r="BT421" i="1" a="1"/>
  <c r="BT421" i="1" s="1"/>
  <c r="BM417" i="1"/>
  <c r="BT413" i="1" a="1"/>
  <c r="BT413" i="1" s="1"/>
  <c r="BK411" i="1"/>
  <c r="BM409" i="1"/>
  <c r="BT405" i="1" a="1"/>
  <c r="BT405" i="1" s="1"/>
  <c r="BK403" i="1"/>
  <c r="BL400" i="1"/>
  <c r="BN399" i="1"/>
  <c r="BQ391" i="1" a="1"/>
  <c r="BQ391" i="1" s="1"/>
  <c r="BU391" i="1" a="1"/>
  <c r="BU391" i="1" s="1"/>
  <c r="BR391" i="1" a="1"/>
  <c r="BR391" i="1" s="1"/>
  <c r="BS391" i="1" a="1"/>
  <c r="BS391" i="1" s="1"/>
  <c r="BP391" i="1" a="1"/>
  <c r="BP391" i="1" s="1"/>
  <c r="BT391" i="1" a="1"/>
  <c r="BT391" i="1" s="1"/>
  <c r="BQ390" i="1" a="1"/>
  <c r="BQ390" i="1" s="1"/>
  <c r="BK387" i="1"/>
  <c r="BM387" i="1"/>
  <c r="BP385" i="1" a="1"/>
  <c r="BP385" i="1" s="1"/>
  <c r="BT385" i="1" a="1"/>
  <c r="BT385" i="1" s="1"/>
  <c r="BQ385" i="1" a="1"/>
  <c r="BQ385" i="1" s="1"/>
  <c r="BU385" i="1" a="1"/>
  <c r="BU385" i="1" s="1"/>
  <c r="BR385" i="1" a="1"/>
  <c r="BR385" i="1" s="1"/>
  <c r="BS385" i="1" a="1"/>
  <c r="BS385" i="1" s="1"/>
  <c r="BS360" i="1" a="1"/>
  <c r="BS360" i="1" s="1"/>
  <c r="BP360" i="1" a="1"/>
  <c r="BP360" i="1" s="1"/>
  <c r="BT360" i="1" a="1"/>
  <c r="BT360" i="1" s="1"/>
  <c r="BQ360" i="1" a="1"/>
  <c r="BQ360" i="1" s="1"/>
  <c r="BU360" i="1" a="1"/>
  <c r="BU360" i="1" s="1"/>
  <c r="BR357" i="1" a="1"/>
  <c r="BR357" i="1" s="1"/>
  <c r="BS357" i="1" a="1"/>
  <c r="BS357" i="1" s="1"/>
  <c r="BP357" i="1" a="1"/>
  <c r="BP357" i="1" s="1"/>
  <c r="BT357" i="1" a="1"/>
  <c r="BT357" i="1" s="1"/>
  <c r="BQ357" i="1" a="1"/>
  <c r="BQ357" i="1" s="1"/>
  <c r="BU357" i="1" a="1"/>
  <c r="BU357" i="1" s="1"/>
  <c r="BR397" i="1" a="1"/>
  <c r="BR397" i="1" s="1"/>
  <c r="BP397" i="1" a="1"/>
  <c r="BP397" i="1" s="1"/>
  <c r="BT397" i="1" a="1"/>
  <c r="BT397" i="1" s="1"/>
  <c r="BS376" i="1" a="1"/>
  <c r="BS376" i="1" s="1"/>
  <c r="BP376" i="1" a="1"/>
  <c r="BP376" i="1" s="1"/>
  <c r="BT376" i="1" a="1"/>
  <c r="BT376" i="1" s="1"/>
  <c r="BQ376" i="1" a="1"/>
  <c r="BQ376" i="1" s="1"/>
  <c r="BU376" i="1" a="1"/>
  <c r="BU376" i="1" s="1"/>
  <c r="BS368" i="1" a="1"/>
  <c r="BS368" i="1" s="1"/>
  <c r="BP368" i="1" a="1"/>
  <c r="BP368" i="1" s="1"/>
  <c r="BT368" i="1" a="1"/>
  <c r="BT368" i="1" s="1"/>
  <c r="BQ368" i="1" a="1"/>
  <c r="BQ368" i="1" s="1"/>
  <c r="BU368" i="1" a="1"/>
  <c r="BU368" i="1" s="1"/>
  <c r="BR365" i="1" a="1"/>
  <c r="BR365" i="1" s="1"/>
  <c r="BS365" i="1" a="1"/>
  <c r="BS365" i="1" s="1"/>
  <c r="BP365" i="1" a="1"/>
  <c r="BP365" i="1" s="1"/>
  <c r="BT365" i="1" a="1"/>
  <c r="BT365" i="1" s="1"/>
  <c r="BQ365" i="1" a="1"/>
  <c r="BQ365" i="1" s="1"/>
  <c r="BU365" i="1" a="1"/>
  <c r="BU365" i="1" s="1"/>
  <c r="BQ353" i="1" a="1"/>
  <c r="BQ353" i="1" s="1"/>
  <c r="BU353" i="1" a="1"/>
  <c r="BU353" i="1" s="1"/>
  <c r="BR353" i="1" a="1"/>
  <c r="BR353" i="1" s="1"/>
  <c r="BS353" i="1" a="1"/>
  <c r="BS353" i="1" s="1"/>
  <c r="BT353" i="1" a="1"/>
  <c r="BT353" i="1" s="1"/>
  <c r="BP345" i="1" a="1"/>
  <c r="BP345" i="1" s="1"/>
  <c r="BT345" i="1" a="1"/>
  <c r="BT345" i="1" s="1"/>
  <c r="BQ345" i="1" a="1"/>
  <c r="BQ345" i="1" s="1"/>
  <c r="BU345" i="1" a="1"/>
  <c r="BU345" i="1" s="1"/>
  <c r="BR345" i="1" a="1"/>
  <c r="BR345" i="1" s="1"/>
  <c r="BS345" i="1" a="1"/>
  <c r="BS345" i="1" s="1"/>
  <c r="BQ344" i="1" a="1"/>
  <c r="BQ344" i="1" s="1"/>
  <c r="BU344" i="1" a="1"/>
  <c r="BU344" i="1" s="1"/>
  <c r="BR344" i="1" a="1"/>
  <c r="BR344" i="1" s="1"/>
  <c r="BS344" i="1" a="1"/>
  <c r="BS344" i="1" s="1"/>
  <c r="BT344" i="1" a="1"/>
  <c r="BT344" i="1" s="1"/>
  <c r="BP344" i="1" a="1"/>
  <c r="BP344" i="1" s="1"/>
  <c r="BL399" i="1"/>
  <c r="BN397" i="1"/>
  <c r="BL394" i="1"/>
  <c r="BN394" i="1"/>
  <c r="BK391" i="1"/>
  <c r="BM391" i="1"/>
  <c r="BK385" i="1"/>
  <c r="BM385" i="1"/>
  <c r="BR381" i="1" a="1"/>
  <c r="BR381" i="1" s="1"/>
  <c r="BS381" i="1" a="1"/>
  <c r="BS381" i="1" s="1"/>
  <c r="BP381" i="1" a="1"/>
  <c r="BP381" i="1" s="1"/>
  <c r="BT381" i="1" a="1"/>
  <c r="BT381" i="1" s="1"/>
  <c r="BQ381" i="1" a="1"/>
  <c r="BQ381" i="1" s="1"/>
  <c r="BU381" i="1" a="1"/>
  <c r="BU381" i="1" s="1"/>
  <c r="BR373" i="1" a="1"/>
  <c r="BR373" i="1" s="1"/>
  <c r="BS373" i="1" a="1"/>
  <c r="BS373" i="1" s="1"/>
  <c r="BP373" i="1" a="1"/>
  <c r="BP373" i="1" s="1"/>
  <c r="BT373" i="1" a="1"/>
  <c r="BT373" i="1" s="1"/>
  <c r="BQ373" i="1" a="1"/>
  <c r="BQ373" i="1" s="1"/>
  <c r="BU373" i="1" a="1"/>
  <c r="BU373" i="1" s="1"/>
  <c r="BR360" i="1" a="1"/>
  <c r="BR360" i="1" s="1"/>
  <c r="BQ359" i="1" a="1"/>
  <c r="BQ359" i="1" s="1"/>
  <c r="BU359" i="1" a="1"/>
  <c r="BU359" i="1" s="1"/>
  <c r="BR359" i="1" a="1"/>
  <c r="BR359" i="1" s="1"/>
  <c r="BS359" i="1" a="1"/>
  <c r="BS359" i="1" s="1"/>
  <c r="BP359" i="1" a="1"/>
  <c r="BP359" i="1" s="1"/>
  <c r="BT359" i="1" a="1"/>
  <c r="BT359" i="1" s="1"/>
  <c r="BP353" i="1" a="1"/>
  <c r="BP353" i="1" s="1"/>
  <c r="BU412" i="1" a="1"/>
  <c r="BU412" i="1" s="1"/>
  <c r="BQ412" i="1" a="1"/>
  <c r="BQ412" i="1" s="1"/>
  <c r="BU404" i="1" a="1"/>
  <c r="BU404" i="1" s="1"/>
  <c r="BQ404" i="1" a="1"/>
  <c r="BQ404" i="1" s="1"/>
  <c r="BS397" i="1" a="1"/>
  <c r="BS397" i="1" s="1"/>
  <c r="BS395" i="1" a="1"/>
  <c r="BS395" i="1" s="1"/>
  <c r="BP395" i="1" a="1"/>
  <c r="BP395" i="1" s="1"/>
  <c r="BT395" i="1" a="1"/>
  <c r="BT395" i="1" s="1"/>
  <c r="BQ395" i="1" a="1"/>
  <c r="BQ395" i="1" s="1"/>
  <c r="BU395" i="1" a="1"/>
  <c r="BU395" i="1" s="1"/>
  <c r="BP393" i="1" a="1"/>
  <c r="BP393" i="1" s="1"/>
  <c r="BT393" i="1" a="1"/>
  <c r="BT393" i="1" s="1"/>
  <c r="BQ393" i="1" a="1"/>
  <c r="BQ393" i="1" s="1"/>
  <c r="BU393" i="1" a="1"/>
  <c r="BU393" i="1" s="1"/>
  <c r="BR393" i="1" a="1"/>
  <c r="BR393" i="1" s="1"/>
  <c r="BR389" i="1" a="1"/>
  <c r="BR389" i="1" s="1"/>
  <c r="BS389" i="1" a="1"/>
  <c r="BS389" i="1" s="1"/>
  <c r="BP389" i="1" a="1"/>
  <c r="BP389" i="1" s="1"/>
  <c r="BT389" i="1" a="1"/>
  <c r="BT389" i="1" s="1"/>
  <c r="BQ389" i="1" a="1"/>
  <c r="BQ389" i="1" s="1"/>
  <c r="BU389" i="1" a="1"/>
  <c r="BU389" i="1" s="1"/>
  <c r="BN385" i="1"/>
  <c r="BQ382" i="1" a="1"/>
  <c r="BQ382" i="1" s="1"/>
  <c r="BU382" i="1" a="1"/>
  <c r="BU382" i="1" s="1"/>
  <c r="BR376" i="1" a="1"/>
  <c r="BR376" i="1" s="1"/>
  <c r="BQ375" i="1" a="1"/>
  <c r="BQ375" i="1" s="1"/>
  <c r="BU375" i="1" a="1"/>
  <c r="BU375" i="1" s="1"/>
  <c r="BR375" i="1" a="1"/>
  <c r="BR375" i="1" s="1"/>
  <c r="BS375" i="1" a="1"/>
  <c r="BS375" i="1" s="1"/>
  <c r="BP375" i="1" a="1"/>
  <c r="BP375" i="1" s="1"/>
  <c r="BT375" i="1" a="1"/>
  <c r="BT375" i="1" s="1"/>
  <c r="BR368" i="1" a="1"/>
  <c r="BR368" i="1" s="1"/>
  <c r="BQ367" i="1" a="1"/>
  <c r="BQ367" i="1" s="1"/>
  <c r="BU367" i="1" a="1"/>
  <c r="BU367" i="1" s="1"/>
  <c r="BR367" i="1" a="1"/>
  <c r="BR367" i="1" s="1"/>
  <c r="BS367" i="1" a="1"/>
  <c r="BS367" i="1" s="1"/>
  <c r="BP367" i="1" a="1"/>
  <c r="BP367" i="1" s="1"/>
  <c r="BT367" i="1" a="1"/>
  <c r="BT367" i="1" s="1"/>
  <c r="BP355" i="1" a="1"/>
  <c r="BP355" i="1" s="1"/>
  <c r="BT355" i="1" a="1"/>
  <c r="BT355" i="1" s="1"/>
  <c r="BU355" i="1" a="1"/>
  <c r="BU355" i="1" s="1"/>
  <c r="BQ355" i="1" a="1"/>
  <c r="BQ355" i="1" s="1"/>
  <c r="BR355" i="1" a="1"/>
  <c r="BR355" i="1" s="1"/>
  <c r="BS355" i="1" a="1"/>
  <c r="BS355" i="1" s="1"/>
  <c r="BK346" i="1"/>
  <c r="BN346" i="1"/>
  <c r="BL346" i="1"/>
  <c r="BK397" i="1"/>
  <c r="BL391" i="1"/>
  <c r="BU390" i="1" a="1"/>
  <c r="BU390" i="1" s="1"/>
  <c r="BL385" i="1"/>
  <c r="BQ383" i="1" a="1"/>
  <c r="BQ383" i="1" s="1"/>
  <c r="BU383" i="1" a="1"/>
  <c r="BU383" i="1" s="1"/>
  <c r="BR383" i="1" a="1"/>
  <c r="BR383" i="1" s="1"/>
  <c r="BS383" i="1" a="1"/>
  <c r="BS383" i="1" s="1"/>
  <c r="BP383" i="1" a="1"/>
  <c r="BP383" i="1" s="1"/>
  <c r="BT383" i="1" a="1"/>
  <c r="BT383" i="1" s="1"/>
  <c r="BM381" i="1"/>
  <c r="BN381" i="1"/>
  <c r="BK381" i="1"/>
  <c r="BS363" i="1" a="1"/>
  <c r="BS363" i="1" s="1"/>
  <c r="BP363" i="1" a="1"/>
  <c r="BP363" i="1" s="1"/>
  <c r="BT363" i="1" a="1"/>
  <c r="BT363" i="1" s="1"/>
  <c r="BQ363" i="1" a="1"/>
  <c r="BQ363" i="1" s="1"/>
  <c r="BU363" i="1" a="1"/>
  <c r="BU363" i="1" s="1"/>
  <c r="BR363" i="1" a="1"/>
  <c r="BR363" i="1" s="1"/>
  <c r="BK359" i="1"/>
  <c r="BL359" i="1"/>
  <c r="BM359" i="1"/>
  <c r="BN359" i="1"/>
  <c r="BU434" i="1" a="1"/>
  <c r="BU434" i="1" s="1"/>
  <c r="BU426" i="1" a="1"/>
  <c r="BU426" i="1" s="1"/>
  <c r="BU418" i="1" a="1"/>
  <c r="BU418" i="1" s="1"/>
  <c r="BT412" i="1" a="1"/>
  <c r="BT412" i="1" s="1"/>
  <c r="BU410" i="1" a="1"/>
  <c r="BU410" i="1" s="1"/>
  <c r="BT404" i="1" a="1"/>
  <c r="BT404" i="1" s="1"/>
  <c r="BU402" i="1" a="1"/>
  <c r="BU402" i="1" s="1"/>
  <c r="BK393" i="1"/>
  <c r="BM393" i="1"/>
  <c r="BM389" i="1"/>
  <c r="BK389" i="1"/>
  <c r="BS379" i="1" a="1"/>
  <c r="BS379" i="1" s="1"/>
  <c r="BP379" i="1" a="1"/>
  <c r="BP379" i="1" s="1"/>
  <c r="BT379" i="1" a="1"/>
  <c r="BT379" i="1" s="1"/>
  <c r="BQ379" i="1" a="1"/>
  <c r="BQ379" i="1" s="1"/>
  <c r="BU379" i="1" a="1"/>
  <c r="BU379" i="1" s="1"/>
  <c r="BR379" i="1" a="1"/>
  <c r="BR379" i="1" s="1"/>
  <c r="BK375" i="1"/>
  <c r="BL375" i="1"/>
  <c r="BM375" i="1"/>
  <c r="BN375" i="1"/>
  <c r="BS371" i="1" a="1"/>
  <c r="BS371" i="1" s="1"/>
  <c r="BP371" i="1" a="1"/>
  <c r="BP371" i="1" s="1"/>
  <c r="BT371" i="1" a="1"/>
  <c r="BT371" i="1" s="1"/>
  <c r="BQ371" i="1" a="1"/>
  <c r="BQ371" i="1" s="1"/>
  <c r="BU371" i="1" a="1"/>
  <c r="BU371" i="1" s="1"/>
  <c r="BR371" i="1" a="1"/>
  <c r="BR371" i="1" s="1"/>
  <c r="BK367" i="1"/>
  <c r="BL367" i="1"/>
  <c r="BM367" i="1"/>
  <c r="BN367" i="1"/>
  <c r="BM379" i="1"/>
  <c r="BK373" i="1"/>
  <c r="BM371" i="1"/>
  <c r="BK365" i="1"/>
  <c r="BM363" i="1"/>
  <c r="BK357" i="1"/>
  <c r="BN356" i="1"/>
  <c r="BP356" i="1" a="1"/>
  <c r="BP356" i="1" s="1"/>
  <c r="BT356" i="1" a="1"/>
  <c r="BT356" i="1" s="1"/>
  <c r="BM355" i="1"/>
  <c r="BP349" i="1" a="1"/>
  <c r="BP349" i="1" s="1"/>
  <c r="BN348" i="1"/>
  <c r="BN337" i="1"/>
  <c r="BK337" i="1"/>
  <c r="BT334" i="1" a="1"/>
  <c r="BT334" i="1" s="1"/>
  <c r="BS321" i="1" a="1"/>
  <c r="BS321" i="1" s="1"/>
  <c r="BP321" i="1" a="1"/>
  <c r="BP321" i="1" s="1"/>
  <c r="BT321" i="1" a="1"/>
  <c r="BT321" i="1" s="1"/>
  <c r="BQ321" i="1" a="1"/>
  <c r="BQ321" i="1" s="1"/>
  <c r="BU321" i="1" a="1"/>
  <c r="BU321" i="1" s="1"/>
  <c r="BT378" i="1" a="1"/>
  <c r="BT378" i="1" s="1"/>
  <c r="BP378" i="1" a="1"/>
  <c r="BP378" i="1" s="1"/>
  <c r="BN377" i="1"/>
  <c r="BT370" i="1" a="1"/>
  <c r="BT370" i="1" s="1"/>
  <c r="BP370" i="1" a="1"/>
  <c r="BP370" i="1" s="1"/>
  <c r="BN369" i="1"/>
  <c r="BT362" i="1" a="1"/>
  <c r="BT362" i="1" s="1"/>
  <c r="BP362" i="1" a="1"/>
  <c r="BP362" i="1" s="1"/>
  <c r="BN361" i="1"/>
  <c r="BP347" i="1" a="1"/>
  <c r="BP347" i="1" s="1"/>
  <c r="BT347" i="1" a="1"/>
  <c r="BT347" i="1" s="1"/>
  <c r="BN345" i="1"/>
  <c r="BK345" i="1"/>
  <c r="BK344" i="1"/>
  <c r="BM344" i="1"/>
  <c r="BN344" i="1"/>
  <c r="BQ343" i="1" a="1"/>
  <c r="BQ343" i="1" s="1"/>
  <c r="BU343" i="1" a="1"/>
  <c r="BU343" i="1" s="1"/>
  <c r="BR343" i="1" a="1"/>
  <c r="BR343" i="1" s="1"/>
  <c r="BQ328" i="1" a="1"/>
  <c r="BQ328" i="1" s="1"/>
  <c r="BU328" i="1" a="1"/>
  <c r="BU328" i="1" s="1"/>
  <c r="BR328" i="1" a="1"/>
  <c r="BR328" i="1" s="1"/>
  <c r="BS328" i="1" a="1"/>
  <c r="BS328" i="1" s="1"/>
  <c r="BP328" i="1" a="1"/>
  <c r="BP328" i="1" s="1"/>
  <c r="BT328" i="1" a="1"/>
  <c r="BT328" i="1" s="1"/>
  <c r="BR326" i="1" a="1"/>
  <c r="BR326" i="1" s="1"/>
  <c r="BS326" i="1" a="1"/>
  <c r="BS326" i="1" s="1"/>
  <c r="BP326" i="1" a="1"/>
  <c r="BP326" i="1" s="1"/>
  <c r="BT326" i="1" a="1"/>
  <c r="BT326" i="1" s="1"/>
  <c r="BQ326" i="1" a="1"/>
  <c r="BQ326" i="1" s="1"/>
  <c r="BU326" i="1" a="1"/>
  <c r="BU326" i="1" s="1"/>
  <c r="BS313" i="1" a="1"/>
  <c r="BS313" i="1" s="1"/>
  <c r="BP313" i="1" a="1"/>
  <c r="BP313" i="1" s="1"/>
  <c r="BT313" i="1" a="1"/>
  <c r="BT313" i="1" s="1"/>
  <c r="BQ313" i="1" a="1"/>
  <c r="BQ313" i="1" s="1"/>
  <c r="BU313" i="1" a="1"/>
  <c r="BU313" i="1" s="1"/>
  <c r="BM377" i="1"/>
  <c r="BM369" i="1"/>
  <c r="BM361" i="1"/>
  <c r="BR356" i="1" a="1"/>
  <c r="BR356" i="1" s="1"/>
  <c r="BK355" i="1"/>
  <c r="BN353" i="1"/>
  <c r="BK353" i="1"/>
  <c r="BT351" i="1" a="1"/>
  <c r="BT351" i="1" s="1"/>
  <c r="BQ350" i="1" a="1"/>
  <c r="BQ350" i="1" s="1"/>
  <c r="BU349" i="1" a="1"/>
  <c r="BU349" i="1" s="1"/>
  <c r="BK348" i="1"/>
  <c r="BL344" i="1"/>
  <c r="BQ342" i="1" a="1"/>
  <c r="BQ342" i="1" s="1"/>
  <c r="BS340" i="1" a="1"/>
  <c r="BS340" i="1" s="1"/>
  <c r="BP340" i="1" a="1"/>
  <c r="BP340" i="1" s="1"/>
  <c r="BT340" i="1" a="1"/>
  <c r="BT340" i="1" s="1"/>
  <c r="BK330" i="1"/>
  <c r="BL330" i="1"/>
  <c r="BM330" i="1"/>
  <c r="BN330" i="1"/>
  <c r="BQ320" i="1" a="1"/>
  <c r="BQ320" i="1" s="1"/>
  <c r="BU320" i="1" a="1"/>
  <c r="BU320" i="1" s="1"/>
  <c r="BR320" i="1" a="1"/>
  <c r="BR320" i="1" s="1"/>
  <c r="BS320" i="1" a="1"/>
  <c r="BS320" i="1" s="1"/>
  <c r="BP320" i="1" a="1"/>
  <c r="BP320" i="1" s="1"/>
  <c r="BT320" i="1" a="1"/>
  <c r="BT320" i="1" s="1"/>
  <c r="BR318" i="1" a="1"/>
  <c r="BR318" i="1" s="1"/>
  <c r="BS318" i="1" a="1"/>
  <c r="BS318" i="1" s="1"/>
  <c r="BP318" i="1" a="1"/>
  <c r="BP318" i="1" s="1"/>
  <c r="BT318" i="1" a="1"/>
  <c r="BT318" i="1" s="1"/>
  <c r="BQ318" i="1" a="1"/>
  <c r="BQ318" i="1" s="1"/>
  <c r="BU318" i="1" a="1"/>
  <c r="BU318" i="1" s="1"/>
  <c r="BT309" i="1" a="1"/>
  <c r="BT309" i="1" s="1"/>
  <c r="BP309" i="1" a="1"/>
  <c r="BP309" i="1" s="1"/>
  <c r="BU309" i="1" a="1"/>
  <c r="BU309" i="1" s="1"/>
  <c r="BQ309" i="1" a="1"/>
  <c r="BQ309" i="1" s="1"/>
  <c r="BR309" i="1" a="1"/>
  <c r="BR309" i="1" s="1"/>
  <c r="BS309" i="1" a="1"/>
  <c r="BS309" i="1" s="1"/>
  <c r="BP302" i="1" a="1"/>
  <c r="BP302" i="1" s="1"/>
  <c r="BT302" i="1" a="1"/>
  <c r="BT302" i="1" s="1"/>
  <c r="BR302" i="1" a="1"/>
  <c r="BR302" i="1" s="1"/>
  <c r="BS302" i="1" a="1"/>
  <c r="BS302" i="1" s="1"/>
  <c r="BU302" i="1" a="1"/>
  <c r="BU302" i="1" s="1"/>
  <c r="BQ301" i="1" a="1"/>
  <c r="BQ301" i="1" s="1"/>
  <c r="BU301" i="1" a="1"/>
  <c r="BU301" i="1" s="1"/>
  <c r="BP301" i="1" a="1"/>
  <c r="BP301" i="1" s="1"/>
  <c r="BR301" i="1" a="1"/>
  <c r="BR301" i="1" s="1"/>
  <c r="BS301" i="1" a="1"/>
  <c r="BS301" i="1" s="1"/>
  <c r="BT301" i="1" a="1"/>
  <c r="BT301" i="1" s="1"/>
  <c r="BL377" i="1"/>
  <c r="BU374" i="1" a="1"/>
  <c r="BU374" i="1" s="1"/>
  <c r="BQ374" i="1" a="1"/>
  <c r="BQ374" i="1" s="1"/>
  <c r="BL369" i="1"/>
  <c r="BU366" i="1" a="1"/>
  <c r="BU366" i="1" s="1"/>
  <c r="BQ366" i="1" a="1"/>
  <c r="BQ366" i="1" s="1"/>
  <c r="BL361" i="1"/>
  <c r="BU358" i="1" a="1"/>
  <c r="BU358" i="1" s="1"/>
  <c r="BQ358" i="1" a="1"/>
  <c r="BQ358" i="1" s="1"/>
  <c r="BQ354" i="1" a="1"/>
  <c r="BQ354" i="1" s="1"/>
  <c r="BU354" i="1" a="1"/>
  <c r="BU354" i="1" s="1"/>
  <c r="BT349" i="1" a="1"/>
  <c r="BT349" i="1" s="1"/>
  <c r="BU347" i="1" a="1"/>
  <c r="BU347" i="1" s="1"/>
  <c r="BS339" i="1" a="1"/>
  <c r="BS339" i="1" s="1"/>
  <c r="BP339" i="1" a="1"/>
  <c r="BP339" i="1" s="1"/>
  <c r="BT339" i="1" a="1"/>
  <c r="BT339" i="1" s="1"/>
  <c r="BP338" i="1" a="1"/>
  <c r="BP338" i="1" s="1"/>
  <c r="BT338" i="1" a="1"/>
  <c r="BT338" i="1" s="1"/>
  <c r="BQ338" i="1" a="1"/>
  <c r="BQ338" i="1" s="1"/>
  <c r="BU338" i="1" a="1"/>
  <c r="BU338" i="1" s="1"/>
  <c r="BQ335" i="1" a="1"/>
  <c r="BQ335" i="1" s="1"/>
  <c r="BU335" i="1" a="1"/>
  <c r="BU335" i="1" s="1"/>
  <c r="BR335" i="1" a="1"/>
  <c r="BR335" i="1" s="1"/>
  <c r="BS331" i="1" a="1"/>
  <c r="BS331" i="1" s="1"/>
  <c r="BP331" i="1" a="1"/>
  <c r="BP331" i="1" s="1"/>
  <c r="BT331" i="1" a="1"/>
  <c r="BT331" i="1" s="1"/>
  <c r="BK328" i="1"/>
  <c r="BM328" i="1"/>
  <c r="BN328" i="1"/>
  <c r="BR313" i="1" a="1"/>
  <c r="BR313" i="1" s="1"/>
  <c r="BQ312" i="1" a="1"/>
  <c r="BQ312" i="1" s="1"/>
  <c r="BU312" i="1" a="1"/>
  <c r="BU312" i="1" s="1"/>
  <c r="BR312" i="1" a="1"/>
  <c r="BR312" i="1" s="1"/>
  <c r="BS312" i="1" a="1"/>
  <c r="BS312" i="1" s="1"/>
  <c r="BP312" i="1" a="1"/>
  <c r="BP312" i="1" s="1"/>
  <c r="BT312" i="1" a="1"/>
  <c r="BT312" i="1" s="1"/>
  <c r="BR310" i="1" a="1"/>
  <c r="BR310" i="1" s="1"/>
  <c r="BS310" i="1" a="1"/>
  <c r="BS310" i="1" s="1"/>
  <c r="BP310" i="1" a="1"/>
  <c r="BP310" i="1" s="1"/>
  <c r="BT310" i="1" a="1"/>
  <c r="BT310" i="1" s="1"/>
  <c r="BQ310" i="1" a="1"/>
  <c r="BQ310" i="1" s="1"/>
  <c r="BU310" i="1" a="1"/>
  <c r="BU310" i="1" s="1"/>
  <c r="BS305" i="1" a="1"/>
  <c r="BS305" i="1" s="1"/>
  <c r="BT305" i="1" a="1"/>
  <c r="BT305" i="1" s="1"/>
  <c r="BU305" i="1" a="1"/>
  <c r="BU305" i="1" s="1"/>
  <c r="BP305" i="1" a="1"/>
  <c r="BP305" i="1" s="1"/>
  <c r="BQ305" i="1" a="1"/>
  <c r="BQ305" i="1" s="1"/>
  <c r="BQ292" i="1" a="1"/>
  <c r="BQ292" i="1" s="1"/>
  <c r="BU292" i="1" a="1"/>
  <c r="BU292" i="1" s="1"/>
  <c r="BR292" i="1" a="1"/>
  <c r="BR292" i="1" s="1"/>
  <c r="BS292" i="1" a="1"/>
  <c r="BS292" i="1" s="1"/>
  <c r="BT292" i="1" a="1"/>
  <c r="BT292" i="1" s="1"/>
  <c r="BN263" i="1"/>
  <c r="BM263" i="1"/>
  <c r="BK263" i="1"/>
  <c r="BL263" i="1"/>
  <c r="BN386" i="1"/>
  <c r="BN378" i="1"/>
  <c r="BN370" i="1"/>
  <c r="BN362" i="1"/>
  <c r="BQ356" i="1" a="1"/>
  <c r="BQ356" i="1" s="1"/>
  <c r="BQ352" i="1" a="1"/>
  <c r="BQ352" i="1" s="1"/>
  <c r="BU352" i="1" a="1"/>
  <c r="BU352" i="1" s="1"/>
  <c r="BR352" i="1" a="1"/>
  <c r="BR352" i="1" s="1"/>
  <c r="BL347" i="1"/>
  <c r="BN347" i="1"/>
  <c r="BP346" i="1" a="1"/>
  <c r="BP346" i="1" s="1"/>
  <c r="BT346" i="1" a="1"/>
  <c r="BT346" i="1" s="1"/>
  <c r="BQ346" i="1" a="1"/>
  <c r="BQ346" i="1" s="1"/>
  <c r="BU346" i="1" a="1"/>
  <c r="BU346" i="1" s="1"/>
  <c r="BT343" i="1" a="1"/>
  <c r="BT343" i="1" s="1"/>
  <c r="BQ336" i="1" a="1"/>
  <c r="BQ336" i="1" s="1"/>
  <c r="BU336" i="1" a="1"/>
  <c r="BU336" i="1" s="1"/>
  <c r="BR336" i="1" a="1"/>
  <c r="BR336" i="1" s="1"/>
  <c r="BP336" i="1" a="1"/>
  <c r="BP336" i="1" s="1"/>
  <c r="BT336" i="1" a="1"/>
  <c r="BT336" i="1" s="1"/>
  <c r="BR331" i="1" a="1"/>
  <c r="BR331" i="1" s="1"/>
  <c r="BP329" i="1" a="1"/>
  <c r="BP329" i="1" s="1"/>
  <c r="BT329" i="1" a="1"/>
  <c r="BT329" i="1" s="1"/>
  <c r="BQ329" i="1" a="1"/>
  <c r="BQ329" i="1" s="1"/>
  <c r="BU329" i="1" a="1"/>
  <c r="BU329" i="1" s="1"/>
  <c r="BP327" i="1" a="1"/>
  <c r="BP327" i="1" s="1"/>
  <c r="BT327" i="1" a="1"/>
  <c r="BT327" i="1" s="1"/>
  <c r="BQ327" i="1" a="1"/>
  <c r="BQ327" i="1" s="1"/>
  <c r="BU327" i="1" a="1"/>
  <c r="BU327" i="1" s="1"/>
  <c r="BR327" i="1" a="1"/>
  <c r="BR327" i="1" s="1"/>
  <c r="BK320" i="1"/>
  <c r="BL320" i="1"/>
  <c r="BM320" i="1"/>
  <c r="BN320" i="1"/>
  <c r="BQ308" i="1" a="1"/>
  <c r="BQ308" i="1" s="1"/>
  <c r="BU308" i="1" a="1"/>
  <c r="BU308" i="1" s="1"/>
  <c r="BP308" i="1" a="1"/>
  <c r="BP308" i="1" s="1"/>
  <c r="BR308" i="1" a="1"/>
  <c r="BR308" i="1" s="1"/>
  <c r="BS308" i="1" a="1"/>
  <c r="BS308" i="1" s="1"/>
  <c r="BL304" i="1"/>
  <c r="BM304" i="1"/>
  <c r="BN304" i="1"/>
  <c r="BQ302" i="1" a="1"/>
  <c r="BQ302" i="1" s="1"/>
  <c r="BP292" i="1" a="1"/>
  <c r="BP292" i="1" s="1"/>
  <c r="BQ291" i="1" a="1"/>
  <c r="BQ291" i="1" s="1"/>
  <c r="BU291" i="1" a="1"/>
  <c r="BU291" i="1" s="1"/>
  <c r="BR291" i="1" a="1"/>
  <c r="BR291" i="1" s="1"/>
  <c r="BS291" i="1" a="1"/>
  <c r="BS291" i="1" s="1"/>
  <c r="BP291" i="1" a="1"/>
  <c r="BP291" i="1" s="1"/>
  <c r="BT291" i="1" a="1"/>
  <c r="BT291" i="1" s="1"/>
  <c r="BN373" i="1"/>
  <c r="BT366" i="1" a="1"/>
  <c r="BT366" i="1" s="1"/>
  <c r="BN365" i="1"/>
  <c r="BT358" i="1" a="1"/>
  <c r="BT358" i="1" s="1"/>
  <c r="BN357" i="1"/>
  <c r="BR350" i="1" a="1"/>
  <c r="BR350" i="1" s="1"/>
  <c r="BS350" i="1" a="1"/>
  <c r="BS350" i="1" s="1"/>
  <c r="BS343" i="1" a="1"/>
  <c r="BS343" i="1" s="1"/>
  <c r="BR342" i="1" a="1"/>
  <c r="BR342" i="1" s="1"/>
  <c r="BS342" i="1" a="1"/>
  <c r="BS342" i="1" s="1"/>
  <c r="BP337" i="1" a="1"/>
  <c r="BP337" i="1" s="1"/>
  <c r="BT337" i="1" a="1"/>
  <c r="BT337" i="1" s="1"/>
  <c r="BQ337" i="1" a="1"/>
  <c r="BQ337" i="1" s="1"/>
  <c r="BU337" i="1" a="1"/>
  <c r="BU337" i="1" s="1"/>
  <c r="BR334" i="1" a="1"/>
  <c r="BR334" i="1" s="1"/>
  <c r="BS334" i="1" a="1"/>
  <c r="BS334" i="1" s="1"/>
  <c r="BQ334" i="1" a="1"/>
  <c r="BQ334" i="1" s="1"/>
  <c r="BU334" i="1" a="1"/>
  <c r="BU334" i="1" s="1"/>
  <c r="BQ331" i="1" a="1"/>
  <c r="BQ331" i="1" s="1"/>
  <c r="BL328" i="1"/>
  <c r="BP319" i="1" a="1"/>
  <c r="BP319" i="1" s="1"/>
  <c r="BT319" i="1" a="1"/>
  <c r="BT319" i="1" s="1"/>
  <c r="BQ319" i="1" a="1"/>
  <c r="BQ319" i="1" s="1"/>
  <c r="BU319" i="1" a="1"/>
  <c r="BU319" i="1" s="1"/>
  <c r="BR319" i="1" a="1"/>
  <c r="BR319" i="1" s="1"/>
  <c r="BK312" i="1"/>
  <c r="BL312" i="1"/>
  <c r="BM312" i="1"/>
  <c r="BN312" i="1"/>
  <c r="BK354" i="1"/>
  <c r="BN354" i="1"/>
  <c r="BK352" i="1"/>
  <c r="BM352" i="1"/>
  <c r="BQ351" i="1" a="1"/>
  <c r="BQ351" i="1" s="1"/>
  <c r="BT350" i="1" a="1"/>
  <c r="BT350" i="1" s="1"/>
  <c r="BR349" i="1" a="1"/>
  <c r="BR349" i="1" s="1"/>
  <c r="BS348" i="1" a="1"/>
  <c r="BS348" i="1" s="1"/>
  <c r="BP348" i="1" a="1"/>
  <c r="BP348" i="1" s="1"/>
  <c r="BT348" i="1" a="1"/>
  <c r="BT348" i="1" s="1"/>
  <c r="BS347" i="1" a="1"/>
  <c r="BS347" i="1" s="1"/>
  <c r="BU342" i="1" a="1"/>
  <c r="BU342" i="1" s="1"/>
  <c r="BL339" i="1"/>
  <c r="BN339" i="1"/>
  <c r="BK338" i="1"/>
  <c r="BL338" i="1"/>
  <c r="BN338" i="1"/>
  <c r="BK336" i="1"/>
  <c r="BM336" i="1"/>
  <c r="BN336" i="1"/>
  <c r="BP311" i="1" a="1"/>
  <c r="BP311" i="1" s="1"/>
  <c r="BT311" i="1" a="1"/>
  <c r="BT311" i="1" s="1"/>
  <c r="BQ311" i="1" a="1"/>
  <c r="BQ311" i="1" s="1"/>
  <c r="BU311" i="1" a="1"/>
  <c r="BU311" i="1" s="1"/>
  <c r="BR311" i="1" a="1"/>
  <c r="BR311" i="1" s="1"/>
  <c r="BR307" i="1" a="1"/>
  <c r="BR307" i="1" s="1"/>
  <c r="BP307" i="1" a="1"/>
  <c r="BP307" i="1" s="1"/>
  <c r="BU307" i="1" a="1"/>
  <c r="BU307" i="1" s="1"/>
  <c r="BQ307" i="1" a="1"/>
  <c r="BQ307" i="1" s="1"/>
  <c r="BS307" i="1" a="1"/>
  <c r="BS307" i="1" s="1"/>
  <c r="BQ300" i="1" a="1"/>
  <c r="BQ300" i="1" s="1"/>
  <c r="BU300" i="1" a="1"/>
  <c r="BU300" i="1" s="1"/>
  <c r="BP300" i="1" a="1"/>
  <c r="BP300" i="1" s="1"/>
  <c r="BR300" i="1" a="1"/>
  <c r="BR300" i="1" s="1"/>
  <c r="BS300" i="1" a="1"/>
  <c r="BS300" i="1" s="1"/>
  <c r="BP285" i="1" a="1"/>
  <c r="BP285" i="1" s="1"/>
  <c r="BT285" i="1" a="1"/>
  <c r="BT285" i="1" s="1"/>
  <c r="BQ285" i="1" a="1"/>
  <c r="BQ285" i="1" s="1"/>
  <c r="BU285" i="1" a="1"/>
  <c r="BU285" i="1" s="1"/>
  <c r="BR285" i="1" a="1"/>
  <c r="BR285" i="1" s="1"/>
  <c r="BS285" i="1" a="1"/>
  <c r="BS285" i="1" s="1"/>
  <c r="BS330" i="1" a="1"/>
  <c r="BS330" i="1" s="1"/>
  <c r="BL329" i="1"/>
  <c r="BS322" i="1" a="1"/>
  <c r="BS322" i="1" s="1"/>
  <c r="BL321" i="1"/>
  <c r="BS314" i="1" a="1"/>
  <c r="BS314" i="1" s="1"/>
  <c r="BL313" i="1"/>
  <c r="BM309" i="1"/>
  <c r="BM308" i="1"/>
  <c r="BS298" i="1" a="1"/>
  <c r="BS298" i="1" s="1"/>
  <c r="BT296" i="1" a="1"/>
  <c r="BT296" i="1" s="1"/>
  <c r="BU294" i="1" a="1"/>
  <c r="BU294" i="1" s="1"/>
  <c r="BP293" i="1" a="1"/>
  <c r="BP293" i="1" s="1"/>
  <c r="BT293" i="1" a="1"/>
  <c r="BT293" i="1" s="1"/>
  <c r="BQ293" i="1" a="1"/>
  <c r="BQ293" i="1" s="1"/>
  <c r="BU293" i="1" a="1"/>
  <c r="BU293" i="1" s="1"/>
  <c r="BR293" i="1" a="1"/>
  <c r="BR293" i="1" s="1"/>
  <c r="BS293" i="1" a="1"/>
  <c r="BS293" i="1" s="1"/>
  <c r="BR289" i="1" a="1"/>
  <c r="BR289" i="1" s="1"/>
  <c r="BS289" i="1" a="1"/>
  <c r="BS289" i="1" s="1"/>
  <c r="BP289" i="1" a="1"/>
  <c r="BP289" i="1" s="1"/>
  <c r="BT289" i="1" a="1"/>
  <c r="BT289" i="1" s="1"/>
  <c r="BQ289" i="1" a="1"/>
  <c r="BQ289" i="1" s="1"/>
  <c r="BU289" i="1" a="1"/>
  <c r="BU289" i="1" s="1"/>
  <c r="BK329" i="1"/>
  <c r="BT323" i="1" a="1"/>
  <c r="BT323" i="1" s="1"/>
  <c r="BP323" i="1" a="1"/>
  <c r="BP323" i="1" s="1"/>
  <c r="BN322" i="1"/>
  <c r="BK321" i="1"/>
  <c r="BT315" i="1" a="1"/>
  <c r="BT315" i="1" s="1"/>
  <c r="BP315" i="1" a="1"/>
  <c r="BP315" i="1" s="1"/>
  <c r="BN314" i="1"/>
  <c r="BK313" i="1"/>
  <c r="BL309" i="1"/>
  <c r="BL308" i="1"/>
  <c r="BQ298" i="1" a="1"/>
  <c r="BQ298" i="1" s="1"/>
  <c r="BR296" i="1" a="1"/>
  <c r="BR296" i="1" s="1"/>
  <c r="BK291" i="1"/>
  <c r="BM291" i="1"/>
  <c r="BK287" i="1"/>
  <c r="BL287" i="1"/>
  <c r="BM287" i="1"/>
  <c r="BR281" i="1" a="1"/>
  <c r="BR281" i="1" s="1"/>
  <c r="BS281" i="1" a="1"/>
  <c r="BS281" i="1" s="1"/>
  <c r="BP281" i="1" a="1"/>
  <c r="BP281" i="1" s="1"/>
  <c r="BT281" i="1" a="1"/>
  <c r="BT281" i="1" s="1"/>
  <c r="BQ281" i="1" a="1"/>
  <c r="BQ281" i="1" s="1"/>
  <c r="BU281" i="1" a="1"/>
  <c r="BU281" i="1" s="1"/>
  <c r="BP277" i="1" a="1"/>
  <c r="BP277" i="1" s="1"/>
  <c r="BT277" i="1" a="1"/>
  <c r="BT277" i="1" s="1"/>
  <c r="BQ277" i="1" a="1"/>
  <c r="BQ277" i="1" s="1"/>
  <c r="BU277" i="1" a="1"/>
  <c r="BU277" i="1" s="1"/>
  <c r="BR277" i="1" a="1"/>
  <c r="BR277" i="1" s="1"/>
  <c r="BS277" i="1" a="1"/>
  <c r="BS277" i="1" s="1"/>
  <c r="BK267" i="1"/>
  <c r="BL267" i="1"/>
  <c r="BM267" i="1"/>
  <c r="BN267" i="1"/>
  <c r="BP266" i="1" a="1"/>
  <c r="BP266" i="1" s="1"/>
  <c r="BT266" i="1" a="1"/>
  <c r="BT266" i="1" s="1"/>
  <c r="BQ266" i="1" a="1"/>
  <c r="BQ266" i="1" s="1"/>
  <c r="BU266" i="1" a="1"/>
  <c r="BU266" i="1" s="1"/>
  <c r="BR266" i="1" a="1"/>
  <c r="BR266" i="1" s="1"/>
  <c r="BM322" i="1"/>
  <c r="BM314" i="1"/>
  <c r="BQ306" i="1" a="1"/>
  <c r="BQ306" i="1" s="1"/>
  <c r="BK301" i="1"/>
  <c r="BN301" i="1"/>
  <c r="BR299" i="1" a="1"/>
  <c r="BR299" i="1" s="1"/>
  <c r="BS299" i="1" a="1"/>
  <c r="BS299" i="1" s="1"/>
  <c r="BP299" i="1" a="1"/>
  <c r="BP299" i="1" s="1"/>
  <c r="BT299" i="1" a="1"/>
  <c r="BT299" i="1" s="1"/>
  <c r="BP294" i="1" a="1"/>
  <c r="BP294" i="1" s="1"/>
  <c r="BT294" i="1" a="1"/>
  <c r="BT294" i="1" s="1"/>
  <c r="BK293" i="1"/>
  <c r="BM293" i="1"/>
  <c r="BN293" i="1"/>
  <c r="BS284" i="1" a="1"/>
  <c r="BS284" i="1" s="1"/>
  <c r="BP284" i="1" a="1"/>
  <c r="BP284" i="1" s="1"/>
  <c r="BT284" i="1" a="1"/>
  <c r="BT284" i="1" s="1"/>
  <c r="BQ284" i="1" a="1"/>
  <c r="BQ284" i="1" s="1"/>
  <c r="BU284" i="1" a="1"/>
  <c r="BU284" i="1" s="1"/>
  <c r="BR273" i="1" a="1"/>
  <c r="BR273" i="1" s="1"/>
  <c r="BS273" i="1" a="1"/>
  <c r="BS273" i="1" s="1"/>
  <c r="BP273" i="1" a="1"/>
  <c r="BP273" i="1" s="1"/>
  <c r="BT273" i="1" a="1"/>
  <c r="BT273" i="1" s="1"/>
  <c r="BQ273" i="1" a="1"/>
  <c r="BQ273" i="1" s="1"/>
  <c r="BU273" i="1" a="1"/>
  <c r="BU273" i="1" s="1"/>
  <c r="BL265" i="1"/>
  <c r="BK265" i="1"/>
  <c r="BM265" i="1"/>
  <c r="BN265" i="1"/>
  <c r="BM325" i="1"/>
  <c r="BL322" i="1"/>
  <c r="BM317" i="1"/>
  <c r="BL314" i="1"/>
  <c r="BP306" i="1" a="1"/>
  <c r="BP306" i="1" s="1"/>
  <c r="BP303" i="1" a="1"/>
  <c r="BP303" i="1" s="1"/>
  <c r="BT303" i="1" a="1"/>
  <c r="BT303" i="1" s="1"/>
  <c r="BR297" i="1" a="1"/>
  <c r="BR297" i="1" s="1"/>
  <c r="BS297" i="1" a="1"/>
  <c r="BS297" i="1" s="1"/>
  <c r="BP297" i="1" a="1"/>
  <c r="BP297" i="1" s="1"/>
  <c r="BT297" i="1" a="1"/>
  <c r="BT297" i="1" s="1"/>
  <c r="BQ297" i="1" a="1"/>
  <c r="BQ297" i="1" s="1"/>
  <c r="BU297" i="1" a="1"/>
  <c r="BU297" i="1" s="1"/>
  <c r="BP296" i="1" a="1"/>
  <c r="BP296" i="1" s="1"/>
  <c r="BQ294" i="1" a="1"/>
  <c r="BQ294" i="1" s="1"/>
  <c r="BL291" i="1"/>
  <c r="BP290" i="1" a="1"/>
  <c r="BP290" i="1" s="1"/>
  <c r="BT290" i="1" a="1"/>
  <c r="BT290" i="1" s="1"/>
  <c r="BR290" i="1" a="1"/>
  <c r="BR290" i="1" s="1"/>
  <c r="BR284" i="1" a="1"/>
  <c r="BR284" i="1" s="1"/>
  <c r="BQ283" i="1" a="1"/>
  <c r="BQ283" i="1" s="1"/>
  <c r="BU283" i="1" a="1"/>
  <c r="BU283" i="1" s="1"/>
  <c r="BR283" i="1" a="1"/>
  <c r="BR283" i="1" s="1"/>
  <c r="BS283" i="1" a="1"/>
  <c r="BS283" i="1" s="1"/>
  <c r="BP283" i="1" a="1"/>
  <c r="BP283" i="1" s="1"/>
  <c r="BT283" i="1" a="1"/>
  <c r="BT283" i="1" s="1"/>
  <c r="BS276" i="1" a="1"/>
  <c r="BS276" i="1" s="1"/>
  <c r="BP276" i="1" a="1"/>
  <c r="BP276" i="1" s="1"/>
  <c r="BT276" i="1" a="1"/>
  <c r="BT276" i="1" s="1"/>
  <c r="BQ276" i="1" a="1"/>
  <c r="BQ276" i="1" s="1"/>
  <c r="BU276" i="1" a="1"/>
  <c r="BU276" i="1" s="1"/>
  <c r="BQ193" i="1" a="1"/>
  <c r="BQ193" i="1" s="1"/>
  <c r="BU193" i="1" a="1"/>
  <c r="BU193" i="1" s="1"/>
  <c r="BR193" i="1" a="1"/>
  <c r="BR193" i="1" s="1"/>
  <c r="BS193" i="1" a="1"/>
  <c r="BS193" i="1" s="1"/>
  <c r="BP193" i="1" a="1"/>
  <c r="BP193" i="1" s="1"/>
  <c r="BT193" i="1" a="1"/>
  <c r="BT193" i="1" s="1"/>
  <c r="BT332" i="1" a="1"/>
  <c r="BT332" i="1" s="1"/>
  <c r="BP332" i="1" a="1"/>
  <c r="BP332" i="1" s="1"/>
  <c r="BN331" i="1"/>
  <c r="BU330" i="1" a="1"/>
  <c r="BU330" i="1" s="1"/>
  <c r="BQ330" i="1" a="1"/>
  <c r="BQ330" i="1" s="1"/>
  <c r="BT324" i="1" a="1"/>
  <c r="BT324" i="1" s="1"/>
  <c r="BP324" i="1" a="1"/>
  <c r="BP324" i="1" s="1"/>
  <c r="BN323" i="1"/>
  <c r="BU322" i="1" a="1"/>
  <c r="BU322" i="1" s="1"/>
  <c r="BQ322" i="1" a="1"/>
  <c r="BQ322" i="1" s="1"/>
  <c r="BT316" i="1" a="1"/>
  <c r="BT316" i="1" s="1"/>
  <c r="BP316" i="1" a="1"/>
  <c r="BP316" i="1" s="1"/>
  <c r="BN315" i="1"/>
  <c r="BU314" i="1" a="1"/>
  <c r="BU314" i="1" s="1"/>
  <c r="BQ314" i="1" a="1"/>
  <c r="BQ314" i="1" s="1"/>
  <c r="BU306" i="1" a="1"/>
  <c r="BU306" i="1" s="1"/>
  <c r="BN303" i="1"/>
  <c r="BQ275" i="1" a="1"/>
  <c r="BQ275" i="1" s="1"/>
  <c r="BU275" i="1" a="1"/>
  <c r="BU275" i="1" s="1"/>
  <c r="BR275" i="1" a="1"/>
  <c r="BR275" i="1" s="1"/>
  <c r="BS275" i="1" a="1"/>
  <c r="BS275" i="1" s="1"/>
  <c r="BP275" i="1" a="1"/>
  <c r="BP275" i="1" s="1"/>
  <c r="BT275" i="1" a="1"/>
  <c r="BT275" i="1" s="1"/>
  <c r="BP269" i="1" a="1"/>
  <c r="BP269" i="1" s="1"/>
  <c r="BT269" i="1" a="1"/>
  <c r="BT269" i="1" s="1"/>
  <c r="BQ269" i="1" a="1"/>
  <c r="BQ269" i="1" s="1"/>
  <c r="BU269" i="1" a="1"/>
  <c r="BU269" i="1" s="1"/>
  <c r="BR269" i="1" a="1"/>
  <c r="BR269" i="1" s="1"/>
  <c r="BS269" i="1" a="1"/>
  <c r="BS269" i="1" s="1"/>
  <c r="BP223" i="1" a="1"/>
  <c r="BP223" i="1" s="1"/>
  <c r="BT223" i="1" a="1"/>
  <c r="BT223" i="1" s="1"/>
  <c r="BQ223" i="1" a="1"/>
  <c r="BQ223" i="1" s="1"/>
  <c r="BU223" i="1" a="1"/>
  <c r="BU223" i="1" s="1"/>
  <c r="BR223" i="1" a="1"/>
  <c r="BR223" i="1" s="1"/>
  <c r="BS223" i="1" a="1"/>
  <c r="BS223" i="1" s="1"/>
  <c r="BQ288" i="1" a="1"/>
  <c r="BQ288" i="1" s="1"/>
  <c r="BU288" i="1" a="1"/>
  <c r="BU288" i="1" s="1"/>
  <c r="BS288" i="1" a="1"/>
  <c r="BS288" i="1" s="1"/>
  <c r="BK283" i="1"/>
  <c r="BL283" i="1"/>
  <c r="BM283" i="1"/>
  <c r="BN283" i="1"/>
  <c r="BP282" i="1" a="1"/>
  <c r="BP282" i="1" s="1"/>
  <c r="BT282" i="1" a="1"/>
  <c r="BT282" i="1" s="1"/>
  <c r="BQ282" i="1" a="1"/>
  <c r="BQ282" i="1" s="1"/>
  <c r="BU282" i="1" a="1"/>
  <c r="BU282" i="1" s="1"/>
  <c r="BR282" i="1" a="1"/>
  <c r="BR282" i="1" s="1"/>
  <c r="BP263" i="1" a="1"/>
  <c r="BP263" i="1" s="1"/>
  <c r="BT263" i="1" a="1"/>
  <c r="BT263" i="1" s="1"/>
  <c r="BU263" i="1" a="1"/>
  <c r="BU263" i="1" s="1"/>
  <c r="BQ263" i="1" a="1"/>
  <c r="BQ263" i="1" s="1"/>
  <c r="BR263" i="1" a="1"/>
  <c r="BR263" i="1" s="1"/>
  <c r="BR262" i="1" a="1"/>
  <c r="BR262" i="1" s="1"/>
  <c r="BQ262" i="1" a="1"/>
  <c r="BQ262" i="1" s="1"/>
  <c r="BU262" i="1" a="1"/>
  <c r="BU262" i="1" s="1"/>
  <c r="BS262" i="1" a="1"/>
  <c r="BS262" i="1" s="1"/>
  <c r="BT262" i="1" a="1"/>
  <c r="BT262" i="1" s="1"/>
  <c r="BT330" i="1" a="1"/>
  <c r="BT330" i="1" s="1"/>
  <c r="BT322" i="1" a="1"/>
  <c r="BT322" i="1" s="1"/>
  <c r="BT314" i="1" a="1"/>
  <c r="BT314" i="1" s="1"/>
  <c r="BK295" i="1"/>
  <c r="BL295" i="1"/>
  <c r="BM295" i="1"/>
  <c r="BP288" i="1" a="1"/>
  <c r="BP288" i="1" s="1"/>
  <c r="BS282" i="1" a="1"/>
  <c r="BS282" i="1" s="1"/>
  <c r="BK275" i="1"/>
  <c r="BL275" i="1"/>
  <c r="BM275" i="1"/>
  <c r="BN275" i="1"/>
  <c r="BP274" i="1" a="1"/>
  <c r="BP274" i="1" s="1"/>
  <c r="BT274" i="1" a="1"/>
  <c r="BT274" i="1" s="1"/>
  <c r="BQ274" i="1" a="1"/>
  <c r="BQ274" i="1" s="1"/>
  <c r="BU274" i="1" a="1"/>
  <c r="BU274" i="1" s="1"/>
  <c r="BR274" i="1" a="1"/>
  <c r="BR274" i="1" s="1"/>
  <c r="BS268" i="1" a="1"/>
  <c r="BS268" i="1" s="1"/>
  <c r="BP268" i="1" a="1"/>
  <c r="BP268" i="1" s="1"/>
  <c r="BT268" i="1" a="1"/>
  <c r="BT268" i="1" s="1"/>
  <c r="BQ268" i="1" a="1"/>
  <c r="BQ268" i="1" s="1"/>
  <c r="BU268" i="1" a="1"/>
  <c r="BU268" i="1" s="1"/>
  <c r="BS249" i="1" a="1"/>
  <c r="BS249" i="1" s="1"/>
  <c r="BP249" i="1" a="1"/>
  <c r="BP249" i="1" s="1"/>
  <c r="BT249" i="1" a="1"/>
  <c r="BT249" i="1" s="1"/>
  <c r="BQ249" i="1" a="1"/>
  <c r="BQ249" i="1" s="1"/>
  <c r="BU249" i="1" a="1"/>
  <c r="BU249" i="1" s="1"/>
  <c r="BR249" i="1" a="1"/>
  <c r="BR249" i="1" s="1"/>
  <c r="BR235" i="1" a="1"/>
  <c r="BR235" i="1" s="1"/>
  <c r="BS235" i="1" a="1"/>
  <c r="BS235" i="1" s="1"/>
  <c r="BP235" i="1" a="1"/>
  <c r="BP235" i="1" s="1"/>
  <c r="BT235" i="1" a="1"/>
  <c r="BT235" i="1" s="1"/>
  <c r="BU235" i="1" a="1"/>
  <c r="BU235" i="1" s="1"/>
  <c r="BK203" i="1"/>
  <c r="BL203" i="1"/>
  <c r="BM203" i="1"/>
  <c r="BN203" i="1"/>
  <c r="BM279" i="1"/>
  <c r="BM271" i="1"/>
  <c r="BR264" i="1" a="1"/>
  <c r="BR264" i="1" s="1"/>
  <c r="BR261" i="1" a="1"/>
  <c r="BR261" i="1" s="1"/>
  <c r="BQ256" i="1" a="1"/>
  <c r="BQ256" i="1" s="1"/>
  <c r="BU256" i="1" a="1"/>
  <c r="BU256" i="1" s="1"/>
  <c r="BP256" i="1" a="1"/>
  <c r="BP256" i="1" s="1"/>
  <c r="BT256" i="1" a="1"/>
  <c r="BT256" i="1" s="1"/>
  <c r="BK255" i="1"/>
  <c r="BM255" i="1"/>
  <c r="BN255" i="1"/>
  <c r="BK248" i="1"/>
  <c r="BL248" i="1"/>
  <c r="BN248" i="1"/>
  <c r="BR246" i="1" a="1"/>
  <c r="BR246" i="1" s="1"/>
  <c r="BQ246" i="1" a="1"/>
  <c r="BQ246" i="1" s="1"/>
  <c r="BU246" i="1" a="1"/>
  <c r="BU246" i="1" s="1"/>
  <c r="BQ245" i="1" a="1"/>
  <c r="BQ245" i="1" s="1"/>
  <c r="BU245" i="1" a="1"/>
  <c r="BU245" i="1" s="1"/>
  <c r="BR245" i="1" a="1"/>
  <c r="BR245" i="1" s="1"/>
  <c r="BS245" i="1" a="1"/>
  <c r="BS245" i="1" s="1"/>
  <c r="BS241" i="1" a="1"/>
  <c r="BS241" i="1" s="1"/>
  <c r="BP241" i="1" a="1"/>
  <c r="BP241" i="1" s="1"/>
  <c r="BT241" i="1" a="1"/>
  <c r="BT241" i="1" s="1"/>
  <c r="BQ241" i="1" a="1"/>
  <c r="BQ241" i="1" s="1"/>
  <c r="BU241" i="1" a="1"/>
  <c r="BU241" i="1" s="1"/>
  <c r="BQ237" i="1" a="1"/>
  <c r="BQ237" i="1" s="1"/>
  <c r="BU237" i="1" a="1"/>
  <c r="BU237" i="1" s="1"/>
  <c r="BR237" i="1" a="1"/>
  <c r="BR237" i="1" s="1"/>
  <c r="BS237" i="1" a="1"/>
  <c r="BS237" i="1" s="1"/>
  <c r="BR222" i="1" a="1"/>
  <c r="BR222" i="1" s="1"/>
  <c r="BS222" i="1" a="1"/>
  <c r="BS222" i="1" s="1"/>
  <c r="BP222" i="1" a="1"/>
  <c r="BP222" i="1" s="1"/>
  <c r="BT222" i="1" a="1"/>
  <c r="BT222" i="1" s="1"/>
  <c r="BQ222" i="1" a="1"/>
  <c r="BQ222" i="1" s="1"/>
  <c r="BU222" i="1" a="1"/>
  <c r="BU222" i="1" s="1"/>
  <c r="BS220" i="1" a="1"/>
  <c r="BS220" i="1" s="1"/>
  <c r="BP220" i="1" a="1"/>
  <c r="BP220" i="1" s="1"/>
  <c r="BT220" i="1" a="1"/>
  <c r="BT220" i="1" s="1"/>
  <c r="BQ220" i="1" a="1"/>
  <c r="BQ220" i="1" s="1"/>
  <c r="BU220" i="1" a="1"/>
  <c r="BU220" i="1" s="1"/>
  <c r="BR220" i="1" a="1"/>
  <c r="BR220" i="1" s="1"/>
  <c r="BS217" i="1" a="1"/>
  <c r="BS217" i="1" s="1"/>
  <c r="BP217" i="1" a="1"/>
  <c r="BP217" i="1" s="1"/>
  <c r="BU217" i="1" a="1"/>
  <c r="BU217" i="1" s="1"/>
  <c r="BQ217" i="1" a="1"/>
  <c r="BQ217" i="1" s="1"/>
  <c r="BR217" i="1" a="1"/>
  <c r="BR217" i="1" s="1"/>
  <c r="BT217" i="1" a="1"/>
  <c r="BT217" i="1" s="1"/>
  <c r="BM214" i="1"/>
  <c r="BN214" i="1"/>
  <c r="BK214" i="1"/>
  <c r="BL214" i="1"/>
  <c r="BQ201" i="1" a="1"/>
  <c r="BQ201" i="1" s="1"/>
  <c r="BU201" i="1" a="1"/>
  <c r="BU201" i="1" s="1"/>
  <c r="BR201" i="1" a="1"/>
  <c r="BR201" i="1" s="1"/>
  <c r="BS201" i="1" a="1"/>
  <c r="BS201" i="1" s="1"/>
  <c r="BT201" i="1" a="1"/>
  <c r="BT201" i="1" s="1"/>
  <c r="BP201" i="1" a="1"/>
  <c r="BP201" i="1" s="1"/>
  <c r="BT286" i="1" a="1"/>
  <c r="BT286" i="1" s="1"/>
  <c r="BN285" i="1"/>
  <c r="BS280" i="1" a="1"/>
  <c r="BS280" i="1" s="1"/>
  <c r="BL279" i="1"/>
  <c r="BT278" i="1" a="1"/>
  <c r="BT278" i="1" s="1"/>
  <c r="BN277" i="1"/>
  <c r="BK276" i="1"/>
  <c r="BS272" i="1" a="1"/>
  <c r="BS272" i="1" s="1"/>
  <c r="BL271" i="1"/>
  <c r="BT270" i="1" a="1"/>
  <c r="BT270" i="1" s="1"/>
  <c r="BN269" i="1"/>
  <c r="BK268" i="1"/>
  <c r="BM262" i="1"/>
  <c r="BN262" i="1"/>
  <c r="BK262" i="1"/>
  <c r="BS260" i="1" a="1"/>
  <c r="BS260" i="1" s="1"/>
  <c r="BR260" i="1" a="1"/>
  <c r="BR260" i="1" s="1"/>
  <c r="BR256" i="1" a="1"/>
  <c r="BR256" i="1" s="1"/>
  <c r="BP250" i="1" a="1"/>
  <c r="BP250" i="1" s="1"/>
  <c r="BT250" i="1" a="1"/>
  <c r="BT250" i="1" s="1"/>
  <c r="BS250" i="1" a="1"/>
  <c r="BS250" i="1" s="1"/>
  <c r="BM248" i="1"/>
  <c r="BP231" i="1" a="1"/>
  <c r="BP231" i="1" s="1"/>
  <c r="BT231" i="1" a="1"/>
  <c r="BT231" i="1" s="1"/>
  <c r="BQ231" i="1" a="1"/>
  <c r="BQ231" i="1" s="1"/>
  <c r="BU231" i="1" a="1"/>
  <c r="BU231" i="1" s="1"/>
  <c r="BR231" i="1" a="1"/>
  <c r="BR231" i="1" s="1"/>
  <c r="BK224" i="1"/>
  <c r="BL224" i="1"/>
  <c r="BM224" i="1"/>
  <c r="BN224" i="1"/>
  <c r="BK196" i="1"/>
  <c r="BL196" i="1"/>
  <c r="BN196" i="1"/>
  <c r="BM196" i="1"/>
  <c r="BN296" i="1"/>
  <c r="BU295" i="1" a="1"/>
  <c r="BU295" i="1" s="1"/>
  <c r="BQ295" i="1" a="1"/>
  <c r="BQ295" i="1" s="1"/>
  <c r="BN288" i="1"/>
  <c r="BU287" i="1" a="1"/>
  <c r="BU287" i="1" s="1"/>
  <c r="BQ287" i="1" a="1"/>
  <c r="BQ287" i="1" s="1"/>
  <c r="BM285" i="1"/>
  <c r="BN280" i="1"/>
  <c r="BU279" i="1" a="1"/>
  <c r="BU279" i="1" s="1"/>
  <c r="BQ279" i="1" a="1"/>
  <c r="BQ279" i="1" s="1"/>
  <c r="BM277" i="1"/>
  <c r="BN272" i="1"/>
  <c r="BM269" i="1"/>
  <c r="BN260" i="1"/>
  <c r="BS257" i="1" a="1"/>
  <c r="BS257" i="1" s="1"/>
  <c r="BP257" i="1" a="1"/>
  <c r="BP257" i="1" s="1"/>
  <c r="BT257" i="1" a="1"/>
  <c r="BT257" i="1" s="1"/>
  <c r="BQ257" i="1" a="1"/>
  <c r="BQ257" i="1" s="1"/>
  <c r="BU257" i="1" a="1"/>
  <c r="BU257" i="1" s="1"/>
  <c r="BL255" i="1"/>
  <c r="BS252" i="1" a="1"/>
  <c r="BS252" i="1" s="1"/>
  <c r="BR252" i="1" a="1"/>
  <c r="BR252" i="1" s="1"/>
  <c r="BR251" i="1" a="1"/>
  <c r="BR251" i="1" s="1"/>
  <c r="BS251" i="1" a="1"/>
  <c r="BS251" i="1" s="1"/>
  <c r="BP251" i="1" a="1"/>
  <c r="BP251" i="1" s="1"/>
  <c r="BT251" i="1" a="1"/>
  <c r="BT251" i="1" s="1"/>
  <c r="BN249" i="1"/>
  <c r="BK249" i="1"/>
  <c r="BL249" i="1"/>
  <c r="BR243" i="1" a="1"/>
  <c r="BR243" i="1" s="1"/>
  <c r="BS243" i="1" a="1"/>
  <c r="BS243" i="1" s="1"/>
  <c r="BP243" i="1" a="1"/>
  <c r="BP243" i="1" s="1"/>
  <c r="BT243" i="1" a="1"/>
  <c r="BT243" i="1" s="1"/>
  <c r="BR230" i="1" a="1"/>
  <c r="BR230" i="1" s="1"/>
  <c r="BS230" i="1" a="1"/>
  <c r="BS230" i="1" s="1"/>
  <c r="BP230" i="1" a="1"/>
  <c r="BP230" i="1" s="1"/>
  <c r="BT230" i="1" a="1"/>
  <c r="BT230" i="1" s="1"/>
  <c r="BQ230" i="1" a="1"/>
  <c r="BQ230" i="1" s="1"/>
  <c r="BU230" i="1" a="1"/>
  <c r="BU230" i="1" s="1"/>
  <c r="BS228" i="1" a="1"/>
  <c r="BS228" i="1" s="1"/>
  <c r="BP228" i="1" a="1"/>
  <c r="BP228" i="1" s="1"/>
  <c r="BT228" i="1" a="1"/>
  <c r="BT228" i="1" s="1"/>
  <c r="BQ228" i="1" a="1"/>
  <c r="BQ228" i="1" s="1"/>
  <c r="BU228" i="1" a="1"/>
  <c r="BU228" i="1" s="1"/>
  <c r="BR228" i="1" a="1"/>
  <c r="BR228" i="1" s="1"/>
  <c r="BK216" i="1"/>
  <c r="BL216" i="1"/>
  <c r="BM216" i="1"/>
  <c r="BN216" i="1"/>
  <c r="BR207" i="1" a="1"/>
  <c r="BR207" i="1" s="1"/>
  <c r="BP207" i="1" a="1"/>
  <c r="BP207" i="1" s="1"/>
  <c r="BT207" i="1" a="1"/>
  <c r="BT207" i="1" s="1"/>
  <c r="BQ207" i="1" a="1"/>
  <c r="BQ207" i="1" s="1"/>
  <c r="BS207" i="1" a="1"/>
  <c r="BS207" i="1" s="1"/>
  <c r="BU207" i="1" a="1"/>
  <c r="BU207" i="1" s="1"/>
  <c r="BS162" i="1" a="1"/>
  <c r="BS162" i="1" s="1"/>
  <c r="BP162" i="1" a="1"/>
  <c r="BP162" i="1" s="1"/>
  <c r="BT162" i="1" a="1"/>
  <c r="BT162" i="1" s="1"/>
  <c r="BQ162" i="1" a="1"/>
  <c r="BQ162" i="1" s="1"/>
  <c r="BU162" i="1" a="1"/>
  <c r="BU162" i="1" s="1"/>
  <c r="BQ261" i="1" a="1"/>
  <c r="BQ261" i="1" s="1"/>
  <c r="BU261" i="1" a="1"/>
  <c r="BU261" i="1" s="1"/>
  <c r="BR259" i="1" a="1"/>
  <c r="BR259" i="1" s="1"/>
  <c r="BP259" i="1" a="1"/>
  <c r="BP259" i="1" s="1"/>
  <c r="BT259" i="1" a="1"/>
  <c r="BT259" i="1" s="1"/>
  <c r="BK256" i="1"/>
  <c r="BL256" i="1"/>
  <c r="BN256" i="1"/>
  <c r="BR254" i="1" a="1"/>
  <c r="BR254" i="1" s="1"/>
  <c r="BQ254" i="1" a="1"/>
  <c r="BQ254" i="1" s="1"/>
  <c r="BU254" i="1" a="1"/>
  <c r="BU254" i="1" s="1"/>
  <c r="BQ253" i="1" a="1"/>
  <c r="BQ253" i="1" s="1"/>
  <c r="BU253" i="1" a="1"/>
  <c r="BU253" i="1" s="1"/>
  <c r="BR253" i="1" a="1"/>
  <c r="BR253" i="1" s="1"/>
  <c r="BS253" i="1" a="1"/>
  <c r="BS253" i="1" s="1"/>
  <c r="BP247" i="1" a="1"/>
  <c r="BP247" i="1" s="1"/>
  <c r="BT247" i="1" a="1"/>
  <c r="BT247" i="1" s="1"/>
  <c r="BQ247" i="1" a="1"/>
  <c r="BQ247" i="1" s="1"/>
  <c r="BU247" i="1" a="1"/>
  <c r="BU247" i="1" s="1"/>
  <c r="BR247" i="1" a="1"/>
  <c r="BR247" i="1" s="1"/>
  <c r="BS236" i="1" a="1"/>
  <c r="BS236" i="1" s="1"/>
  <c r="BP236" i="1" a="1"/>
  <c r="BP236" i="1" s="1"/>
  <c r="BT236" i="1" a="1"/>
  <c r="BT236" i="1" s="1"/>
  <c r="BQ236" i="1" a="1"/>
  <c r="BQ236" i="1" s="1"/>
  <c r="BU236" i="1" a="1"/>
  <c r="BU236" i="1" s="1"/>
  <c r="BR236" i="1" a="1"/>
  <c r="BR236" i="1" s="1"/>
  <c r="BK232" i="1"/>
  <c r="BL232" i="1"/>
  <c r="BM232" i="1"/>
  <c r="BN232" i="1"/>
  <c r="BS225" i="1" a="1"/>
  <c r="BS225" i="1" s="1"/>
  <c r="BP225" i="1" a="1"/>
  <c r="BP225" i="1" s="1"/>
  <c r="BT225" i="1" a="1"/>
  <c r="BT225" i="1" s="1"/>
  <c r="BQ225" i="1" a="1"/>
  <c r="BQ225" i="1" s="1"/>
  <c r="BU225" i="1" a="1"/>
  <c r="BU225" i="1" s="1"/>
  <c r="BP215" i="1" a="1"/>
  <c r="BP215" i="1" s="1"/>
  <c r="BT215" i="1" a="1"/>
  <c r="BT215" i="1" s="1"/>
  <c r="BR215" i="1" a="1"/>
  <c r="BR215" i="1" s="1"/>
  <c r="BS215" i="1" a="1"/>
  <c r="BS215" i="1" s="1"/>
  <c r="BU215" i="1" a="1"/>
  <c r="BU215" i="1" s="1"/>
  <c r="BQ215" i="1" a="1"/>
  <c r="BQ215" i="1" s="1"/>
  <c r="BP210" i="1" a="1"/>
  <c r="BP210" i="1" s="1"/>
  <c r="BT210" i="1" a="1"/>
  <c r="BT210" i="1" s="1"/>
  <c r="BQ210" i="1" a="1"/>
  <c r="BQ210" i="1" s="1"/>
  <c r="BU210" i="1" a="1"/>
  <c r="BU210" i="1" s="1"/>
  <c r="BR210" i="1" a="1"/>
  <c r="BR210" i="1" s="1"/>
  <c r="BS210" i="1" a="1"/>
  <c r="BS210" i="1" s="1"/>
  <c r="BK208" i="1"/>
  <c r="BL208" i="1"/>
  <c r="BM208" i="1"/>
  <c r="BN208" i="1"/>
  <c r="BT295" i="1" a="1"/>
  <c r="BT295" i="1" s="1"/>
  <c r="BT287" i="1" a="1"/>
  <c r="BT287" i="1" s="1"/>
  <c r="BT279" i="1" a="1"/>
  <c r="BT279" i="1" s="1"/>
  <c r="BT271" i="1" a="1"/>
  <c r="BT271" i="1" s="1"/>
  <c r="BK260" i="1"/>
  <c r="BP258" i="1" a="1"/>
  <c r="BP258" i="1" s="1"/>
  <c r="BT258" i="1" a="1"/>
  <c r="BT258" i="1" s="1"/>
  <c r="BS258" i="1" a="1"/>
  <c r="BS258" i="1" s="1"/>
  <c r="BM256" i="1"/>
  <c r="BM249" i="1"/>
  <c r="BP239" i="1" a="1"/>
  <c r="BP239" i="1" s="1"/>
  <c r="BT239" i="1" a="1"/>
  <c r="BT239" i="1" s="1"/>
  <c r="BQ239" i="1" a="1"/>
  <c r="BQ239" i="1" s="1"/>
  <c r="BU239" i="1" a="1"/>
  <c r="BU239" i="1" s="1"/>
  <c r="BR239" i="1" a="1"/>
  <c r="BR239" i="1" s="1"/>
  <c r="BS231" i="1" a="1"/>
  <c r="BS231" i="1" s="1"/>
  <c r="BQ221" i="1" a="1"/>
  <c r="BQ221" i="1" s="1"/>
  <c r="BU221" i="1" a="1"/>
  <c r="BU221" i="1" s="1"/>
  <c r="BR221" i="1" a="1"/>
  <c r="BR221" i="1" s="1"/>
  <c r="BS221" i="1" a="1"/>
  <c r="BS221" i="1" s="1"/>
  <c r="BL211" i="1"/>
  <c r="BM211" i="1"/>
  <c r="BN211" i="1"/>
  <c r="BK211" i="1"/>
  <c r="BQ209" i="1" a="1"/>
  <c r="BQ209" i="1" s="1"/>
  <c r="BU209" i="1" a="1"/>
  <c r="BU209" i="1" s="1"/>
  <c r="BS209" i="1" a="1"/>
  <c r="BS209" i="1" s="1"/>
  <c r="BR209" i="1" a="1"/>
  <c r="BR209" i="1" s="1"/>
  <c r="BT209" i="1" a="1"/>
  <c r="BT209" i="1" s="1"/>
  <c r="BP209" i="1" a="1"/>
  <c r="BP209" i="1" s="1"/>
  <c r="BU280" i="1" a="1"/>
  <c r="BU280" i="1" s="1"/>
  <c r="BU272" i="1" a="1"/>
  <c r="BU272" i="1" s="1"/>
  <c r="BT261" i="1" a="1"/>
  <c r="BT261" i="1" s="1"/>
  <c r="BU259" i="1" a="1"/>
  <c r="BU259" i="1" s="1"/>
  <c r="BN257" i="1"/>
  <c r="BK257" i="1"/>
  <c r="BL257" i="1"/>
  <c r="BP254" i="1" a="1"/>
  <c r="BP254" i="1" s="1"/>
  <c r="BQ248" i="1" a="1"/>
  <c r="BQ248" i="1" s="1"/>
  <c r="BU248" i="1" a="1"/>
  <c r="BU248" i="1" s="1"/>
  <c r="BP248" i="1" a="1"/>
  <c r="BP248" i="1" s="1"/>
  <c r="BT248" i="1" a="1"/>
  <c r="BT248" i="1" s="1"/>
  <c r="BK247" i="1"/>
  <c r="BM247" i="1"/>
  <c r="BN247" i="1"/>
  <c r="BS244" i="1" a="1"/>
  <c r="BS244" i="1" s="1"/>
  <c r="BP244" i="1" a="1"/>
  <c r="BP244" i="1" s="1"/>
  <c r="BT244" i="1" a="1"/>
  <c r="BT244" i="1" s="1"/>
  <c r="BR244" i="1" a="1"/>
  <c r="BR244" i="1" s="1"/>
  <c r="BR238" i="1" a="1"/>
  <c r="BR238" i="1" s="1"/>
  <c r="BS238" i="1" a="1"/>
  <c r="BS238" i="1" s="1"/>
  <c r="BP238" i="1" a="1"/>
  <c r="BP238" i="1" s="1"/>
  <c r="BT238" i="1" a="1"/>
  <c r="BT238" i="1" s="1"/>
  <c r="BQ238" i="1" a="1"/>
  <c r="BQ238" i="1" s="1"/>
  <c r="BU238" i="1" a="1"/>
  <c r="BU238" i="1" s="1"/>
  <c r="BS233" i="1" a="1"/>
  <c r="BS233" i="1" s="1"/>
  <c r="BP233" i="1" a="1"/>
  <c r="BP233" i="1" s="1"/>
  <c r="BT233" i="1" a="1"/>
  <c r="BT233" i="1" s="1"/>
  <c r="BQ233" i="1" a="1"/>
  <c r="BQ233" i="1" s="1"/>
  <c r="BU233" i="1" a="1"/>
  <c r="BU233" i="1" s="1"/>
  <c r="BP195" i="1" a="1"/>
  <c r="BP195" i="1" s="1"/>
  <c r="BT195" i="1" a="1"/>
  <c r="BT195" i="1" s="1"/>
  <c r="BQ195" i="1" a="1"/>
  <c r="BQ195" i="1" s="1"/>
  <c r="BU195" i="1" a="1"/>
  <c r="BU195" i="1" s="1"/>
  <c r="BR195" i="1" a="1"/>
  <c r="BR195" i="1" s="1"/>
  <c r="BS195" i="1" a="1"/>
  <c r="BS195" i="1" s="1"/>
  <c r="BP264" i="1" a="1"/>
  <c r="BP264" i="1" s="1"/>
  <c r="BT264" i="1" a="1"/>
  <c r="BT264" i="1" s="1"/>
  <c r="BS261" i="1" a="1"/>
  <c r="BS261" i="1" s="1"/>
  <c r="BP255" i="1" a="1"/>
  <c r="BP255" i="1" s="1"/>
  <c r="BT255" i="1" a="1"/>
  <c r="BT255" i="1" s="1"/>
  <c r="BQ255" i="1" a="1"/>
  <c r="BQ255" i="1" s="1"/>
  <c r="BU255" i="1" a="1"/>
  <c r="BU255" i="1" s="1"/>
  <c r="BR255" i="1" a="1"/>
  <c r="BR255" i="1" s="1"/>
  <c r="BU251" i="1" a="1"/>
  <c r="BU251" i="1" s="1"/>
  <c r="BU250" i="1" a="1"/>
  <c r="BU250" i="1" s="1"/>
  <c r="BR248" i="1" a="1"/>
  <c r="BR248" i="1" s="1"/>
  <c r="BQ244" i="1" a="1"/>
  <c r="BQ244" i="1" s="1"/>
  <c r="BK240" i="1"/>
  <c r="BL240" i="1"/>
  <c r="BM240" i="1"/>
  <c r="BN240" i="1"/>
  <c r="BQ229" i="1" a="1"/>
  <c r="BQ229" i="1" s="1"/>
  <c r="BU229" i="1" a="1"/>
  <c r="BU229" i="1" s="1"/>
  <c r="BR229" i="1" a="1"/>
  <c r="BR229" i="1" s="1"/>
  <c r="BS229" i="1" a="1"/>
  <c r="BS229" i="1" s="1"/>
  <c r="BP218" i="1" a="1"/>
  <c r="BP218" i="1" s="1"/>
  <c r="BT218" i="1" a="1"/>
  <c r="BT218" i="1" s="1"/>
  <c r="BQ218" i="1" a="1"/>
  <c r="BQ218" i="1" s="1"/>
  <c r="BR218" i="1" a="1"/>
  <c r="BR218" i="1" s="1"/>
  <c r="BS218" i="1" a="1"/>
  <c r="BS218" i="1" s="1"/>
  <c r="BU218" i="1" a="1"/>
  <c r="BU218" i="1" s="1"/>
  <c r="BK254" i="1"/>
  <c r="BM252" i="1"/>
  <c r="BK246" i="1"/>
  <c r="BS242" i="1" a="1"/>
  <c r="BS242" i="1" s="1"/>
  <c r="BL241" i="1"/>
  <c r="BT240" i="1" a="1"/>
  <c r="BT240" i="1" s="1"/>
  <c r="BP240" i="1" a="1"/>
  <c r="BP240" i="1" s="1"/>
  <c r="BN239" i="1"/>
  <c r="BK238" i="1"/>
  <c r="BS234" i="1" a="1"/>
  <c r="BS234" i="1" s="1"/>
  <c r="BL233" i="1"/>
  <c r="BT232" i="1" a="1"/>
  <c r="BT232" i="1" s="1"/>
  <c r="BP232" i="1" a="1"/>
  <c r="BP232" i="1" s="1"/>
  <c r="BN231" i="1"/>
  <c r="BK230" i="1"/>
  <c r="BS226" i="1" a="1"/>
  <c r="BS226" i="1" s="1"/>
  <c r="BL225" i="1"/>
  <c r="BT224" i="1" a="1"/>
  <c r="BT224" i="1" s="1"/>
  <c r="BP224" i="1" a="1"/>
  <c r="BP224" i="1" s="1"/>
  <c r="BN223" i="1"/>
  <c r="BK222" i="1"/>
  <c r="BT219" i="1" a="1"/>
  <c r="BT219" i="1" s="1"/>
  <c r="BT205" i="1" a="1"/>
  <c r="BT205" i="1" s="1"/>
  <c r="BS197" i="1" a="1"/>
  <c r="BS197" i="1" s="1"/>
  <c r="BP197" i="1" a="1"/>
  <c r="BP197" i="1" s="1"/>
  <c r="BT197" i="1" a="1"/>
  <c r="BT197" i="1" s="1"/>
  <c r="BQ197" i="1" a="1"/>
  <c r="BQ197" i="1" s="1"/>
  <c r="BU197" i="1" a="1"/>
  <c r="BU197" i="1" s="1"/>
  <c r="BP191" i="1" a="1"/>
  <c r="BP191" i="1" s="1"/>
  <c r="BT191" i="1" a="1"/>
  <c r="BT191" i="1" s="1"/>
  <c r="BQ191" i="1" a="1"/>
  <c r="BQ191" i="1" s="1"/>
  <c r="BR191" i="1" a="1"/>
  <c r="BR191" i="1" s="1"/>
  <c r="BS191" i="1" a="1"/>
  <c r="BS191" i="1" s="1"/>
  <c r="BK241" i="1"/>
  <c r="BM239" i="1"/>
  <c r="BK233" i="1"/>
  <c r="BM231" i="1"/>
  <c r="BK225" i="1"/>
  <c r="BM223" i="1"/>
  <c r="BM217" i="1"/>
  <c r="BQ213" i="1" a="1"/>
  <c r="BQ213" i="1" s="1"/>
  <c r="BU213" i="1" a="1"/>
  <c r="BU213" i="1" s="1"/>
  <c r="BR199" i="1" a="1"/>
  <c r="BR199" i="1" s="1"/>
  <c r="BS199" i="1" a="1"/>
  <c r="BS199" i="1" s="1"/>
  <c r="BP199" i="1" a="1"/>
  <c r="BP199" i="1" s="1"/>
  <c r="BT199" i="1" a="1"/>
  <c r="BT199" i="1" s="1"/>
  <c r="BK195" i="1"/>
  <c r="BL195" i="1"/>
  <c r="BM195" i="1"/>
  <c r="BN195" i="1"/>
  <c r="BQ204" i="1" a="1"/>
  <c r="BQ204" i="1" s="1"/>
  <c r="BU204" i="1" a="1"/>
  <c r="BU204" i="1" s="1"/>
  <c r="BS204" i="1" a="1"/>
  <c r="BS204" i="1" s="1"/>
  <c r="BP204" i="1" a="1"/>
  <c r="BP204" i="1" s="1"/>
  <c r="BT204" i="1" a="1"/>
  <c r="BT204" i="1" s="1"/>
  <c r="BR202" i="1" a="1"/>
  <c r="BR202" i="1" s="1"/>
  <c r="BP202" i="1" a="1"/>
  <c r="BP202" i="1" s="1"/>
  <c r="BT202" i="1" a="1"/>
  <c r="BT202" i="1" s="1"/>
  <c r="BQ202" i="1" a="1"/>
  <c r="BQ202" i="1" s="1"/>
  <c r="BU202" i="1" a="1"/>
  <c r="BU202" i="1" s="1"/>
  <c r="BR190" i="1" a="1"/>
  <c r="BR190" i="1" s="1"/>
  <c r="BS190" i="1" a="1"/>
  <c r="BS190" i="1" s="1"/>
  <c r="BT190" i="1" a="1"/>
  <c r="BT190" i="1" s="1"/>
  <c r="BP190" i="1" a="1"/>
  <c r="BP190" i="1" s="1"/>
  <c r="BU190" i="1" a="1"/>
  <c r="BU190" i="1" s="1"/>
  <c r="BP186" i="1" a="1"/>
  <c r="BP186" i="1" s="1"/>
  <c r="BT186" i="1" a="1"/>
  <c r="BT186" i="1" s="1"/>
  <c r="BQ186" i="1" a="1"/>
  <c r="BQ186" i="1" s="1"/>
  <c r="BR186" i="1" a="1"/>
  <c r="BR186" i="1" s="1"/>
  <c r="BS186" i="1" a="1"/>
  <c r="BS186" i="1" s="1"/>
  <c r="BU186" i="1" a="1"/>
  <c r="BU186" i="1" s="1"/>
  <c r="BL219" i="1"/>
  <c r="BK217" i="1"/>
  <c r="BS205" i="1" a="1"/>
  <c r="BS205" i="1" s="1"/>
  <c r="BQ205" i="1" a="1"/>
  <c r="BQ205" i="1" s="1"/>
  <c r="BU205" i="1" a="1"/>
  <c r="BU205" i="1" s="1"/>
  <c r="BS200" i="1" a="1"/>
  <c r="BS200" i="1" s="1"/>
  <c r="BQ200" i="1" a="1"/>
  <c r="BQ200" i="1" s="1"/>
  <c r="BU200" i="1" a="1"/>
  <c r="BU200" i="1" s="1"/>
  <c r="BR200" i="1" a="1"/>
  <c r="BR200" i="1" s="1"/>
  <c r="BR194" i="1" a="1"/>
  <c r="BR194" i="1" s="1"/>
  <c r="BP194" i="1" a="1"/>
  <c r="BP194" i="1" s="1"/>
  <c r="BT194" i="1" a="1"/>
  <c r="BT194" i="1" s="1"/>
  <c r="BQ194" i="1" a="1"/>
  <c r="BQ194" i="1" s="1"/>
  <c r="BU194" i="1" a="1"/>
  <c r="BU194" i="1" s="1"/>
  <c r="BQ185" i="1" a="1"/>
  <c r="BQ185" i="1" s="1"/>
  <c r="BU185" i="1" a="1"/>
  <c r="BU185" i="1" s="1"/>
  <c r="BS185" i="1" a="1"/>
  <c r="BS185" i="1" s="1"/>
  <c r="BP185" i="1" a="1"/>
  <c r="BP185" i="1" s="1"/>
  <c r="BT185" i="1" a="1"/>
  <c r="BT185" i="1" s="1"/>
  <c r="BU242" i="1" a="1"/>
  <c r="BU242" i="1" s="1"/>
  <c r="BQ242" i="1" a="1"/>
  <c r="BQ242" i="1" s="1"/>
  <c r="BU234" i="1" a="1"/>
  <c r="BU234" i="1" s="1"/>
  <c r="BQ234" i="1" a="1"/>
  <c r="BQ234" i="1" s="1"/>
  <c r="BU226" i="1" a="1"/>
  <c r="BU226" i="1" s="1"/>
  <c r="BQ226" i="1" a="1"/>
  <c r="BQ226" i="1" s="1"/>
  <c r="BK209" i="1"/>
  <c r="BN209" i="1"/>
  <c r="BP206" i="1" a="1"/>
  <c r="BP206" i="1" s="1"/>
  <c r="BT206" i="1" a="1"/>
  <c r="BT206" i="1" s="1"/>
  <c r="BR206" i="1" a="1"/>
  <c r="BR206" i="1" s="1"/>
  <c r="BS206" i="1" a="1"/>
  <c r="BS206" i="1" s="1"/>
  <c r="BP198" i="1" a="1"/>
  <c r="BP198" i="1" s="1"/>
  <c r="BT198" i="1" a="1"/>
  <c r="BT198" i="1" s="1"/>
  <c r="BR198" i="1" a="1"/>
  <c r="BR198" i="1" s="1"/>
  <c r="BS198" i="1" a="1"/>
  <c r="BS198" i="1" s="1"/>
  <c r="BQ196" i="1" a="1"/>
  <c r="BQ196" i="1" s="1"/>
  <c r="BU196" i="1" a="1"/>
  <c r="BU196" i="1" s="1"/>
  <c r="BS196" i="1" a="1"/>
  <c r="BS196" i="1" s="1"/>
  <c r="BP196" i="1" a="1"/>
  <c r="BP196" i="1" s="1"/>
  <c r="BT196" i="1" a="1"/>
  <c r="BT196" i="1" s="1"/>
  <c r="BR167" i="1" a="1"/>
  <c r="BR167" i="1" s="1"/>
  <c r="BS167" i="1" a="1"/>
  <c r="BS167" i="1" s="1"/>
  <c r="BP167" i="1" a="1"/>
  <c r="BP167" i="1" s="1"/>
  <c r="BT167" i="1" a="1"/>
  <c r="BT167" i="1" s="1"/>
  <c r="BQ167" i="1" a="1"/>
  <c r="BQ167" i="1" s="1"/>
  <c r="BU167" i="1" a="1"/>
  <c r="BU167" i="1" s="1"/>
  <c r="BN254" i="1"/>
  <c r="BN246" i="1"/>
  <c r="BN238" i="1"/>
  <c r="BN230" i="1"/>
  <c r="BN222" i="1"/>
  <c r="BQ219" i="1" a="1"/>
  <c r="BQ219" i="1" s="1"/>
  <c r="BR214" i="1" a="1"/>
  <c r="BR214" i="1" s="1"/>
  <c r="BS214" i="1" a="1"/>
  <c r="BS214" i="1" s="1"/>
  <c r="BS212" i="1" a="1"/>
  <c r="BS212" i="1" s="1"/>
  <c r="BP212" i="1" a="1"/>
  <c r="BP212" i="1" s="1"/>
  <c r="BT212" i="1" a="1"/>
  <c r="BT212" i="1" s="1"/>
  <c r="BP211" i="1" a="1"/>
  <c r="BP211" i="1" s="1"/>
  <c r="BT211" i="1" a="1"/>
  <c r="BT211" i="1" s="1"/>
  <c r="BR211" i="1" a="1"/>
  <c r="BR211" i="1" s="1"/>
  <c r="BL209" i="1"/>
  <c r="BK204" i="1"/>
  <c r="BL204" i="1"/>
  <c r="BP203" i="1" a="1"/>
  <c r="BP203" i="1" s="1"/>
  <c r="BT203" i="1" a="1"/>
  <c r="BT203" i="1" s="1"/>
  <c r="BQ203" i="1" a="1"/>
  <c r="BQ203" i="1" s="1"/>
  <c r="BU203" i="1" a="1"/>
  <c r="BU203" i="1" s="1"/>
  <c r="BR203" i="1" a="1"/>
  <c r="BR203" i="1" s="1"/>
  <c r="BP200" i="1" a="1"/>
  <c r="BP200" i="1" s="1"/>
  <c r="BQ189" i="1" a="1"/>
  <c r="BQ189" i="1" s="1"/>
  <c r="BU189" i="1" a="1"/>
  <c r="BU189" i="1" s="1"/>
  <c r="BS189" i="1" a="1"/>
  <c r="BS189" i="1" s="1"/>
  <c r="BT189" i="1" a="1"/>
  <c r="BT189" i="1" s="1"/>
  <c r="BP189" i="1" a="1"/>
  <c r="BP189" i="1" s="1"/>
  <c r="BT242" i="1" a="1"/>
  <c r="BT242" i="1" s="1"/>
  <c r="BU240" i="1" a="1"/>
  <c r="BU240" i="1" s="1"/>
  <c r="BT234" i="1" a="1"/>
  <c r="BT234" i="1" s="1"/>
  <c r="BU232" i="1" a="1"/>
  <c r="BU232" i="1" s="1"/>
  <c r="BT226" i="1" a="1"/>
  <c r="BT226" i="1" s="1"/>
  <c r="BU224" i="1" a="1"/>
  <c r="BU224" i="1" s="1"/>
  <c r="BU219" i="1" a="1"/>
  <c r="BU219" i="1" s="1"/>
  <c r="BU214" i="1" a="1"/>
  <c r="BU214" i="1" s="1"/>
  <c r="BQ206" i="1" a="1"/>
  <c r="BQ206" i="1" s="1"/>
  <c r="BN204" i="1"/>
  <c r="BQ198" i="1" a="1"/>
  <c r="BQ198" i="1" s="1"/>
  <c r="BR196" i="1" a="1"/>
  <c r="BR196" i="1" s="1"/>
  <c r="BR189" i="1" a="1"/>
  <c r="BR189" i="1" s="1"/>
  <c r="BR185" i="1" a="1"/>
  <c r="BR185" i="1" s="1"/>
  <c r="BM200" i="1"/>
  <c r="BM192" i="1"/>
  <c r="BM188" i="1"/>
  <c r="BT182" i="1" a="1"/>
  <c r="BT182" i="1" s="1"/>
  <c r="BQ174" i="1" a="1"/>
  <c r="BQ174" i="1" s="1"/>
  <c r="BU174" i="1" a="1"/>
  <c r="BU174" i="1" s="1"/>
  <c r="BR174" i="1" a="1"/>
  <c r="BR174" i="1" s="1"/>
  <c r="BS174" i="1" a="1"/>
  <c r="BS174" i="1" s="1"/>
  <c r="BQ158" i="1" a="1"/>
  <c r="BQ158" i="1" s="1"/>
  <c r="BU158" i="1" a="1"/>
  <c r="BU158" i="1" s="1"/>
  <c r="BR158" i="1" a="1"/>
  <c r="BR158" i="1" s="1"/>
  <c r="BS158" i="1" a="1"/>
  <c r="BS158" i="1" s="1"/>
  <c r="BP145" i="1" a="1"/>
  <c r="BP145" i="1" s="1"/>
  <c r="BT145" i="1" a="1"/>
  <c r="BT145" i="1" s="1"/>
  <c r="BQ145" i="1" a="1"/>
  <c r="BQ145" i="1" s="1"/>
  <c r="BU145" i="1" a="1"/>
  <c r="BU145" i="1" s="1"/>
  <c r="BR145" i="1" a="1"/>
  <c r="BR145" i="1" s="1"/>
  <c r="BS145" i="1" a="1"/>
  <c r="BS145" i="1" s="1"/>
  <c r="BN206" i="1"/>
  <c r="BL200" i="1"/>
  <c r="BN198" i="1"/>
  <c r="BL192" i="1"/>
  <c r="BL188" i="1"/>
  <c r="BQ184" i="1" a="1"/>
  <c r="BQ184" i="1" s="1"/>
  <c r="BU184" i="1" a="1"/>
  <c r="BU184" i="1" s="1"/>
  <c r="BS182" i="1" a="1"/>
  <c r="BS182" i="1" s="1"/>
  <c r="BU180" i="1" a="1"/>
  <c r="BU180" i="1" s="1"/>
  <c r="BQ166" i="1" a="1"/>
  <c r="BQ166" i="1" s="1"/>
  <c r="BU166" i="1" a="1"/>
  <c r="BU166" i="1" s="1"/>
  <c r="BR166" i="1" a="1"/>
  <c r="BR166" i="1" s="1"/>
  <c r="BS166" i="1" a="1"/>
  <c r="BS166" i="1" s="1"/>
  <c r="BK151" i="1"/>
  <c r="BM151" i="1"/>
  <c r="BN151" i="1"/>
  <c r="BU216" i="1" a="1"/>
  <c r="BU216" i="1" s="1"/>
  <c r="BU208" i="1" a="1"/>
  <c r="BU208" i="1" s="1"/>
  <c r="BN201" i="1"/>
  <c r="BN193" i="1"/>
  <c r="BU192" i="1" a="1"/>
  <c r="BU192" i="1" s="1"/>
  <c r="BK187" i="1"/>
  <c r="BP178" i="1" a="1"/>
  <c r="BP178" i="1" s="1"/>
  <c r="BT178" i="1" a="1"/>
  <c r="BT178" i="1" s="1"/>
  <c r="BQ178" i="1" a="1"/>
  <c r="BQ178" i="1" s="1"/>
  <c r="BU178" i="1" a="1"/>
  <c r="BU178" i="1" s="1"/>
  <c r="BQ177" i="1" a="1"/>
  <c r="BQ177" i="1" s="1"/>
  <c r="BU177" i="1" a="1"/>
  <c r="BU177" i="1" s="1"/>
  <c r="BS177" i="1" a="1"/>
  <c r="BS177" i="1" s="1"/>
  <c r="BP177" i="1" a="1"/>
  <c r="BP177" i="1" s="1"/>
  <c r="BT177" i="1" a="1"/>
  <c r="BT177" i="1" s="1"/>
  <c r="BP171" i="1" a="1"/>
  <c r="BP171" i="1" s="1"/>
  <c r="BT171" i="1" a="1"/>
  <c r="BT171" i="1" s="1"/>
  <c r="BQ171" i="1" a="1"/>
  <c r="BQ171" i="1" s="1"/>
  <c r="BU171" i="1" a="1"/>
  <c r="BU171" i="1" s="1"/>
  <c r="BR171" i="1" a="1"/>
  <c r="BR171" i="1" s="1"/>
  <c r="BS171" i="1" a="1"/>
  <c r="BS171" i="1" s="1"/>
  <c r="BP153" i="1" a="1"/>
  <c r="BP153" i="1" s="1"/>
  <c r="BT153" i="1" a="1"/>
  <c r="BT153" i="1" s="1"/>
  <c r="BQ153" i="1" a="1"/>
  <c r="BQ153" i="1" s="1"/>
  <c r="BU153" i="1" a="1"/>
  <c r="BU153" i="1" s="1"/>
  <c r="BR153" i="1" a="1"/>
  <c r="BR153" i="1" s="1"/>
  <c r="BS153" i="1" a="1"/>
  <c r="BS153" i="1" s="1"/>
  <c r="BS147" i="1" a="1"/>
  <c r="BS147" i="1" s="1"/>
  <c r="BP147" i="1" a="1"/>
  <c r="BP147" i="1" s="1"/>
  <c r="BT147" i="1" a="1"/>
  <c r="BT147" i="1" s="1"/>
  <c r="BR147" i="1" a="1"/>
  <c r="BR147" i="1" s="1"/>
  <c r="BU147" i="1" a="1"/>
  <c r="BU147" i="1" s="1"/>
  <c r="BQ147" i="1" a="1"/>
  <c r="BQ147" i="1" s="1"/>
  <c r="BS106" i="1" a="1"/>
  <c r="BS106" i="1" s="1"/>
  <c r="BP106" i="1" a="1"/>
  <c r="BP106" i="1" s="1"/>
  <c r="BT106" i="1" a="1"/>
  <c r="BT106" i="1" s="1"/>
  <c r="BQ106" i="1" a="1"/>
  <c r="BQ106" i="1" s="1"/>
  <c r="BU106" i="1" a="1"/>
  <c r="BU106" i="1" s="1"/>
  <c r="BR106" i="1" a="1"/>
  <c r="BR106" i="1" s="1"/>
  <c r="BK185" i="1"/>
  <c r="BN185" i="1"/>
  <c r="BR183" i="1" a="1"/>
  <c r="BR183" i="1" s="1"/>
  <c r="BP183" i="1" a="1"/>
  <c r="BP183" i="1" s="1"/>
  <c r="BT183" i="1" a="1"/>
  <c r="BT183" i="1" s="1"/>
  <c r="BQ183" i="1" a="1"/>
  <c r="BQ183" i="1" s="1"/>
  <c r="BU183" i="1" a="1"/>
  <c r="BU183" i="1" s="1"/>
  <c r="BP179" i="1" a="1"/>
  <c r="BP179" i="1" s="1"/>
  <c r="BT179" i="1" a="1"/>
  <c r="BT179" i="1" s="1"/>
  <c r="BR179" i="1" a="1"/>
  <c r="BR179" i="1" s="1"/>
  <c r="BS179" i="1" a="1"/>
  <c r="BS179" i="1" s="1"/>
  <c r="BP163" i="1" a="1"/>
  <c r="BP163" i="1" s="1"/>
  <c r="BT163" i="1" a="1"/>
  <c r="BT163" i="1" s="1"/>
  <c r="BQ163" i="1" a="1"/>
  <c r="BQ163" i="1" s="1"/>
  <c r="BU163" i="1" a="1"/>
  <c r="BU163" i="1" s="1"/>
  <c r="BR163" i="1" a="1"/>
  <c r="BR163" i="1" s="1"/>
  <c r="BS163" i="1" a="1"/>
  <c r="BS163" i="1" s="1"/>
  <c r="BK131" i="1"/>
  <c r="BL131" i="1"/>
  <c r="BM131" i="1"/>
  <c r="BN131" i="1"/>
  <c r="BS125" i="1" a="1"/>
  <c r="BS125" i="1" s="1"/>
  <c r="BT125" i="1" a="1"/>
  <c r="BT125" i="1" s="1"/>
  <c r="BP125" i="1" a="1"/>
  <c r="BP125" i="1" s="1"/>
  <c r="BU125" i="1" a="1"/>
  <c r="BU125" i="1" s="1"/>
  <c r="BQ125" i="1" a="1"/>
  <c r="BQ125" i="1" s="1"/>
  <c r="BR125" i="1" a="1"/>
  <c r="BR125" i="1" s="1"/>
  <c r="BK184" i="1"/>
  <c r="BL184" i="1"/>
  <c r="BN184" i="1"/>
  <c r="BS181" i="1" a="1"/>
  <c r="BS181" i="1" s="1"/>
  <c r="BQ181" i="1" a="1"/>
  <c r="BQ181" i="1" s="1"/>
  <c r="BU181" i="1" a="1"/>
  <c r="BU181" i="1" s="1"/>
  <c r="BR181" i="1" a="1"/>
  <c r="BR181" i="1" s="1"/>
  <c r="BK176" i="1"/>
  <c r="BL176" i="1"/>
  <c r="BM176" i="1"/>
  <c r="BN176" i="1"/>
  <c r="BR175" i="1" a="1"/>
  <c r="BR175" i="1" s="1"/>
  <c r="BP175" i="1" a="1"/>
  <c r="BP175" i="1" s="1"/>
  <c r="BT175" i="1" a="1"/>
  <c r="BT175" i="1" s="1"/>
  <c r="BQ175" i="1" a="1"/>
  <c r="BQ175" i="1" s="1"/>
  <c r="BU175" i="1" a="1"/>
  <c r="BU175" i="1" s="1"/>
  <c r="BS173" i="1" a="1"/>
  <c r="BS173" i="1" s="1"/>
  <c r="BP173" i="1" a="1"/>
  <c r="BP173" i="1" s="1"/>
  <c r="BT173" i="1" a="1"/>
  <c r="BT173" i="1" s="1"/>
  <c r="BQ173" i="1" a="1"/>
  <c r="BQ173" i="1" s="1"/>
  <c r="BU173" i="1" a="1"/>
  <c r="BU173" i="1" s="1"/>
  <c r="BR173" i="1" a="1"/>
  <c r="BR173" i="1" s="1"/>
  <c r="BK169" i="1"/>
  <c r="BL169" i="1"/>
  <c r="BM169" i="1"/>
  <c r="BN169" i="1"/>
  <c r="BS157" i="1" a="1"/>
  <c r="BS157" i="1" s="1"/>
  <c r="BP157" i="1" a="1"/>
  <c r="BP157" i="1" s="1"/>
  <c r="BT157" i="1" a="1"/>
  <c r="BT157" i="1" s="1"/>
  <c r="BQ157" i="1" a="1"/>
  <c r="BQ157" i="1" s="1"/>
  <c r="BU157" i="1" a="1"/>
  <c r="BU157" i="1" s="1"/>
  <c r="BR157" i="1" a="1"/>
  <c r="BR157" i="1" s="1"/>
  <c r="BP152" i="1" a="1"/>
  <c r="BP152" i="1" s="1"/>
  <c r="BU152" i="1" a="1"/>
  <c r="BU152" i="1" s="1"/>
  <c r="BQ152" i="1" a="1"/>
  <c r="BQ152" i="1" s="1"/>
  <c r="BR152" i="1" a="1"/>
  <c r="BR152" i="1" s="1"/>
  <c r="BS152" i="1" a="1"/>
  <c r="BS152" i="1" s="1"/>
  <c r="BM126" i="1"/>
  <c r="BL126" i="1"/>
  <c r="BN126" i="1"/>
  <c r="BK126" i="1"/>
  <c r="BL190" i="1"/>
  <c r="BL185" i="1"/>
  <c r="BM183" i="1"/>
  <c r="BK183" i="1"/>
  <c r="BS180" i="1" a="1"/>
  <c r="BS180" i="1" s="1"/>
  <c r="BP180" i="1" a="1"/>
  <c r="BP180" i="1" s="1"/>
  <c r="BL179" i="1"/>
  <c r="BM179" i="1"/>
  <c r="BN179" i="1"/>
  <c r="BK177" i="1"/>
  <c r="BN177" i="1"/>
  <c r="BS165" i="1" a="1"/>
  <c r="BS165" i="1" s="1"/>
  <c r="BP165" i="1" a="1"/>
  <c r="BP165" i="1" s="1"/>
  <c r="BT165" i="1" a="1"/>
  <c r="BT165" i="1" s="1"/>
  <c r="BQ165" i="1" a="1"/>
  <c r="BQ165" i="1" s="1"/>
  <c r="BU165" i="1" a="1"/>
  <c r="BU165" i="1" s="1"/>
  <c r="BR165" i="1" a="1"/>
  <c r="BR165" i="1" s="1"/>
  <c r="BK161" i="1"/>
  <c r="BL161" i="1"/>
  <c r="BM161" i="1"/>
  <c r="BN161" i="1"/>
  <c r="BP155" i="1" a="1"/>
  <c r="BP155" i="1" s="1"/>
  <c r="BT155" i="1" a="1"/>
  <c r="BT155" i="1" s="1"/>
  <c r="BU155" i="1" a="1"/>
  <c r="BU155" i="1" s="1"/>
  <c r="BQ155" i="1" a="1"/>
  <c r="BQ155" i="1" s="1"/>
  <c r="BR155" i="1" a="1"/>
  <c r="BR155" i="1" s="1"/>
  <c r="BP187" i="1" a="1"/>
  <c r="BP187" i="1" s="1"/>
  <c r="BT187" i="1" a="1"/>
  <c r="BT187" i="1" s="1"/>
  <c r="BR187" i="1" a="1"/>
  <c r="BR187" i="1" s="1"/>
  <c r="BS175" i="1" a="1"/>
  <c r="BS175" i="1" s="1"/>
  <c r="BS170" i="1" a="1"/>
  <c r="BS170" i="1" s="1"/>
  <c r="BP170" i="1" a="1"/>
  <c r="BP170" i="1" s="1"/>
  <c r="BT170" i="1" a="1"/>
  <c r="BT170" i="1" s="1"/>
  <c r="BQ170" i="1" a="1"/>
  <c r="BQ170" i="1" s="1"/>
  <c r="BU170" i="1" a="1"/>
  <c r="BU170" i="1" s="1"/>
  <c r="BR159" i="1" a="1"/>
  <c r="BR159" i="1" s="1"/>
  <c r="BS159" i="1" a="1"/>
  <c r="BS159" i="1" s="1"/>
  <c r="BP159" i="1" a="1"/>
  <c r="BP159" i="1" s="1"/>
  <c r="BT159" i="1" a="1"/>
  <c r="BT159" i="1" s="1"/>
  <c r="BQ159" i="1" a="1"/>
  <c r="BQ159" i="1" s="1"/>
  <c r="BU159" i="1" a="1"/>
  <c r="BU159" i="1" s="1"/>
  <c r="BT152" i="1" a="1"/>
  <c r="BT152" i="1" s="1"/>
  <c r="BS142" i="1" a="1"/>
  <c r="BS142" i="1" s="1"/>
  <c r="BR142" i="1" a="1"/>
  <c r="BR142" i="1" s="1"/>
  <c r="BT142" i="1" a="1"/>
  <c r="BT142" i="1" s="1"/>
  <c r="BU142" i="1" a="1"/>
  <c r="BU142" i="1" s="1"/>
  <c r="BP142" i="1" a="1"/>
  <c r="BP142" i="1" s="1"/>
  <c r="BM181" i="1"/>
  <c r="BK175" i="1"/>
  <c r="BM173" i="1"/>
  <c r="BT169" i="1" a="1"/>
  <c r="BT169" i="1" s="1"/>
  <c r="BP169" i="1" a="1"/>
  <c r="BP169" i="1" s="1"/>
  <c r="BN168" i="1"/>
  <c r="BK167" i="1"/>
  <c r="BM165" i="1"/>
  <c r="BT161" i="1" a="1"/>
  <c r="BT161" i="1" s="1"/>
  <c r="BP161" i="1" a="1"/>
  <c r="BP161" i="1" s="1"/>
  <c r="BN160" i="1"/>
  <c r="BK159" i="1"/>
  <c r="BM157" i="1"/>
  <c r="BN153" i="1"/>
  <c r="BL152" i="1"/>
  <c r="BQ149" i="1" a="1"/>
  <c r="BQ149" i="1" s="1"/>
  <c r="BP148" i="1" a="1"/>
  <c r="BP148" i="1" s="1"/>
  <c r="BU146" i="1" a="1"/>
  <c r="BU146" i="1" s="1"/>
  <c r="BP146" i="1" a="1"/>
  <c r="BP146" i="1" s="1"/>
  <c r="BT144" i="1" a="1"/>
  <c r="BT144" i="1" s="1"/>
  <c r="BM144" i="1"/>
  <c r="BN144" i="1"/>
  <c r="BS140" i="1" a="1"/>
  <c r="BS140" i="1" s="1"/>
  <c r="BL139" i="1"/>
  <c r="BP133" i="1" a="1"/>
  <c r="BP133" i="1" s="1"/>
  <c r="BT133" i="1" a="1"/>
  <c r="BT133" i="1" s="1"/>
  <c r="BQ133" i="1" a="1"/>
  <c r="BQ133" i="1" s="1"/>
  <c r="BU133" i="1" a="1"/>
  <c r="BU133" i="1" s="1"/>
  <c r="BR133" i="1" a="1"/>
  <c r="BR133" i="1" s="1"/>
  <c r="BS133" i="1" a="1"/>
  <c r="BS133" i="1" s="1"/>
  <c r="BT172" i="1" a="1"/>
  <c r="BT172" i="1" s="1"/>
  <c r="BP172" i="1" a="1"/>
  <c r="BP172" i="1" s="1"/>
  <c r="BN171" i="1"/>
  <c r="BM168" i="1"/>
  <c r="BT164" i="1" a="1"/>
  <c r="BT164" i="1" s="1"/>
  <c r="BP164" i="1" a="1"/>
  <c r="BP164" i="1" s="1"/>
  <c r="BN163" i="1"/>
  <c r="BM160" i="1"/>
  <c r="BT156" i="1" a="1"/>
  <c r="BT156" i="1" s="1"/>
  <c r="BP156" i="1" a="1"/>
  <c r="BP156" i="1" s="1"/>
  <c r="BQ150" i="1" a="1"/>
  <c r="BQ150" i="1" s="1"/>
  <c r="BS144" i="1" a="1"/>
  <c r="BS144" i="1" s="1"/>
  <c r="BR134" i="1" a="1"/>
  <c r="BR134" i="1" s="1"/>
  <c r="BS134" i="1" a="1"/>
  <c r="BS134" i="1" s="1"/>
  <c r="BP134" i="1" a="1"/>
  <c r="BP134" i="1" s="1"/>
  <c r="BT134" i="1" a="1"/>
  <c r="BT134" i="1" s="1"/>
  <c r="BS111" i="1" a="1"/>
  <c r="BS111" i="1" s="1"/>
  <c r="BP111" i="1" a="1"/>
  <c r="BP111" i="1" s="1"/>
  <c r="BT111" i="1" a="1"/>
  <c r="BT111" i="1" s="1"/>
  <c r="BQ111" i="1" a="1"/>
  <c r="BQ111" i="1" s="1"/>
  <c r="BU111" i="1" a="1"/>
  <c r="BU111" i="1" s="1"/>
  <c r="BR111" i="1" a="1"/>
  <c r="BR111" i="1" s="1"/>
  <c r="BN182" i="1"/>
  <c r="BN174" i="1"/>
  <c r="BM171" i="1"/>
  <c r="BS169" i="1" a="1"/>
  <c r="BS169" i="1" s="1"/>
  <c r="BL168" i="1"/>
  <c r="BN166" i="1"/>
  <c r="BM163" i="1"/>
  <c r="BS161" i="1" a="1"/>
  <c r="BS161" i="1" s="1"/>
  <c r="BL160" i="1"/>
  <c r="BN158" i="1"/>
  <c r="BL154" i="1"/>
  <c r="BP150" i="1" a="1"/>
  <c r="BP150" i="1" s="1"/>
  <c r="BU149" i="1" a="1"/>
  <c r="BU149" i="1" s="1"/>
  <c r="BT146" i="1" a="1"/>
  <c r="BT146" i="1" s="1"/>
  <c r="BM145" i="1"/>
  <c r="BQ141" i="1" a="1"/>
  <c r="BQ141" i="1" s="1"/>
  <c r="BU141" i="1" a="1"/>
  <c r="BU141" i="1" s="1"/>
  <c r="BR141" i="1" a="1"/>
  <c r="BR141" i="1" s="1"/>
  <c r="BS141" i="1" a="1"/>
  <c r="BS141" i="1" s="1"/>
  <c r="BR140" i="1" a="1"/>
  <c r="BR140" i="1" s="1"/>
  <c r="BU176" i="1" a="1"/>
  <c r="BU176" i="1" s="1"/>
  <c r="BU168" i="1" a="1"/>
  <c r="BU168" i="1" s="1"/>
  <c r="BQ168" i="1" a="1"/>
  <c r="BQ168" i="1" s="1"/>
  <c r="BU160" i="1" a="1"/>
  <c r="BU160" i="1" s="1"/>
  <c r="BQ160" i="1" a="1"/>
  <c r="BQ160" i="1" s="1"/>
  <c r="BU150" i="1" a="1"/>
  <c r="BU150" i="1" s="1"/>
  <c r="BS132" i="1" a="1"/>
  <c r="BS132" i="1" s="1"/>
  <c r="BP132" i="1" a="1"/>
  <c r="BP132" i="1" s="1"/>
  <c r="BT132" i="1" a="1"/>
  <c r="BT132" i="1" s="1"/>
  <c r="BQ132" i="1" a="1"/>
  <c r="BQ132" i="1" s="1"/>
  <c r="BU132" i="1" a="1"/>
  <c r="BU132" i="1" s="1"/>
  <c r="BR129" i="1" a="1"/>
  <c r="BR129" i="1" s="1"/>
  <c r="BS129" i="1" a="1"/>
  <c r="BS129" i="1" s="1"/>
  <c r="BP129" i="1" a="1"/>
  <c r="BP129" i="1" s="1"/>
  <c r="BT129" i="1" a="1"/>
  <c r="BT129" i="1" s="1"/>
  <c r="BQ129" i="1" a="1"/>
  <c r="BQ129" i="1" s="1"/>
  <c r="BU129" i="1" a="1"/>
  <c r="BU129" i="1" s="1"/>
  <c r="BQ128" i="1" a="1"/>
  <c r="BQ128" i="1" s="1"/>
  <c r="BU128" i="1" a="1"/>
  <c r="BU128" i="1" s="1"/>
  <c r="BT128" i="1" a="1"/>
  <c r="BT128" i="1" s="1"/>
  <c r="BP128" i="1" a="1"/>
  <c r="BP128" i="1" s="1"/>
  <c r="BR128" i="1" a="1"/>
  <c r="BR128" i="1" s="1"/>
  <c r="BS128" i="1" a="1"/>
  <c r="BS128" i="1" s="1"/>
  <c r="BQ127" i="1" a="1"/>
  <c r="BQ127" i="1" s="1"/>
  <c r="BR127" i="1" a="1"/>
  <c r="BR127" i="1" s="1"/>
  <c r="BS127" i="1" a="1"/>
  <c r="BS127" i="1" s="1"/>
  <c r="BT127" i="1" a="1"/>
  <c r="BT127" i="1" s="1"/>
  <c r="BP127" i="1" a="1"/>
  <c r="BP127" i="1" s="1"/>
  <c r="BR149" i="1" a="1"/>
  <c r="BR149" i="1" s="1"/>
  <c r="BS149" i="1" a="1"/>
  <c r="BS149" i="1" s="1"/>
  <c r="BL146" i="1"/>
  <c r="BN146" i="1"/>
  <c r="BK141" i="1"/>
  <c r="BL141" i="1"/>
  <c r="BM141" i="1"/>
  <c r="BP140" i="1" a="1"/>
  <c r="BP140" i="1" s="1"/>
  <c r="BT140" i="1" a="1"/>
  <c r="BT140" i="1" s="1"/>
  <c r="BR139" i="1" a="1"/>
  <c r="BR139" i="1" s="1"/>
  <c r="BS139" i="1" a="1"/>
  <c r="BS139" i="1" s="1"/>
  <c r="BP139" i="1" a="1"/>
  <c r="BP139" i="1" s="1"/>
  <c r="BT139" i="1" a="1"/>
  <c r="BT139" i="1" s="1"/>
  <c r="BR137" i="1" a="1"/>
  <c r="BR137" i="1" s="1"/>
  <c r="BS137" i="1" a="1"/>
  <c r="BS137" i="1" s="1"/>
  <c r="BP137" i="1" a="1"/>
  <c r="BP137" i="1" s="1"/>
  <c r="BT137" i="1" a="1"/>
  <c r="BT137" i="1" s="1"/>
  <c r="BQ137" i="1" a="1"/>
  <c r="BQ137" i="1" s="1"/>
  <c r="BU137" i="1" a="1"/>
  <c r="BU137" i="1" s="1"/>
  <c r="BQ136" i="1" a="1"/>
  <c r="BQ136" i="1" s="1"/>
  <c r="BU136" i="1" a="1"/>
  <c r="BU136" i="1" s="1"/>
  <c r="BR136" i="1" a="1"/>
  <c r="BR136" i="1" s="1"/>
  <c r="BS136" i="1" a="1"/>
  <c r="BS136" i="1" s="1"/>
  <c r="BR132" i="1" a="1"/>
  <c r="BR132" i="1" s="1"/>
  <c r="BP122" i="1" a="1"/>
  <c r="BP122" i="1" s="1"/>
  <c r="BT122" i="1" a="1"/>
  <c r="BT122" i="1" s="1"/>
  <c r="BS122" i="1" a="1"/>
  <c r="BS122" i="1" s="1"/>
  <c r="BU122" i="1" a="1"/>
  <c r="BU122" i="1" s="1"/>
  <c r="BQ122" i="1" a="1"/>
  <c r="BQ122" i="1" s="1"/>
  <c r="BK100" i="1"/>
  <c r="BL100" i="1"/>
  <c r="BM100" i="1"/>
  <c r="BN100" i="1"/>
  <c r="BS99" i="1" a="1"/>
  <c r="BS99" i="1" s="1"/>
  <c r="BT99" i="1" a="1"/>
  <c r="BT99" i="1" s="1"/>
  <c r="BP99" i="1" a="1"/>
  <c r="BP99" i="1" s="1"/>
  <c r="BU99" i="1" a="1"/>
  <c r="BU99" i="1" s="1"/>
  <c r="BQ99" i="1" a="1"/>
  <c r="BQ99" i="1" s="1"/>
  <c r="BR99" i="1" a="1"/>
  <c r="BR99" i="1" s="1"/>
  <c r="BN175" i="1"/>
  <c r="BN167" i="1"/>
  <c r="BT160" i="1" a="1"/>
  <c r="BT160" i="1" s="1"/>
  <c r="BN159" i="1"/>
  <c r="BQ151" i="1" a="1"/>
  <c r="BQ151" i="1" s="1"/>
  <c r="BU151" i="1" a="1"/>
  <c r="BU151" i="1" s="1"/>
  <c r="BR151" i="1" a="1"/>
  <c r="BR151" i="1" s="1"/>
  <c r="BN149" i="1"/>
  <c r="BR146" i="1" a="1"/>
  <c r="BR146" i="1" s="1"/>
  <c r="BN141" i="1"/>
  <c r="BQ131" i="1" a="1"/>
  <c r="BQ131" i="1" s="1"/>
  <c r="BU131" i="1" a="1"/>
  <c r="BU131" i="1" s="1"/>
  <c r="BR131" i="1" a="1"/>
  <c r="BR131" i="1" s="1"/>
  <c r="BS131" i="1" a="1"/>
  <c r="BS131" i="1" s="1"/>
  <c r="BP131" i="1" a="1"/>
  <c r="BP131" i="1" s="1"/>
  <c r="BT131" i="1" a="1"/>
  <c r="BT131" i="1" s="1"/>
  <c r="BR98" i="1" a="1"/>
  <c r="BR98" i="1" s="1"/>
  <c r="BP98" i="1" a="1"/>
  <c r="BP98" i="1" s="1"/>
  <c r="BU98" i="1" a="1"/>
  <c r="BU98" i="1" s="1"/>
  <c r="BQ98" i="1" a="1"/>
  <c r="BQ98" i="1" s="1"/>
  <c r="BS98" i="1" a="1"/>
  <c r="BS98" i="1" s="1"/>
  <c r="BT98" i="1" a="1"/>
  <c r="BT98" i="1" s="1"/>
  <c r="BU169" i="1" a="1"/>
  <c r="BU169" i="1" s="1"/>
  <c r="BU161" i="1" a="1"/>
  <c r="BU161" i="1" s="1"/>
  <c r="BP143" i="1" a="1"/>
  <c r="BP143" i="1" s="1"/>
  <c r="BT143" i="1" a="1"/>
  <c r="BT143" i="1" s="1"/>
  <c r="BQ143" i="1" a="1"/>
  <c r="BQ143" i="1" s="1"/>
  <c r="BU143" i="1" a="1"/>
  <c r="BU143" i="1" s="1"/>
  <c r="BR143" i="1" a="1"/>
  <c r="BR143" i="1" s="1"/>
  <c r="BM139" i="1"/>
  <c r="BN139" i="1"/>
  <c r="BS135" i="1" a="1"/>
  <c r="BS135" i="1" s="1"/>
  <c r="BP135" i="1" a="1"/>
  <c r="BP135" i="1" s="1"/>
  <c r="BT135" i="1" a="1"/>
  <c r="BT135" i="1" s="1"/>
  <c r="BQ135" i="1" a="1"/>
  <c r="BQ135" i="1" s="1"/>
  <c r="BU135" i="1" a="1"/>
  <c r="BU135" i="1" s="1"/>
  <c r="BR135" i="1" a="1"/>
  <c r="BR135" i="1" s="1"/>
  <c r="BS119" i="1" a="1"/>
  <c r="BS119" i="1" s="1"/>
  <c r="BP119" i="1" a="1"/>
  <c r="BP119" i="1" s="1"/>
  <c r="BQ119" i="1" a="1"/>
  <c r="BQ119" i="1" s="1"/>
  <c r="BR119" i="1" a="1"/>
  <c r="BR119" i="1" s="1"/>
  <c r="BT119" i="1" a="1"/>
  <c r="BT119" i="1" s="1"/>
  <c r="BU119" i="1" a="1"/>
  <c r="BU119" i="1" s="1"/>
  <c r="BM143" i="1"/>
  <c r="BN138" i="1"/>
  <c r="BM135" i="1"/>
  <c r="BN130" i="1"/>
  <c r="BN128" i="1"/>
  <c r="BQ126" i="1" a="1"/>
  <c r="BQ126" i="1" s="1"/>
  <c r="BK118" i="1"/>
  <c r="BL118" i="1"/>
  <c r="BM118" i="1"/>
  <c r="BP117" i="1" a="1"/>
  <c r="BP117" i="1" s="1"/>
  <c r="BT117" i="1" a="1"/>
  <c r="BT117" i="1" s="1"/>
  <c r="BQ115" i="1" a="1"/>
  <c r="BQ115" i="1" s="1"/>
  <c r="BU115" i="1" a="1"/>
  <c r="BU115" i="1" s="1"/>
  <c r="BQ110" i="1" a="1"/>
  <c r="BQ110" i="1" s="1"/>
  <c r="BU110" i="1" a="1"/>
  <c r="BU110" i="1" s="1"/>
  <c r="BR110" i="1" a="1"/>
  <c r="BR110" i="1" s="1"/>
  <c r="BS110" i="1" a="1"/>
  <c r="BS110" i="1" s="1"/>
  <c r="BK90" i="1"/>
  <c r="BL90" i="1"/>
  <c r="BM90" i="1"/>
  <c r="BN90" i="1"/>
  <c r="BK88" i="1"/>
  <c r="BL88" i="1"/>
  <c r="BM88" i="1"/>
  <c r="BN88" i="1"/>
  <c r="BN133" i="1"/>
  <c r="BU126" i="1" a="1"/>
  <c r="BU126" i="1" s="1"/>
  <c r="BN124" i="1"/>
  <c r="BR116" i="1" a="1"/>
  <c r="BR116" i="1" s="1"/>
  <c r="BS116" i="1" a="1"/>
  <c r="BS116" i="1" s="1"/>
  <c r="BP116" i="1" a="1"/>
  <c r="BP116" i="1" s="1"/>
  <c r="BT116" i="1" a="1"/>
  <c r="BT116" i="1" s="1"/>
  <c r="BR113" i="1" a="1"/>
  <c r="BR113" i="1" s="1"/>
  <c r="BP113" i="1" a="1"/>
  <c r="BP113" i="1" s="1"/>
  <c r="BT113" i="1" a="1"/>
  <c r="BT113" i="1" s="1"/>
  <c r="BK86" i="1"/>
  <c r="BM86" i="1"/>
  <c r="BN86" i="1"/>
  <c r="BL86" i="1"/>
  <c r="BQ75" i="1" a="1"/>
  <c r="BQ75" i="1" s="1"/>
  <c r="BU75" i="1" a="1"/>
  <c r="BU75" i="1" s="1"/>
  <c r="BR75" i="1" a="1"/>
  <c r="BR75" i="1" s="1"/>
  <c r="BS75" i="1" a="1"/>
  <c r="BS75" i="1" s="1"/>
  <c r="BT75" i="1" a="1"/>
  <c r="BT75" i="1" s="1"/>
  <c r="BP75" i="1" a="1"/>
  <c r="BP75" i="1" s="1"/>
  <c r="BL138" i="1"/>
  <c r="BN136" i="1"/>
  <c r="BM133" i="1"/>
  <c r="BL130" i="1"/>
  <c r="BL128" i="1"/>
  <c r="BN127" i="1"/>
  <c r="BP126" i="1" a="1"/>
  <c r="BP126" i="1" s="1"/>
  <c r="BR124" i="1" a="1"/>
  <c r="BR124" i="1" s="1"/>
  <c r="BM124" i="1"/>
  <c r="BQ113" i="1" a="1"/>
  <c r="BQ113" i="1" s="1"/>
  <c r="BP110" i="1" a="1"/>
  <c r="BP110" i="1" s="1"/>
  <c r="BK110" i="1"/>
  <c r="BL110" i="1"/>
  <c r="BM110" i="1"/>
  <c r="BN110" i="1"/>
  <c r="BQ101" i="1" a="1"/>
  <c r="BQ101" i="1" s="1"/>
  <c r="BR101" i="1" a="1"/>
  <c r="BR101" i="1" s="1"/>
  <c r="BS101" i="1" a="1"/>
  <c r="BS101" i="1" s="1"/>
  <c r="BT101" i="1" a="1"/>
  <c r="BT101" i="1" s="1"/>
  <c r="BP97" i="1" a="1"/>
  <c r="BP97" i="1" s="1"/>
  <c r="BT97" i="1" a="1"/>
  <c r="BT97" i="1" s="1"/>
  <c r="BU97" i="1" a="1"/>
  <c r="BU97" i="1" s="1"/>
  <c r="BQ97" i="1" a="1"/>
  <c r="BQ97" i="1" s="1"/>
  <c r="BU138" i="1" a="1"/>
  <c r="BU138" i="1" s="1"/>
  <c r="BM136" i="1"/>
  <c r="BL133" i="1"/>
  <c r="BU130" i="1" a="1"/>
  <c r="BU130" i="1" s="1"/>
  <c r="BM127" i="1"/>
  <c r="BT126" i="1" a="1"/>
  <c r="BT126" i="1" s="1"/>
  <c r="BN123" i="1"/>
  <c r="BP120" i="1" a="1"/>
  <c r="BP120" i="1" s="1"/>
  <c r="BT120" i="1" a="1"/>
  <c r="BT120" i="1" s="1"/>
  <c r="BQ120" i="1" a="1"/>
  <c r="BQ120" i="1" s="1"/>
  <c r="BU120" i="1" a="1"/>
  <c r="BU120" i="1" s="1"/>
  <c r="BR120" i="1" a="1"/>
  <c r="BR120" i="1" s="1"/>
  <c r="BM116" i="1"/>
  <c r="BN116" i="1"/>
  <c r="BS114" i="1" a="1"/>
  <c r="BS114" i="1" s="1"/>
  <c r="BP114" i="1" a="1"/>
  <c r="BP114" i="1" s="1"/>
  <c r="BT114" i="1" a="1"/>
  <c r="BT114" i="1" s="1"/>
  <c r="BQ114" i="1" a="1"/>
  <c r="BQ114" i="1" s="1"/>
  <c r="BU114" i="1" a="1"/>
  <c r="BU114" i="1" s="1"/>
  <c r="BL113" i="1"/>
  <c r="BM113" i="1"/>
  <c r="BN113" i="1"/>
  <c r="BR105" i="1" a="1"/>
  <c r="BR105" i="1" s="1"/>
  <c r="BS105" i="1" a="1"/>
  <c r="BS105" i="1" s="1"/>
  <c r="BP105" i="1" a="1"/>
  <c r="BP105" i="1" s="1"/>
  <c r="BT105" i="1" a="1"/>
  <c r="BT105" i="1" s="1"/>
  <c r="BS103" i="1" a="1"/>
  <c r="BS103" i="1" s="1"/>
  <c r="BP103" i="1" a="1"/>
  <c r="BP103" i="1" s="1"/>
  <c r="BT103" i="1" a="1"/>
  <c r="BT103" i="1" s="1"/>
  <c r="BQ103" i="1" a="1"/>
  <c r="BQ103" i="1" s="1"/>
  <c r="BU103" i="1" a="1"/>
  <c r="BU103" i="1" s="1"/>
  <c r="BK65" i="1"/>
  <c r="BM65" i="1"/>
  <c r="BL65" i="1"/>
  <c r="BN65" i="1"/>
  <c r="BR64" i="1" a="1"/>
  <c r="BR64" i="1" s="1"/>
  <c r="BP64" i="1" a="1"/>
  <c r="BP64" i="1" s="1"/>
  <c r="BQ64" i="1" a="1"/>
  <c r="BQ64" i="1" s="1"/>
  <c r="BS64" i="1" a="1"/>
  <c r="BS64" i="1" s="1"/>
  <c r="BT64" i="1" a="1"/>
  <c r="BT64" i="1" s="1"/>
  <c r="BU64" i="1" a="1"/>
  <c r="BU64" i="1" s="1"/>
  <c r="BL136" i="1"/>
  <c r="BL127" i="1"/>
  <c r="BM123" i="1"/>
  <c r="BL121" i="1"/>
  <c r="BM121" i="1"/>
  <c r="BN121" i="1"/>
  <c r="BR92" i="1" a="1"/>
  <c r="BR92" i="1" s="1"/>
  <c r="BS92" i="1" a="1"/>
  <c r="BS92" i="1" s="1"/>
  <c r="BP92" i="1" a="1"/>
  <c r="BP92" i="1" s="1"/>
  <c r="BT92" i="1" a="1"/>
  <c r="BT92" i="1" s="1"/>
  <c r="BQ92" i="1" a="1"/>
  <c r="BQ92" i="1" s="1"/>
  <c r="BU92" i="1" a="1"/>
  <c r="BU92" i="1" s="1"/>
  <c r="BK123" i="1"/>
  <c r="BU116" i="1" a="1"/>
  <c r="BU116" i="1" s="1"/>
  <c r="BN114" i="1"/>
  <c r="BL105" i="1"/>
  <c r="BM105" i="1"/>
  <c r="BN105" i="1"/>
  <c r="BQ100" i="1" a="1"/>
  <c r="BQ100" i="1" s="1"/>
  <c r="BU100" i="1" a="1"/>
  <c r="BU100" i="1" s="1"/>
  <c r="BR100" i="1" a="1"/>
  <c r="BR100" i="1" s="1"/>
  <c r="BS100" i="1" a="1"/>
  <c r="BS100" i="1" s="1"/>
  <c r="BT100" i="1" a="1"/>
  <c r="BT100" i="1" s="1"/>
  <c r="BP100" i="1" a="1"/>
  <c r="BP100" i="1" s="1"/>
  <c r="BR84" i="1" a="1"/>
  <c r="BR84" i="1" s="1"/>
  <c r="BS84" i="1" a="1"/>
  <c r="BS84" i="1" s="1"/>
  <c r="BP84" i="1" a="1"/>
  <c r="BP84" i="1" s="1"/>
  <c r="BT84" i="1" a="1"/>
  <c r="BT84" i="1" s="1"/>
  <c r="BQ84" i="1" a="1"/>
  <c r="BQ84" i="1" s="1"/>
  <c r="BU84" i="1" a="1"/>
  <c r="BU84" i="1" s="1"/>
  <c r="BQ118" i="1" a="1"/>
  <c r="BQ118" i="1" s="1"/>
  <c r="BU118" i="1" a="1"/>
  <c r="BU118" i="1" s="1"/>
  <c r="BR118" i="1" a="1"/>
  <c r="BR118" i="1" s="1"/>
  <c r="BS118" i="1" a="1"/>
  <c r="BS118" i="1" s="1"/>
  <c r="BP112" i="1" a="1"/>
  <c r="BP112" i="1" s="1"/>
  <c r="BT112" i="1" a="1"/>
  <c r="BT112" i="1" s="1"/>
  <c r="BQ112" i="1" a="1"/>
  <c r="BQ112" i="1" s="1"/>
  <c r="BU112" i="1" a="1"/>
  <c r="BU112" i="1" s="1"/>
  <c r="BR112" i="1" a="1"/>
  <c r="BR112" i="1" s="1"/>
  <c r="BR108" i="1" a="1"/>
  <c r="BR108" i="1" s="1"/>
  <c r="BS108" i="1" a="1"/>
  <c r="BS108" i="1" s="1"/>
  <c r="BP108" i="1" a="1"/>
  <c r="BP108" i="1" s="1"/>
  <c r="BT108" i="1" a="1"/>
  <c r="BT108" i="1" s="1"/>
  <c r="BP104" i="1" a="1"/>
  <c r="BP104" i="1" s="1"/>
  <c r="BT104" i="1" a="1"/>
  <c r="BT104" i="1" s="1"/>
  <c r="BQ104" i="1" a="1"/>
  <c r="BQ104" i="1" s="1"/>
  <c r="BU104" i="1" a="1"/>
  <c r="BU104" i="1" s="1"/>
  <c r="BR104" i="1" a="1"/>
  <c r="BR104" i="1" s="1"/>
  <c r="BS107" i="1" a="1"/>
  <c r="BS107" i="1" s="1"/>
  <c r="BL106" i="1"/>
  <c r="BP102" i="1" a="1"/>
  <c r="BP102" i="1" s="1"/>
  <c r="BT102" i="1" a="1"/>
  <c r="BT102" i="1" s="1"/>
  <c r="BS82" i="1" a="1"/>
  <c r="BS82" i="1" s="1"/>
  <c r="BP82" i="1" a="1"/>
  <c r="BP82" i="1" s="1"/>
  <c r="BT82" i="1" a="1"/>
  <c r="BT82" i="1" s="1"/>
  <c r="BQ82" i="1" a="1"/>
  <c r="BQ82" i="1" s="1"/>
  <c r="BU82" i="1" a="1"/>
  <c r="BU82" i="1" s="1"/>
  <c r="BR82" i="1" a="1"/>
  <c r="BR82" i="1" s="1"/>
  <c r="BP80" i="1" a="1"/>
  <c r="BP80" i="1" s="1"/>
  <c r="BT80" i="1" a="1"/>
  <c r="BT80" i="1" s="1"/>
  <c r="BQ80" i="1" a="1"/>
  <c r="BQ80" i="1" s="1"/>
  <c r="BU80" i="1" a="1"/>
  <c r="BU80" i="1" s="1"/>
  <c r="BR80" i="1" a="1"/>
  <c r="BR80" i="1" s="1"/>
  <c r="BS80" i="1" a="1"/>
  <c r="BS80" i="1" s="1"/>
  <c r="BQ78" i="1" a="1"/>
  <c r="BQ78" i="1" s="1"/>
  <c r="BU78" i="1" a="1"/>
  <c r="BU78" i="1" s="1"/>
  <c r="BR78" i="1" a="1"/>
  <c r="BR78" i="1" s="1"/>
  <c r="BS78" i="1" a="1"/>
  <c r="BS78" i="1" s="1"/>
  <c r="BP78" i="1" a="1"/>
  <c r="BP78" i="1" s="1"/>
  <c r="BT78" i="1" a="1"/>
  <c r="BT78" i="1" s="1"/>
  <c r="BN115" i="1"/>
  <c r="BM112" i="1"/>
  <c r="BN107" i="1"/>
  <c r="BM104" i="1"/>
  <c r="BP93" i="1" a="1"/>
  <c r="BP93" i="1" s="1"/>
  <c r="BP87" i="1" a="1"/>
  <c r="BP87" i="1" s="1"/>
  <c r="BT87" i="1" a="1"/>
  <c r="BT87" i="1" s="1"/>
  <c r="BQ87" i="1" a="1"/>
  <c r="BQ87" i="1" s="1"/>
  <c r="BU87" i="1" a="1"/>
  <c r="BU87" i="1" s="1"/>
  <c r="BQ85" i="1" a="1"/>
  <c r="BQ85" i="1" s="1"/>
  <c r="BU85" i="1" a="1"/>
  <c r="BU85" i="1" s="1"/>
  <c r="BR85" i="1" a="1"/>
  <c r="BR85" i="1" s="1"/>
  <c r="BL61" i="1"/>
  <c r="BM61" i="1"/>
  <c r="BN61" i="1"/>
  <c r="BK61" i="1"/>
  <c r="BQ96" i="1" a="1"/>
  <c r="BQ96" i="1" s="1"/>
  <c r="BU96" i="1" a="1"/>
  <c r="BU96" i="1" s="1"/>
  <c r="BR96" i="1" a="1"/>
  <c r="BR96" i="1" s="1"/>
  <c r="BS96" i="1" a="1"/>
  <c r="BS96" i="1" s="1"/>
  <c r="BQ95" i="1" a="1"/>
  <c r="BQ95" i="1" s="1"/>
  <c r="BU95" i="1" a="1"/>
  <c r="BU95" i="1" s="1"/>
  <c r="BQ94" i="1" a="1"/>
  <c r="BQ94" i="1" s="1"/>
  <c r="BU94" i="1" a="1"/>
  <c r="BU94" i="1" s="1"/>
  <c r="BR94" i="1" a="1"/>
  <c r="BR94" i="1" s="1"/>
  <c r="BS94" i="1" a="1"/>
  <c r="BS94" i="1" s="1"/>
  <c r="BP94" i="1" a="1"/>
  <c r="BP94" i="1" s="1"/>
  <c r="BT94" i="1" a="1"/>
  <c r="BT94" i="1" s="1"/>
  <c r="BP89" i="1" a="1"/>
  <c r="BP89" i="1" s="1"/>
  <c r="BT89" i="1" a="1"/>
  <c r="BT89" i="1" s="1"/>
  <c r="BR87" i="1" a="1"/>
  <c r="BR87" i="1" s="1"/>
  <c r="BP85" i="1" a="1"/>
  <c r="BP85" i="1" s="1"/>
  <c r="BK80" i="1"/>
  <c r="BL80" i="1"/>
  <c r="BM80" i="1"/>
  <c r="BN80" i="1"/>
  <c r="BK78" i="1"/>
  <c r="BM78" i="1"/>
  <c r="BN78" i="1"/>
  <c r="BP77" i="1" a="1"/>
  <c r="BP77" i="1" s="1"/>
  <c r="BT77" i="1" a="1"/>
  <c r="BT77" i="1" s="1"/>
  <c r="BQ77" i="1" a="1"/>
  <c r="BQ77" i="1" s="1"/>
  <c r="BU77" i="1" a="1"/>
  <c r="BU77" i="1" s="1"/>
  <c r="BR77" i="1" a="1"/>
  <c r="BR77" i="1" s="1"/>
  <c r="BS67" i="1" a="1"/>
  <c r="BS67" i="1" s="1"/>
  <c r="BP67" i="1" a="1"/>
  <c r="BP67" i="1" s="1"/>
  <c r="BT67" i="1" a="1"/>
  <c r="BT67" i="1" s="1"/>
  <c r="BQ67" i="1" a="1"/>
  <c r="BQ67" i="1" s="1"/>
  <c r="BU67" i="1" a="1"/>
  <c r="BU67" i="1" s="1"/>
  <c r="BR67" i="1" a="1"/>
  <c r="BR67" i="1" s="1"/>
  <c r="BL115" i="1"/>
  <c r="BL107" i="1"/>
  <c r="BL101" i="1"/>
  <c r="BP96" i="1" a="1"/>
  <c r="BP96" i="1" s="1"/>
  <c r="BP95" i="1" a="1"/>
  <c r="BP95" i="1" s="1"/>
  <c r="BU91" i="1" a="1"/>
  <c r="BU91" i="1" s="1"/>
  <c r="BS77" i="1" a="1"/>
  <c r="BS77" i="1" s="1"/>
  <c r="BR69" i="1" a="1"/>
  <c r="BR69" i="1" s="1"/>
  <c r="BP69" i="1" a="1"/>
  <c r="BP69" i="1" s="1"/>
  <c r="BT69" i="1" a="1"/>
  <c r="BT69" i="1" s="1"/>
  <c r="BQ69" i="1" a="1"/>
  <c r="BQ69" i="1" s="1"/>
  <c r="BS69" i="1" a="1"/>
  <c r="BS69" i="1" s="1"/>
  <c r="BU69" i="1" a="1"/>
  <c r="BU69" i="1" s="1"/>
  <c r="BT109" i="1" a="1"/>
  <c r="BT109" i="1" s="1"/>
  <c r="BN108" i="1"/>
  <c r="BU107" i="1" a="1"/>
  <c r="BU107" i="1" s="1"/>
  <c r="BQ102" i="1" a="1"/>
  <c r="BQ102" i="1" s="1"/>
  <c r="BK96" i="1"/>
  <c r="BM96" i="1"/>
  <c r="BN96" i="1"/>
  <c r="BK94" i="1"/>
  <c r="BM94" i="1"/>
  <c r="BT91" i="1" a="1"/>
  <c r="BT91" i="1" s="1"/>
  <c r="BS90" i="1" a="1"/>
  <c r="BS90" i="1" s="1"/>
  <c r="BP90" i="1" a="1"/>
  <c r="BP90" i="1" s="1"/>
  <c r="BT90" i="1" a="1"/>
  <c r="BT90" i="1" s="1"/>
  <c r="BQ90" i="1" a="1"/>
  <c r="BQ90" i="1" s="1"/>
  <c r="BU90" i="1" a="1"/>
  <c r="BU90" i="1" s="1"/>
  <c r="BR90" i="1" a="1"/>
  <c r="BR90" i="1" s="1"/>
  <c r="BP79" i="1" a="1"/>
  <c r="BP79" i="1" s="1"/>
  <c r="BT79" i="1" a="1"/>
  <c r="BT79" i="1" s="1"/>
  <c r="BQ79" i="1" a="1"/>
  <c r="BQ79" i="1" s="1"/>
  <c r="BU79" i="1" a="1"/>
  <c r="BU79" i="1" s="1"/>
  <c r="BQ76" i="1" a="1"/>
  <c r="BQ76" i="1" s="1"/>
  <c r="BR76" i="1" a="1"/>
  <c r="BR76" i="1" s="1"/>
  <c r="BS76" i="1" a="1"/>
  <c r="BS76" i="1" s="1"/>
  <c r="BT76" i="1" a="1"/>
  <c r="BT76" i="1" s="1"/>
  <c r="BP76" i="1" a="1"/>
  <c r="BP76" i="1" s="1"/>
  <c r="BU102" i="1" a="1"/>
  <c r="BU102" i="1" s="1"/>
  <c r="BU93" i="1" a="1"/>
  <c r="BU93" i="1" s="1"/>
  <c r="BP88" i="1" a="1"/>
  <c r="BP88" i="1" s="1"/>
  <c r="BT88" i="1" a="1"/>
  <c r="BT88" i="1" s="1"/>
  <c r="BQ88" i="1" a="1"/>
  <c r="BQ88" i="1" s="1"/>
  <c r="BU88" i="1" a="1"/>
  <c r="BU88" i="1" s="1"/>
  <c r="BR88" i="1" a="1"/>
  <c r="BR88" i="1" s="1"/>
  <c r="BS88" i="1" a="1"/>
  <c r="BS88" i="1" s="1"/>
  <c r="BQ86" i="1" a="1"/>
  <c r="BQ86" i="1" s="1"/>
  <c r="BU86" i="1" a="1"/>
  <c r="BU86" i="1" s="1"/>
  <c r="BR86" i="1" a="1"/>
  <c r="BR86" i="1" s="1"/>
  <c r="BS86" i="1" a="1"/>
  <c r="BS86" i="1" s="1"/>
  <c r="BP86" i="1" a="1"/>
  <c r="BP86" i="1" s="1"/>
  <c r="BT86" i="1" a="1"/>
  <c r="BT86" i="1" s="1"/>
  <c r="BS81" i="1" a="1"/>
  <c r="BS81" i="1" s="1"/>
  <c r="BP81" i="1" a="1"/>
  <c r="BP81" i="1" s="1"/>
  <c r="BT81" i="1" a="1"/>
  <c r="BT81" i="1" s="1"/>
  <c r="BM73" i="1"/>
  <c r="BN73" i="1"/>
  <c r="BK73" i="1"/>
  <c r="BS52" i="1" a="1"/>
  <c r="BS52" i="1" s="1"/>
  <c r="BP52" i="1" a="1"/>
  <c r="BP52" i="1" s="1"/>
  <c r="BQ52" i="1" a="1"/>
  <c r="BQ52" i="1" s="1"/>
  <c r="BR52" i="1" a="1"/>
  <c r="BR52" i="1" s="1"/>
  <c r="BT52" i="1" a="1"/>
  <c r="BT52" i="1" s="1"/>
  <c r="BU52" i="1" a="1"/>
  <c r="BU52" i="1" s="1"/>
  <c r="BL95" i="1"/>
  <c r="BN93" i="1"/>
  <c r="BL87" i="1"/>
  <c r="BN85" i="1"/>
  <c r="BM82" i="1"/>
  <c r="BL79" i="1"/>
  <c r="BN77" i="1"/>
  <c r="BN74" i="1"/>
  <c r="BQ74" i="1" a="1"/>
  <c r="BQ74" i="1" s="1"/>
  <c r="BU74" i="1" a="1"/>
  <c r="BU74" i="1" s="1"/>
  <c r="BS73" i="1" a="1"/>
  <c r="BS73" i="1" s="1"/>
  <c r="BQ70" i="1" a="1"/>
  <c r="BQ70" i="1" s="1"/>
  <c r="BT66" i="1" a="1"/>
  <c r="BT66" i="1" s="1"/>
  <c r="BS62" i="1" a="1"/>
  <c r="BS62" i="1" s="1"/>
  <c r="BP62" i="1" a="1"/>
  <c r="BP62" i="1" s="1"/>
  <c r="BT62" i="1" a="1"/>
  <c r="BT62" i="1" s="1"/>
  <c r="BL82" i="1"/>
  <c r="BM74" i="1"/>
  <c r="BL69" i="1"/>
  <c r="BM69" i="1"/>
  <c r="BP68" i="1" a="1"/>
  <c r="BP68" i="1" s="1"/>
  <c r="BT68" i="1" a="1"/>
  <c r="BT68" i="1" s="1"/>
  <c r="BQ63" i="1" a="1"/>
  <c r="BQ63" i="1" s="1"/>
  <c r="BU63" i="1" a="1"/>
  <c r="BU63" i="1" s="1"/>
  <c r="BR63" i="1" a="1"/>
  <c r="BR63" i="1" s="1"/>
  <c r="BS63" i="1" a="1"/>
  <c r="BS63" i="1" s="1"/>
  <c r="BN91" i="1"/>
  <c r="BN83" i="1"/>
  <c r="BL74" i="1"/>
  <c r="BR71" i="1" a="1"/>
  <c r="BR71" i="1" s="1"/>
  <c r="BP70" i="1" a="1"/>
  <c r="BP70" i="1" s="1"/>
  <c r="BS57" i="1" a="1"/>
  <c r="BS57" i="1" s="1"/>
  <c r="BP57" i="1" a="1"/>
  <c r="BP57" i="1" s="1"/>
  <c r="BT57" i="1" a="1"/>
  <c r="BT57" i="1" s="1"/>
  <c r="BQ57" i="1" a="1"/>
  <c r="BQ57" i="1" s="1"/>
  <c r="BU57" i="1" a="1"/>
  <c r="BU57" i="1" s="1"/>
  <c r="BR57" i="1" a="1"/>
  <c r="BR57" i="1" s="1"/>
  <c r="BM76" i="1"/>
  <c r="BN75" i="1"/>
  <c r="BK75" i="1"/>
  <c r="BQ66" i="1" a="1"/>
  <c r="BQ66" i="1" s="1"/>
  <c r="BU66" i="1" a="1"/>
  <c r="BU66" i="1" s="1"/>
  <c r="BK47" i="1"/>
  <c r="BM47" i="1"/>
  <c r="BN47" i="1"/>
  <c r="BL76" i="1"/>
  <c r="BQ55" i="1" a="1"/>
  <c r="BQ55" i="1" s="1"/>
  <c r="BT55" i="1" a="1"/>
  <c r="BT55" i="1" s="1"/>
  <c r="BP55" i="1" a="1"/>
  <c r="BP55" i="1" s="1"/>
  <c r="BU55" i="1" a="1"/>
  <c r="BU55" i="1" s="1"/>
  <c r="BR55" i="1" a="1"/>
  <c r="BR55" i="1" s="1"/>
  <c r="BS55" i="1" a="1"/>
  <c r="BS55" i="1" s="1"/>
  <c r="BP73" i="1" a="1"/>
  <c r="BP73" i="1" s="1"/>
  <c r="BT73" i="1" a="1"/>
  <c r="BT73" i="1" s="1"/>
  <c r="BR73" i="1" a="1"/>
  <c r="BR73" i="1" s="1"/>
  <c r="BQ71" i="1" a="1"/>
  <c r="BQ71" i="1" s="1"/>
  <c r="BU71" i="1" a="1"/>
  <c r="BU71" i="1" s="1"/>
  <c r="BS71" i="1" a="1"/>
  <c r="BS71" i="1" s="1"/>
  <c r="BN67" i="1"/>
  <c r="BK67" i="1"/>
  <c r="BP65" i="1" a="1"/>
  <c r="BP65" i="1" s="1"/>
  <c r="BT65" i="1" a="1"/>
  <c r="BT65" i="1" s="1"/>
  <c r="BQ65" i="1" a="1"/>
  <c r="BQ65" i="1" s="1"/>
  <c r="BU65" i="1" a="1"/>
  <c r="BU65" i="1" s="1"/>
  <c r="BR65" i="1" a="1"/>
  <c r="BR65" i="1" s="1"/>
  <c r="BR61" i="1" a="1"/>
  <c r="BR61" i="1" s="1"/>
  <c r="BS61" i="1" a="1"/>
  <c r="BS61" i="1" s="1"/>
  <c r="BP61" i="1" a="1"/>
  <c r="BP61" i="1" s="1"/>
  <c r="BT61" i="1" a="1"/>
  <c r="BT61" i="1" s="1"/>
  <c r="BR59" i="1" a="1"/>
  <c r="BR59" i="1" s="1"/>
  <c r="BS59" i="1" a="1"/>
  <c r="BS59" i="1" s="1"/>
  <c r="BP59" i="1" a="1"/>
  <c r="BP59" i="1" s="1"/>
  <c r="BT59" i="1" a="1"/>
  <c r="BT59" i="1" s="1"/>
  <c r="BQ59" i="1" a="1"/>
  <c r="BQ59" i="1" s="1"/>
  <c r="BU59" i="1" a="1"/>
  <c r="BU59" i="1" s="1"/>
  <c r="BR56" i="1" a="1"/>
  <c r="BR56" i="1" s="1"/>
  <c r="BS56" i="1" a="1"/>
  <c r="BS56" i="1" s="1"/>
  <c r="BP56" i="1" a="1"/>
  <c r="BP56" i="1" s="1"/>
  <c r="BT56" i="1" a="1"/>
  <c r="BT56" i="1" s="1"/>
  <c r="BQ48" i="1" a="1"/>
  <c r="BQ48" i="1" s="1"/>
  <c r="BU48" i="1" a="1"/>
  <c r="BU48" i="1" s="1"/>
  <c r="BP48" i="1" a="1"/>
  <c r="BP48" i="1" s="1"/>
  <c r="BR48" i="1" a="1"/>
  <c r="BR48" i="1" s="1"/>
  <c r="BS48" i="1" a="1"/>
  <c r="BS48" i="1" s="1"/>
  <c r="BT48" i="1" a="1"/>
  <c r="BT48" i="1" s="1"/>
  <c r="BU73" i="1" a="1"/>
  <c r="BU73" i="1" s="1"/>
  <c r="BM67" i="1"/>
  <c r="BK66" i="1"/>
  <c r="BL66" i="1"/>
  <c r="BN66" i="1"/>
  <c r="BQ61" i="1" a="1"/>
  <c r="BQ61" i="1" s="1"/>
  <c r="BQ56" i="1" a="1"/>
  <c r="BQ56" i="1" s="1"/>
  <c r="BK59" i="1"/>
  <c r="BM57" i="1"/>
  <c r="BN55" i="1"/>
  <c r="BN54" i="1"/>
  <c r="BP50" i="1" a="1"/>
  <c r="BP50" i="1" s="1"/>
  <c r="BT50" i="1" a="1"/>
  <c r="BT50" i="1" s="1"/>
  <c r="BQ45" i="1" a="1"/>
  <c r="BQ45" i="1" s="1"/>
  <c r="BU45" i="1" a="1"/>
  <c r="BU45" i="1" s="1"/>
  <c r="BR45" i="1" a="1"/>
  <c r="BR45" i="1" s="1"/>
  <c r="BP45" i="1" a="1"/>
  <c r="BP45" i="1" s="1"/>
  <c r="BT45" i="1" a="1"/>
  <c r="BT45" i="1" s="1"/>
  <c r="BM43" i="1"/>
  <c r="BN43" i="1"/>
  <c r="BK43" i="1"/>
  <c r="BL43" i="1"/>
  <c r="BS30" i="1" a="1"/>
  <c r="BS30" i="1" s="1"/>
  <c r="BP30" i="1" a="1"/>
  <c r="BP30" i="1" s="1"/>
  <c r="BT30" i="1" a="1"/>
  <c r="BT30" i="1" s="1"/>
  <c r="BR30" i="1" a="1"/>
  <c r="BR30" i="1" s="1"/>
  <c r="BM27" i="1"/>
  <c r="BN27" i="1"/>
  <c r="BK27" i="1"/>
  <c r="BL27" i="1"/>
  <c r="BM55" i="1"/>
  <c r="BL54" i="1"/>
  <c r="BN58" i="1"/>
  <c r="BL55" i="1"/>
  <c r="BP46" i="1" a="1"/>
  <c r="BP46" i="1" s="1"/>
  <c r="BT46" i="1" a="1"/>
  <c r="BT46" i="1" s="1"/>
  <c r="BR46" i="1" a="1"/>
  <c r="BR46" i="1" s="1"/>
  <c r="BP36" i="1" a="1"/>
  <c r="BP36" i="1" s="1"/>
  <c r="BT36" i="1" a="1"/>
  <c r="BT36" i="1" s="1"/>
  <c r="BQ36" i="1" a="1"/>
  <c r="BQ36" i="1" s="1"/>
  <c r="BU36" i="1" a="1"/>
  <c r="BU36" i="1" s="1"/>
  <c r="BS36" i="1" a="1"/>
  <c r="BS36" i="1" s="1"/>
  <c r="BS33" i="1" a="1"/>
  <c r="BS33" i="1" s="1"/>
  <c r="BP33" i="1" a="1"/>
  <c r="BP33" i="1" s="1"/>
  <c r="BT33" i="1" a="1"/>
  <c r="BT33" i="1" s="1"/>
  <c r="BQ33" i="1" a="1"/>
  <c r="BQ33" i="1" s="1"/>
  <c r="BU33" i="1" a="1"/>
  <c r="BU33" i="1" s="1"/>
  <c r="BR33" i="1" a="1"/>
  <c r="BR33" i="1" s="1"/>
  <c r="BQ29" i="1" a="1"/>
  <c r="BQ29" i="1" s="1"/>
  <c r="BU29" i="1" a="1"/>
  <c r="BU29" i="1" s="1"/>
  <c r="BR29" i="1" a="1"/>
  <c r="BR29" i="1" s="1"/>
  <c r="BS29" i="1" a="1"/>
  <c r="BS29" i="1" s="1"/>
  <c r="BP29" i="1" a="1"/>
  <c r="BP29" i="1" s="1"/>
  <c r="BT29" i="1" a="1"/>
  <c r="BT29" i="1" s="1"/>
  <c r="BU60" i="1" a="1"/>
  <c r="BU60" i="1" s="1"/>
  <c r="BQ60" i="1" a="1"/>
  <c r="BQ60" i="1" s="1"/>
  <c r="BM58" i="1"/>
  <c r="BR53" i="1" a="1"/>
  <c r="BR53" i="1" s="1"/>
  <c r="BP53" i="1" a="1"/>
  <c r="BP53" i="1" s="1"/>
  <c r="BT53" i="1" a="1"/>
  <c r="BT53" i="1" s="1"/>
  <c r="BS51" i="1" a="1"/>
  <c r="BS51" i="1" s="1"/>
  <c r="BQ51" i="1" a="1"/>
  <c r="BQ51" i="1" s="1"/>
  <c r="BU51" i="1" a="1"/>
  <c r="BU51" i="1" s="1"/>
  <c r="BP49" i="1" a="1"/>
  <c r="BP49" i="1" s="1"/>
  <c r="BT49" i="1" a="1"/>
  <c r="BT49" i="1" s="1"/>
  <c r="BR49" i="1" a="1"/>
  <c r="BR49" i="1" s="1"/>
  <c r="BQ46" i="1" a="1"/>
  <c r="BQ46" i="1" s="1"/>
  <c r="BU30" i="1" a="1"/>
  <c r="BU30" i="1" s="1"/>
  <c r="BL58" i="1"/>
  <c r="BP47" i="1" a="1"/>
  <c r="BP47" i="1" s="1"/>
  <c r="BT47" i="1" a="1"/>
  <c r="BT47" i="1" s="1"/>
  <c r="BQ47" i="1" a="1"/>
  <c r="BQ47" i="1" s="1"/>
  <c r="BU47" i="1" a="1"/>
  <c r="BU47" i="1" s="1"/>
  <c r="BS47" i="1" a="1"/>
  <c r="BS47" i="1" s="1"/>
  <c r="BN46" i="1"/>
  <c r="BL46" i="1"/>
  <c r="BM46" i="1"/>
  <c r="BS38" i="1" a="1"/>
  <c r="BS38" i="1" s="1"/>
  <c r="BP38" i="1" a="1"/>
  <c r="BP38" i="1" s="1"/>
  <c r="BT38" i="1" a="1"/>
  <c r="BT38" i="1" s="1"/>
  <c r="BR38" i="1" a="1"/>
  <c r="BR38" i="1" s="1"/>
  <c r="BM35" i="1"/>
  <c r="BN35" i="1"/>
  <c r="BK35" i="1"/>
  <c r="BL35" i="1"/>
  <c r="BT60" i="1" a="1"/>
  <c r="BT60" i="1" s="1"/>
  <c r="BU58" i="1" a="1"/>
  <c r="BU58" i="1" s="1"/>
  <c r="BU53" i="1" a="1"/>
  <c r="BU53" i="1" s="1"/>
  <c r="BT51" i="1" a="1"/>
  <c r="BT51" i="1" s="1"/>
  <c r="BU49" i="1" a="1"/>
  <c r="BU49" i="1" s="1"/>
  <c r="BM49" i="1"/>
  <c r="BN49" i="1"/>
  <c r="BK51" i="1"/>
  <c r="BL51" i="1"/>
  <c r="BP44" i="1" a="1"/>
  <c r="BP44" i="1" s="1"/>
  <c r="BT44" i="1" a="1"/>
  <c r="BT44" i="1" s="1"/>
  <c r="BQ44" i="1" a="1"/>
  <c r="BQ44" i="1" s="1"/>
  <c r="BU44" i="1" a="1"/>
  <c r="BU44" i="1" s="1"/>
  <c r="BS44" i="1" a="1"/>
  <c r="BS44" i="1" s="1"/>
  <c r="BS41" i="1" a="1"/>
  <c r="BS41" i="1" s="1"/>
  <c r="BP41" i="1" a="1"/>
  <c r="BP41" i="1" s="1"/>
  <c r="BT41" i="1" a="1"/>
  <c r="BT41" i="1" s="1"/>
  <c r="BQ41" i="1" a="1"/>
  <c r="BQ41" i="1" s="1"/>
  <c r="BU41" i="1" a="1"/>
  <c r="BU41" i="1" s="1"/>
  <c r="BR41" i="1" a="1"/>
  <c r="BR41" i="1" s="1"/>
  <c r="BQ37" i="1" a="1"/>
  <c r="BQ37" i="1" s="1"/>
  <c r="BU37" i="1" a="1"/>
  <c r="BU37" i="1" s="1"/>
  <c r="BR37" i="1" a="1"/>
  <c r="BR37" i="1" s="1"/>
  <c r="BS37" i="1" a="1"/>
  <c r="BS37" i="1" s="1"/>
  <c r="BP37" i="1" a="1"/>
  <c r="BP37" i="1" s="1"/>
  <c r="BT37" i="1" a="1"/>
  <c r="BT37" i="1" s="1"/>
  <c r="BP28" i="1" a="1"/>
  <c r="BP28" i="1" s="1"/>
  <c r="BT28" i="1" a="1"/>
  <c r="BT28" i="1" s="1"/>
  <c r="BQ28" i="1" a="1"/>
  <c r="BQ28" i="1" s="1"/>
  <c r="BU28" i="1" a="1"/>
  <c r="BU28" i="1" s="1"/>
  <c r="BS28" i="1" a="1"/>
  <c r="BS28" i="1" s="1"/>
  <c r="BT42" i="1" a="1"/>
  <c r="BT42" i="1" s="1"/>
  <c r="BN41" i="1"/>
  <c r="BU40" i="1" a="1"/>
  <c r="BU40" i="1" s="1"/>
  <c r="BQ40" i="1" a="1"/>
  <c r="BQ40" i="1" s="1"/>
  <c r="BM38" i="1"/>
  <c r="BT34" i="1" a="1"/>
  <c r="BT34" i="1" s="1"/>
  <c r="BN33" i="1"/>
  <c r="BU32" i="1" a="1"/>
  <c r="BU32" i="1" s="1"/>
  <c r="BQ32" i="1" a="1"/>
  <c r="BQ32" i="1" s="1"/>
  <c r="BM30" i="1"/>
  <c r="BT26" i="1" a="1"/>
  <c r="BT26" i="1" s="1"/>
  <c r="BU43" i="1" a="1"/>
  <c r="BU43" i="1" s="1"/>
  <c r="BQ43" i="1" a="1"/>
  <c r="BQ43" i="1" s="1"/>
  <c r="BS39" i="1" a="1"/>
  <c r="BS39" i="1" s="1"/>
  <c r="BL38" i="1"/>
  <c r="BU35" i="1" a="1"/>
  <c r="BU35" i="1" s="1"/>
  <c r="BQ35" i="1" a="1"/>
  <c r="BQ35" i="1" s="1"/>
  <c r="BS31" i="1" a="1"/>
  <c r="BS31" i="1" s="1"/>
  <c r="BL30" i="1"/>
  <c r="BU27" i="1" a="1"/>
  <c r="BU27" i="1" s="1"/>
  <c r="BQ27" i="1" a="1"/>
  <c r="BQ27" i="1" s="1"/>
  <c r="BM42" i="1"/>
  <c r="BL39" i="1"/>
  <c r="BM34" i="1"/>
  <c r="BL31" i="1"/>
  <c r="BM26" i="1"/>
  <c r="BU39" i="1" a="1"/>
  <c r="BU39" i="1" s="1"/>
  <c r="BQ39" i="1" a="1"/>
  <c r="BQ39" i="1" s="1"/>
  <c r="BU31" i="1" a="1"/>
  <c r="BU31" i="1" s="1"/>
  <c r="BQ31" i="1" a="1"/>
  <c r="BQ31" i="1" s="1"/>
  <c r="BT39" i="1" a="1"/>
  <c r="BT39" i="1" s="1"/>
  <c r="BT31" i="1" a="1"/>
  <c r="BT31" i="1" s="1"/>
  <c r="BP17" i="1" a="1"/>
  <c r="BP17" i="1" s="1"/>
  <c r="BT17" i="1" a="1"/>
  <c r="BT17" i="1" s="1"/>
  <c r="BQ17" i="1" a="1"/>
  <c r="BQ17" i="1" s="1"/>
  <c r="BU17" i="1" a="1"/>
  <c r="BU17" i="1" s="1"/>
  <c r="BR17" i="1" a="1"/>
  <c r="BR17" i="1" s="1"/>
  <c r="BS17" i="1" a="1"/>
  <c r="BS17" i="1" s="1"/>
  <c r="BR16" i="1" a="1"/>
  <c r="BR16" i="1" s="1"/>
  <c r="BS16" i="1" a="1"/>
  <c r="BS16" i="1" s="1"/>
  <c r="BP16" i="1" a="1"/>
  <c r="BP16" i="1" s="1"/>
  <c r="BT16" i="1" a="1"/>
  <c r="BT16" i="1" s="1"/>
  <c r="BQ16" i="1" a="1"/>
  <c r="BQ16" i="1" s="1"/>
  <c r="BU16" i="1" a="1"/>
  <c r="BU16" i="1" s="1"/>
  <c r="BQ18" i="1" a="1"/>
  <c r="BQ18" i="1" s="1"/>
  <c r="BU18" i="1" a="1"/>
  <c r="BU18" i="1" s="1"/>
  <c r="BT18" i="1" a="1"/>
  <c r="BT18" i="1" s="1"/>
  <c r="BR18" i="1" a="1"/>
  <c r="BR18" i="1" s="1"/>
  <c r="BS18" i="1" a="1"/>
  <c r="BS18" i="1" s="1"/>
  <c r="BP18" i="1" a="1"/>
  <c r="BP18" i="1" s="1"/>
  <c r="BQ15" i="1" a="1"/>
  <c r="BQ15" i="1" s="1"/>
  <c r="BU15" i="1" a="1"/>
  <c r="BU15" i="1" s="1"/>
  <c r="BP15" i="1" a="1"/>
  <c r="BP15" i="1" s="1"/>
  <c r="BT15" i="1" a="1"/>
  <c r="BT15" i="1" s="1"/>
  <c r="BR15" i="1" a="1"/>
  <c r="BR15" i="1" s="1"/>
  <c r="BS15" i="1" a="1"/>
  <c r="BS15" i="1" s="1"/>
  <c r="BP20" i="1" a="1"/>
  <c r="BP20" i="1" s="1"/>
  <c r="BT20" i="1" a="1"/>
  <c r="BT20" i="1" s="1"/>
  <c r="BQ20" i="1" a="1"/>
  <c r="BQ20" i="1" s="1"/>
  <c r="BU20" i="1" a="1"/>
  <c r="BU20" i="1" s="1"/>
  <c r="BS20" i="1" a="1"/>
  <c r="BS20" i="1" s="1"/>
  <c r="BR20" i="1" a="1"/>
  <c r="BR20" i="1" s="1"/>
  <c r="BQ7" i="1" a="1"/>
  <c r="BQ7" i="1" s="1"/>
  <c r="BU7" i="1" a="1"/>
  <c r="BU7" i="1" s="1"/>
  <c r="BT7" i="1" a="1"/>
  <c r="BT7" i="1" s="1"/>
  <c r="BP7" i="1" a="1"/>
  <c r="BP7" i="1" s="1"/>
  <c r="BR7" i="1" a="1"/>
  <c r="BR7" i="1" s="1"/>
  <c r="BS7" i="1" a="1"/>
  <c r="BS7" i="1" s="1"/>
  <c r="BQ23" i="1" a="1"/>
  <c r="BQ23" i="1" s="1"/>
  <c r="BU23" i="1" a="1"/>
  <c r="BU23" i="1" s="1"/>
  <c r="BR23" i="1" a="1"/>
  <c r="BR23" i="1" s="1"/>
  <c r="BP23" i="1" a="1"/>
  <c r="BP23" i="1" s="1"/>
  <c r="BT23" i="1" a="1"/>
  <c r="BT23" i="1" s="1"/>
  <c r="BS23" i="1" a="1"/>
  <c r="BS23" i="1" s="1"/>
  <c r="BP9" i="1" a="1"/>
  <c r="BP9" i="1" s="1"/>
  <c r="BT9" i="1" a="1"/>
  <c r="BT9" i="1" s="1"/>
  <c r="BS9" i="1" a="1"/>
  <c r="BS9" i="1" s="1"/>
  <c r="BQ9" i="1" a="1"/>
  <c r="BQ9" i="1" s="1"/>
  <c r="BU9" i="1" a="1"/>
  <c r="BU9" i="1" s="1"/>
  <c r="BR9" i="1" a="1"/>
  <c r="BR9" i="1" s="1"/>
  <c r="BP25" i="1" a="1"/>
  <c r="BP25" i="1" s="1"/>
  <c r="BT25" i="1" a="1"/>
  <c r="BT25" i="1" s="1"/>
  <c r="BS25" i="1" a="1"/>
  <c r="BS25" i="1" s="1"/>
  <c r="BQ25" i="1" a="1"/>
  <c r="BQ25" i="1" s="1"/>
  <c r="BU25" i="1" a="1"/>
  <c r="BU25" i="1" s="1"/>
  <c r="BR25" i="1" a="1"/>
  <c r="BR25" i="1" s="1"/>
  <c r="BR24" i="1" a="1"/>
  <c r="BR24" i="1" s="1"/>
  <c r="BQ24" i="1" a="1"/>
  <c r="BQ24" i="1" s="1"/>
  <c r="BU24" i="1" a="1"/>
  <c r="BU24" i="1" s="1"/>
  <c r="BS24" i="1" a="1"/>
  <c r="BS24" i="1" s="1"/>
  <c r="BP24" i="1" a="1"/>
  <c r="BP24" i="1" s="1"/>
  <c r="BT24" i="1" a="1"/>
  <c r="BT24" i="1" s="1"/>
  <c r="BP12" i="1" a="1"/>
  <c r="BP12" i="1" s="1"/>
  <c r="BT12" i="1" a="1"/>
  <c r="BT12" i="1" s="1"/>
  <c r="BQ12" i="1" a="1"/>
  <c r="BQ12" i="1" s="1"/>
  <c r="BU12" i="1" a="1"/>
  <c r="BU12" i="1" s="1"/>
  <c r="BR12" i="1" a="1"/>
  <c r="BR12" i="1" s="1"/>
  <c r="BS12" i="1" a="1"/>
  <c r="BS12" i="1" s="1"/>
  <c r="BQ10" i="1" a="1"/>
  <c r="BQ10" i="1" s="1"/>
  <c r="BR10" i="1" a="1"/>
  <c r="BR10" i="1" s="1"/>
  <c r="BP10" i="1" a="1"/>
  <c r="BP10" i="1" s="1"/>
  <c r="BT10" i="1" a="1"/>
  <c r="BT10" i="1" s="1"/>
  <c r="BS10" i="1" a="1"/>
  <c r="BS10" i="1" s="1"/>
  <c r="BR8" i="1" a="1"/>
  <c r="BR8" i="1" s="1"/>
  <c r="BQ8" i="1" a="1"/>
  <c r="BQ8" i="1" s="1"/>
  <c r="BS8" i="1" a="1"/>
  <c r="BS8" i="1" s="1"/>
  <c r="BP8" i="1" a="1"/>
  <c r="BP8" i="1" s="1"/>
  <c r="BT8" i="1" a="1"/>
  <c r="BT8" i="1" s="1"/>
  <c r="BU8" i="1" a="1"/>
  <c r="BU8" i="1" s="1"/>
  <c r="BM25" i="1"/>
  <c r="BT21" i="1" a="1"/>
  <c r="BT21" i="1" s="1"/>
  <c r="BP21" i="1" a="1"/>
  <c r="BP21" i="1" s="1"/>
  <c r="BN20" i="1"/>
  <c r="BU19" i="1" a="1"/>
  <c r="BU19" i="1" s="1"/>
  <c r="BQ19" i="1" a="1"/>
  <c r="BQ19" i="1" s="1"/>
  <c r="BK19" i="1"/>
  <c r="BM17" i="1"/>
  <c r="BT13" i="1" a="1"/>
  <c r="BT13" i="1" s="1"/>
  <c r="BP13" i="1" a="1"/>
  <c r="BP13" i="1" s="1"/>
  <c r="BN12" i="1"/>
  <c r="BQ11" i="1" a="1"/>
  <c r="BQ11" i="1" s="1"/>
  <c r="BK11" i="1"/>
  <c r="BM9" i="1"/>
  <c r="BL25" i="1"/>
  <c r="BN23" i="1"/>
  <c r="BU22" i="1" a="1"/>
  <c r="BU22" i="1" s="1"/>
  <c r="BQ22" i="1" a="1"/>
  <c r="BQ22" i="1" s="1"/>
  <c r="BM20" i="1"/>
  <c r="BL17" i="1"/>
  <c r="BN15" i="1"/>
  <c r="BU14" i="1" a="1"/>
  <c r="BU14" i="1" s="1"/>
  <c r="BQ14" i="1" a="1"/>
  <c r="BQ14" i="1" s="1"/>
  <c r="BM12" i="1"/>
  <c r="BL9" i="1"/>
  <c r="BN7" i="1"/>
  <c r="BL20" i="1"/>
  <c r="BT19" i="1" a="1"/>
  <c r="BT19" i="1" s="1"/>
  <c r="BP19" i="1" a="1"/>
  <c r="BP19" i="1" s="1"/>
  <c r="BN18" i="1"/>
  <c r="BL12" i="1"/>
  <c r="BT11" i="1" a="1"/>
  <c r="BT11" i="1" s="1"/>
  <c r="BP11" i="1" a="1"/>
  <c r="BP11" i="1" s="1"/>
  <c r="BT22" i="1" a="1"/>
  <c r="BT22" i="1" s="1"/>
  <c r="BP22" i="1" a="1"/>
  <c r="BP22" i="1" s="1"/>
  <c r="BN21" i="1"/>
  <c r="BM18" i="1"/>
  <c r="BT14" i="1" a="1"/>
  <c r="BT14" i="1" s="1"/>
  <c r="BP14" i="1" a="1"/>
  <c r="BP14" i="1" s="1"/>
  <c r="BN13" i="1"/>
  <c r="BM10" i="1"/>
  <c r="BM21" i="1"/>
  <c r="BL18" i="1"/>
  <c r="BM13" i="1"/>
  <c r="BL10" i="1"/>
  <c r="EE28" i="1"/>
  <c r="ED28" i="1"/>
  <c r="EM27" i="1"/>
  <c r="EL27" i="1"/>
  <c r="EK27" i="1"/>
  <c r="EM26" i="1"/>
  <c r="EL26" i="1"/>
  <c r="EK26" i="1"/>
  <c r="EJ28" i="1"/>
  <c r="EI28" i="1"/>
  <c r="EJ27" i="1"/>
  <c r="EI27" i="1"/>
  <c r="EE27" i="1"/>
  <c r="EI26" i="1"/>
  <c r="EJ26" i="1"/>
  <c r="EE26" i="1"/>
  <c r="ED27" i="1"/>
  <c r="BV508" i="1" l="1" a="1"/>
  <c r="BV508" i="1" s="1"/>
  <c r="AY6" i="1" a="1"/>
  <c r="AY6" i="1" s="1"/>
  <c r="AW6" i="1"/>
  <c r="BO6" i="1" s="1" a="1"/>
  <c r="BO6" i="1" s="1"/>
  <c r="AX6" i="1"/>
  <c r="BE6" i="1"/>
  <c r="EN27" i="1"/>
  <c r="AK503" i="1" l="1"/>
  <c r="AL503" i="1"/>
  <c r="AN503" i="1"/>
  <c r="AM503" i="1"/>
  <c r="AL501" i="1"/>
  <c r="AK501" i="1"/>
  <c r="AM501" i="1"/>
  <c r="AN501" i="1"/>
  <c r="AN361" i="1"/>
  <c r="AL361" i="1"/>
  <c r="AM361" i="1"/>
  <c r="AK361" i="1"/>
  <c r="AM22" i="1"/>
  <c r="AN22" i="1"/>
  <c r="AK22" i="1"/>
  <c r="AL22" i="1"/>
  <c r="AL149" i="1"/>
  <c r="AN149" i="1"/>
  <c r="AK149" i="1"/>
  <c r="AM149" i="1"/>
  <c r="AK344" i="1"/>
  <c r="AN344" i="1"/>
  <c r="AL344" i="1"/>
  <c r="AM344" i="1"/>
  <c r="AK127" i="1"/>
  <c r="AM127" i="1"/>
  <c r="AN127" i="1"/>
  <c r="AL127" i="1"/>
  <c r="AL259" i="1"/>
  <c r="AM259" i="1"/>
  <c r="AN259" i="1"/>
  <c r="AK259" i="1"/>
  <c r="AK395" i="1"/>
  <c r="AL395" i="1"/>
  <c r="AM395" i="1"/>
  <c r="AN395" i="1"/>
  <c r="AK427" i="1"/>
  <c r="AM427" i="1"/>
  <c r="AL427" i="1"/>
  <c r="AN427" i="1"/>
  <c r="AL478" i="1"/>
  <c r="AM478" i="1"/>
  <c r="AN478" i="1"/>
  <c r="AK478" i="1"/>
  <c r="AN461" i="1"/>
  <c r="AL461" i="1"/>
  <c r="AM461" i="1"/>
  <c r="AK461" i="1"/>
  <c r="AN393" i="1"/>
  <c r="AL393" i="1"/>
  <c r="AM393" i="1"/>
  <c r="AK393" i="1"/>
  <c r="AK288" i="1"/>
  <c r="AN288" i="1"/>
  <c r="AL288" i="1"/>
  <c r="AM288" i="1"/>
  <c r="AL137" i="1"/>
  <c r="AK137" i="1"/>
  <c r="AM137" i="1"/>
  <c r="AN137" i="1"/>
  <c r="AK57" i="1"/>
  <c r="AM57" i="1"/>
  <c r="AL57" i="1"/>
  <c r="AN57" i="1"/>
  <c r="AK52" i="1"/>
  <c r="AM52" i="1"/>
  <c r="AL52" i="1"/>
  <c r="AN52" i="1"/>
  <c r="AK23" i="1"/>
  <c r="AL23" i="1"/>
  <c r="AM23" i="1"/>
  <c r="AN23" i="1"/>
  <c r="AL450" i="1"/>
  <c r="AM450" i="1"/>
  <c r="AN450" i="1"/>
  <c r="AK450" i="1"/>
  <c r="AK330" i="1"/>
  <c r="AM330" i="1"/>
  <c r="AN330" i="1"/>
  <c r="AL330" i="1"/>
  <c r="AK124" i="1"/>
  <c r="AM124" i="1"/>
  <c r="AN124" i="1"/>
  <c r="AL124" i="1"/>
  <c r="AK168" i="1"/>
  <c r="AL168" i="1"/>
  <c r="AN168" i="1"/>
  <c r="AM168" i="1"/>
  <c r="AM102" i="1"/>
  <c r="AL102" i="1"/>
  <c r="AN102" i="1"/>
  <c r="AK102" i="1"/>
  <c r="AN77" i="1"/>
  <c r="AL77" i="1"/>
  <c r="AK77" i="1"/>
  <c r="AM77" i="1"/>
  <c r="AL446" i="1"/>
  <c r="AM446" i="1"/>
  <c r="AN446" i="1"/>
  <c r="AK446" i="1"/>
  <c r="AK430" i="1"/>
  <c r="AL430" i="1"/>
  <c r="AM430" i="1"/>
  <c r="AN430" i="1"/>
  <c r="AL382" i="1"/>
  <c r="AM382" i="1"/>
  <c r="AN382" i="1"/>
  <c r="AK382" i="1"/>
  <c r="AK272" i="1"/>
  <c r="AL272" i="1"/>
  <c r="AM272" i="1"/>
  <c r="AN272" i="1"/>
  <c r="AK224" i="1"/>
  <c r="AL224" i="1"/>
  <c r="AM224" i="1"/>
  <c r="AN224" i="1"/>
  <c r="AK184" i="1"/>
  <c r="AL184" i="1"/>
  <c r="AM184" i="1"/>
  <c r="AN184" i="1"/>
  <c r="AN242" i="1"/>
  <c r="AK242" i="1"/>
  <c r="AL242" i="1"/>
  <c r="AM242" i="1"/>
  <c r="AK51" i="1"/>
  <c r="AM51" i="1"/>
  <c r="AL51" i="1"/>
  <c r="AN51" i="1"/>
  <c r="AN69" i="1"/>
  <c r="AL69" i="1"/>
  <c r="AM69" i="1"/>
  <c r="AK69" i="1"/>
  <c r="AK476" i="1"/>
  <c r="AL476" i="1"/>
  <c r="AN476" i="1"/>
  <c r="AM476" i="1"/>
  <c r="AK376" i="1"/>
  <c r="AL376" i="1"/>
  <c r="AN376" i="1"/>
  <c r="AM376" i="1"/>
  <c r="AK313" i="1"/>
  <c r="AL313" i="1"/>
  <c r="AN313" i="1"/>
  <c r="AM313" i="1"/>
  <c r="AK216" i="1"/>
  <c r="AL216" i="1"/>
  <c r="AM216" i="1"/>
  <c r="AN216" i="1"/>
  <c r="AK220" i="1"/>
  <c r="AL220" i="1"/>
  <c r="AM220" i="1"/>
  <c r="AN220" i="1"/>
  <c r="AL167" i="1"/>
  <c r="AM167" i="1"/>
  <c r="AN167" i="1"/>
  <c r="AK167" i="1"/>
  <c r="AK72" i="1"/>
  <c r="AL72" i="1"/>
  <c r="AN72" i="1"/>
  <c r="AM72" i="1"/>
  <c r="AK499" i="1"/>
  <c r="AL499" i="1"/>
  <c r="AM499" i="1"/>
  <c r="AN499" i="1"/>
  <c r="AK472" i="1"/>
  <c r="AL472" i="1"/>
  <c r="AN472" i="1"/>
  <c r="AM472" i="1"/>
  <c r="AK419" i="1"/>
  <c r="AM419" i="1"/>
  <c r="AL419" i="1"/>
  <c r="AN419" i="1"/>
  <c r="AK372" i="1"/>
  <c r="AL372" i="1"/>
  <c r="AN372" i="1"/>
  <c r="AM372" i="1"/>
  <c r="AM299" i="1"/>
  <c r="AK299" i="1"/>
  <c r="AN299" i="1"/>
  <c r="AL299" i="1"/>
  <c r="AK217" i="1"/>
  <c r="AL217" i="1"/>
  <c r="AM217" i="1"/>
  <c r="AN217" i="1"/>
  <c r="AM131" i="1"/>
  <c r="AK131" i="1"/>
  <c r="AN131" i="1"/>
  <c r="AL131" i="1"/>
  <c r="AK68" i="1"/>
  <c r="AL68" i="1"/>
  <c r="AN68" i="1"/>
  <c r="AM68" i="1"/>
  <c r="AL239" i="1"/>
  <c r="AM239" i="1"/>
  <c r="AN239" i="1"/>
  <c r="AK239" i="1"/>
  <c r="AK309" i="1"/>
  <c r="AL309" i="1"/>
  <c r="AM309" i="1"/>
  <c r="AN309" i="1"/>
  <c r="AK400" i="1"/>
  <c r="AN400" i="1"/>
  <c r="AL400" i="1"/>
  <c r="AM400" i="1"/>
  <c r="AK467" i="1"/>
  <c r="AL467" i="1"/>
  <c r="AM467" i="1"/>
  <c r="AN467" i="1"/>
  <c r="AM464" i="1"/>
  <c r="AK464" i="1"/>
  <c r="AL464" i="1"/>
  <c r="AN464" i="1"/>
  <c r="AK356" i="1"/>
  <c r="AL356" i="1"/>
  <c r="AM356" i="1"/>
  <c r="AN356" i="1"/>
  <c r="AK364" i="1"/>
  <c r="AL364" i="1"/>
  <c r="AN364" i="1"/>
  <c r="AM364" i="1"/>
  <c r="AM267" i="1"/>
  <c r="AN267" i="1"/>
  <c r="AL267" i="1"/>
  <c r="AK267" i="1"/>
  <c r="AK83" i="1"/>
  <c r="AM83" i="1"/>
  <c r="AN83" i="1"/>
  <c r="AL83" i="1"/>
  <c r="AK391" i="1"/>
  <c r="AL391" i="1"/>
  <c r="AM391" i="1"/>
  <c r="AN391" i="1"/>
  <c r="AK281" i="1"/>
  <c r="AL281" i="1"/>
  <c r="AM281" i="1"/>
  <c r="AN281" i="1"/>
  <c r="AL243" i="1"/>
  <c r="AM243" i="1"/>
  <c r="AN243" i="1"/>
  <c r="AK243" i="1"/>
  <c r="AM177" i="1"/>
  <c r="AN177" i="1"/>
  <c r="AK177" i="1"/>
  <c r="AL177" i="1"/>
  <c r="AM350" i="1"/>
  <c r="AK350" i="1"/>
  <c r="AL350" i="1"/>
  <c r="AN350" i="1"/>
  <c r="AK123" i="1"/>
  <c r="AM123" i="1"/>
  <c r="AL123" i="1"/>
  <c r="AN123" i="1"/>
  <c r="AL82" i="1"/>
  <c r="AM82" i="1"/>
  <c r="AK82" i="1"/>
  <c r="AN82" i="1"/>
  <c r="AK27" i="1"/>
  <c r="AL27" i="1"/>
  <c r="AM27" i="1"/>
  <c r="AN27" i="1"/>
  <c r="AM347" i="1"/>
  <c r="AK347" i="1"/>
  <c r="AL347" i="1"/>
  <c r="AN347" i="1"/>
  <c r="AK468" i="1"/>
  <c r="AL468" i="1"/>
  <c r="AN468" i="1"/>
  <c r="AM468" i="1"/>
  <c r="AK407" i="1"/>
  <c r="AM407" i="1"/>
  <c r="AL407" i="1"/>
  <c r="AN407" i="1"/>
  <c r="AK463" i="1"/>
  <c r="AL463" i="1"/>
  <c r="AM463" i="1"/>
  <c r="AN463" i="1"/>
  <c r="AK360" i="1"/>
  <c r="AL360" i="1"/>
  <c r="AN360" i="1"/>
  <c r="AM360" i="1"/>
  <c r="AM241" i="1"/>
  <c r="AN241" i="1"/>
  <c r="AL241" i="1"/>
  <c r="AK241" i="1"/>
  <c r="AK201" i="1"/>
  <c r="AL201" i="1"/>
  <c r="AM201" i="1"/>
  <c r="AN201" i="1"/>
  <c r="AK103" i="1"/>
  <c r="AM103" i="1"/>
  <c r="AN103" i="1"/>
  <c r="AL103" i="1"/>
  <c r="AK448" i="1"/>
  <c r="AL448" i="1"/>
  <c r="AN448" i="1"/>
  <c r="AM448" i="1"/>
  <c r="AK348" i="1"/>
  <c r="AL348" i="1"/>
  <c r="AM348" i="1"/>
  <c r="AN348" i="1"/>
  <c r="AK295" i="1"/>
  <c r="AM295" i="1"/>
  <c r="AL295" i="1"/>
  <c r="AN295" i="1"/>
  <c r="AL263" i="1"/>
  <c r="AM263" i="1"/>
  <c r="AK263" i="1"/>
  <c r="AN263" i="1"/>
  <c r="AK91" i="1"/>
  <c r="AM91" i="1"/>
  <c r="AL91" i="1"/>
  <c r="AN91" i="1"/>
  <c r="AK67" i="1"/>
  <c r="AL67" i="1"/>
  <c r="AM67" i="1"/>
  <c r="AN67" i="1"/>
  <c r="AK415" i="1"/>
  <c r="AM415" i="1"/>
  <c r="AN415" i="1"/>
  <c r="AL415" i="1"/>
  <c r="AK444" i="1"/>
  <c r="AM444" i="1"/>
  <c r="AN444" i="1"/>
  <c r="AL444" i="1"/>
  <c r="AM429" i="1"/>
  <c r="AK429" i="1"/>
  <c r="AL429" i="1"/>
  <c r="AN429" i="1"/>
  <c r="AL378" i="1"/>
  <c r="AM378" i="1"/>
  <c r="AN378" i="1"/>
  <c r="AK378" i="1"/>
  <c r="AK252" i="1"/>
  <c r="AL252" i="1"/>
  <c r="AM252" i="1"/>
  <c r="AN252" i="1"/>
  <c r="AN238" i="1"/>
  <c r="AK238" i="1"/>
  <c r="AL238" i="1"/>
  <c r="AM238" i="1"/>
  <c r="AK160" i="1"/>
  <c r="AN160" i="1"/>
  <c r="AM160" i="1"/>
  <c r="AL160" i="1"/>
  <c r="AK117" i="1"/>
  <c r="AL117" i="1"/>
  <c r="AM117" i="1"/>
  <c r="AN117" i="1"/>
  <c r="AN65" i="1"/>
  <c r="AL65" i="1"/>
  <c r="AM65" i="1"/>
  <c r="AK65" i="1"/>
  <c r="AM443" i="1"/>
  <c r="AL443" i="1"/>
  <c r="AN443" i="1"/>
  <c r="AK443" i="1"/>
  <c r="AL374" i="1"/>
  <c r="AM374" i="1"/>
  <c r="AN374" i="1"/>
  <c r="AK374" i="1"/>
  <c r="AN286" i="1"/>
  <c r="AL286" i="1"/>
  <c r="AM286" i="1"/>
  <c r="AK286" i="1"/>
  <c r="AK218" i="1"/>
  <c r="AL218" i="1"/>
  <c r="AN218" i="1"/>
  <c r="AM218" i="1"/>
  <c r="AN234" i="1"/>
  <c r="AK234" i="1"/>
  <c r="AL234" i="1"/>
  <c r="AM234" i="1"/>
  <c r="AK156" i="1"/>
  <c r="AL156" i="1"/>
  <c r="AN156" i="1"/>
  <c r="AM156" i="1"/>
  <c r="AK113" i="1"/>
  <c r="AL113" i="1"/>
  <c r="AM113" i="1"/>
  <c r="AN113" i="1"/>
  <c r="AK44" i="1"/>
  <c r="AM44" i="1"/>
  <c r="AL44" i="1"/>
  <c r="AN44" i="1"/>
  <c r="AM417" i="1"/>
  <c r="AK417" i="1"/>
  <c r="AL417" i="1"/>
  <c r="AN417" i="1"/>
  <c r="AM351" i="1"/>
  <c r="AL351" i="1"/>
  <c r="AN351" i="1"/>
  <c r="AK351" i="1"/>
  <c r="AM303" i="1"/>
  <c r="AN303" i="1"/>
  <c r="AK303" i="1"/>
  <c r="AL303" i="1"/>
  <c r="AK45" i="1"/>
  <c r="AM45" i="1"/>
  <c r="AL45" i="1"/>
  <c r="AN45" i="1"/>
  <c r="AL74" i="1"/>
  <c r="AM74" i="1"/>
  <c r="AN74" i="1"/>
  <c r="AK74" i="1"/>
  <c r="AK500" i="1"/>
  <c r="AL500" i="1"/>
  <c r="AN500" i="1"/>
  <c r="AM500" i="1"/>
  <c r="AK447" i="1"/>
  <c r="AL447" i="1"/>
  <c r="AM447" i="1"/>
  <c r="AN447" i="1"/>
  <c r="AM402" i="1"/>
  <c r="AN402" i="1"/>
  <c r="AK402" i="1"/>
  <c r="AL402" i="1"/>
  <c r="AK342" i="1"/>
  <c r="AM342" i="1"/>
  <c r="AL342" i="1"/>
  <c r="AN342" i="1"/>
  <c r="AM318" i="1"/>
  <c r="AN318" i="1"/>
  <c r="AK318" i="1"/>
  <c r="AL318" i="1"/>
  <c r="AK278" i="1"/>
  <c r="AL278" i="1"/>
  <c r="AN278" i="1"/>
  <c r="AM278" i="1"/>
  <c r="AM225" i="1"/>
  <c r="AN225" i="1"/>
  <c r="AK225" i="1"/>
  <c r="AL225" i="1"/>
  <c r="AN262" i="1"/>
  <c r="AK262" i="1"/>
  <c r="AL262" i="1"/>
  <c r="AM262" i="1"/>
  <c r="AL191" i="1"/>
  <c r="AM191" i="1"/>
  <c r="AN191" i="1"/>
  <c r="AK191" i="1"/>
  <c r="AK110" i="1"/>
  <c r="AL110" i="1"/>
  <c r="AM110" i="1"/>
  <c r="AN110" i="1"/>
  <c r="AK63" i="1"/>
  <c r="AM63" i="1"/>
  <c r="AL63" i="1"/>
  <c r="AN63" i="1"/>
  <c r="AK96" i="1"/>
  <c r="AN96" i="1"/>
  <c r="AL96" i="1"/>
  <c r="AM96" i="1"/>
  <c r="AK17" i="1"/>
  <c r="AL17" i="1"/>
  <c r="AM17" i="1"/>
  <c r="AN17" i="1"/>
  <c r="AM435" i="1"/>
  <c r="AL435" i="1"/>
  <c r="AN435" i="1"/>
  <c r="AK435" i="1"/>
  <c r="AL366" i="1"/>
  <c r="AM366" i="1"/>
  <c r="AN366" i="1"/>
  <c r="AK366" i="1"/>
  <c r="AK264" i="1"/>
  <c r="AM264" i="1"/>
  <c r="AN264" i="1"/>
  <c r="AL264" i="1"/>
  <c r="AM319" i="1"/>
  <c r="AN319" i="1"/>
  <c r="AK319" i="1"/>
  <c r="AL319" i="1"/>
  <c r="AK202" i="1"/>
  <c r="AL202" i="1"/>
  <c r="AM202" i="1"/>
  <c r="AN202" i="1"/>
  <c r="AM226" i="1"/>
  <c r="AN226" i="1"/>
  <c r="AK226" i="1"/>
  <c r="AL226" i="1"/>
  <c r="AN194" i="1"/>
  <c r="AK194" i="1"/>
  <c r="AM194" i="1"/>
  <c r="AL194" i="1"/>
  <c r="AK148" i="1"/>
  <c r="AL148" i="1"/>
  <c r="AN148" i="1"/>
  <c r="AM148" i="1"/>
  <c r="AK53" i="1"/>
  <c r="AM53" i="1"/>
  <c r="AL53" i="1"/>
  <c r="AN53" i="1"/>
  <c r="AK36" i="1"/>
  <c r="AL36" i="1"/>
  <c r="AM36" i="1"/>
  <c r="AN36" i="1"/>
  <c r="AK118" i="1"/>
  <c r="AM118" i="1"/>
  <c r="AL118" i="1"/>
  <c r="AN118" i="1"/>
  <c r="AL486" i="1"/>
  <c r="AM486" i="1"/>
  <c r="AN486" i="1"/>
  <c r="AK486" i="1"/>
  <c r="AN469" i="1"/>
  <c r="AL469" i="1"/>
  <c r="AM469" i="1"/>
  <c r="AK469" i="1"/>
  <c r="AL401" i="1"/>
  <c r="AM401" i="1"/>
  <c r="AK401" i="1"/>
  <c r="AN401" i="1"/>
  <c r="AM293" i="1"/>
  <c r="AL293" i="1"/>
  <c r="AN293" i="1"/>
  <c r="AK293" i="1"/>
  <c r="AK298" i="1"/>
  <c r="AM298" i="1"/>
  <c r="AN298" i="1"/>
  <c r="AL298" i="1"/>
  <c r="AK115" i="1"/>
  <c r="AM115" i="1"/>
  <c r="AN115" i="1"/>
  <c r="AL115" i="1"/>
  <c r="AM90" i="1"/>
  <c r="AK90" i="1"/>
  <c r="AL90" i="1"/>
  <c r="AN90" i="1"/>
  <c r="AM108" i="1"/>
  <c r="AN108" i="1"/>
  <c r="AK108" i="1"/>
  <c r="AL108" i="1"/>
  <c r="AK56" i="1"/>
  <c r="AM56" i="1"/>
  <c r="AL56" i="1"/>
  <c r="AN56" i="1"/>
  <c r="AK31" i="1"/>
  <c r="AL31" i="1"/>
  <c r="AM31" i="1"/>
  <c r="AN31" i="1"/>
  <c r="AM445" i="1"/>
  <c r="AN445" i="1"/>
  <c r="AK445" i="1"/>
  <c r="AL445" i="1"/>
  <c r="AK212" i="1"/>
  <c r="AM212" i="1"/>
  <c r="AN212" i="1"/>
  <c r="AL212" i="1"/>
  <c r="AK438" i="1"/>
  <c r="AM438" i="1"/>
  <c r="AN438" i="1"/>
  <c r="AL438" i="1"/>
  <c r="AM287" i="1"/>
  <c r="AL287" i="1"/>
  <c r="AK287" i="1"/>
  <c r="AN287" i="1"/>
  <c r="AL255" i="1"/>
  <c r="AM255" i="1"/>
  <c r="AN255" i="1"/>
  <c r="AK255" i="1"/>
  <c r="AK204" i="1"/>
  <c r="AL204" i="1"/>
  <c r="AN204" i="1"/>
  <c r="AM204" i="1"/>
  <c r="AL179" i="1"/>
  <c r="AM179" i="1"/>
  <c r="AN179" i="1"/>
  <c r="AK179" i="1"/>
  <c r="AM181" i="1"/>
  <c r="AN181" i="1"/>
  <c r="AK181" i="1"/>
  <c r="AL181" i="1"/>
  <c r="AK423" i="1"/>
  <c r="AM423" i="1"/>
  <c r="AL423" i="1"/>
  <c r="AN423" i="1"/>
  <c r="AM271" i="1"/>
  <c r="AK271" i="1"/>
  <c r="AL271" i="1"/>
  <c r="AN271" i="1"/>
  <c r="AK484" i="1"/>
  <c r="AL484" i="1"/>
  <c r="AN484" i="1"/>
  <c r="AM484" i="1"/>
  <c r="AK384" i="1"/>
  <c r="AL384" i="1"/>
  <c r="AN384" i="1"/>
  <c r="AM384" i="1"/>
  <c r="AM189" i="1"/>
  <c r="AK189" i="1"/>
  <c r="AL189" i="1"/>
  <c r="AN189" i="1"/>
  <c r="AL175" i="1"/>
  <c r="AM175" i="1"/>
  <c r="AN175" i="1"/>
  <c r="AK175" i="1"/>
  <c r="AK99" i="1"/>
  <c r="AM99" i="1"/>
  <c r="AL99" i="1"/>
  <c r="AN99" i="1"/>
  <c r="AK80" i="1"/>
  <c r="AL80" i="1"/>
  <c r="AN80" i="1"/>
  <c r="AM80" i="1"/>
  <c r="AM245" i="1"/>
  <c r="AN245" i="1"/>
  <c r="AL245" i="1"/>
  <c r="AK245" i="1"/>
  <c r="AM106" i="1"/>
  <c r="AK106" i="1"/>
  <c r="AN106" i="1"/>
  <c r="AL106" i="1"/>
  <c r="AK84" i="1"/>
  <c r="AL84" i="1"/>
  <c r="AN84" i="1"/>
  <c r="AM84" i="1"/>
  <c r="AK399" i="1"/>
  <c r="AL399" i="1"/>
  <c r="AM399" i="1"/>
  <c r="AN399" i="1"/>
  <c r="AK491" i="1"/>
  <c r="AL491" i="1"/>
  <c r="AM491" i="1"/>
  <c r="AN491" i="1"/>
  <c r="AK379" i="1"/>
  <c r="AL379" i="1"/>
  <c r="AM379" i="1"/>
  <c r="AN379" i="1"/>
  <c r="AL231" i="1"/>
  <c r="AM231" i="1"/>
  <c r="AN231" i="1"/>
  <c r="AK231" i="1"/>
  <c r="AL161" i="1"/>
  <c r="AK161" i="1"/>
  <c r="AM161" i="1"/>
  <c r="AN161" i="1"/>
  <c r="AM155" i="1"/>
  <c r="AN155" i="1"/>
  <c r="AK155" i="1"/>
  <c r="AL155" i="1"/>
  <c r="AM211" i="1"/>
  <c r="AN211" i="1"/>
  <c r="AK211" i="1"/>
  <c r="AL211" i="1"/>
  <c r="AK424" i="1"/>
  <c r="AL424" i="1"/>
  <c r="AM424" i="1"/>
  <c r="AN424" i="1"/>
  <c r="AM335" i="1"/>
  <c r="AK335" i="1"/>
  <c r="AL335" i="1"/>
  <c r="AN335" i="1"/>
  <c r="AN485" i="1"/>
  <c r="AL485" i="1"/>
  <c r="AM485" i="1"/>
  <c r="AK485" i="1"/>
  <c r="AM331" i="1"/>
  <c r="AK331" i="1"/>
  <c r="AL331" i="1"/>
  <c r="AN331" i="1"/>
  <c r="AK324" i="1"/>
  <c r="AL324" i="1"/>
  <c r="AM324" i="1"/>
  <c r="AN324" i="1"/>
  <c r="AK248" i="1"/>
  <c r="AL248" i="1"/>
  <c r="AM248" i="1"/>
  <c r="AN248" i="1"/>
  <c r="AM285" i="1"/>
  <c r="AK285" i="1"/>
  <c r="AN285" i="1"/>
  <c r="AL285" i="1"/>
  <c r="AK208" i="1"/>
  <c r="AM208" i="1"/>
  <c r="AN208" i="1"/>
  <c r="AL208" i="1"/>
  <c r="AN174" i="1"/>
  <c r="AK174" i="1"/>
  <c r="AL174" i="1"/>
  <c r="AM174" i="1"/>
  <c r="AM121" i="1"/>
  <c r="AN121" i="1"/>
  <c r="AK121" i="1"/>
  <c r="AL121" i="1"/>
  <c r="AK55" i="1"/>
  <c r="AM55" i="1"/>
  <c r="AL55" i="1"/>
  <c r="AN55" i="1"/>
  <c r="AK64" i="1"/>
  <c r="AM64" i="1"/>
  <c r="AN64" i="1"/>
  <c r="AL64" i="1"/>
  <c r="AK16" i="1"/>
  <c r="AL16" i="1"/>
  <c r="AM16" i="1"/>
  <c r="AN16" i="1"/>
  <c r="AM146" i="1"/>
  <c r="AN146" i="1"/>
  <c r="AK146" i="1"/>
  <c r="AL146" i="1"/>
  <c r="AM414" i="1"/>
  <c r="AK414" i="1"/>
  <c r="AL414" i="1"/>
  <c r="AN414" i="1"/>
  <c r="AK442" i="1"/>
  <c r="AL442" i="1"/>
  <c r="AM442" i="1"/>
  <c r="AN442" i="1"/>
  <c r="AN481" i="1"/>
  <c r="AL481" i="1"/>
  <c r="AM481" i="1"/>
  <c r="AK481" i="1"/>
  <c r="AL341" i="1"/>
  <c r="AM341" i="1"/>
  <c r="AK341" i="1"/>
  <c r="AN341" i="1"/>
  <c r="AK325" i="1"/>
  <c r="AL325" i="1"/>
  <c r="AM325" i="1"/>
  <c r="AN325" i="1"/>
  <c r="AK322" i="1"/>
  <c r="AL322" i="1"/>
  <c r="AM322" i="1"/>
  <c r="AN322" i="1"/>
  <c r="AK316" i="1"/>
  <c r="AM316" i="1"/>
  <c r="AN316" i="1"/>
  <c r="AL316" i="1"/>
  <c r="AM206" i="1"/>
  <c r="AN206" i="1"/>
  <c r="AK206" i="1"/>
  <c r="AL206" i="1"/>
  <c r="AN170" i="1"/>
  <c r="AK170" i="1"/>
  <c r="AL170" i="1"/>
  <c r="AM170" i="1"/>
  <c r="AK128" i="1"/>
  <c r="AM128" i="1"/>
  <c r="AN128" i="1"/>
  <c r="AL128" i="1"/>
  <c r="AK120" i="1"/>
  <c r="AL120" i="1"/>
  <c r="AM120" i="1"/>
  <c r="AN120" i="1"/>
  <c r="AM62" i="1"/>
  <c r="AK62" i="1"/>
  <c r="AL62" i="1"/>
  <c r="AN62" i="1"/>
  <c r="AK12" i="1"/>
  <c r="AL12" i="1"/>
  <c r="AM12" i="1"/>
  <c r="AN12" i="1"/>
  <c r="AL497" i="1"/>
  <c r="AM497" i="1"/>
  <c r="AN497" i="1"/>
  <c r="AK497" i="1"/>
  <c r="AN365" i="1"/>
  <c r="AL365" i="1"/>
  <c r="AM365" i="1"/>
  <c r="AK365" i="1"/>
  <c r="AM289" i="1"/>
  <c r="AK289" i="1"/>
  <c r="AL289" i="1"/>
  <c r="AN289" i="1"/>
  <c r="AN250" i="1"/>
  <c r="AK250" i="1"/>
  <c r="AL250" i="1"/>
  <c r="AM250" i="1"/>
  <c r="AL97" i="1"/>
  <c r="AM97" i="1"/>
  <c r="AN97" i="1"/>
  <c r="AK97" i="1"/>
  <c r="AK28" i="1"/>
  <c r="AL28" i="1"/>
  <c r="AM28" i="1"/>
  <c r="AN28" i="1"/>
  <c r="AK436" i="1"/>
  <c r="AM436" i="1"/>
  <c r="AN436" i="1"/>
  <c r="AL436" i="1"/>
  <c r="AM413" i="1"/>
  <c r="AK413" i="1"/>
  <c r="AN413" i="1"/>
  <c r="AL413" i="1"/>
  <c r="AL370" i="1"/>
  <c r="AM370" i="1"/>
  <c r="AN370" i="1"/>
  <c r="AK370" i="1"/>
  <c r="AK292" i="1"/>
  <c r="AL292" i="1"/>
  <c r="AM292" i="1"/>
  <c r="AN292" i="1"/>
  <c r="AM327" i="1"/>
  <c r="AK327" i="1"/>
  <c r="AL327" i="1"/>
  <c r="AN327" i="1"/>
  <c r="AK270" i="1"/>
  <c r="AL270" i="1"/>
  <c r="AN270" i="1"/>
  <c r="AM270" i="1"/>
  <c r="AN230" i="1"/>
  <c r="AK230" i="1"/>
  <c r="AL230" i="1"/>
  <c r="AM230" i="1"/>
  <c r="AN198" i="1"/>
  <c r="AM198" i="1"/>
  <c r="AK198" i="1"/>
  <c r="AL198" i="1"/>
  <c r="AK152" i="1"/>
  <c r="AL152" i="1"/>
  <c r="AN152" i="1"/>
  <c r="AM152" i="1"/>
  <c r="AK109" i="1"/>
  <c r="AL109" i="1"/>
  <c r="AM109" i="1"/>
  <c r="AN109" i="1"/>
  <c r="AK40" i="1"/>
  <c r="AL40" i="1"/>
  <c r="AM40" i="1"/>
  <c r="AN40" i="1"/>
  <c r="AM433" i="1"/>
  <c r="AK433" i="1"/>
  <c r="AL433" i="1"/>
  <c r="AN433" i="1"/>
  <c r="AM498" i="1"/>
  <c r="AN498" i="1"/>
  <c r="AK498" i="1"/>
  <c r="AL498" i="1"/>
  <c r="AN473" i="1"/>
  <c r="AL473" i="1"/>
  <c r="AM473" i="1"/>
  <c r="AK473" i="1"/>
  <c r="AK176" i="1"/>
  <c r="AL176" i="1"/>
  <c r="AN176" i="1"/>
  <c r="AM176" i="1"/>
  <c r="AK306" i="1"/>
  <c r="AL306" i="1"/>
  <c r="AM306" i="1"/>
  <c r="AN306" i="1"/>
  <c r="AK300" i="1"/>
  <c r="AM300" i="1"/>
  <c r="AN300" i="1"/>
  <c r="AL300" i="1"/>
  <c r="AK268" i="1"/>
  <c r="AL268" i="1"/>
  <c r="AN268" i="1"/>
  <c r="AM268" i="1"/>
  <c r="AK114" i="1"/>
  <c r="AL114" i="1"/>
  <c r="AM114" i="1"/>
  <c r="AN114" i="1"/>
  <c r="AM112" i="1"/>
  <c r="AN112" i="1"/>
  <c r="AK112" i="1"/>
  <c r="AL112" i="1"/>
  <c r="AM58" i="1"/>
  <c r="AK58" i="1"/>
  <c r="AL58" i="1"/>
  <c r="AN58" i="1"/>
  <c r="AK35" i="1"/>
  <c r="AL35" i="1"/>
  <c r="AM35" i="1"/>
  <c r="AN35" i="1"/>
  <c r="AL454" i="1"/>
  <c r="AM454" i="1"/>
  <c r="AN454" i="1"/>
  <c r="AK454" i="1"/>
  <c r="AM410" i="1"/>
  <c r="AK410" i="1"/>
  <c r="AN410" i="1"/>
  <c r="AL410" i="1"/>
  <c r="AM355" i="1"/>
  <c r="AK355" i="1"/>
  <c r="AL355" i="1"/>
  <c r="AN355" i="1"/>
  <c r="AN369" i="1"/>
  <c r="AL369" i="1"/>
  <c r="AM369" i="1"/>
  <c r="AK369" i="1"/>
  <c r="AM323" i="1"/>
  <c r="AK323" i="1"/>
  <c r="AL323" i="1"/>
  <c r="AN323" i="1"/>
  <c r="AK188" i="1"/>
  <c r="AL188" i="1"/>
  <c r="AM188" i="1"/>
  <c r="AN188" i="1"/>
  <c r="AL153" i="1"/>
  <c r="AN153" i="1"/>
  <c r="AK153" i="1"/>
  <c r="AM153" i="1"/>
  <c r="AM150" i="1"/>
  <c r="AN150" i="1"/>
  <c r="AK150" i="1"/>
  <c r="AL150" i="1"/>
  <c r="AM125" i="1"/>
  <c r="AN125" i="1"/>
  <c r="AK125" i="1"/>
  <c r="AL125" i="1"/>
  <c r="AL89" i="1"/>
  <c r="AK89" i="1"/>
  <c r="AM89" i="1"/>
  <c r="AN89" i="1"/>
  <c r="AL78" i="1"/>
  <c r="AM78" i="1"/>
  <c r="AN78" i="1"/>
  <c r="AK78" i="1"/>
  <c r="AM30" i="1"/>
  <c r="AN30" i="1"/>
  <c r="AK30" i="1"/>
  <c r="AL30" i="1"/>
  <c r="AL145" i="1"/>
  <c r="AN145" i="1"/>
  <c r="AK145" i="1"/>
  <c r="AM145" i="1"/>
  <c r="AK353" i="1"/>
  <c r="AL353" i="1"/>
  <c r="AM353" i="1"/>
  <c r="AN353" i="1"/>
  <c r="AM294" i="1"/>
  <c r="AK294" i="1"/>
  <c r="AN294" i="1"/>
  <c r="AL294" i="1"/>
  <c r="AK20" i="1"/>
  <c r="AL20" i="1"/>
  <c r="AM20" i="1"/>
  <c r="AN20" i="1"/>
  <c r="AK280" i="1"/>
  <c r="AN280" i="1"/>
  <c r="AL280" i="1"/>
  <c r="AM280" i="1"/>
  <c r="AK368" i="1"/>
  <c r="AL368" i="1"/>
  <c r="AN368" i="1"/>
  <c r="AM368" i="1"/>
  <c r="AK87" i="1"/>
  <c r="AM87" i="1"/>
  <c r="AN87" i="1"/>
  <c r="AL87" i="1"/>
  <c r="AL247" i="1"/>
  <c r="AM247" i="1"/>
  <c r="AN247" i="1"/>
  <c r="AK247" i="1"/>
  <c r="AK134" i="1"/>
  <c r="AL134" i="1"/>
  <c r="AN134" i="1"/>
  <c r="AM134" i="1"/>
  <c r="AK471" i="1"/>
  <c r="AL471" i="1"/>
  <c r="AM471" i="1"/>
  <c r="AN471" i="1"/>
  <c r="AM249" i="1"/>
  <c r="AN249" i="1"/>
  <c r="AL249" i="1"/>
  <c r="AK249" i="1"/>
  <c r="AK411" i="1"/>
  <c r="AM411" i="1"/>
  <c r="AL411" i="1"/>
  <c r="AN411" i="1"/>
  <c r="AM437" i="1"/>
  <c r="AL437" i="1"/>
  <c r="AK437" i="1"/>
  <c r="AN437" i="1"/>
  <c r="AL386" i="1"/>
  <c r="AM386" i="1"/>
  <c r="AN386" i="1"/>
  <c r="AK386" i="1"/>
  <c r="AK326" i="1"/>
  <c r="AM326" i="1"/>
  <c r="AN326" i="1"/>
  <c r="AL326" i="1"/>
  <c r="AN282" i="1"/>
  <c r="AK282" i="1"/>
  <c r="AL282" i="1"/>
  <c r="AM282" i="1"/>
  <c r="AK276" i="1"/>
  <c r="AM276" i="1"/>
  <c r="AL276" i="1"/>
  <c r="AN276" i="1"/>
  <c r="AN246" i="1"/>
  <c r="AK246" i="1"/>
  <c r="AL246" i="1"/>
  <c r="AM246" i="1"/>
  <c r="AM98" i="1"/>
  <c r="AK98" i="1"/>
  <c r="AL98" i="1"/>
  <c r="AN98" i="1"/>
  <c r="AN73" i="1"/>
  <c r="AL73" i="1"/>
  <c r="AK73" i="1"/>
  <c r="AM73" i="1"/>
  <c r="AK412" i="1"/>
  <c r="AM412" i="1"/>
  <c r="AN412" i="1"/>
  <c r="AL412" i="1"/>
  <c r="AN465" i="1"/>
  <c r="AK465" i="1"/>
  <c r="AL465" i="1"/>
  <c r="AM465" i="1"/>
  <c r="AL390" i="1"/>
  <c r="AM390" i="1"/>
  <c r="AN390" i="1"/>
  <c r="AK390" i="1"/>
  <c r="AM297" i="1"/>
  <c r="AL297" i="1"/>
  <c r="AN297" i="1"/>
  <c r="AK297" i="1"/>
  <c r="AL474" i="1"/>
  <c r="AM474" i="1"/>
  <c r="AN474" i="1"/>
  <c r="AK474" i="1"/>
  <c r="AN457" i="1"/>
  <c r="AL457" i="1"/>
  <c r="AM457" i="1"/>
  <c r="AK457" i="1"/>
  <c r="AN389" i="1"/>
  <c r="AL389" i="1"/>
  <c r="AM389" i="1"/>
  <c r="AK389" i="1"/>
  <c r="AK260" i="1"/>
  <c r="AL260" i="1"/>
  <c r="AM260" i="1"/>
  <c r="AN260" i="1"/>
  <c r="AK244" i="1"/>
  <c r="AL244" i="1"/>
  <c r="AM244" i="1"/>
  <c r="AN244" i="1"/>
  <c r="AM269" i="1"/>
  <c r="AN269" i="1"/>
  <c r="AL269" i="1"/>
  <c r="AK269" i="1"/>
  <c r="AL101" i="1"/>
  <c r="AK101" i="1"/>
  <c r="AM101" i="1"/>
  <c r="AN101" i="1"/>
  <c r="AM42" i="1"/>
  <c r="AK42" i="1"/>
  <c r="AL42" i="1"/>
  <c r="AN42" i="1"/>
  <c r="AM50" i="1"/>
  <c r="AK50" i="1"/>
  <c r="AL50" i="1"/>
  <c r="AN50" i="1"/>
  <c r="AK19" i="1"/>
  <c r="AL19" i="1"/>
  <c r="AM19" i="1"/>
  <c r="AN19" i="1"/>
  <c r="AK487" i="1"/>
  <c r="AL487" i="1"/>
  <c r="AM487" i="1"/>
  <c r="AN487" i="1"/>
  <c r="AK375" i="1"/>
  <c r="AL375" i="1"/>
  <c r="AM375" i="1"/>
  <c r="AN375" i="1"/>
  <c r="AM219" i="1"/>
  <c r="AK219" i="1"/>
  <c r="AL219" i="1"/>
  <c r="AN219" i="1"/>
  <c r="AM265" i="1"/>
  <c r="AN265" i="1"/>
  <c r="AK265" i="1"/>
  <c r="AL265" i="1"/>
  <c r="AK227" i="1"/>
  <c r="AL227" i="1"/>
  <c r="AM227" i="1"/>
  <c r="AN227" i="1"/>
  <c r="AM151" i="1"/>
  <c r="AN151" i="1"/>
  <c r="AK151" i="1"/>
  <c r="AL151" i="1"/>
  <c r="AM439" i="1"/>
  <c r="AK439" i="1"/>
  <c r="AL439" i="1"/>
  <c r="AN439" i="1"/>
  <c r="AK483" i="1"/>
  <c r="AL483" i="1"/>
  <c r="AM483" i="1"/>
  <c r="AN483" i="1"/>
  <c r="AK371" i="1"/>
  <c r="AL371" i="1"/>
  <c r="AM371" i="1"/>
  <c r="AN371" i="1"/>
  <c r="AK200" i="1"/>
  <c r="AL200" i="1"/>
  <c r="AM200" i="1"/>
  <c r="AN200" i="1"/>
  <c r="AM261" i="1"/>
  <c r="AN261" i="1"/>
  <c r="AL261" i="1"/>
  <c r="AK261" i="1"/>
  <c r="AK223" i="1"/>
  <c r="AL223" i="1"/>
  <c r="AM223" i="1"/>
  <c r="AN223" i="1"/>
  <c r="AM147" i="1"/>
  <c r="AN147" i="1"/>
  <c r="AK147" i="1"/>
  <c r="AL147" i="1"/>
  <c r="AK388" i="1"/>
  <c r="AL388" i="1"/>
  <c r="AN388" i="1"/>
  <c r="AM388" i="1"/>
  <c r="AK312" i="1"/>
  <c r="AL312" i="1"/>
  <c r="AM312" i="1"/>
  <c r="AN312" i="1"/>
  <c r="AM173" i="1"/>
  <c r="AN173" i="1"/>
  <c r="AL173" i="1"/>
  <c r="AK173" i="1"/>
  <c r="AM339" i="1"/>
  <c r="AK339" i="1"/>
  <c r="AL339" i="1"/>
  <c r="AN339" i="1"/>
  <c r="AM279" i="1"/>
  <c r="AN279" i="1"/>
  <c r="AK279" i="1"/>
  <c r="AL279" i="1"/>
  <c r="AL251" i="1"/>
  <c r="AM251" i="1"/>
  <c r="AN251" i="1"/>
  <c r="AK251" i="1"/>
  <c r="AM185" i="1"/>
  <c r="AK185" i="1"/>
  <c r="AL185" i="1"/>
  <c r="AN185" i="1"/>
  <c r="AL163" i="1"/>
  <c r="AM163" i="1"/>
  <c r="AN163" i="1"/>
  <c r="AK163" i="1"/>
  <c r="AK119" i="1"/>
  <c r="AM119" i="1"/>
  <c r="AN119" i="1"/>
  <c r="AL119" i="1"/>
  <c r="AM431" i="1"/>
  <c r="AN431" i="1"/>
  <c r="AK431" i="1"/>
  <c r="AL431" i="1"/>
  <c r="AK475" i="1"/>
  <c r="AL475" i="1"/>
  <c r="AM475" i="1"/>
  <c r="AN475" i="1"/>
  <c r="AK363" i="1"/>
  <c r="AL363" i="1"/>
  <c r="AM363" i="1"/>
  <c r="AN363" i="1"/>
  <c r="AM253" i="1"/>
  <c r="AN253" i="1"/>
  <c r="AL253" i="1"/>
  <c r="AK253" i="1"/>
  <c r="AM139" i="1"/>
  <c r="AN139" i="1"/>
  <c r="AK139" i="1"/>
  <c r="AL139" i="1"/>
  <c r="AK104" i="1"/>
  <c r="AL104" i="1"/>
  <c r="AN104" i="1"/>
  <c r="AM104" i="1"/>
  <c r="AK392" i="1"/>
  <c r="AL392" i="1"/>
  <c r="AN392" i="1"/>
  <c r="AM392" i="1"/>
  <c r="AM203" i="1"/>
  <c r="AK203" i="1"/>
  <c r="AL203" i="1"/>
  <c r="AN203" i="1"/>
  <c r="AM207" i="1"/>
  <c r="AN207" i="1"/>
  <c r="AK207" i="1"/>
  <c r="AL207" i="1"/>
  <c r="AK88" i="1"/>
  <c r="AL88" i="1"/>
  <c r="AN88" i="1"/>
  <c r="AM88" i="1"/>
  <c r="AK488" i="1"/>
  <c r="AL488" i="1"/>
  <c r="AN488" i="1"/>
  <c r="AM488" i="1"/>
  <c r="AM142" i="1"/>
  <c r="AN142" i="1"/>
  <c r="AK142" i="1"/>
  <c r="AL142" i="1"/>
  <c r="AL290" i="1"/>
  <c r="AN290" i="1"/>
  <c r="AM290" i="1"/>
  <c r="AK290" i="1"/>
  <c r="AN489" i="1"/>
  <c r="AL489" i="1"/>
  <c r="AM489" i="1"/>
  <c r="AK489" i="1"/>
  <c r="AK196" i="1"/>
  <c r="AL196" i="1"/>
  <c r="AM196" i="1"/>
  <c r="AN196" i="1"/>
  <c r="AM452" i="1"/>
  <c r="AK452" i="1"/>
  <c r="AL452" i="1"/>
  <c r="AN452" i="1"/>
  <c r="AK71" i="1"/>
  <c r="AL71" i="1"/>
  <c r="AM71" i="1"/>
  <c r="AN71" i="1"/>
  <c r="AM311" i="1"/>
  <c r="AK311" i="1"/>
  <c r="AL311" i="1"/>
  <c r="AN311" i="1"/>
  <c r="AK291" i="1"/>
  <c r="AM291" i="1"/>
  <c r="AL291" i="1"/>
  <c r="AN291" i="1"/>
  <c r="AM193" i="1"/>
  <c r="AK193" i="1"/>
  <c r="AL193" i="1"/>
  <c r="AN193" i="1"/>
  <c r="AM237" i="1"/>
  <c r="AN237" i="1"/>
  <c r="AL237" i="1"/>
  <c r="AK237" i="1"/>
  <c r="AK440" i="1"/>
  <c r="AL440" i="1"/>
  <c r="AM440" i="1"/>
  <c r="AN440" i="1"/>
  <c r="AL470" i="1"/>
  <c r="AM470" i="1"/>
  <c r="AN470" i="1"/>
  <c r="AK470" i="1"/>
  <c r="AN453" i="1"/>
  <c r="AL453" i="1"/>
  <c r="AM453" i="1"/>
  <c r="AK453" i="1"/>
  <c r="AN385" i="1"/>
  <c r="AL385" i="1"/>
  <c r="AM385" i="1"/>
  <c r="AK385" i="1"/>
  <c r="AK340" i="1"/>
  <c r="AN340" i="1"/>
  <c r="AL340" i="1"/>
  <c r="AM340" i="1"/>
  <c r="AL141" i="1"/>
  <c r="AK141" i="1"/>
  <c r="AM141" i="1"/>
  <c r="AN141" i="1"/>
  <c r="AN166" i="1"/>
  <c r="AL166" i="1"/>
  <c r="AM166" i="1"/>
  <c r="AK166" i="1"/>
  <c r="AK41" i="1"/>
  <c r="AL41" i="1"/>
  <c r="AM41" i="1"/>
  <c r="AN41" i="1"/>
  <c r="AK48" i="1"/>
  <c r="AM48" i="1"/>
  <c r="AL48" i="1"/>
  <c r="AN48" i="1"/>
  <c r="AK15" i="1"/>
  <c r="AL15" i="1"/>
  <c r="AM15" i="1"/>
  <c r="AN15" i="1"/>
  <c r="AL466" i="1"/>
  <c r="AM466" i="1"/>
  <c r="AN466" i="1"/>
  <c r="AK466" i="1"/>
  <c r="AN449" i="1"/>
  <c r="AK449" i="1"/>
  <c r="AL449" i="1"/>
  <c r="AM449" i="1"/>
  <c r="AN381" i="1"/>
  <c r="AL381" i="1"/>
  <c r="AM381" i="1"/>
  <c r="AK381" i="1"/>
  <c r="AK336" i="1"/>
  <c r="AM336" i="1"/>
  <c r="AN336" i="1"/>
  <c r="AL336" i="1"/>
  <c r="AK49" i="1"/>
  <c r="AM49" i="1"/>
  <c r="AL49" i="1"/>
  <c r="AN49" i="1"/>
  <c r="AN162" i="1"/>
  <c r="AM162" i="1"/>
  <c r="AK162" i="1"/>
  <c r="AL162" i="1"/>
  <c r="AK107" i="1"/>
  <c r="AM107" i="1"/>
  <c r="AN107" i="1"/>
  <c r="AL107" i="1"/>
  <c r="AM46" i="1"/>
  <c r="AK46" i="1"/>
  <c r="AL46" i="1"/>
  <c r="AN46" i="1"/>
  <c r="AL11" i="1"/>
  <c r="AM11" i="1"/>
  <c r="AN11" i="1"/>
  <c r="AM277" i="1"/>
  <c r="AN277" i="1"/>
  <c r="AK277" i="1"/>
  <c r="AL277" i="1"/>
  <c r="AL86" i="1"/>
  <c r="AM86" i="1"/>
  <c r="AK86" i="1"/>
  <c r="AN86" i="1"/>
  <c r="AM26" i="1"/>
  <c r="AN26" i="1"/>
  <c r="AK26" i="1"/>
  <c r="AL26" i="1"/>
  <c r="AK408" i="1"/>
  <c r="AL408" i="1"/>
  <c r="AM408" i="1"/>
  <c r="AN408" i="1"/>
  <c r="AK434" i="1"/>
  <c r="AL434" i="1"/>
  <c r="AM434" i="1"/>
  <c r="AN434" i="1"/>
  <c r="AN477" i="1"/>
  <c r="AL477" i="1"/>
  <c r="AM477" i="1"/>
  <c r="AK477" i="1"/>
  <c r="AK337" i="1"/>
  <c r="AL337" i="1"/>
  <c r="AM337" i="1"/>
  <c r="AN337" i="1"/>
  <c r="AK308" i="1"/>
  <c r="AL308" i="1"/>
  <c r="AM308" i="1"/>
  <c r="AN308" i="1"/>
  <c r="AK314" i="1"/>
  <c r="AM314" i="1"/>
  <c r="AN314" i="1"/>
  <c r="AL314" i="1"/>
  <c r="AM116" i="1"/>
  <c r="AN116" i="1"/>
  <c r="AK116" i="1"/>
  <c r="AL116" i="1"/>
  <c r="AK60" i="1"/>
  <c r="AM60" i="1"/>
  <c r="AL60" i="1"/>
  <c r="AN60" i="1"/>
  <c r="AK39" i="1"/>
  <c r="AL39" i="1"/>
  <c r="AM39" i="1"/>
  <c r="AN39" i="1"/>
  <c r="AL458" i="1"/>
  <c r="AM458" i="1"/>
  <c r="AN458" i="1"/>
  <c r="AK458" i="1"/>
  <c r="AK420" i="1"/>
  <c r="AL420" i="1"/>
  <c r="AM420" i="1"/>
  <c r="AN420" i="1"/>
  <c r="AN373" i="1"/>
  <c r="AL373" i="1"/>
  <c r="AM373" i="1"/>
  <c r="AK373" i="1"/>
  <c r="AK328" i="1"/>
  <c r="AM328" i="1"/>
  <c r="AN328" i="1"/>
  <c r="AL328" i="1"/>
  <c r="AK274" i="1"/>
  <c r="AL274" i="1"/>
  <c r="AM274" i="1"/>
  <c r="AN274" i="1"/>
  <c r="AL213" i="1"/>
  <c r="AM213" i="1"/>
  <c r="AN213" i="1"/>
  <c r="AK213" i="1"/>
  <c r="AL157" i="1"/>
  <c r="AN157" i="1"/>
  <c r="AK157" i="1"/>
  <c r="AM157" i="1"/>
  <c r="AM154" i="1"/>
  <c r="AN154" i="1"/>
  <c r="AK154" i="1"/>
  <c r="AL154" i="1"/>
  <c r="AK13" i="1"/>
  <c r="AL13" i="1"/>
  <c r="AM13" i="1"/>
  <c r="AN13" i="1"/>
  <c r="AM34" i="1"/>
  <c r="AN34" i="1"/>
  <c r="AK34" i="1"/>
  <c r="AL34" i="1"/>
  <c r="AK492" i="1"/>
  <c r="AL492" i="1"/>
  <c r="AN492" i="1"/>
  <c r="AM492" i="1"/>
  <c r="AM418" i="1"/>
  <c r="AK418" i="1"/>
  <c r="AL418" i="1"/>
  <c r="AN418" i="1"/>
  <c r="AL490" i="1"/>
  <c r="AM490" i="1"/>
  <c r="AN490" i="1"/>
  <c r="AK490" i="1"/>
  <c r="AL394" i="1"/>
  <c r="AM394" i="1"/>
  <c r="AN394" i="1"/>
  <c r="AK394" i="1"/>
  <c r="AK334" i="1"/>
  <c r="AM334" i="1"/>
  <c r="AN334" i="1"/>
  <c r="AL334" i="1"/>
  <c r="AM302" i="1"/>
  <c r="AN302" i="1"/>
  <c r="AK302" i="1"/>
  <c r="AL302" i="1"/>
  <c r="AN254" i="1"/>
  <c r="AK254" i="1"/>
  <c r="AL254" i="1"/>
  <c r="AM254" i="1"/>
  <c r="AL183" i="1"/>
  <c r="AM183" i="1"/>
  <c r="AN183" i="1"/>
  <c r="AK183" i="1"/>
  <c r="AK126" i="1"/>
  <c r="AM126" i="1"/>
  <c r="AL126" i="1"/>
  <c r="AN126" i="1"/>
  <c r="AK37" i="1"/>
  <c r="AL37" i="1"/>
  <c r="AM37" i="1"/>
  <c r="AN37" i="1"/>
  <c r="AN81" i="1"/>
  <c r="AL81" i="1"/>
  <c r="AK81" i="1"/>
  <c r="AM81" i="1"/>
  <c r="AL93" i="1"/>
  <c r="AK93" i="1"/>
  <c r="AM93" i="1"/>
  <c r="AN93" i="1"/>
  <c r="AN178" i="1"/>
  <c r="AK178" i="1"/>
  <c r="AL178" i="1"/>
  <c r="AM178" i="1"/>
  <c r="AM409" i="1"/>
  <c r="AN409" i="1"/>
  <c r="AK409" i="1"/>
  <c r="AL409" i="1"/>
  <c r="AL493" i="1"/>
  <c r="AM493" i="1"/>
  <c r="AN493" i="1"/>
  <c r="AK493" i="1"/>
  <c r="AK349" i="1"/>
  <c r="AL349" i="1"/>
  <c r="AM349" i="1"/>
  <c r="AN349" i="1"/>
  <c r="AN345" i="1"/>
  <c r="AL345" i="1"/>
  <c r="AM345" i="1"/>
  <c r="AK345" i="1"/>
  <c r="AK310" i="1"/>
  <c r="AL310" i="1"/>
  <c r="AM310" i="1"/>
  <c r="AN310" i="1"/>
  <c r="AN301" i="1"/>
  <c r="AL301" i="1"/>
  <c r="AM301" i="1"/>
  <c r="AK301" i="1"/>
  <c r="AK172" i="1"/>
  <c r="AL172" i="1"/>
  <c r="AM172" i="1"/>
  <c r="AN172" i="1"/>
  <c r="AK180" i="1"/>
  <c r="AL180" i="1"/>
  <c r="AM180" i="1"/>
  <c r="AN180" i="1"/>
  <c r="AN209" i="1"/>
  <c r="AL209" i="1"/>
  <c r="AM209" i="1"/>
  <c r="AK209" i="1"/>
  <c r="AN182" i="1"/>
  <c r="AK182" i="1"/>
  <c r="AL182" i="1"/>
  <c r="AM182" i="1"/>
  <c r="AM133" i="1"/>
  <c r="AK133" i="1"/>
  <c r="AL133" i="1"/>
  <c r="AN133" i="1"/>
  <c r="AM94" i="1"/>
  <c r="AL94" i="1"/>
  <c r="AK94" i="1"/>
  <c r="AN94" i="1"/>
  <c r="AK24" i="1"/>
  <c r="AL24" i="1"/>
  <c r="AM24" i="1"/>
  <c r="AN24" i="1"/>
  <c r="AL482" i="1"/>
  <c r="AM482" i="1"/>
  <c r="AN482" i="1"/>
  <c r="AK482" i="1"/>
  <c r="AN397" i="1"/>
  <c r="AL397" i="1"/>
  <c r="AM397" i="1"/>
  <c r="AK397" i="1"/>
  <c r="AK140" i="1"/>
  <c r="AL140" i="1"/>
  <c r="AN140" i="1"/>
  <c r="AM140" i="1"/>
  <c r="AM54" i="1"/>
  <c r="AK54" i="1"/>
  <c r="AL54" i="1"/>
  <c r="AN54" i="1"/>
  <c r="AL405" i="1"/>
  <c r="AM405" i="1"/>
  <c r="AK405" i="1"/>
  <c r="AN405" i="1"/>
  <c r="AK459" i="1"/>
  <c r="AL459" i="1"/>
  <c r="AM459" i="1"/>
  <c r="AN459" i="1"/>
  <c r="AM422" i="1"/>
  <c r="AK422" i="1"/>
  <c r="AL422" i="1"/>
  <c r="AN422" i="1"/>
  <c r="AK358" i="1"/>
  <c r="AL358" i="1"/>
  <c r="AN358" i="1"/>
  <c r="AM358" i="1"/>
  <c r="AK352" i="1"/>
  <c r="AL352" i="1"/>
  <c r="AM352" i="1"/>
  <c r="AN352" i="1"/>
  <c r="AM346" i="1"/>
  <c r="AK346" i="1"/>
  <c r="AN346" i="1"/>
  <c r="AL346" i="1"/>
  <c r="AL305" i="1"/>
  <c r="AM305" i="1"/>
  <c r="AN305" i="1"/>
  <c r="AK305" i="1"/>
  <c r="AK236" i="1"/>
  <c r="AL236" i="1"/>
  <c r="AM236" i="1"/>
  <c r="AN236" i="1"/>
  <c r="AM210" i="1"/>
  <c r="AN210" i="1"/>
  <c r="AK210" i="1"/>
  <c r="AL210" i="1"/>
  <c r="AK132" i="1"/>
  <c r="AL132" i="1"/>
  <c r="AN132" i="1"/>
  <c r="AM132" i="1"/>
  <c r="AM138" i="1"/>
  <c r="AN138" i="1"/>
  <c r="AK138" i="1"/>
  <c r="AL138" i="1"/>
  <c r="AK122" i="1"/>
  <c r="AM122" i="1"/>
  <c r="AL122" i="1"/>
  <c r="AN122" i="1"/>
  <c r="AK59" i="1"/>
  <c r="AM59" i="1"/>
  <c r="AL59" i="1"/>
  <c r="AN59" i="1"/>
  <c r="AL66" i="1"/>
  <c r="AM66" i="1"/>
  <c r="AN66" i="1"/>
  <c r="AK66" i="1"/>
  <c r="AM18" i="1"/>
  <c r="AN18" i="1"/>
  <c r="AK18" i="1"/>
  <c r="AL18" i="1"/>
  <c r="AM233" i="1"/>
  <c r="AN233" i="1"/>
  <c r="AL233" i="1"/>
  <c r="AK233" i="1"/>
  <c r="AL199" i="1"/>
  <c r="AM199" i="1"/>
  <c r="AK199" i="1"/>
  <c r="AN199" i="1"/>
  <c r="AK95" i="1"/>
  <c r="AM95" i="1"/>
  <c r="AL95" i="1"/>
  <c r="AN95" i="1"/>
  <c r="AK403" i="1"/>
  <c r="AL403" i="1"/>
  <c r="AM403" i="1"/>
  <c r="AN403" i="1"/>
  <c r="AM229" i="1"/>
  <c r="AN229" i="1"/>
  <c r="AL229" i="1"/>
  <c r="AK229" i="1"/>
  <c r="AK135" i="1"/>
  <c r="AM135" i="1"/>
  <c r="AN135" i="1"/>
  <c r="AL135" i="1"/>
  <c r="AM129" i="1"/>
  <c r="AK129" i="1"/>
  <c r="AL129" i="1"/>
  <c r="AN129" i="1"/>
  <c r="AK100" i="1"/>
  <c r="AN100" i="1"/>
  <c r="AM100" i="1"/>
  <c r="AL100" i="1"/>
  <c r="AK387" i="1"/>
  <c r="AL387" i="1"/>
  <c r="AM387" i="1"/>
  <c r="AN387" i="1"/>
  <c r="AK205" i="1"/>
  <c r="AN205" i="1"/>
  <c r="AM205" i="1"/>
  <c r="AL205" i="1"/>
  <c r="AK75" i="1"/>
  <c r="AL75" i="1"/>
  <c r="AM75" i="1"/>
  <c r="AN75" i="1"/>
  <c r="AK479" i="1"/>
  <c r="AL479" i="1"/>
  <c r="AM479" i="1"/>
  <c r="AN479" i="1"/>
  <c r="AK367" i="1"/>
  <c r="AL367" i="1"/>
  <c r="AM367" i="1"/>
  <c r="AN367" i="1"/>
  <c r="AM283" i="1"/>
  <c r="AN283" i="1"/>
  <c r="AK283" i="1"/>
  <c r="AL283" i="1"/>
  <c r="AM257" i="1"/>
  <c r="AN257" i="1"/>
  <c r="AL257" i="1"/>
  <c r="AK257" i="1"/>
  <c r="AL165" i="1"/>
  <c r="AK165" i="1"/>
  <c r="AM165" i="1"/>
  <c r="AN165" i="1"/>
  <c r="AM143" i="1"/>
  <c r="AN143" i="1"/>
  <c r="AK143" i="1"/>
  <c r="AL143" i="1"/>
  <c r="AK396" i="1"/>
  <c r="AN396" i="1"/>
  <c r="AM396" i="1"/>
  <c r="AL396" i="1"/>
  <c r="AK92" i="1"/>
  <c r="AN92" i="1"/>
  <c r="AL92" i="1"/>
  <c r="AM92" i="1"/>
  <c r="AM456" i="1"/>
  <c r="AK456" i="1"/>
  <c r="AL456" i="1"/>
  <c r="AN456" i="1"/>
  <c r="AK460" i="1"/>
  <c r="AL460" i="1"/>
  <c r="AN460" i="1"/>
  <c r="AM460" i="1"/>
  <c r="AM359" i="1"/>
  <c r="AK359" i="1"/>
  <c r="AL359" i="1"/>
  <c r="AN359" i="1"/>
  <c r="AK197" i="1"/>
  <c r="AL197" i="1"/>
  <c r="AM197" i="1"/>
  <c r="AN197" i="1"/>
  <c r="AK79" i="1"/>
  <c r="AM79" i="1"/>
  <c r="AN79" i="1"/>
  <c r="AL79" i="1"/>
  <c r="AM307" i="1"/>
  <c r="AK307" i="1"/>
  <c r="AL307" i="1"/>
  <c r="AN307" i="1"/>
  <c r="AL70" i="1"/>
  <c r="AM70" i="1"/>
  <c r="AN70" i="1"/>
  <c r="AK70" i="1"/>
  <c r="AM406" i="1"/>
  <c r="AK406" i="1"/>
  <c r="AL406" i="1"/>
  <c r="AN406" i="1"/>
  <c r="AK495" i="1"/>
  <c r="AL495" i="1"/>
  <c r="AM495" i="1"/>
  <c r="AN495" i="1"/>
  <c r="AK383" i="1"/>
  <c r="AL383" i="1"/>
  <c r="AM383" i="1"/>
  <c r="AN383" i="1"/>
  <c r="AK284" i="1"/>
  <c r="AN284" i="1"/>
  <c r="AL284" i="1"/>
  <c r="AM284" i="1"/>
  <c r="AM273" i="1"/>
  <c r="AN273" i="1"/>
  <c r="AK273" i="1"/>
  <c r="AL273" i="1"/>
  <c r="AL235" i="1"/>
  <c r="AM235" i="1"/>
  <c r="AN235" i="1"/>
  <c r="AK235" i="1"/>
  <c r="AM169" i="1"/>
  <c r="AN169" i="1"/>
  <c r="AK169" i="1"/>
  <c r="AL169" i="1"/>
  <c r="AM159" i="1"/>
  <c r="AN159" i="1"/>
  <c r="AK159" i="1"/>
  <c r="AL159" i="1"/>
  <c r="AK357" i="1"/>
  <c r="AL357" i="1"/>
  <c r="AM357" i="1"/>
  <c r="AN357" i="1"/>
  <c r="AK480" i="1"/>
  <c r="AL480" i="1"/>
  <c r="AN480" i="1"/>
  <c r="AM480" i="1"/>
  <c r="AK380" i="1"/>
  <c r="AL380" i="1"/>
  <c r="AN380" i="1"/>
  <c r="AM380" i="1"/>
  <c r="AM315" i="1"/>
  <c r="AK315" i="1"/>
  <c r="AN315" i="1"/>
  <c r="AL315" i="1"/>
  <c r="AL171" i="1"/>
  <c r="AM171" i="1"/>
  <c r="AN171" i="1"/>
  <c r="AK171" i="1"/>
  <c r="AN164" i="1"/>
  <c r="AK164" i="1"/>
  <c r="AM164" i="1"/>
  <c r="AL164" i="1"/>
  <c r="AK76" i="1"/>
  <c r="AL76" i="1"/>
  <c r="AN76" i="1"/>
  <c r="AM76" i="1"/>
  <c r="AM441" i="1"/>
  <c r="AK441" i="1"/>
  <c r="AL441" i="1"/>
  <c r="AN441" i="1"/>
  <c r="AK455" i="1"/>
  <c r="AL455" i="1"/>
  <c r="AM455" i="1"/>
  <c r="AN455" i="1"/>
  <c r="AK416" i="1"/>
  <c r="AM416" i="1"/>
  <c r="AL416" i="1"/>
  <c r="AN416" i="1"/>
  <c r="AK296" i="1"/>
  <c r="AL296" i="1"/>
  <c r="AM296" i="1"/>
  <c r="AN296" i="1"/>
  <c r="AM343" i="1"/>
  <c r="AK343" i="1"/>
  <c r="AN343" i="1"/>
  <c r="AL343" i="1"/>
  <c r="AK329" i="1"/>
  <c r="AL329" i="1"/>
  <c r="AM329" i="1"/>
  <c r="AN329" i="1"/>
  <c r="AK256" i="1"/>
  <c r="AL256" i="1"/>
  <c r="AM256" i="1"/>
  <c r="AN256" i="1"/>
  <c r="AK232" i="1"/>
  <c r="AL232" i="1"/>
  <c r="AM232" i="1"/>
  <c r="AN232" i="1"/>
  <c r="AK192" i="1"/>
  <c r="AL192" i="1"/>
  <c r="AN192" i="1"/>
  <c r="AM192" i="1"/>
  <c r="AK130" i="1"/>
  <c r="AL130" i="1"/>
  <c r="AM130" i="1"/>
  <c r="AN130" i="1"/>
  <c r="AK21" i="1"/>
  <c r="AL21" i="1"/>
  <c r="AM21" i="1"/>
  <c r="AN21" i="1"/>
  <c r="AK43" i="1"/>
  <c r="AM43" i="1"/>
  <c r="AL43" i="1"/>
  <c r="AN43" i="1"/>
  <c r="AM14" i="1"/>
  <c r="AN14" i="1"/>
  <c r="AK14" i="1"/>
  <c r="AL14" i="1"/>
  <c r="AM421" i="1"/>
  <c r="AK421" i="1"/>
  <c r="AL421" i="1"/>
  <c r="AN421" i="1"/>
  <c r="AK451" i="1"/>
  <c r="AL451" i="1"/>
  <c r="AM451" i="1"/>
  <c r="AN451" i="1"/>
  <c r="AK404" i="1"/>
  <c r="AN404" i="1"/>
  <c r="AM404" i="1"/>
  <c r="AL404" i="1"/>
  <c r="AK333" i="1"/>
  <c r="AL333" i="1"/>
  <c r="AM333" i="1"/>
  <c r="AN333" i="1"/>
  <c r="AK266" i="1"/>
  <c r="AL266" i="1"/>
  <c r="AM266" i="1"/>
  <c r="AN266" i="1"/>
  <c r="AK320" i="1"/>
  <c r="AM320" i="1"/>
  <c r="AN320" i="1"/>
  <c r="AL320" i="1"/>
  <c r="AK228" i="1"/>
  <c r="AL228" i="1"/>
  <c r="AM228" i="1"/>
  <c r="AN228" i="1"/>
  <c r="AL195" i="1"/>
  <c r="AM195" i="1"/>
  <c r="AN195" i="1"/>
  <c r="AK195" i="1"/>
  <c r="AK61" i="1"/>
  <c r="AM61" i="1"/>
  <c r="AL61" i="1"/>
  <c r="AN61" i="1"/>
  <c r="AK33" i="1"/>
  <c r="AL33" i="1"/>
  <c r="AM33" i="1"/>
  <c r="AN33" i="1"/>
  <c r="AM10" i="1"/>
  <c r="AN10" i="1"/>
  <c r="AK10" i="1"/>
  <c r="AL10" i="1"/>
  <c r="AL321" i="1"/>
  <c r="AM321" i="1"/>
  <c r="AN321" i="1"/>
  <c r="AK321" i="1"/>
  <c r="AN186" i="1"/>
  <c r="AK186" i="1"/>
  <c r="AM186" i="1"/>
  <c r="AL186" i="1"/>
  <c r="AK432" i="1"/>
  <c r="AN432" i="1"/>
  <c r="AL432" i="1"/>
  <c r="AM432" i="1"/>
  <c r="AL462" i="1"/>
  <c r="AM462" i="1"/>
  <c r="AN462" i="1"/>
  <c r="AK462" i="1"/>
  <c r="AM426" i="1"/>
  <c r="AK426" i="1"/>
  <c r="AN426" i="1"/>
  <c r="AL426" i="1"/>
  <c r="AN377" i="1"/>
  <c r="AL377" i="1"/>
  <c r="AM377" i="1"/>
  <c r="AK377" i="1"/>
  <c r="AK332" i="1"/>
  <c r="AM332" i="1"/>
  <c r="AN332" i="1"/>
  <c r="AL332" i="1"/>
  <c r="AM215" i="1"/>
  <c r="AK215" i="1"/>
  <c r="AL215" i="1"/>
  <c r="AN215" i="1"/>
  <c r="AM158" i="1"/>
  <c r="AN158" i="1"/>
  <c r="AK158" i="1"/>
  <c r="AL158" i="1"/>
  <c r="AK105" i="1"/>
  <c r="AM105" i="1"/>
  <c r="AL105" i="1"/>
  <c r="AN105" i="1"/>
  <c r="AK29" i="1"/>
  <c r="AL29" i="1"/>
  <c r="AM29" i="1"/>
  <c r="AN29" i="1"/>
  <c r="AM38" i="1"/>
  <c r="AN38" i="1"/>
  <c r="AK38" i="1"/>
  <c r="AL38" i="1"/>
  <c r="AK496" i="1"/>
  <c r="AL496" i="1"/>
  <c r="AN496" i="1"/>
  <c r="AM496" i="1"/>
  <c r="AK428" i="1"/>
  <c r="AM428" i="1"/>
  <c r="AN428" i="1"/>
  <c r="AL428" i="1"/>
  <c r="AM494" i="1"/>
  <c r="AN494" i="1"/>
  <c r="AK494" i="1"/>
  <c r="AL494" i="1"/>
  <c r="AL398" i="1"/>
  <c r="AM398" i="1"/>
  <c r="AN398" i="1"/>
  <c r="AK398" i="1"/>
  <c r="AK338" i="1"/>
  <c r="AM338" i="1"/>
  <c r="AN338" i="1"/>
  <c r="AL338" i="1"/>
  <c r="AK304" i="1"/>
  <c r="AM304" i="1"/>
  <c r="AN304" i="1"/>
  <c r="AL304" i="1"/>
  <c r="AM275" i="1"/>
  <c r="AN275" i="1"/>
  <c r="AK275" i="1"/>
  <c r="AL275" i="1"/>
  <c r="AM221" i="1"/>
  <c r="AN221" i="1"/>
  <c r="AK221" i="1"/>
  <c r="AL221" i="1"/>
  <c r="AN258" i="1"/>
  <c r="AK258" i="1"/>
  <c r="AL258" i="1"/>
  <c r="AM258" i="1"/>
  <c r="AL187" i="1"/>
  <c r="AM187" i="1"/>
  <c r="AN187" i="1"/>
  <c r="AK187" i="1"/>
  <c r="AL136" i="1"/>
  <c r="AM136" i="1"/>
  <c r="AN136" i="1"/>
  <c r="AK136" i="1"/>
  <c r="AK47" i="1"/>
  <c r="AM47" i="1"/>
  <c r="AL47" i="1"/>
  <c r="AN47" i="1"/>
  <c r="AN85" i="1"/>
  <c r="AL85" i="1"/>
  <c r="AK85" i="1"/>
  <c r="AM85" i="1"/>
  <c r="AM425" i="1"/>
  <c r="AN425" i="1"/>
  <c r="AK425" i="1"/>
  <c r="AL425" i="1"/>
  <c r="AK354" i="1"/>
  <c r="AL354" i="1"/>
  <c r="AM354" i="1"/>
  <c r="AN354" i="1"/>
  <c r="AL362" i="1"/>
  <c r="AM362" i="1"/>
  <c r="AN362" i="1"/>
  <c r="AK362" i="1"/>
  <c r="AK240" i="1"/>
  <c r="AL240" i="1"/>
  <c r="AM240" i="1"/>
  <c r="AN240" i="1"/>
  <c r="AN317" i="1"/>
  <c r="AL317" i="1"/>
  <c r="AM317" i="1"/>
  <c r="AK317" i="1"/>
  <c r="AK214" i="1"/>
  <c r="AL214" i="1"/>
  <c r="AM214" i="1"/>
  <c r="AN214" i="1"/>
  <c r="AM222" i="1"/>
  <c r="AN222" i="1"/>
  <c r="AK222" i="1"/>
  <c r="AL222" i="1"/>
  <c r="AN190" i="1"/>
  <c r="AK190" i="1"/>
  <c r="AL190" i="1"/>
  <c r="AM190" i="1"/>
  <c r="AK144" i="1"/>
  <c r="AL144" i="1"/>
  <c r="AN144" i="1"/>
  <c r="AM144" i="1"/>
  <c r="AK25" i="1"/>
  <c r="AL25" i="1"/>
  <c r="AM25" i="1"/>
  <c r="AN25" i="1"/>
  <c r="AK32" i="1"/>
  <c r="AL32" i="1"/>
  <c r="AM32" i="1"/>
  <c r="AN32" i="1"/>
  <c r="AK111" i="1"/>
  <c r="AM111" i="1"/>
  <c r="AL111" i="1"/>
  <c r="AN111" i="1"/>
  <c r="BN6" i="1"/>
  <c r="BM6" i="1"/>
  <c r="BP6" i="1" a="1"/>
  <c r="BP6" i="1" s="1"/>
  <c r="BQ6" i="1" a="1"/>
  <c r="BQ6" i="1" s="1"/>
  <c r="BR6" i="1" a="1"/>
  <c r="BR6" i="1" s="1"/>
  <c r="BL6" i="1"/>
  <c r="BK6" i="1"/>
  <c r="BT6" i="1" a="1"/>
  <c r="BT6" i="1" s="1"/>
  <c r="BS6" i="1" a="1"/>
  <c r="BS6" i="1" s="1"/>
  <c r="DU31" i="1"/>
  <c r="DT31" i="1"/>
  <c r="DS31" i="1"/>
  <c r="DR31" i="1"/>
  <c r="BU6" i="1" l="1" a="1"/>
  <c r="BU6" i="1" s="1"/>
  <c r="BU11" i="1" a="1"/>
  <c r="BU11" i="1" s="1"/>
  <c r="BU10" i="1" a="1"/>
  <c r="BU10" i="1" s="1"/>
  <c r="CU9" i="1" a="1"/>
  <c r="CU9" i="1" s="1"/>
  <c r="CU16" i="1" a="1"/>
  <c r="CU16" i="1" s="1"/>
  <c r="CU17" i="1" a="1"/>
  <c r="CU17" i="1" s="1"/>
  <c r="CU18" i="1" a="1"/>
  <c r="CU18" i="1" s="1"/>
  <c r="CU19" i="1" a="1"/>
  <c r="CU19" i="1" s="1"/>
  <c r="CU20" i="1" a="1"/>
  <c r="CU20" i="1" s="1"/>
  <c r="CU21" i="1" a="1"/>
  <c r="CU21" i="1" s="1"/>
  <c r="CU22" i="1" a="1"/>
  <c r="CU22" i="1" s="1"/>
  <c r="CU23" i="1" a="1"/>
  <c r="CU23" i="1" s="1"/>
  <c r="CU24" i="1" a="1"/>
  <c r="CU24" i="1" s="1"/>
  <c r="CU25" i="1" a="1"/>
  <c r="CU25" i="1" s="1"/>
  <c r="CU26" i="1" a="1"/>
  <c r="CU26" i="1" s="1"/>
  <c r="CU27" i="1" a="1"/>
  <c r="CU27" i="1" s="1"/>
  <c r="CU28" i="1" a="1"/>
  <c r="CU28" i="1" s="1"/>
  <c r="CU29" i="1" a="1"/>
  <c r="CU29" i="1" s="1"/>
  <c r="CU30" i="1" a="1"/>
  <c r="CU30" i="1" s="1"/>
  <c r="CU31" i="1" a="1"/>
  <c r="CU31" i="1" s="1"/>
  <c r="CU32" i="1" a="1"/>
  <c r="CU32" i="1" s="1"/>
  <c r="CU33" i="1" a="1"/>
  <c r="CU33" i="1" s="1"/>
  <c r="CU34" i="1" a="1"/>
  <c r="CU34" i="1" s="1"/>
  <c r="CU35" i="1" a="1"/>
  <c r="CU35" i="1" s="1"/>
  <c r="CU36" i="1" a="1"/>
  <c r="CU36" i="1" s="1"/>
  <c r="CU37" i="1" a="1"/>
  <c r="CU37" i="1" s="1"/>
  <c r="CU38" i="1" a="1"/>
  <c r="CU38" i="1" s="1"/>
  <c r="CU39" i="1" a="1"/>
  <c r="CU39" i="1" s="1"/>
  <c r="CU40" i="1" a="1"/>
  <c r="CU40" i="1" s="1"/>
  <c r="CU41" i="1" a="1"/>
  <c r="CU41" i="1" s="1"/>
  <c r="CU42" i="1" a="1"/>
  <c r="CU42" i="1" s="1"/>
  <c r="CU43" i="1" a="1"/>
  <c r="CU43" i="1" s="1"/>
  <c r="CU44" i="1" a="1"/>
  <c r="CU44" i="1" s="1"/>
  <c r="CU45" i="1" a="1"/>
  <c r="CU45" i="1" s="1"/>
  <c r="CU46" i="1" a="1"/>
  <c r="CU46" i="1" s="1"/>
  <c r="CU47" i="1" a="1"/>
  <c r="CU47" i="1" s="1"/>
  <c r="CU48" i="1" a="1"/>
  <c r="CU48" i="1" s="1"/>
  <c r="CU49" i="1" a="1"/>
  <c r="CU49" i="1" s="1"/>
  <c r="CU50" i="1" a="1"/>
  <c r="CU50" i="1" s="1"/>
  <c r="CU51" i="1" a="1"/>
  <c r="CU51" i="1" s="1"/>
  <c r="CU52" i="1" a="1"/>
  <c r="CU52" i="1" s="1"/>
  <c r="CU53" i="1" a="1"/>
  <c r="CU53" i="1" s="1"/>
  <c r="CU54" i="1" a="1"/>
  <c r="CU54" i="1" s="1"/>
  <c r="CU55" i="1" a="1"/>
  <c r="CU55" i="1" s="1"/>
  <c r="CU56" i="1" a="1"/>
  <c r="CU56" i="1" s="1"/>
  <c r="CU57" i="1" a="1"/>
  <c r="CU57" i="1" s="1"/>
  <c r="CU58" i="1" a="1"/>
  <c r="CU58" i="1" s="1"/>
  <c r="CU59" i="1" a="1"/>
  <c r="CU59" i="1" s="1"/>
  <c r="CU8" i="1" a="1"/>
  <c r="CU8" i="1" s="1"/>
  <c r="CU10" i="1" a="1"/>
  <c r="CU10" i="1" s="1"/>
  <c r="CU11" i="1" a="1"/>
  <c r="CU11" i="1" s="1"/>
  <c r="CU12" i="1" a="1"/>
  <c r="CU12" i="1" s="1"/>
  <c r="CU13" i="1" a="1"/>
  <c r="CU13" i="1" s="1"/>
  <c r="CU14" i="1" a="1"/>
  <c r="CU14" i="1" s="1"/>
  <c r="CU15" i="1" a="1"/>
  <c r="CU15" i="1" s="1"/>
  <c r="CU7" i="1" a="1"/>
  <c r="CU7" i="1" s="1"/>
  <c r="CY1" i="1"/>
  <c r="CU1" i="1"/>
  <c r="DT33" i="1" a="1"/>
  <c r="DT33" i="1" s="1"/>
  <c r="CM1" i="1"/>
  <c r="DV4" i="1" l="1"/>
  <c r="Q14" i="1" l="1"/>
  <c r="Q22" i="1"/>
  <c r="Q30" i="1"/>
  <c r="Q38" i="1"/>
  <c r="Q46" i="1"/>
  <c r="Q54" i="1"/>
  <c r="Q62" i="1"/>
  <c r="Q70" i="1"/>
  <c r="Q78" i="1"/>
  <c r="Q86" i="1"/>
  <c r="Q94" i="1"/>
  <c r="Q102" i="1"/>
  <c r="Q110" i="1"/>
  <c r="Q118" i="1"/>
  <c r="Q126" i="1"/>
  <c r="Q134" i="1"/>
  <c r="Q142" i="1"/>
  <c r="Q150" i="1"/>
  <c r="Q158" i="1"/>
  <c r="Q166" i="1"/>
  <c r="Q174" i="1"/>
  <c r="Q182" i="1"/>
  <c r="Q190" i="1"/>
  <c r="Q198" i="1"/>
  <c r="Q206" i="1"/>
  <c r="Q214" i="1"/>
  <c r="Q222" i="1"/>
  <c r="Q230" i="1"/>
  <c r="Q238" i="1"/>
  <c r="Q246" i="1"/>
  <c r="Q254" i="1"/>
  <c r="Q262" i="1"/>
  <c r="Q270" i="1"/>
  <c r="Q278" i="1"/>
  <c r="Q286" i="1"/>
  <c r="Q294" i="1"/>
  <c r="Q302" i="1"/>
  <c r="Q310" i="1"/>
  <c r="Q318" i="1"/>
  <c r="Q326" i="1"/>
  <c r="Q334" i="1"/>
  <c r="Q342" i="1"/>
  <c r="Q350" i="1"/>
  <c r="Q358" i="1"/>
  <c r="Q366" i="1"/>
  <c r="Q374" i="1"/>
  <c r="Q382" i="1"/>
  <c r="Q390" i="1"/>
  <c r="Q398" i="1"/>
  <c r="Q406" i="1"/>
  <c r="Q414" i="1"/>
  <c r="Q422" i="1"/>
  <c r="Q430" i="1"/>
  <c r="Q438" i="1"/>
  <c r="Q446" i="1"/>
  <c r="Q454" i="1"/>
  <c r="Q462" i="1"/>
  <c r="Q470" i="1"/>
  <c r="Q478" i="1"/>
  <c r="Q486" i="1"/>
  <c r="Q494" i="1"/>
  <c r="Q502" i="1"/>
  <c r="Q111" i="1"/>
  <c r="Q447" i="1"/>
  <c r="Q503" i="1"/>
  <c r="Q7" i="1"/>
  <c r="Q15" i="1"/>
  <c r="Q23" i="1"/>
  <c r="Q31" i="1"/>
  <c r="Q39" i="1"/>
  <c r="Q47" i="1"/>
  <c r="Q55" i="1"/>
  <c r="Q63" i="1"/>
  <c r="Q71" i="1"/>
  <c r="Q79" i="1"/>
  <c r="Q87" i="1"/>
  <c r="Q95" i="1"/>
  <c r="Q103" i="1"/>
  <c r="Q119" i="1"/>
  <c r="Q127" i="1"/>
  <c r="Q135" i="1"/>
  <c r="Q143" i="1"/>
  <c r="Q151" i="1"/>
  <c r="Q159" i="1"/>
  <c r="Q167" i="1"/>
  <c r="Q175" i="1"/>
  <c r="Q183" i="1"/>
  <c r="Q191" i="1"/>
  <c r="Q199" i="1"/>
  <c r="Q207" i="1"/>
  <c r="Q215" i="1"/>
  <c r="Q223" i="1"/>
  <c r="Q231" i="1"/>
  <c r="Q239" i="1"/>
  <c r="Q247" i="1"/>
  <c r="Q255" i="1"/>
  <c r="Q263" i="1"/>
  <c r="Q271" i="1"/>
  <c r="Q279" i="1"/>
  <c r="Q287" i="1"/>
  <c r="Q295" i="1"/>
  <c r="Q303" i="1"/>
  <c r="Q311" i="1"/>
  <c r="Q319" i="1"/>
  <c r="Q327" i="1"/>
  <c r="Q335" i="1"/>
  <c r="Q343" i="1"/>
  <c r="Q351" i="1"/>
  <c r="Q359" i="1"/>
  <c r="Q367" i="1"/>
  <c r="Q375" i="1"/>
  <c r="Q383" i="1"/>
  <c r="Q391" i="1"/>
  <c r="Q399" i="1"/>
  <c r="Q407" i="1"/>
  <c r="Q415" i="1"/>
  <c r="Q423" i="1"/>
  <c r="Q431" i="1"/>
  <c r="Q439" i="1"/>
  <c r="Q455" i="1"/>
  <c r="Q463" i="1"/>
  <c r="Q471" i="1"/>
  <c r="Q479" i="1"/>
  <c r="Q487" i="1"/>
  <c r="Q495" i="1"/>
  <c r="Q8" i="1"/>
  <c r="Q16" i="1"/>
  <c r="Q24" i="1"/>
  <c r="Q32" i="1"/>
  <c r="Q40" i="1"/>
  <c r="Q48" i="1"/>
  <c r="Q56" i="1"/>
  <c r="Q64" i="1"/>
  <c r="Q72" i="1"/>
  <c r="Q80" i="1"/>
  <c r="Q88" i="1"/>
  <c r="Q96" i="1"/>
  <c r="Q104" i="1"/>
  <c r="Q112" i="1"/>
  <c r="Q120" i="1"/>
  <c r="Q128" i="1"/>
  <c r="Q136" i="1"/>
  <c r="Q144" i="1"/>
  <c r="Q152" i="1"/>
  <c r="Q160" i="1"/>
  <c r="Q168" i="1"/>
  <c r="Q176" i="1"/>
  <c r="Q184" i="1"/>
  <c r="Q192" i="1"/>
  <c r="Q200" i="1"/>
  <c r="Q208" i="1"/>
  <c r="Q216" i="1"/>
  <c r="Q224" i="1"/>
  <c r="Q232" i="1"/>
  <c r="Q240" i="1"/>
  <c r="Q248" i="1"/>
  <c r="Q256" i="1"/>
  <c r="Q264" i="1"/>
  <c r="Q272" i="1"/>
  <c r="Q280" i="1"/>
  <c r="Q288" i="1"/>
  <c r="Q296" i="1"/>
  <c r="Q304" i="1"/>
  <c r="Q312" i="1"/>
  <c r="Q320" i="1"/>
  <c r="Q328" i="1"/>
  <c r="Q336" i="1"/>
  <c r="Q344" i="1"/>
  <c r="Q352" i="1"/>
  <c r="Q360" i="1"/>
  <c r="Q368" i="1"/>
  <c r="Q376" i="1"/>
  <c r="Q384" i="1"/>
  <c r="Q392" i="1"/>
  <c r="Q400" i="1"/>
  <c r="Q408" i="1"/>
  <c r="Q416" i="1"/>
  <c r="Q424" i="1"/>
  <c r="Q432" i="1"/>
  <c r="Q440" i="1"/>
  <c r="Q448" i="1"/>
  <c r="Q456" i="1"/>
  <c r="Q464" i="1"/>
  <c r="Q472" i="1"/>
  <c r="Q480" i="1"/>
  <c r="Q488" i="1"/>
  <c r="Q496" i="1"/>
  <c r="Q504" i="1"/>
  <c r="Q9" i="1"/>
  <c r="Q17" i="1"/>
  <c r="Q25" i="1"/>
  <c r="Q33" i="1"/>
  <c r="Q41" i="1"/>
  <c r="Q49" i="1"/>
  <c r="Q57" i="1"/>
  <c r="Q65" i="1"/>
  <c r="Q73" i="1"/>
  <c r="Q81" i="1"/>
  <c r="Q89" i="1"/>
  <c r="Q97" i="1"/>
  <c r="Q105" i="1"/>
  <c r="Q113" i="1"/>
  <c r="Q121" i="1"/>
  <c r="Q129" i="1"/>
  <c r="Q137" i="1"/>
  <c r="Q145" i="1"/>
  <c r="Q153" i="1"/>
  <c r="Q161" i="1"/>
  <c r="Q169" i="1"/>
  <c r="Q177" i="1"/>
  <c r="Q185" i="1"/>
  <c r="Q193" i="1"/>
  <c r="Q201" i="1"/>
  <c r="Q209" i="1"/>
  <c r="Q217" i="1"/>
  <c r="Q225" i="1"/>
  <c r="Q233" i="1"/>
  <c r="Q241" i="1"/>
  <c r="Q249" i="1"/>
  <c r="Q257" i="1"/>
  <c r="Q265" i="1"/>
  <c r="Q273" i="1"/>
  <c r="Q281" i="1"/>
  <c r="Q289" i="1"/>
  <c r="Q297" i="1"/>
  <c r="Q305" i="1"/>
  <c r="Q313" i="1"/>
  <c r="Q321" i="1"/>
  <c r="Q329" i="1"/>
  <c r="Q337" i="1"/>
  <c r="Q345" i="1"/>
  <c r="Q353" i="1"/>
  <c r="Q361" i="1"/>
  <c r="Q369" i="1"/>
  <c r="Q377" i="1"/>
  <c r="Q385" i="1"/>
  <c r="Q393" i="1"/>
  <c r="Q401" i="1"/>
  <c r="Q409" i="1"/>
  <c r="Q417" i="1"/>
  <c r="Q425" i="1"/>
  <c r="Q433" i="1"/>
  <c r="Q441" i="1"/>
  <c r="Q449" i="1"/>
  <c r="Q457" i="1"/>
  <c r="Q465" i="1"/>
  <c r="Q473" i="1"/>
  <c r="Q481" i="1"/>
  <c r="Q489" i="1"/>
  <c r="Q497" i="1"/>
  <c r="Q505" i="1"/>
  <c r="Q37" i="1"/>
  <c r="Q45" i="1"/>
  <c r="Q69" i="1"/>
  <c r="Q93" i="1"/>
  <c r="Q109" i="1"/>
  <c r="Q141" i="1"/>
  <c r="Q165" i="1"/>
  <c r="Q189" i="1"/>
  <c r="Q213" i="1"/>
  <c r="Q237" i="1"/>
  <c r="Q253" i="1"/>
  <c r="Q277" i="1"/>
  <c r="Q293" i="1"/>
  <c r="Q325" i="1"/>
  <c r="Q349" i="1"/>
  <c r="Q365" i="1"/>
  <c r="Q397" i="1"/>
  <c r="Q437" i="1"/>
  <c r="Q469" i="1"/>
  <c r="Q493" i="1"/>
  <c r="Q10" i="1"/>
  <c r="Q18" i="1"/>
  <c r="Q26" i="1"/>
  <c r="Q34" i="1"/>
  <c r="Q42" i="1"/>
  <c r="Q50" i="1"/>
  <c r="Q58" i="1"/>
  <c r="Q66" i="1"/>
  <c r="Q74" i="1"/>
  <c r="Q82" i="1"/>
  <c r="Q90" i="1"/>
  <c r="Q98" i="1"/>
  <c r="Q106" i="1"/>
  <c r="Q114" i="1"/>
  <c r="Q122" i="1"/>
  <c r="Q130" i="1"/>
  <c r="Q138" i="1"/>
  <c r="Q146" i="1"/>
  <c r="Q154" i="1"/>
  <c r="Q162" i="1"/>
  <c r="Q170" i="1"/>
  <c r="Q178" i="1"/>
  <c r="Q186" i="1"/>
  <c r="Q194" i="1"/>
  <c r="Q202" i="1"/>
  <c r="Q210" i="1"/>
  <c r="Q218" i="1"/>
  <c r="Q226" i="1"/>
  <c r="Q234" i="1"/>
  <c r="Q242" i="1"/>
  <c r="Q250" i="1"/>
  <c r="Q258" i="1"/>
  <c r="Q266" i="1"/>
  <c r="Q274" i="1"/>
  <c r="Q282" i="1"/>
  <c r="Q290" i="1"/>
  <c r="Q298" i="1"/>
  <c r="Q306" i="1"/>
  <c r="Q314" i="1"/>
  <c r="Q322" i="1"/>
  <c r="Q330" i="1"/>
  <c r="Q338" i="1"/>
  <c r="Q346" i="1"/>
  <c r="Q354" i="1"/>
  <c r="Q362" i="1"/>
  <c r="Q370" i="1"/>
  <c r="Q378" i="1"/>
  <c r="Q386" i="1"/>
  <c r="Q394" i="1"/>
  <c r="Q402" i="1"/>
  <c r="Q410" i="1"/>
  <c r="Q418" i="1"/>
  <c r="Q426" i="1"/>
  <c r="Q434" i="1"/>
  <c r="Q442" i="1"/>
  <c r="Q450" i="1"/>
  <c r="Q458" i="1"/>
  <c r="Q466" i="1"/>
  <c r="Q474" i="1"/>
  <c r="Q482" i="1"/>
  <c r="Q490" i="1"/>
  <c r="Q498" i="1"/>
  <c r="Q506" i="1"/>
  <c r="Q29" i="1"/>
  <c r="Q117" i="1"/>
  <c r="Q205" i="1"/>
  <c r="Q317" i="1"/>
  <c r="Q413" i="1"/>
  <c r="Q6" i="1"/>
  <c r="Q11" i="1"/>
  <c r="Q19" i="1"/>
  <c r="Q27" i="1"/>
  <c r="Q35" i="1"/>
  <c r="Q43" i="1"/>
  <c r="Q51" i="1"/>
  <c r="Q59" i="1"/>
  <c r="Q67" i="1"/>
  <c r="Q75" i="1"/>
  <c r="Q83" i="1"/>
  <c r="Q91" i="1"/>
  <c r="Q99" i="1"/>
  <c r="Q107" i="1"/>
  <c r="Q115" i="1"/>
  <c r="Q123" i="1"/>
  <c r="Q131" i="1"/>
  <c r="Q139" i="1"/>
  <c r="Q147" i="1"/>
  <c r="Q155" i="1"/>
  <c r="Q163" i="1"/>
  <c r="Q171" i="1"/>
  <c r="Q179" i="1"/>
  <c r="Q187" i="1"/>
  <c r="Q195" i="1"/>
  <c r="Q203" i="1"/>
  <c r="Q211" i="1"/>
  <c r="Q219" i="1"/>
  <c r="Q227" i="1"/>
  <c r="Q235" i="1"/>
  <c r="Q243" i="1"/>
  <c r="Q251" i="1"/>
  <c r="Q259" i="1"/>
  <c r="Q267" i="1"/>
  <c r="Q275" i="1"/>
  <c r="Q283" i="1"/>
  <c r="Q291" i="1"/>
  <c r="Q299" i="1"/>
  <c r="Q307" i="1"/>
  <c r="Q315" i="1"/>
  <c r="Q323" i="1"/>
  <c r="Q331" i="1"/>
  <c r="Q339" i="1"/>
  <c r="Q347" i="1"/>
  <c r="Q355" i="1"/>
  <c r="Q363" i="1"/>
  <c r="Q371" i="1"/>
  <c r="Q379" i="1"/>
  <c r="Q387" i="1"/>
  <c r="Q395" i="1"/>
  <c r="Q403" i="1"/>
  <c r="Q411" i="1"/>
  <c r="Q419" i="1"/>
  <c r="Q427" i="1"/>
  <c r="Q435" i="1"/>
  <c r="Q443" i="1"/>
  <c r="Q451" i="1"/>
  <c r="Q459" i="1"/>
  <c r="Q467" i="1"/>
  <c r="Q475" i="1"/>
  <c r="Q483" i="1"/>
  <c r="Q491" i="1"/>
  <c r="Q499" i="1"/>
  <c r="Q507" i="1"/>
  <c r="Q21" i="1"/>
  <c r="Q61" i="1"/>
  <c r="Q85" i="1"/>
  <c r="Q125" i="1"/>
  <c r="Q149" i="1"/>
  <c r="Q173" i="1"/>
  <c r="Q197" i="1"/>
  <c r="Q229" i="1"/>
  <c r="Q269" i="1"/>
  <c r="Q301" i="1"/>
  <c r="Q333" i="1"/>
  <c r="Q357" i="1"/>
  <c r="Q373" i="1"/>
  <c r="Q389" i="1"/>
  <c r="Q405" i="1"/>
  <c r="Q429" i="1"/>
  <c r="Q445" i="1"/>
  <c r="Q461" i="1"/>
  <c r="Q485" i="1"/>
  <c r="Q12" i="1"/>
  <c r="Q20" i="1"/>
  <c r="Q28" i="1"/>
  <c r="Q36" i="1"/>
  <c r="Q44" i="1"/>
  <c r="Q52" i="1"/>
  <c r="Q60" i="1"/>
  <c r="Q68" i="1"/>
  <c r="Q76" i="1"/>
  <c r="Q84" i="1"/>
  <c r="Q92" i="1"/>
  <c r="Q100" i="1"/>
  <c r="Q108" i="1"/>
  <c r="Q116" i="1"/>
  <c r="Q124" i="1"/>
  <c r="Q132" i="1"/>
  <c r="Q140" i="1"/>
  <c r="Q148" i="1"/>
  <c r="Q156" i="1"/>
  <c r="Q164" i="1"/>
  <c r="Q172" i="1"/>
  <c r="Q180" i="1"/>
  <c r="Q188" i="1"/>
  <c r="Q196" i="1"/>
  <c r="Q204" i="1"/>
  <c r="Q212" i="1"/>
  <c r="Q220" i="1"/>
  <c r="Q228" i="1"/>
  <c r="Q236" i="1"/>
  <c r="Q244" i="1"/>
  <c r="Q252" i="1"/>
  <c r="Q260" i="1"/>
  <c r="Q268" i="1"/>
  <c r="Q276" i="1"/>
  <c r="Q284" i="1"/>
  <c r="Q292" i="1"/>
  <c r="Q300" i="1"/>
  <c r="Q308" i="1"/>
  <c r="Q316" i="1"/>
  <c r="Q324" i="1"/>
  <c r="Q332" i="1"/>
  <c r="Q340" i="1"/>
  <c r="Q348" i="1"/>
  <c r="Q356" i="1"/>
  <c r="Q364" i="1"/>
  <c r="Q372" i="1"/>
  <c r="Q380" i="1"/>
  <c r="Q388" i="1"/>
  <c r="Q396" i="1"/>
  <c r="Q404" i="1"/>
  <c r="Q412" i="1"/>
  <c r="Q420" i="1"/>
  <c r="Q428" i="1"/>
  <c r="Q436" i="1"/>
  <c r="Q444" i="1"/>
  <c r="Q452" i="1"/>
  <c r="Q460" i="1"/>
  <c r="Q468" i="1"/>
  <c r="Q476" i="1"/>
  <c r="Q484" i="1"/>
  <c r="Q492" i="1"/>
  <c r="Q500" i="1"/>
  <c r="Q508" i="1"/>
  <c r="Q13" i="1"/>
  <c r="Q53" i="1"/>
  <c r="Q77" i="1"/>
  <c r="Q101" i="1"/>
  <c r="Q133" i="1"/>
  <c r="Q157" i="1"/>
  <c r="Q181" i="1"/>
  <c r="Q221" i="1"/>
  <c r="Q245" i="1"/>
  <c r="Q261" i="1"/>
  <c r="Q285" i="1"/>
  <c r="Q309" i="1"/>
  <c r="Q341" i="1"/>
  <c r="Q381" i="1"/>
  <c r="Q421" i="1"/>
  <c r="Q453" i="1"/>
  <c r="Q477" i="1"/>
  <c r="Q501" i="1"/>
  <c r="U13" i="1"/>
  <c r="U21" i="1"/>
  <c r="U14" i="1"/>
  <c r="U15" i="1"/>
  <c r="U16" i="1"/>
  <c r="U20" i="1"/>
  <c r="U17" i="1"/>
  <c r="U18" i="1"/>
  <c r="U19" i="1"/>
  <c r="V11" i="1" a="1"/>
  <c r="V11" i="1" s="1"/>
  <c r="DM15" i="1"/>
  <c r="DM23" i="1"/>
  <c r="DM31" i="1"/>
  <c r="DM39" i="1"/>
  <c r="DM47" i="1"/>
  <c r="DM55" i="1"/>
  <c r="DM63" i="1"/>
  <c r="DM71" i="1"/>
  <c r="DM79" i="1"/>
  <c r="DM87" i="1"/>
  <c r="DM95" i="1"/>
  <c r="DL10" i="1"/>
  <c r="DL18" i="1"/>
  <c r="DL26" i="1"/>
  <c r="DL34" i="1"/>
  <c r="DL42" i="1"/>
  <c r="DM44" i="1"/>
  <c r="DM100" i="1"/>
  <c r="DM8" i="1"/>
  <c r="DM16" i="1"/>
  <c r="DM24" i="1"/>
  <c r="DM32" i="1"/>
  <c r="DM40" i="1"/>
  <c r="DM48" i="1"/>
  <c r="DM56" i="1"/>
  <c r="DM64" i="1"/>
  <c r="DM72" i="1"/>
  <c r="DM80" i="1"/>
  <c r="DM88" i="1"/>
  <c r="DM96" i="1"/>
  <c r="DL11" i="1"/>
  <c r="DL19" i="1"/>
  <c r="DL27" i="1"/>
  <c r="V6" i="1" s="1" a="1"/>
  <c r="V6" i="1" s="1"/>
  <c r="DL35" i="1"/>
  <c r="DL7" i="1"/>
  <c r="U12" i="1" s="1"/>
  <c r="DM20" i="1"/>
  <c r="DM60" i="1"/>
  <c r="DL15" i="1"/>
  <c r="DM9" i="1"/>
  <c r="DM17" i="1"/>
  <c r="DM25" i="1"/>
  <c r="DM33" i="1"/>
  <c r="DM41" i="1"/>
  <c r="DM49" i="1"/>
  <c r="DM57" i="1"/>
  <c r="DM65" i="1"/>
  <c r="DM73" i="1"/>
  <c r="DM81" i="1"/>
  <c r="DM89" i="1"/>
  <c r="DM97" i="1"/>
  <c r="DL12" i="1"/>
  <c r="DL20" i="1"/>
  <c r="U11" i="1" s="1"/>
  <c r="DL28" i="1"/>
  <c r="DL36" i="1"/>
  <c r="DM28" i="1"/>
  <c r="DM68" i="1"/>
  <c r="DM92" i="1"/>
  <c r="DL23" i="1"/>
  <c r="DM10" i="1"/>
  <c r="DM18" i="1"/>
  <c r="DM26" i="1"/>
  <c r="DM34" i="1"/>
  <c r="DM42" i="1"/>
  <c r="DM50" i="1"/>
  <c r="DM58" i="1"/>
  <c r="DM66" i="1"/>
  <c r="DM74" i="1"/>
  <c r="DM82" i="1"/>
  <c r="DM90" i="1"/>
  <c r="DM98" i="1"/>
  <c r="DL13" i="1"/>
  <c r="DL21" i="1"/>
  <c r="V12" i="1" s="1" a="1"/>
  <c r="V12" i="1" s="1"/>
  <c r="DL29" i="1"/>
  <c r="DL37" i="1"/>
  <c r="DM36" i="1"/>
  <c r="DM52" i="1"/>
  <c r="DM84" i="1"/>
  <c r="DL39" i="1"/>
  <c r="DM11" i="1"/>
  <c r="DM19" i="1"/>
  <c r="DM27" i="1"/>
  <c r="DM35" i="1"/>
  <c r="DM43" i="1"/>
  <c r="DM51" i="1"/>
  <c r="DM59" i="1"/>
  <c r="DM67" i="1"/>
  <c r="DM75" i="1"/>
  <c r="DM83" i="1"/>
  <c r="DM91" i="1"/>
  <c r="DM99" i="1"/>
  <c r="DL14" i="1"/>
  <c r="V10" i="1" s="1" a="1"/>
  <c r="V10" i="1" s="1"/>
  <c r="DL22" i="1"/>
  <c r="DL30" i="1"/>
  <c r="DL38" i="1"/>
  <c r="DM12" i="1"/>
  <c r="DM76" i="1"/>
  <c r="DL31" i="1"/>
  <c r="DM13" i="1"/>
  <c r="DM21" i="1"/>
  <c r="DM29" i="1"/>
  <c r="DM37" i="1"/>
  <c r="DM45" i="1"/>
  <c r="DM53" i="1"/>
  <c r="DM61" i="1"/>
  <c r="DM69" i="1"/>
  <c r="DM77" i="1"/>
  <c r="DM85" i="1"/>
  <c r="DM93" i="1"/>
  <c r="DM7" i="1"/>
  <c r="DL8" i="1"/>
  <c r="DL16" i="1"/>
  <c r="DL24" i="1"/>
  <c r="DL32" i="1"/>
  <c r="DL40" i="1"/>
  <c r="DM14" i="1"/>
  <c r="DM22" i="1"/>
  <c r="DM30" i="1"/>
  <c r="DM38" i="1"/>
  <c r="DM46" i="1"/>
  <c r="DM54" i="1"/>
  <c r="DM62" i="1"/>
  <c r="DM70" i="1"/>
  <c r="DM78" i="1"/>
  <c r="DM86" i="1"/>
  <c r="DM94" i="1"/>
  <c r="DL9" i="1"/>
  <c r="DL17" i="1"/>
  <c r="DL25" i="1"/>
  <c r="T10" i="1" s="1"/>
  <c r="DL33" i="1"/>
  <c r="DL41" i="1"/>
  <c r="V7" i="1" a="1"/>
  <c r="V7" i="1" s="1"/>
  <c r="V9" i="1" a="1"/>
  <c r="V9" i="1" s="1"/>
  <c r="T508" i="1"/>
  <c r="W508" i="1" s="1"/>
  <c r="U508" i="1"/>
  <c r="U506" i="1"/>
  <c r="T14" i="1"/>
  <c r="W14" i="1" s="1"/>
  <c r="T18" i="1"/>
  <c r="W18" i="1" s="1"/>
  <c r="T22" i="1"/>
  <c r="W22" i="1" s="1"/>
  <c r="T26" i="1"/>
  <c r="W26" i="1" s="1"/>
  <c r="T30" i="1"/>
  <c r="W30" i="1" s="1"/>
  <c r="T34" i="1"/>
  <c r="W34" i="1" s="1"/>
  <c r="T38" i="1"/>
  <c r="W38" i="1" s="1"/>
  <c r="T42" i="1"/>
  <c r="W42" i="1" s="1"/>
  <c r="T46" i="1"/>
  <c r="W46" i="1" s="1"/>
  <c r="T50" i="1"/>
  <c r="W50" i="1" s="1"/>
  <c r="T54" i="1"/>
  <c r="W54" i="1" s="1"/>
  <c r="T58" i="1"/>
  <c r="W58" i="1" s="1"/>
  <c r="U507" i="1"/>
  <c r="U502" i="1"/>
  <c r="T13" i="1"/>
  <c r="W13" i="1" s="1"/>
  <c r="T17" i="1"/>
  <c r="W17" i="1" s="1"/>
  <c r="T21" i="1"/>
  <c r="W21" i="1" s="1"/>
  <c r="T25" i="1"/>
  <c r="W25" i="1" s="1"/>
  <c r="T29" i="1"/>
  <c r="W29" i="1" s="1"/>
  <c r="T33" i="1"/>
  <c r="W33" i="1" s="1"/>
  <c r="T37" i="1"/>
  <c r="W37" i="1" s="1"/>
  <c r="T41" i="1"/>
  <c r="W41" i="1" s="1"/>
  <c r="T45" i="1"/>
  <c r="W45" i="1" s="1"/>
  <c r="T49" i="1"/>
  <c r="W49" i="1" s="1"/>
  <c r="T53" i="1"/>
  <c r="W53" i="1" s="1"/>
  <c r="T57" i="1"/>
  <c r="W57" i="1" s="1"/>
  <c r="T61" i="1"/>
  <c r="W61" i="1" s="1"/>
  <c r="T65" i="1"/>
  <c r="W65" i="1" s="1"/>
  <c r="U69" i="1"/>
  <c r="U72" i="1"/>
  <c r="T75" i="1"/>
  <c r="W75" i="1" s="1"/>
  <c r="U82" i="1"/>
  <c r="T85" i="1"/>
  <c r="W85" i="1" s="1"/>
  <c r="T88" i="1"/>
  <c r="W88" i="1" s="1"/>
  <c r="U92" i="1"/>
  <c r="T95" i="1"/>
  <c r="W95" i="1" s="1"/>
  <c r="T504" i="1"/>
  <c r="W504" i="1" s="1"/>
  <c r="T501" i="1"/>
  <c r="W501" i="1" s="1"/>
  <c r="T9" i="1"/>
  <c r="U25" i="1"/>
  <c r="U29" i="1"/>
  <c r="U33" i="1"/>
  <c r="U37" i="1"/>
  <c r="U41" i="1"/>
  <c r="U45" i="1"/>
  <c r="U49" i="1"/>
  <c r="U53" i="1"/>
  <c r="U57" i="1"/>
  <c r="U61" i="1"/>
  <c r="U65" i="1"/>
  <c r="T68" i="1"/>
  <c r="W68" i="1" s="1"/>
  <c r="T71" i="1"/>
  <c r="W71" i="1" s="1"/>
  <c r="U75" i="1"/>
  <c r="T78" i="1"/>
  <c r="W78" i="1" s="1"/>
  <c r="U85" i="1"/>
  <c r="U88" i="1"/>
  <c r="T91" i="1"/>
  <c r="W91" i="1" s="1"/>
  <c r="U95" i="1"/>
  <c r="T15" i="1"/>
  <c r="W15" i="1" s="1"/>
  <c r="T23" i="1"/>
  <c r="W23" i="1" s="1"/>
  <c r="U26" i="1"/>
  <c r="T31" i="1"/>
  <c r="W31" i="1" s="1"/>
  <c r="U34" i="1"/>
  <c r="T39" i="1"/>
  <c r="W39" i="1" s="1"/>
  <c r="U42" i="1"/>
  <c r="T47" i="1"/>
  <c r="W47" i="1" s="1"/>
  <c r="U50" i="1"/>
  <c r="T55" i="1"/>
  <c r="W55" i="1" s="1"/>
  <c r="U58" i="1"/>
  <c r="U64" i="1"/>
  <c r="T77" i="1"/>
  <c r="W77" i="1" s="1"/>
  <c r="T90" i="1"/>
  <c r="W90" i="1" s="1"/>
  <c r="T93" i="1"/>
  <c r="W93" i="1" s="1"/>
  <c r="U23" i="1"/>
  <c r="U31" i="1"/>
  <c r="U39" i="1"/>
  <c r="U47" i="1"/>
  <c r="U55" i="1"/>
  <c r="T63" i="1"/>
  <c r="W63" i="1" s="1"/>
  <c r="T66" i="1"/>
  <c r="W66" i="1" s="1"/>
  <c r="T69" i="1"/>
  <c r="W69" i="1" s="1"/>
  <c r="U77" i="1"/>
  <c r="T79" i="1"/>
  <c r="W79" i="1" s="1"/>
  <c r="T82" i="1"/>
  <c r="W82" i="1" s="1"/>
  <c r="T87" i="1"/>
  <c r="W87" i="1" s="1"/>
  <c r="U90" i="1"/>
  <c r="U93" i="1"/>
  <c r="T98" i="1"/>
  <c r="W98" i="1" s="1"/>
  <c r="T109" i="1"/>
  <c r="W109" i="1" s="1"/>
  <c r="U113" i="1"/>
  <c r="T116" i="1"/>
  <c r="W116" i="1" s="1"/>
  <c r="U120" i="1"/>
  <c r="U124" i="1"/>
  <c r="U128" i="1"/>
  <c r="T131" i="1"/>
  <c r="W131" i="1" s="1"/>
  <c r="U136" i="1"/>
  <c r="T139" i="1"/>
  <c r="W139" i="1" s="1"/>
  <c r="U142" i="1"/>
  <c r="U145" i="1"/>
  <c r="T148" i="1"/>
  <c r="W148" i="1" s="1"/>
  <c r="U152" i="1"/>
  <c r="T155" i="1"/>
  <c r="W155" i="1" s="1"/>
  <c r="U159" i="1"/>
  <c r="U162" i="1"/>
  <c r="T165" i="1"/>
  <c r="W165" i="1" s="1"/>
  <c r="T169" i="1"/>
  <c r="W169" i="1" s="1"/>
  <c r="T173" i="1"/>
  <c r="W173" i="1" s="1"/>
  <c r="T176" i="1"/>
  <c r="W176" i="1" s="1"/>
  <c r="U177" i="1"/>
  <c r="U180" i="1"/>
  <c r="U504" i="1"/>
  <c r="T502" i="1"/>
  <c r="W502" i="1" s="1"/>
  <c r="T12" i="1"/>
  <c r="T20" i="1"/>
  <c r="W20" i="1" s="1"/>
  <c r="T28" i="1"/>
  <c r="W28" i="1" s="1"/>
  <c r="T36" i="1"/>
  <c r="W36" i="1" s="1"/>
  <c r="T44" i="1"/>
  <c r="W44" i="1" s="1"/>
  <c r="T52" i="1"/>
  <c r="W52" i="1" s="1"/>
  <c r="T60" i="1"/>
  <c r="W60" i="1" s="1"/>
  <c r="U63" i="1"/>
  <c r="U66" i="1"/>
  <c r="U71" i="1"/>
  <c r="T74" i="1"/>
  <c r="W74" i="1" s="1"/>
  <c r="U79" i="1"/>
  <c r="U87" i="1"/>
  <c r="T92" i="1"/>
  <c r="W92" i="1" s="1"/>
  <c r="U98" i="1"/>
  <c r="T101" i="1"/>
  <c r="W101" i="1" s="1"/>
  <c r="T105" i="1"/>
  <c r="W105" i="1" s="1"/>
  <c r="U109" i="1"/>
  <c r="T112" i="1"/>
  <c r="W112" i="1" s="1"/>
  <c r="U116" i="1"/>
  <c r="T119" i="1"/>
  <c r="W119" i="1" s="1"/>
  <c r="T123" i="1"/>
  <c r="W123" i="1" s="1"/>
  <c r="T127" i="1"/>
  <c r="W127" i="1" s="1"/>
  <c r="U131" i="1"/>
  <c r="T135" i="1"/>
  <c r="W135" i="1" s="1"/>
  <c r="U139" i="1"/>
  <c r="U148" i="1"/>
  <c r="U155" i="1"/>
  <c r="T158" i="1"/>
  <c r="W158" i="1" s="1"/>
  <c r="U165" i="1"/>
  <c r="T168" i="1"/>
  <c r="W168" i="1" s="1"/>
  <c r="U169" i="1"/>
  <c r="T172" i="1"/>
  <c r="W172" i="1" s="1"/>
  <c r="U173" i="1"/>
  <c r="U176" i="1"/>
  <c r="T183" i="1"/>
  <c r="W183" i="1" s="1"/>
  <c r="T191" i="1"/>
  <c r="W191" i="1" s="1"/>
  <c r="T194" i="1"/>
  <c r="W194" i="1" s="1"/>
  <c r="U198" i="1"/>
  <c r="T201" i="1"/>
  <c r="W201" i="1" s="1"/>
  <c r="U202" i="1"/>
  <c r="T206" i="1"/>
  <c r="W206" i="1" s="1"/>
  <c r="T209" i="1"/>
  <c r="W209" i="1" s="1"/>
  <c r="U213" i="1"/>
  <c r="U220" i="1"/>
  <c r="U223" i="1"/>
  <c r="T226" i="1"/>
  <c r="W226" i="1" s="1"/>
  <c r="U230" i="1"/>
  <c r="U233" i="1"/>
  <c r="U236" i="1"/>
  <c r="T239" i="1"/>
  <c r="W239" i="1" s="1"/>
  <c r="T242" i="1"/>
  <c r="W242" i="1" s="1"/>
  <c r="T245" i="1"/>
  <c r="W245" i="1" s="1"/>
  <c r="U248" i="1"/>
  <c r="T251" i="1"/>
  <c r="W251" i="1" s="1"/>
  <c r="T505" i="1"/>
  <c r="W505" i="1" s="1"/>
  <c r="U9" i="1"/>
  <c r="U28" i="1"/>
  <c r="U36" i="1"/>
  <c r="U44" i="1"/>
  <c r="U52" i="1"/>
  <c r="U60" i="1"/>
  <c r="U74" i="1"/>
  <c r="T76" i="1"/>
  <c r="W76" i="1" s="1"/>
  <c r="T84" i="1"/>
  <c r="W84" i="1" s="1"/>
  <c r="T89" i="1"/>
  <c r="W89" i="1" s="1"/>
  <c r="U101" i="1"/>
  <c r="T104" i="1"/>
  <c r="W104" i="1" s="1"/>
  <c r="U105" i="1"/>
  <c r="T108" i="1"/>
  <c r="W108" i="1" s="1"/>
  <c r="U112" i="1"/>
  <c r="T115" i="1"/>
  <c r="W115" i="1" s="1"/>
  <c r="U119" i="1"/>
  <c r="U123" i="1"/>
  <c r="U127" i="1"/>
  <c r="T130" i="1"/>
  <c r="W130" i="1" s="1"/>
  <c r="U135" i="1"/>
  <c r="T141" i="1"/>
  <c r="W141" i="1" s="1"/>
  <c r="T144" i="1"/>
  <c r="W144" i="1" s="1"/>
  <c r="T151" i="1"/>
  <c r="W151" i="1" s="1"/>
  <c r="T154" i="1"/>
  <c r="W154" i="1" s="1"/>
  <c r="U158" i="1"/>
  <c r="T161" i="1"/>
  <c r="W161" i="1" s="1"/>
  <c r="U168" i="1"/>
  <c r="U172" i="1"/>
  <c r="T179" i="1"/>
  <c r="W179" i="1" s="1"/>
  <c r="U183" i="1"/>
  <c r="T187" i="1"/>
  <c r="W187" i="1" s="1"/>
  <c r="T190" i="1"/>
  <c r="W190" i="1" s="1"/>
  <c r="U191" i="1"/>
  <c r="U194" i="1"/>
  <c r="T197" i="1"/>
  <c r="W197" i="1" s="1"/>
  <c r="T200" i="1"/>
  <c r="W200" i="1" s="1"/>
  <c r="U201" i="1"/>
  <c r="U206" i="1"/>
  <c r="U209" i="1"/>
  <c r="T212" i="1"/>
  <c r="W212" i="1" s="1"/>
  <c r="T215" i="1"/>
  <c r="W215" i="1" s="1"/>
  <c r="T219" i="1"/>
  <c r="W219" i="1" s="1"/>
  <c r="U505" i="1"/>
  <c r="T506" i="1"/>
  <c r="W506" i="1" s="1"/>
  <c r="T507" i="1"/>
  <c r="W507" i="1" s="1"/>
  <c r="T11" i="1"/>
  <c r="T19" i="1"/>
  <c r="W19" i="1" s="1"/>
  <c r="U22" i="1"/>
  <c r="T27" i="1"/>
  <c r="W27" i="1" s="1"/>
  <c r="U30" i="1"/>
  <c r="T35" i="1"/>
  <c r="W35" i="1" s="1"/>
  <c r="U38" i="1"/>
  <c r="T43" i="1"/>
  <c r="W43" i="1" s="1"/>
  <c r="U46" i="1"/>
  <c r="T51" i="1"/>
  <c r="W51" i="1" s="1"/>
  <c r="U54" i="1"/>
  <c r="T59" i="1"/>
  <c r="W59" i="1" s="1"/>
  <c r="T62" i="1"/>
  <c r="W62" i="1" s="1"/>
  <c r="U68" i="1"/>
  <c r="U76" i="1"/>
  <c r="T81" i="1"/>
  <c r="W81" i="1" s="1"/>
  <c r="U84" i="1"/>
  <c r="T86" i="1"/>
  <c r="W86" i="1" s="1"/>
  <c r="U89" i="1"/>
  <c r="T97" i="1"/>
  <c r="W97" i="1" s="1"/>
  <c r="T100" i="1"/>
  <c r="W100" i="1" s="1"/>
  <c r="U104" i="1"/>
  <c r="T107" i="1"/>
  <c r="W107" i="1" s="1"/>
  <c r="U108" i="1"/>
  <c r="T111" i="1"/>
  <c r="W111" i="1" s="1"/>
  <c r="U115" i="1"/>
  <c r="T118" i="1"/>
  <c r="W118" i="1" s="1"/>
  <c r="T122" i="1"/>
  <c r="W122" i="1" s="1"/>
  <c r="T126" i="1"/>
  <c r="W126" i="1" s="1"/>
  <c r="U130" i="1"/>
  <c r="T503" i="1"/>
  <c r="W503" i="1" s="1"/>
  <c r="U501" i="1"/>
  <c r="U27" i="1"/>
  <c r="U35" i="1"/>
  <c r="U43" i="1"/>
  <c r="U503" i="1"/>
  <c r="T16" i="1"/>
  <c r="W16" i="1" s="1"/>
  <c r="T24" i="1"/>
  <c r="W24" i="1" s="1"/>
  <c r="T32" i="1"/>
  <c r="W32" i="1" s="1"/>
  <c r="T40" i="1"/>
  <c r="W40" i="1" s="1"/>
  <c r="T48" i="1"/>
  <c r="W48" i="1" s="1"/>
  <c r="T56" i="1"/>
  <c r="W56" i="1" s="1"/>
  <c r="T67" i="1"/>
  <c r="W67" i="1" s="1"/>
  <c r="U70" i="1"/>
  <c r="U73" i="1"/>
  <c r="T80" i="1"/>
  <c r="W80" i="1" s="1"/>
  <c r="U83" i="1"/>
  <c r="U94" i="1"/>
  <c r="T96" i="1"/>
  <c r="W96" i="1" s="1"/>
  <c r="T99" i="1"/>
  <c r="W99" i="1" s="1"/>
  <c r="U103" i="1"/>
  <c r="T110" i="1"/>
  <c r="W110" i="1" s="1"/>
  <c r="U114" i="1"/>
  <c r="T121" i="1"/>
  <c r="W121" i="1" s="1"/>
  <c r="T125" i="1"/>
  <c r="W125" i="1" s="1"/>
  <c r="T129" i="1"/>
  <c r="W129" i="1" s="1"/>
  <c r="T133" i="1"/>
  <c r="W133" i="1" s="1"/>
  <c r="T137" i="1"/>
  <c r="W137" i="1" s="1"/>
  <c r="T140" i="1"/>
  <c r="W140" i="1" s="1"/>
  <c r="T143" i="1"/>
  <c r="W143" i="1" s="1"/>
  <c r="T146" i="1"/>
  <c r="W146" i="1" s="1"/>
  <c r="U150" i="1"/>
  <c r="T153" i="1"/>
  <c r="W153" i="1" s="1"/>
  <c r="T156" i="1"/>
  <c r="W156" i="1" s="1"/>
  <c r="U160" i="1"/>
  <c r="U167" i="1"/>
  <c r="U171" i="1"/>
  <c r="T174" i="1"/>
  <c r="W174" i="1" s="1"/>
  <c r="U178" i="1"/>
  <c r="T185" i="1"/>
  <c r="W185" i="1" s="1"/>
  <c r="T189" i="1"/>
  <c r="W189" i="1" s="1"/>
  <c r="U193" i="1"/>
  <c r="U196" i="1"/>
  <c r="T199" i="1"/>
  <c r="W199" i="1" s="1"/>
  <c r="U204" i="1"/>
  <c r="U211" i="1"/>
  <c r="T214" i="1"/>
  <c r="W214" i="1" s="1"/>
  <c r="T217" i="1"/>
  <c r="W217" i="1" s="1"/>
  <c r="U218" i="1"/>
  <c r="T224" i="1"/>
  <c r="W224" i="1" s="1"/>
  <c r="U225" i="1"/>
  <c r="T231" i="1"/>
  <c r="W231" i="1" s="1"/>
  <c r="U238" i="1"/>
  <c r="U241" i="1"/>
  <c r="U250" i="1"/>
  <c r="U253" i="1"/>
  <c r="U256" i="1"/>
  <c r="T259" i="1"/>
  <c r="W259" i="1" s="1"/>
  <c r="U10" i="1"/>
  <c r="U24" i="1"/>
  <c r="U32" i="1"/>
  <c r="U40" i="1"/>
  <c r="U48" i="1"/>
  <c r="U56" i="1"/>
  <c r="T64" i="1"/>
  <c r="W64" i="1" s="1"/>
  <c r="U67" i="1"/>
  <c r="T72" i="1"/>
  <c r="W72" i="1" s="1"/>
  <c r="U80" i="1"/>
  <c r="U96" i="1"/>
  <c r="U99" i="1"/>
  <c r="T102" i="1"/>
  <c r="W102" i="1" s="1"/>
  <c r="T106" i="1"/>
  <c r="W106" i="1" s="1"/>
  <c r="U110" i="1"/>
  <c r="T117" i="1"/>
  <c r="W117" i="1" s="1"/>
  <c r="U121" i="1"/>
  <c r="U125" i="1"/>
  <c r="U129" i="1"/>
  <c r="T132" i="1"/>
  <c r="W132" i="1" s="1"/>
  <c r="U133" i="1"/>
  <c r="U137" i="1"/>
  <c r="U140" i="1"/>
  <c r="U143" i="1"/>
  <c r="U146" i="1"/>
  <c r="T149" i="1"/>
  <c r="W149" i="1" s="1"/>
  <c r="U153" i="1"/>
  <c r="U156" i="1"/>
  <c r="T163" i="1"/>
  <c r="W163" i="1" s="1"/>
  <c r="T166" i="1"/>
  <c r="W166" i="1" s="1"/>
  <c r="T170" i="1"/>
  <c r="W170" i="1" s="1"/>
  <c r="U174" i="1"/>
  <c r="T181" i="1"/>
  <c r="W181" i="1" s="1"/>
  <c r="T184" i="1"/>
  <c r="W184" i="1" s="1"/>
  <c r="U185" i="1"/>
  <c r="U189" i="1"/>
  <c r="T192" i="1"/>
  <c r="W192" i="1" s="1"/>
  <c r="U199" i="1"/>
  <c r="T203" i="1"/>
  <c r="W203" i="1" s="1"/>
  <c r="T207" i="1"/>
  <c r="W207" i="1" s="1"/>
  <c r="T210" i="1"/>
  <c r="W210" i="1" s="1"/>
  <c r="U214" i="1"/>
  <c r="U217" i="1"/>
  <c r="T221" i="1"/>
  <c r="W221" i="1" s="1"/>
  <c r="U224" i="1"/>
  <c r="T227" i="1"/>
  <c r="W227" i="1" s="1"/>
  <c r="U231" i="1"/>
  <c r="T234" i="1"/>
  <c r="W234" i="1" s="1"/>
  <c r="T237" i="1"/>
  <c r="W237" i="1" s="1"/>
  <c r="T240" i="1"/>
  <c r="W240" i="1" s="1"/>
  <c r="T243" i="1"/>
  <c r="W243" i="1" s="1"/>
  <c r="T73" i="1"/>
  <c r="W73" i="1" s="1"/>
  <c r="U97" i="1"/>
  <c r="U151" i="1"/>
  <c r="U161" i="1"/>
  <c r="T180" i="1"/>
  <c r="W180" i="1" s="1"/>
  <c r="T198" i="1"/>
  <c r="W198" i="1" s="1"/>
  <c r="T204" i="1"/>
  <c r="W204" i="1" s="1"/>
  <c r="T211" i="1"/>
  <c r="W211" i="1" s="1"/>
  <c r="U215" i="1"/>
  <c r="T222" i="1"/>
  <c r="W222" i="1" s="1"/>
  <c r="T229" i="1"/>
  <c r="W229" i="1" s="1"/>
  <c r="T238" i="1"/>
  <c r="W238" i="1" s="1"/>
  <c r="U240" i="1"/>
  <c r="U242" i="1"/>
  <c r="T244" i="1"/>
  <c r="W244" i="1" s="1"/>
  <c r="U247" i="1"/>
  <c r="T254" i="1"/>
  <c r="W254" i="1" s="1"/>
  <c r="U257" i="1"/>
  <c r="T262" i="1"/>
  <c r="W262" i="1" s="1"/>
  <c r="U266" i="1"/>
  <c r="T269" i="1"/>
  <c r="W269" i="1" s="1"/>
  <c r="T272" i="1"/>
  <c r="W272" i="1" s="1"/>
  <c r="U273" i="1"/>
  <c r="U276" i="1"/>
  <c r="U279" i="1"/>
  <c r="U283" i="1"/>
  <c r="U287" i="1"/>
  <c r="T290" i="1"/>
  <c r="W290" i="1" s="1"/>
  <c r="U294" i="1"/>
  <c r="T298" i="1"/>
  <c r="W298" i="1" s="1"/>
  <c r="T301" i="1"/>
  <c r="W301" i="1" s="1"/>
  <c r="U305" i="1"/>
  <c r="U308" i="1"/>
  <c r="U312" i="1"/>
  <c r="U322" i="1"/>
  <c r="U325" i="1"/>
  <c r="U328" i="1"/>
  <c r="T331" i="1"/>
  <c r="W331" i="1" s="1"/>
  <c r="U335" i="1"/>
  <c r="T338" i="1"/>
  <c r="W338" i="1" s="1"/>
  <c r="T342" i="1"/>
  <c r="W342" i="1" s="1"/>
  <c r="T346" i="1"/>
  <c r="W346" i="1" s="1"/>
  <c r="U354" i="1"/>
  <c r="T357" i="1"/>
  <c r="W357" i="1" s="1"/>
  <c r="U358" i="1"/>
  <c r="U51" i="1"/>
  <c r="U78" i="1"/>
  <c r="U106" i="1"/>
  <c r="T114" i="1"/>
  <c r="W114" i="1" s="1"/>
  <c r="U118" i="1"/>
  <c r="T175" i="1"/>
  <c r="W175" i="1" s="1"/>
  <c r="T213" i="1"/>
  <c r="W213" i="1" s="1"/>
  <c r="U222" i="1"/>
  <c r="U226" i="1"/>
  <c r="T228" i="1"/>
  <c r="W228" i="1" s="1"/>
  <c r="U229" i="1"/>
  <c r="T233" i="1"/>
  <c r="W233" i="1" s="1"/>
  <c r="U244" i="1"/>
  <c r="T249" i="1"/>
  <c r="W249" i="1" s="1"/>
  <c r="U254" i="1"/>
  <c r="U259" i="1"/>
  <c r="U262" i="1"/>
  <c r="T265" i="1"/>
  <c r="W265" i="1" s="1"/>
  <c r="T268" i="1"/>
  <c r="W268" i="1" s="1"/>
  <c r="U269" i="1"/>
  <c r="U272" i="1"/>
  <c r="T282" i="1"/>
  <c r="W282" i="1" s="1"/>
  <c r="T286" i="1"/>
  <c r="W286" i="1" s="1"/>
  <c r="U290" i="1"/>
  <c r="U298" i="1"/>
  <c r="U301" i="1"/>
  <c r="T304" i="1"/>
  <c r="W304" i="1" s="1"/>
  <c r="T311" i="1"/>
  <c r="W311" i="1" s="1"/>
  <c r="T315" i="1"/>
  <c r="W315" i="1" s="1"/>
  <c r="T318" i="1"/>
  <c r="W318" i="1" s="1"/>
  <c r="T321" i="1"/>
  <c r="W321" i="1" s="1"/>
  <c r="T324" i="1"/>
  <c r="W324" i="1" s="1"/>
  <c r="U331" i="1"/>
  <c r="T334" i="1"/>
  <c r="W334" i="1" s="1"/>
  <c r="U338" i="1"/>
  <c r="U342" i="1"/>
  <c r="U346" i="1"/>
  <c r="T350" i="1"/>
  <c r="W350" i="1" s="1"/>
  <c r="T353" i="1"/>
  <c r="W353" i="1" s="1"/>
  <c r="T356" i="1"/>
  <c r="W356" i="1" s="1"/>
  <c r="U357" i="1"/>
  <c r="T361" i="1"/>
  <c r="W361" i="1" s="1"/>
  <c r="T365" i="1"/>
  <c r="W365" i="1" s="1"/>
  <c r="T369" i="1"/>
  <c r="W369" i="1" s="1"/>
  <c r="T373" i="1"/>
  <c r="W373" i="1" s="1"/>
  <c r="T377" i="1"/>
  <c r="W377" i="1" s="1"/>
  <c r="T381" i="1"/>
  <c r="W381" i="1" s="1"/>
  <c r="T385" i="1"/>
  <c r="W385" i="1" s="1"/>
  <c r="T389" i="1"/>
  <c r="W389" i="1" s="1"/>
  <c r="T393" i="1"/>
  <c r="W393" i="1" s="1"/>
  <c r="U62" i="1"/>
  <c r="T83" i="1"/>
  <c r="W83" i="1" s="1"/>
  <c r="U100" i="1"/>
  <c r="U102" i="1"/>
  <c r="T120" i="1"/>
  <c r="W120" i="1" s="1"/>
  <c r="U122" i="1"/>
  <c r="T134" i="1"/>
  <c r="W134" i="1" s="1"/>
  <c r="U163" i="1"/>
  <c r="U175" i="1"/>
  <c r="T182" i="1"/>
  <c r="W182" i="1" s="1"/>
  <c r="U187" i="1"/>
  <c r="T193" i="1"/>
  <c r="W193" i="1" s="1"/>
  <c r="T195" i="1"/>
  <c r="W195" i="1" s="1"/>
  <c r="U228" i="1"/>
  <c r="T235" i="1"/>
  <c r="W235" i="1" s="1"/>
  <c r="T246" i="1"/>
  <c r="W246" i="1" s="1"/>
  <c r="U249" i="1"/>
  <c r="U251" i="1"/>
  <c r="T256" i="1"/>
  <c r="W256" i="1" s="1"/>
  <c r="T264" i="1"/>
  <c r="W264" i="1" s="1"/>
  <c r="U265" i="1"/>
  <c r="U268" i="1"/>
  <c r="T275" i="1"/>
  <c r="W275" i="1" s="1"/>
  <c r="T278" i="1"/>
  <c r="W278" i="1" s="1"/>
  <c r="U282" i="1"/>
  <c r="U286" i="1"/>
  <c r="T293" i="1"/>
  <c r="W293" i="1" s="1"/>
  <c r="T297" i="1"/>
  <c r="W297" i="1" s="1"/>
  <c r="T300" i="1"/>
  <c r="W300" i="1" s="1"/>
  <c r="U304" i="1"/>
  <c r="T307" i="1"/>
  <c r="W307" i="1" s="1"/>
  <c r="T310" i="1"/>
  <c r="W310" i="1" s="1"/>
  <c r="U311" i="1"/>
  <c r="U315" i="1"/>
  <c r="U318" i="1"/>
  <c r="U321" i="1"/>
  <c r="U324" i="1"/>
  <c r="T327" i="1"/>
  <c r="W327" i="1" s="1"/>
  <c r="T330" i="1"/>
  <c r="W330" i="1" s="1"/>
  <c r="U334" i="1"/>
  <c r="T345" i="1"/>
  <c r="W345" i="1" s="1"/>
  <c r="T349" i="1"/>
  <c r="W349" i="1" s="1"/>
  <c r="U350" i="1"/>
  <c r="U353" i="1"/>
  <c r="U356" i="1"/>
  <c r="U81" i="1"/>
  <c r="T124" i="1"/>
  <c r="W124" i="1" s="1"/>
  <c r="U126" i="1"/>
  <c r="U132" i="1"/>
  <c r="U134" i="1"/>
  <c r="T142" i="1"/>
  <c r="W142" i="1" s="1"/>
  <c r="U144" i="1"/>
  <c r="T150" i="1"/>
  <c r="W150" i="1" s="1"/>
  <c r="T160" i="1"/>
  <c r="W160" i="1" s="1"/>
  <c r="T167" i="1"/>
  <c r="W167" i="1" s="1"/>
  <c r="T171" i="1"/>
  <c r="W171" i="1" s="1"/>
  <c r="T177" i="1"/>
  <c r="W177" i="1" s="1"/>
  <c r="U182" i="1"/>
  <c r="U184" i="1"/>
  <c r="T186" i="1"/>
  <c r="W186" i="1" s="1"/>
  <c r="U195" i="1"/>
  <c r="T208" i="1"/>
  <c r="W208" i="1" s="1"/>
  <c r="U219" i="1"/>
  <c r="U235" i="1"/>
  <c r="U246" i="1"/>
  <c r="T253" i="1"/>
  <c r="W253" i="1" s="1"/>
  <c r="T261" i="1"/>
  <c r="W261" i="1" s="1"/>
  <c r="U264" i="1"/>
  <c r="T271" i="1"/>
  <c r="W271" i="1" s="1"/>
  <c r="U275" i="1"/>
  <c r="U278" i="1"/>
  <c r="T285" i="1"/>
  <c r="W285" i="1" s="1"/>
  <c r="T289" i="1"/>
  <c r="W289" i="1" s="1"/>
  <c r="U293" i="1"/>
  <c r="T296" i="1"/>
  <c r="W296" i="1" s="1"/>
  <c r="U297" i="1"/>
  <c r="U300" i="1"/>
  <c r="T303" i="1"/>
  <c r="W303" i="1" s="1"/>
  <c r="U307" i="1"/>
  <c r="U310" i="1"/>
  <c r="T320" i="1"/>
  <c r="W320" i="1" s="1"/>
  <c r="U327" i="1"/>
  <c r="U330" i="1"/>
  <c r="T337" i="1"/>
  <c r="W337" i="1" s="1"/>
  <c r="T341" i="1"/>
  <c r="W341" i="1" s="1"/>
  <c r="U345" i="1"/>
  <c r="T348" i="1"/>
  <c r="W348" i="1" s="1"/>
  <c r="U349" i="1"/>
  <c r="T352" i="1"/>
  <c r="W352" i="1" s="1"/>
  <c r="T70" i="1"/>
  <c r="W70" i="1" s="1"/>
  <c r="T94" i="1"/>
  <c r="W94" i="1" s="1"/>
  <c r="U111" i="1"/>
  <c r="T128" i="1"/>
  <c r="W128" i="1" s="1"/>
  <c r="T136" i="1"/>
  <c r="W136" i="1" s="1"/>
  <c r="T138" i="1"/>
  <c r="W138" i="1" s="1"/>
  <c r="T152" i="1"/>
  <c r="W152" i="1" s="1"/>
  <c r="U154" i="1"/>
  <c r="T162" i="1"/>
  <c r="W162" i="1" s="1"/>
  <c r="U179" i="1"/>
  <c r="U186" i="1"/>
  <c r="U197" i="1"/>
  <c r="U203" i="1"/>
  <c r="U208" i="1"/>
  <c r="U210" i="1"/>
  <c r="T216" i="1"/>
  <c r="W216" i="1" s="1"/>
  <c r="U221" i="1"/>
  <c r="T232" i="1"/>
  <c r="W232" i="1" s="1"/>
  <c r="U237" i="1"/>
  <c r="U239" i="1"/>
  <c r="T241" i="1"/>
  <c r="W241" i="1" s="1"/>
  <c r="U243" i="1"/>
  <c r="T248" i="1"/>
  <c r="W248" i="1" s="1"/>
  <c r="T258" i="1"/>
  <c r="W258" i="1" s="1"/>
  <c r="U261" i="1"/>
  <c r="T267" i="1"/>
  <c r="W267" i="1" s="1"/>
  <c r="U271" i="1"/>
  <c r="T274" i="1"/>
  <c r="W274" i="1" s="1"/>
  <c r="T281" i="1"/>
  <c r="W281" i="1" s="1"/>
  <c r="U285" i="1"/>
  <c r="U289" i="1"/>
  <c r="T292" i="1"/>
  <c r="W292" i="1" s="1"/>
  <c r="U296" i="1"/>
  <c r="U303" i="1"/>
  <c r="T314" i="1"/>
  <c r="W314" i="1" s="1"/>
  <c r="T317" i="1"/>
  <c r="W317" i="1" s="1"/>
  <c r="U320" i="1"/>
  <c r="T323" i="1"/>
  <c r="W323" i="1" s="1"/>
  <c r="T326" i="1"/>
  <c r="W326" i="1" s="1"/>
  <c r="T333" i="1"/>
  <c r="W333" i="1" s="1"/>
  <c r="U337" i="1"/>
  <c r="T340" i="1"/>
  <c r="W340" i="1" s="1"/>
  <c r="U341" i="1"/>
  <c r="T344" i="1"/>
  <c r="W344" i="1" s="1"/>
  <c r="U348" i="1"/>
  <c r="U352" i="1"/>
  <c r="T355" i="1"/>
  <c r="W355" i="1" s="1"/>
  <c r="U360" i="1"/>
  <c r="T363" i="1"/>
  <c r="W363" i="1" s="1"/>
  <c r="T367" i="1"/>
  <c r="W367" i="1" s="1"/>
  <c r="T371" i="1"/>
  <c r="W371" i="1" s="1"/>
  <c r="T375" i="1"/>
  <c r="W375" i="1" s="1"/>
  <c r="T379" i="1"/>
  <c r="W379" i="1" s="1"/>
  <c r="U59" i="1"/>
  <c r="T103" i="1"/>
  <c r="W103" i="1" s="1"/>
  <c r="T147" i="1"/>
  <c r="W147" i="1" s="1"/>
  <c r="T157" i="1"/>
  <c r="W157" i="1" s="1"/>
  <c r="T164" i="1"/>
  <c r="W164" i="1" s="1"/>
  <c r="U181" i="1"/>
  <c r="T188" i="1"/>
  <c r="W188" i="1" s="1"/>
  <c r="U192" i="1"/>
  <c r="T205" i="1"/>
  <c r="W205" i="1" s="1"/>
  <c r="T218" i="1"/>
  <c r="W218" i="1" s="1"/>
  <c r="U234" i="1"/>
  <c r="U245" i="1"/>
  <c r="T250" i="1"/>
  <c r="W250" i="1" s="1"/>
  <c r="T252" i="1"/>
  <c r="W252" i="1" s="1"/>
  <c r="U255" i="1"/>
  <c r="U260" i="1"/>
  <c r="U263" i="1"/>
  <c r="T270" i="1"/>
  <c r="W270" i="1" s="1"/>
  <c r="U277" i="1"/>
  <c r="U280" i="1"/>
  <c r="U284" i="1"/>
  <c r="U288" i="1"/>
  <c r="T291" i="1"/>
  <c r="W291" i="1" s="1"/>
  <c r="U295" i="1"/>
  <c r="U299" i="1"/>
  <c r="U302" i="1"/>
  <c r="U306" i="1"/>
  <c r="U309" i="1"/>
  <c r="T313" i="1"/>
  <c r="W313" i="1" s="1"/>
  <c r="T316" i="1"/>
  <c r="W316" i="1" s="1"/>
  <c r="T319" i="1"/>
  <c r="W319" i="1" s="1"/>
  <c r="U329" i="1"/>
  <c r="T332" i="1"/>
  <c r="W332" i="1" s="1"/>
  <c r="U336" i="1"/>
  <c r="T339" i="1"/>
  <c r="W339" i="1" s="1"/>
  <c r="T343" i="1"/>
  <c r="W343" i="1" s="1"/>
  <c r="U347" i="1"/>
  <c r="T351" i="1"/>
  <c r="W351" i="1" s="1"/>
  <c r="U359" i="1"/>
  <c r="T362" i="1"/>
  <c r="W362" i="1" s="1"/>
  <c r="T366" i="1"/>
  <c r="W366" i="1" s="1"/>
  <c r="T370" i="1"/>
  <c r="W370" i="1" s="1"/>
  <c r="T374" i="1"/>
  <c r="W374" i="1" s="1"/>
  <c r="T378" i="1"/>
  <c r="W378" i="1" s="1"/>
  <c r="T382" i="1"/>
  <c r="W382" i="1" s="1"/>
  <c r="T386" i="1"/>
  <c r="W386" i="1" s="1"/>
  <c r="T390" i="1"/>
  <c r="W390" i="1" s="1"/>
  <c r="T394" i="1"/>
  <c r="W394" i="1" s="1"/>
  <c r="U91" i="1"/>
  <c r="U141" i="1"/>
  <c r="T145" i="1"/>
  <c r="W145" i="1" s="1"/>
  <c r="U147" i="1"/>
  <c r="U149" i="1"/>
  <c r="U157" i="1"/>
  <c r="T159" i="1"/>
  <c r="W159" i="1" s="1"/>
  <c r="U164" i="1"/>
  <c r="U166" i="1"/>
  <c r="U170" i="1"/>
  <c r="T178" i="1"/>
  <c r="W178" i="1" s="1"/>
  <c r="U188" i="1"/>
  <c r="U190" i="1"/>
  <c r="T196" i="1"/>
  <c r="W196" i="1" s="1"/>
  <c r="U200" i="1"/>
  <c r="T202" i="1"/>
  <c r="W202" i="1" s="1"/>
  <c r="U205" i="1"/>
  <c r="U207" i="1"/>
  <c r="T220" i="1"/>
  <c r="W220" i="1" s="1"/>
  <c r="T236" i="1"/>
  <c r="W236" i="1" s="1"/>
  <c r="T247" i="1"/>
  <c r="W247" i="1" s="1"/>
  <c r="U252" i="1"/>
  <c r="T257" i="1"/>
  <c r="W257" i="1" s="1"/>
  <c r="T266" i="1"/>
  <c r="W266" i="1" s="1"/>
  <c r="U270" i="1"/>
  <c r="T273" i="1"/>
  <c r="W273" i="1" s="1"/>
  <c r="T276" i="1"/>
  <c r="W276" i="1" s="1"/>
  <c r="T279" i="1"/>
  <c r="W279" i="1" s="1"/>
  <c r="T283" i="1"/>
  <c r="W283" i="1" s="1"/>
  <c r="T287" i="1"/>
  <c r="W287" i="1" s="1"/>
  <c r="U291" i="1"/>
  <c r="T294" i="1"/>
  <c r="W294" i="1" s="1"/>
  <c r="T305" i="1"/>
  <c r="W305" i="1" s="1"/>
  <c r="T308" i="1"/>
  <c r="W308" i="1" s="1"/>
  <c r="T312" i="1"/>
  <c r="W312" i="1" s="1"/>
  <c r="U313" i="1"/>
  <c r="U316" i="1"/>
  <c r="U319" i="1"/>
  <c r="T322" i="1"/>
  <c r="W322" i="1" s="1"/>
  <c r="T325" i="1"/>
  <c r="W325" i="1" s="1"/>
  <c r="T328" i="1"/>
  <c r="W328" i="1" s="1"/>
  <c r="U332" i="1"/>
  <c r="T335" i="1"/>
  <c r="W335" i="1" s="1"/>
  <c r="U339" i="1"/>
  <c r="U343" i="1"/>
  <c r="U351" i="1"/>
  <c r="T354" i="1"/>
  <c r="W354" i="1" s="1"/>
  <c r="T358" i="1"/>
  <c r="W358" i="1" s="1"/>
  <c r="U362" i="1"/>
  <c r="U366" i="1"/>
  <c r="U370" i="1"/>
  <c r="U374" i="1"/>
  <c r="U378" i="1"/>
  <c r="U382" i="1"/>
  <c r="U386" i="1"/>
  <c r="U390" i="1"/>
  <c r="U394" i="1"/>
  <c r="U216" i="1"/>
  <c r="T263" i="1"/>
  <c r="W263" i="1" s="1"/>
  <c r="T277" i="1"/>
  <c r="W277" i="1" s="1"/>
  <c r="U281" i="1"/>
  <c r="U292" i="1"/>
  <c r="U326" i="1"/>
  <c r="U361" i="1"/>
  <c r="U367" i="1"/>
  <c r="U380" i="1"/>
  <c r="T391" i="1"/>
  <c r="W391" i="1" s="1"/>
  <c r="U396" i="1"/>
  <c r="T399" i="1"/>
  <c r="W399" i="1" s="1"/>
  <c r="U403" i="1"/>
  <c r="U407" i="1"/>
  <c r="T411" i="1"/>
  <c r="W411" i="1" s="1"/>
  <c r="T415" i="1"/>
  <c r="W415" i="1" s="1"/>
  <c r="U419" i="1"/>
  <c r="T422" i="1"/>
  <c r="W422" i="1" s="1"/>
  <c r="U427" i="1"/>
  <c r="T431" i="1"/>
  <c r="W431" i="1" s="1"/>
  <c r="U435" i="1"/>
  <c r="T439" i="1"/>
  <c r="W439" i="1" s="1"/>
  <c r="T442" i="1"/>
  <c r="W442" i="1" s="1"/>
  <c r="T446" i="1"/>
  <c r="W446" i="1" s="1"/>
  <c r="T449" i="1"/>
  <c r="W449" i="1" s="1"/>
  <c r="U456" i="1"/>
  <c r="U459" i="1"/>
  <c r="U462" i="1"/>
  <c r="T465" i="1"/>
  <c r="W465" i="1" s="1"/>
  <c r="U472" i="1"/>
  <c r="T475" i="1"/>
  <c r="W475" i="1" s="1"/>
  <c r="T478" i="1"/>
  <c r="W478" i="1" s="1"/>
  <c r="U482" i="1"/>
  <c r="T485" i="1"/>
  <c r="W485" i="1" s="1"/>
  <c r="U489" i="1"/>
  <c r="T492" i="1"/>
  <c r="W492" i="1" s="1"/>
  <c r="T495" i="1"/>
  <c r="W495" i="1" s="1"/>
  <c r="U499" i="1"/>
  <c r="U470" i="1"/>
  <c r="U497" i="1"/>
  <c r="U227" i="1"/>
  <c r="U314" i="1"/>
  <c r="U344" i="1"/>
  <c r="U365" i="1"/>
  <c r="U371" i="1"/>
  <c r="T384" i="1"/>
  <c r="W384" i="1" s="1"/>
  <c r="U389" i="1"/>
  <c r="U391" i="1"/>
  <c r="U399" i="1"/>
  <c r="T402" i="1"/>
  <c r="W402" i="1" s="1"/>
  <c r="T406" i="1"/>
  <c r="W406" i="1" s="1"/>
  <c r="U411" i="1"/>
  <c r="U415" i="1"/>
  <c r="T418" i="1"/>
  <c r="W418" i="1" s="1"/>
  <c r="U422" i="1"/>
  <c r="T426" i="1"/>
  <c r="W426" i="1" s="1"/>
  <c r="T430" i="1"/>
  <c r="W430" i="1" s="1"/>
  <c r="U431" i="1"/>
  <c r="T434" i="1"/>
  <c r="W434" i="1" s="1"/>
  <c r="T438" i="1"/>
  <c r="W438" i="1" s="1"/>
  <c r="U439" i="1"/>
  <c r="U442" i="1"/>
  <c r="U446" i="1"/>
  <c r="U449" i="1"/>
  <c r="T452" i="1"/>
  <c r="W452" i="1" s="1"/>
  <c r="T455" i="1"/>
  <c r="W455" i="1" s="1"/>
  <c r="T458" i="1"/>
  <c r="W458" i="1" s="1"/>
  <c r="U465" i="1"/>
  <c r="T468" i="1"/>
  <c r="W468" i="1" s="1"/>
  <c r="T471" i="1"/>
  <c r="W471" i="1" s="1"/>
  <c r="U475" i="1"/>
  <c r="U478" i="1"/>
  <c r="U485" i="1"/>
  <c r="T488" i="1"/>
  <c r="W488" i="1" s="1"/>
  <c r="U492" i="1"/>
  <c r="U495" i="1"/>
  <c r="T498" i="1"/>
  <c r="W498" i="1" s="1"/>
  <c r="T8" i="1"/>
  <c r="U8" i="1"/>
  <c r="T457" i="1"/>
  <c r="W457" i="1" s="1"/>
  <c r="U487" i="1"/>
  <c r="T460" i="1"/>
  <c r="W460" i="1" s="1"/>
  <c r="U117" i="1"/>
  <c r="T223" i="1"/>
  <c r="W223" i="1" s="1"/>
  <c r="T225" i="1"/>
  <c r="W225" i="1" s="1"/>
  <c r="T288" i="1"/>
  <c r="W288" i="1" s="1"/>
  <c r="T299" i="1"/>
  <c r="W299" i="1" s="1"/>
  <c r="U333" i="1"/>
  <c r="U369" i="1"/>
  <c r="U375" i="1"/>
  <c r="U384" i="1"/>
  <c r="T395" i="1"/>
  <c r="W395" i="1" s="1"/>
  <c r="T398" i="1"/>
  <c r="W398" i="1" s="1"/>
  <c r="U402" i="1"/>
  <c r="U406" i="1"/>
  <c r="T410" i="1"/>
  <c r="W410" i="1" s="1"/>
  <c r="T414" i="1"/>
  <c r="W414" i="1" s="1"/>
  <c r="U418" i="1"/>
  <c r="U426" i="1"/>
  <c r="U430" i="1"/>
  <c r="U434" i="1"/>
  <c r="U438" i="1"/>
  <c r="T445" i="1"/>
  <c r="W445" i="1" s="1"/>
  <c r="U452" i="1"/>
  <c r="U455" i="1"/>
  <c r="U458" i="1"/>
  <c r="T461" i="1"/>
  <c r="W461" i="1" s="1"/>
  <c r="U468" i="1"/>
  <c r="U471" i="1"/>
  <c r="T474" i="1"/>
  <c r="W474" i="1" s="1"/>
  <c r="T481" i="1"/>
  <c r="W481" i="1" s="1"/>
  <c r="U488" i="1"/>
  <c r="T491" i="1"/>
  <c r="W491" i="1" s="1"/>
  <c r="T494" i="1"/>
  <c r="W494" i="1" s="1"/>
  <c r="U498" i="1"/>
  <c r="T480" i="1"/>
  <c r="W480" i="1" s="1"/>
  <c r="T473" i="1"/>
  <c r="W473" i="1" s="1"/>
  <c r="U7" i="1"/>
  <c r="T113" i="1"/>
  <c r="W113" i="1" s="1"/>
  <c r="U212" i="1"/>
  <c r="T280" i="1"/>
  <c r="W280" i="1" s="1"/>
  <c r="T284" i="1"/>
  <c r="W284" i="1" s="1"/>
  <c r="T295" i="1"/>
  <c r="W295" i="1" s="1"/>
  <c r="U317" i="1"/>
  <c r="T329" i="1"/>
  <c r="W329" i="1" s="1"/>
  <c r="T364" i="1"/>
  <c r="W364" i="1" s="1"/>
  <c r="U373" i="1"/>
  <c r="U379" i="1"/>
  <c r="T388" i="1"/>
  <c r="W388" i="1" s="1"/>
  <c r="U393" i="1"/>
  <c r="U395" i="1"/>
  <c r="U398" i="1"/>
  <c r="U410" i="1"/>
  <c r="U414" i="1"/>
  <c r="T421" i="1"/>
  <c r="W421" i="1" s="1"/>
  <c r="T425" i="1"/>
  <c r="W425" i="1" s="1"/>
  <c r="T429" i="1"/>
  <c r="W429" i="1" s="1"/>
  <c r="T433" i="1"/>
  <c r="W433" i="1" s="1"/>
  <c r="T437" i="1"/>
  <c r="W437" i="1" s="1"/>
  <c r="T441" i="1"/>
  <c r="W441" i="1" s="1"/>
  <c r="U445" i="1"/>
  <c r="T448" i="1"/>
  <c r="W448" i="1" s="1"/>
  <c r="T451" i="1"/>
  <c r="W451" i="1" s="1"/>
  <c r="T454" i="1"/>
  <c r="W454" i="1" s="1"/>
  <c r="U461" i="1"/>
  <c r="T464" i="1"/>
  <c r="W464" i="1" s="1"/>
  <c r="T467" i="1"/>
  <c r="W467" i="1" s="1"/>
  <c r="T470" i="1"/>
  <c r="W470" i="1" s="1"/>
  <c r="U474" i="1"/>
  <c r="T477" i="1"/>
  <c r="W477" i="1" s="1"/>
  <c r="U481" i="1"/>
  <c r="T484" i="1"/>
  <c r="W484" i="1" s="1"/>
  <c r="T487" i="1"/>
  <c r="W487" i="1" s="1"/>
  <c r="U491" i="1"/>
  <c r="U494" i="1"/>
  <c r="U457" i="1"/>
  <c r="U232" i="1"/>
  <c r="T255" i="1"/>
  <c r="W255" i="1" s="1"/>
  <c r="T306" i="1"/>
  <c r="W306" i="1" s="1"/>
  <c r="U340" i="1"/>
  <c r="T347" i="1"/>
  <c r="W347" i="1" s="1"/>
  <c r="T360" i="1"/>
  <c r="W360" i="1" s="1"/>
  <c r="U364" i="1"/>
  <c r="T368" i="1"/>
  <c r="W368" i="1" s="1"/>
  <c r="U377" i="1"/>
  <c r="T383" i="1"/>
  <c r="W383" i="1" s="1"/>
  <c r="U388" i="1"/>
  <c r="T401" i="1"/>
  <c r="W401" i="1" s="1"/>
  <c r="T405" i="1"/>
  <c r="W405" i="1" s="1"/>
  <c r="T409" i="1"/>
  <c r="W409" i="1" s="1"/>
  <c r="T413" i="1"/>
  <c r="W413" i="1" s="1"/>
  <c r="T417" i="1"/>
  <c r="W417" i="1" s="1"/>
  <c r="U421" i="1"/>
  <c r="T424" i="1"/>
  <c r="W424" i="1" s="1"/>
  <c r="U425" i="1"/>
  <c r="U429" i="1"/>
  <c r="U433" i="1"/>
  <c r="U437" i="1"/>
  <c r="U441" i="1"/>
  <c r="T444" i="1"/>
  <c r="W444" i="1" s="1"/>
  <c r="U454" i="1"/>
  <c r="U467" i="1"/>
  <c r="T466" i="1"/>
  <c r="W466" i="1" s="1"/>
  <c r="T493" i="1"/>
  <c r="W493" i="1" s="1"/>
  <c r="U86" i="1"/>
  <c r="U107" i="1"/>
  <c r="T230" i="1"/>
  <c r="W230" i="1" s="1"/>
  <c r="T260" i="1"/>
  <c r="W260" i="1" s="1"/>
  <c r="U274" i="1"/>
  <c r="T302" i="1"/>
  <c r="W302" i="1" s="1"/>
  <c r="T336" i="1"/>
  <c r="W336" i="1" s="1"/>
  <c r="U368" i="1"/>
  <c r="T372" i="1"/>
  <c r="W372" i="1" s="1"/>
  <c r="U381" i="1"/>
  <c r="U383" i="1"/>
  <c r="T392" i="1"/>
  <c r="W392" i="1" s="1"/>
  <c r="T397" i="1"/>
  <c r="W397" i="1" s="1"/>
  <c r="U401" i="1"/>
  <c r="T404" i="1"/>
  <c r="W404" i="1" s="1"/>
  <c r="U405" i="1"/>
  <c r="T408" i="1"/>
  <c r="W408" i="1" s="1"/>
  <c r="U409" i="1"/>
  <c r="U413" i="1"/>
  <c r="U417" i="1"/>
  <c r="T420" i="1"/>
  <c r="W420" i="1" s="1"/>
  <c r="U424" i="1"/>
  <c r="T428" i="1"/>
  <c r="W428" i="1" s="1"/>
  <c r="T432" i="1"/>
  <c r="W432" i="1" s="1"/>
  <c r="T436" i="1"/>
  <c r="W436" i="1" s="1"/>
  <c r="T440" i="1"/>
  <c r="W440" i="1" s="1"/>
  <c r="U444" i="1"/>
  <c r="T447" i="1"/>
  <c r="W447" i="1" s="1"/>
  <c r="T450" i="1"/>
  <c r="W450" i="1" s="1"/>
  <c r="T463" i="1"/>
  <c r="W463" i="1" s="1"/>
  <c r="T483" i="1"/>
  <c r="W483" i="1" s="1"/>
  <c r="T500" i="1"/>
  <c r="W500" i="1" s="1"/>
  <c r="U138" i="1"/>
  <c r="U258" i="1"/>
  <c r="U267" i="1"/>
  <c r="U323" i="1"/>
  <c r="U372" i="1"/>
  <c r="T376" i="1"/>
  <c r="W376" i="1" s="1"/>
  <c r="T387" i="1"/>
  <c r="W387" i="1" s="1"/>
  <c r="U392" i="1"/>
  <c r="U397" i="1"/>
  <c r="T400" i="1"/>
  <c r="W400" i="1" s="1"/>
  <c r="U404" i="1"/>
  <c r="U408" i="1"/>
  <c r="T412" i="1"/>
  <c r="W412" i="1" s="1"/>
  <c r="T416" i="1"/>
  <c r="W416" i="1" s="1"/>
  <c r="U420" i="1"/>
  <c r="T423" i="1"/>
  <c r="W423" i="1" s="1"/>
  <c r="U428" i="1"/>
  <c r="U432" i="1"/>
  <c r="U436" i="1"/>
  <c r="U440" i="1"/>
  <c r="T443" i="1"/>
  <c r="W443" i="1" s="1"/>
  <c r="U447" i="1"/>
  <c r="U450" i="1"/>
  <c r="T453" i="1"/>
  <c r="W453" i="1" s="1"/>
  <c r="U460" i="1"/>
  <c r="U463" i="1"/>
  <c r="U466" i="1"/>
  <c r="T469" i="1"/>
  <c r="W469" i="1" s="1"/>
  <c r="U473" i="1"/>
  <c r="T476" i="1"/>
  <c r="W476" i="1" s="1"/>
  <c r="T479" i="1"/>
  <c r="W479" i="1" s="1"/>
  <c r="U483" i="1"/>
  <c r="U486" i="1"/>
  <c r="U493" i="1"/>
  <c r="T496" i="1"/>
  <c r="W496" i="1" s="1"/>
  <c r="U500" i="1"/>
  <c r="T499" i="1"/>
  <c r="W499" i="1" s="1"/>
  <c r="U464" i="1"/>
  <c r="T497" i="1"/>
  <c r="W497" i="1" s="1"/>
  <c r="T309" i="1"/>
  <c r="W309" i="1" s="1"/>
  <c r="U355" i="1"/>
  <c r="T359" i="1"/>
  <c r="W359" i="1" s="1"/>
  <c r="U363" i="1"/>
  <c r="U376" i="1"/>
  <c r="T380" i="1"/>
  <c r="W380" i="1" s="1"/>
  <c r="U385" i="1"/>
  <c r="U387" i="1"/>
  <c r="T396" i="1"/>
  <c r="W396" i="1" s="1"/>
  <c r="U400" i="1"/>
  <c r="T403" i="1"/>
  <c r="W403" i="1" s="1"/>
  <c r="T407" i="1"/>
  <c r="W407" i="1" s="1"/>
  <c r="U412" i="1"/>
  <c r="U416" i="1"/>
  <c r="T419" i="1"/>
  <c r="W419" i="1" s="1"/>
  <c r="U423" i="1"/>
  <c r="T427" i="1"/>
  <c r="W427" i="1" s="1"/>
  <c r="T435" i="1"/>
  <c r="W435" i="1" s="1"/>
  <c r="U443" i="1"/>
  <c r="U453" i="1"/>
  <c r="T456" i="1"/>
  <c r="W456" i="1" s="1"/>
  <c r="T459" i="1"/>
  <c r="W459" i="1" s="1"/>
  <c r="T462" i="1"/>
  <c r="W462" i="1" s="1"/>
  <c r="U469" i="1"/>
  <c r="T472" i="1"/>
  <c r="W472" i="1" s="1"/>
  <c r="U476" i="1"/>
  <c r="U479" i="1"/>
  <c r="T482" i="1"/>
  <c r="W482" i="1" s="1"/>
  <c r="T489" i="1"/>
  <c r="W489" i="1" s="1"/>
  <c r="U496" i="1"/>
  <c r="U448" i="1"/>
  <c r="U451" i="1"/>
  <c r="U477" i="1"/>
  <c r="U484" i="1"/>
  <c r="T490" i="1"/>
  <c r="W490" i="1" s="1"/>
  <c r="T7" i="1"/>
  <c r="U480" i="1"/>
  <c r="T486" i="1"/>
  <c r="W486" i="1" s="1"/>
  <c r="U490" i="1"/>
  <c r="DC7" i="1" a="1"/>
  <c r="DC7" i="1" s="1"/>
  <c r="DF11" i="1" a="1"/>
  <c r="DF11" i="1" s="1"/>
  <c r="DF12" i="1" a="1"/>
  <c r="DF12" i="1" s="1"/>
  <c r="DF13" i="1" a="1"/>
  <c r="DF13" i="1" s="1"/>
  <c r="DF14" i="1" a="1"/>
  <c r="DF14" i="1" s="1"/>
  <c r="DF8" i="1" a="1"/>
  <c r="DF8" i="1" s="1"/>
  <c r="DF9" i="1" a="1"/>
  <c r="DF9" i="1" s="1"/>
  <c r="DF15" i="1" a="1"/>
  <c r="DF15" i="1" s="1"/>
  <c r="DF10" i="1" a="1"/>
  <c r="DF10" i="1" s="1"/>
  <c r="DF7" i="1" a="1"/>
  <c r="DF7" i="1" s="1"/>
  <c r="DC8" i="1" a="1"/>
  <c r="DC8" i="1" s="1"/>
  <c r="DC14" i="1" a="1"/>
  <c r="DC14" i="1" s="1"/>
  <c r="DC15" i="1" a="1"/>
  <c r="DC15" i="1" s="1"/>
  <c r="DC9" i="1" a="1"/>
  <c r="DC9" i="1" s="1"/>
  <c r="DC13" i="1" a="1"/>
  <c r="DC13" i="1" s="1"/>
  <c r="DC10" i="1" a="1"/>
  <c r="DC10" i="1" s="1"/>
  <c r="DC11" i="1" a="1"/>
  <c r="DC11" i="1" s="1"/>
  <c r="DC12" i="1" a="1"/>
  <c r="DC12" i="1" s="1"/>
  <c r="CQ1" i="1"/>
  <c r="CI1" i="1"/>
  <c r="X14" i="1" a="1"/>
  <c r="X78" i="1" a="1"/>
  <c r="X142" i="1" a="1"/>
  <c r="X206" i="1" a="1"/>
  <c r="X270" i="1" a="1"/>
  <c r="X334" i="1" a="1"/>
  <c r="X398" i="1" a="1"/>
  <c r="X462" i="1" a="1"/>
  <c r="X503" i="1" a="1"/>
  <c r="X63" i="1" a="1"/>
  <c r="X135" i="1" a="1"/>
  <c r="X199" i="1" a="1"/>
  <c r="X263" i="1" a="1"/>
  <c r="X327" i="1" a="1"/>
  <c r="X391" i="1" a="1"/>
  <c r="X463" i="1" a="1"/>
  <c r="X32" i="1" a="1"/>
  <c r="X96" i="1" a="1"/>
  <c r="X160" i="1" a="1"/>
  <c r="X224" i="1" a="1"/>
  <c r="X288" i="1" a="1"/>
  <c r="X352" i="1" a="1"/>
  <c r="X416" i="1" a="1"/>
  <c r="X480" i="1" a="1"/>
  <c r="X41" i="1" a="1"/>
  <c r="X105" i="1" a="1"/>
  <c r="X169" i="1" a="1"/>
  <c r="X233" i="1" a="1"/>
  <c r="X297" i="1" a="1"/>
  <c r="X361" i="1" a="1"/>
  <c r="X425" i="1" a="1"/>
  <c r="X489" i="1" a="1"/>
  <c r="X141" i="1" a="1"/>
  <c r="X325" i="1" a="1"/>
  <c r="X18" i="1" a="1"/>
  <c r="X82" i="1" a="1"/>
  <c r="X146" i="1" a="1"/>
  <c r="X210" i="1" a="1"/>
  <c r="X274" i="1" a="1"/>
  <c r="X338" i="1" a="1"/>
  <c r="X402" i="1" a="1"/>
  <c r="X466" i="1" a="1"/>
  <c r="X205" i="1" a="1"/>
  <c r="X43" i="1" a="1"/>
  <c r="X107" i="1" a="1"/>
  <c r="X171" i="1" a="1"/>
  <c r="X235" i="1" a="1"/>
  <c r="X299" i="1" a="1"/>
  <c r="X363" i="1" a="1"/>
  <c r="X427" i="1" a="1"/>
  <c r="X491" i="1" a="1"/>
  <c r="X173" i="1" a="1"/>
  <c r="X389" i="1" a="1"/>
  <c r="X28" i="1" a="1"/>
  <c r="X92" i="1" a="1"/>
  <c r="X156" i="1" a="1"/>
  <c r="X220" i="1" a="1"/>
  <c r="X284" i="1" a="1"/>
  <c r="X348" i="1" a="1"/>
  <c r="X412" i="1" a="1"/>
  <c r="X476" i="1" a="1"/>
  <c r="X101" i="1" a="1"/>
  <c r="X309" i="1" a="1"/>
  <c r="X22" i="1" a="1"/>
  <c r="X86" i="1" a="1"/>
  <c r="X150" i="1" a="1"/>
  <c r="X214" i="1" a="1"/>
  <c r="X278" i="1" a="1"/>
  <c r="X342" i="1" a="1"/>
  <c r="X406" i="1" a="1"/>
  <c r="X470" i="1" a="1"/>
  <c r="X7" i="1" a="1"/>
  <c r="X71" i="1" a="1"/>
  <c r="X143" i="1" a="1"/>
  <c r="X207" i="1" a="1"/>
  <c r="X271" i="1" a="1"/>
  <c r="X335" i="1" a="1"/>
  <c r="X399" i="1" a="1"/>
  <c r="X471" i="1" a="1"/>
  <c r="X40" i="1" a="1"/>
  <c r="X104" i="1" a="1"/>
  <c r="X168" i="1" a="1"/>
  <c r="X232" i="1" a="1"/>
  <c r="X296" i="1" a="1"/>
  <c r="X360" i="1" a="1"/>
  <c r="X424" i="1" a="1"/>
  <c r="X488" i="1" a="1"/>
  <c r="X49" i="1" a="1"/>
  <c r="X113" i="1" a="1"/>
  <c r="X177" i="1" a="1"/>
  <c r="X241" i="1" a="1"/>
  <c r="X305" i="1" a="1"/>
  <c r="X369" i="1" a="1"/>
  <c r="X433" i="1" a="1"/>
  <c r="X497" i="1" a="1"/>
  <c r="X165" i="1" a="1"/>
  <c r="X349" i="1" a="1"/>
  <c r="X26" i="1" a="1"/>
  <c r="X90" i="1" a="1"/>
  <c r="X154" i="1" a="1"/>
  <c r="X218" i="1" a="1"/>
  <c r="X282" i="1" a="1"/>
  <c r="X346" i="1" a="1"/>
  <c r="X410" i="1" a="1"/>
  <c r="X474" i="1" a="1"/>
  <c r="X317" i="1" a="1"/>
  <c r="X51" i="1" a="1"/>
  <c r="X115" i="1" a="1"/>
  <c r="X179" i="1" a="1"/>
  <c r="X243" i="1" a="1"/>
  <c r="X307" i="1" a="1"/>
  <c r="X371" i="1" a="1"/>
  <c r="X435" i="1" a="1"/>
  <c r="X499" i="1" a="1"/>
  <c r="X197" i="1" a="1"/>
  <c r="X405" i="1" a="1"/>
  <c r="X36" i="1" a="1"/>
  <c r="X100" i="1" a="1"/>
  <c r="X164" i="1" a="1"/>
  <c r="X228" i="1" a="1"/>
  <c r="X292" i="1" a="1"/>
  <c r="X356" i="1" a="1"/>
  <c r="X420" i="1" a="1"/>
  <c r="X484" i="1" a="1"/>
  <c r="X133" i="1" a="1"/>
  <c r="X341" i="1" a="1"/>
  <c r="X30" i="1" a="1"/>
  <c r="X94" i="1" a="1"/>
  <c r="X158" i="1" a="1"/>
  <c r="X222" i="1" a="1"/>
  <c r="X286" i="1" a="1"/>
  <c r="X350" i="1" a="1"/>
  <c r="X414" i="1" a="1"/>
  <c r="X478" i="1" a="1"/>
  <c r="X15" i="1" a="1"/>
  <c r="X79" i="1" a="1"/>
  <c r="X151" i="1" a="1"/>
  <c r="X215" i="1" a="1"/>
  <c r="X279" i="1" a="1"/>
  <c r="X343" i="1" a="1"/>
  <c r="X407" i="1" a="1"/>
  <c r="X479" i="1" a="1"/>
  <c r="X48" i="1" a="1"/>
  <c r="X112" i="1" a="1"/>
  <c r="X176" i="1" a="1"/>
  <c r="X240" i="1" a="1"/>
  <c r="X304" i="1" a="1"/>
  <c r="X368" i="1" a="1"/>
  <c r="X432" i="1" a="1"/>
  <c r="X496" i="1" a="1"/>
  <c r="X57" i="1" a="1"/>
  <c r="X121" i="1" a="1"/>
  <c r="X185" i="1" a="1"/>
  <c r="X249" i="1" a="1"/>
  <c r="X313" i="1" a="1"/>
  <c r="X377" i="1" a="1"/>
  <c r="X441" i="1" a="1"/>
  <c r="X505" i="1" a="1"/>
  <c r="X189" i="1" a="1"/>
  <c r="X365" i="1" a="1"/>
  <c r="X34" i="1" a="1"/>
  <c r="X98" i="1" a="1"/>
  <c r="X162" i="1" a="1"/>
  <c r="X226" i="1" a="1"/>
  <c r="X290" i="1" a="1"/>
  <c r="X354" i="1" a="1"/>
  <c r="X418" i="1" a="1"/>
  <c r="X482" i="1" a="1"/>
  <c r="X413" i="1" a="1"/>
  <c r="X59" i="1" a="1"/>
  <c r="X123" i="1" a="1"/>
  <c r="X187" i="1" a="1"/>
  <c r="X251" i="1" a="1"/>
  <c r="X315" i="1" a="1"/>
  <c r="X379" i="1" a="1"/>
  <c r="X443" i="1" a="1"/>
  <c r="X507" i="1" a="1"/>
  <c r="X229" i="1" a="1"/>
  <c r="X429" i="1" a="1"/>
  <c r="X44" i="1" a="1"/>
  <c r="X108" i="1" a="1"/>
  <c r="X172" i="1" a="1"/>
  <c r="X236" i="1" a="1"/>
  <c r="X300" i="1" a="1"/>
  <c r="X364" i="1" a="1"/>
  <c r="X428" i="1" a="1"/>
  <c r="X492" i="1" a="1"/>
  <c r="X157" i="1" a="1"/>
  <c r="X381" i="1" a="1"/>
  <c r="X38" i="1" a="1"/>
  <c r="X102" i="1" a="1"/>
  <c r="X166" i="1" a="1"/>
  <c r="X230" i="1" a="1"/>
  <c r="X294" i="1" a="1"/>
  <c r="X358" i="1" a="1"/>
  <c r="X422" i="1" a="1"/>
  <c r="X486" i="1" a="1"/>
  <c r="X23" i="1" a="1"/>
  <c r="X87" i="1" a="1"/>
  <c r="X159" i="1" a="1"/>
  <c r="X223" i="1" a="1"/>
  <c r="X287" i="1" a="1"/>
  <c r="X351" i="1" a="1"/>
  <c r="X415" i="1" a="1"/>
  <c r="X487" i="1" a="1"/>
  <c r="X56" i="1" a="1"/>
  <c r="X120" i="1" a="1"/>
  <c r="X184" i="1" a="1"/>
  <c r="X248" i="1" a="1"/>
  <c r="X312" i="1" a="1"/>
  <c r="X376" i="1" a="1"/>
  <c r="X440" i="1" a="1"/>
  <c r="X504" i="1" a="1"/>
  <c r="X65" i="1" a="1"/>
  <c r="X129" i="1" a="1"/>
  <c r="X193" i="1" a="1"/>
  <c r="X257" i="1" a="1"/>
  <c r="X321" i="1" a="1"/>
  <c r="X385" i="1" a="1"/>
  <c r="X449" i="1" a="1"/>
  <c r="X37" i="1" a="1"/>
  <c r="X213" i="1" a="1"/>
  <c r="X397" i="1" a="1"/>
  <c r="X42" i="1" a="1"/>
  <c r="X106" i="1" a="1"/>
  <c r="X170" i="1" a="1"/>
  <c r="X234" i="1" a="1"/>
  <c r="X298" i="1" a="1"/>
  <c r="X362" i="1" a="1"/>
  <c r="X426" i="1" a="1"/>
  <c r="X490" i="1" a="1"/>
  <c r="X6" i="1" a="1"/>
  <c r="X67" i="1" a="1"/>
  <c r="X131" i="1" a="1"/>
  <c r="X195" i="1" a="1"/>
  <c r="X259" i="1" a="1"/>
  <c r="X323" i="1" a="1"/>
  <c r="X387" i="1" a="1"/>
  <c r="X451" i="1" a="1"/>
  <c r="X21" i="1" a="1"/>
  <c r="X269" i="1" a="1"/>
  <c r="X445" i="1" a="1"/>
  <c r="X52" i="1" a="1"/>
  <c r="X116" i="1" a="1"/>
  <c r="X180" i="1" a="1"/>
  <c r="X244" i="1" a="1"/>
  <c r="X308" i="1" a="1"/>
  <c r="X372" i="1" a="1"/>
  <c r="X436" i="1" a="1"/>
  <c r="X500" i="1" a="1"/>
  <c r="X181" i="1" a="1"/>
  <c r="X421" i="1" a="1"/>
  <c r="X46" i="1" a="1"/>
  <c r="X110" i="1" a="1"/>
  <c r="X174" i="1" a="1"/>
  <c r="X238" i="1" a="1"/>
  <c r="X302" i="1" a="1"/>
  <c r="X366" i="1" a="1"/>
  <c r="X430" i="1" a="1"/>
  <c r="X494" i="1" a="1"/>
  <c r="X31" i="1" a="1"/>
  <c r="X95" i="1" a="1"/>
  <c r="X167" i="1" a="1"/>
  <c r="X231" i="1" a="1"/>
  <c r="X295" i="1" a="1"/>
  <c r="X359" i="1" a="1"/>
  <c r="X423" i="1" a="1"/>
  <c r="X495" i="1" a="1"/>
  <c r="X64" i="1" a="1"/>
  <c r="X128" i="1" a="1"/>
  <c r="X192" i="1" a="1"/>
  <c r="X256" i="1" a="1"/>
  <c r="X320" i="1" a="1"/>
  <c r="X384" i="1" a="1"/>
  <c r="X448" i="1" a="1"/>
  <c r="X9" i="1" a="1"/>
  <c r="X73" i="1" a="1"/>
  <c r="X137" i="1" a="1"/>
  <c r="X201" i="1" a="1"/>
  <c r="X265" i="1" a="1"/>
  <c r="X329" i="1" a="1"/>
  <c r="X393" i="1" a="1"/>
  <c r="X457" i="1" a="1"/>
  <c r="X45" i="1" a="1"/>
  <c r="X237" i="1" a="1"/>
  <c r="X437" i="1" a="1"/>
  <c r="X50" i="1" a="1"/>
  <c r="X114" i="1" a="1"/>
  <c r="X178" i="1" a="1"/>
  <c r="X242" i="1" a="1"/>
  <c r="X306" i="1" a="1"/>
  <c r="X370" i="1" a="1"/>
  <c r="X434" i="1" a="1"/>
  <c r="X498" i="1" a="1"/>
  <c r="X11" i="1" a="1"/>
  <c r="X75" i="1" a="1"/>
  <c r="X139" i="1" a="1"/>
  <c r="X203" i="1" a="1"/>
  <c r="X267" i="1" a="1"/>
  <c r="X331" i="1" a="1"/>
  <c r="X395" i="1" a="1"/>
  <c r="X459" i="1" a="1"/>
  <c r="X61" i="1" a="1"/>
  <c r="X301" i="1" a="1"/>
  <c r="X461" i="1" a="1"/>
  <c r="X60" i="1" a="1"/>
  <c r="X124" i="1" a="1"/>
  <c r="X188" i="1" a="1"/>
  <c r="X252" i="1" a="1"/>
  <c r="X316" i="1" a="1"/>
  <c r="X380" i="1" a="1"/>
  <c r="X444" i="1" a="1"/>
  <c r="X508" i="1" a="1"/>
  <c r="X221" i="1" a="1"/>
  <c r="X453" i="1" a="1"/>
  <c r="X54" i="1" a="1"/>
  <c r="X118" i="1" a="1"/>
  <c r="X182" i="1" a="1"/>
  <c r="X246" i="1" a="1"/>
  <c r="X310" i="1" a="1"/>
  <c r="X374" i="1" a="1"/>
  <c r="X438" i="1" a="1"/>
  <c r="X502" i="1" a="1"/>
  <c r="X39" i="1" a="1"/>
  <c r="X103" i="1" a="1"/>
  <c r="X175" i="1" a="1"/>
  <c r="X239" i="1" a="1"/>
  <c r="X303" i="1" a="1"/>
  <c r="X367" i="1" a="1"/>
  <c r="X431" i="1" a="1"/>
  <c r="X8" i="1" a="1"/>
  <c r="X72" i="1" a="1"/>
  <c r="X136" i="1" a="1"/>
  <c r="X200" i="1" a="1"/>
  <c r="X264" i="1" a="1"/>
  <c r="X328" i="1" a="1"/>
  <c r="X392" i="1" a="1"/>
  <c r="X456" i="1" a="1"/>
  <c r="X17" i="1" a="1"/>
  <c r="X81" i="1" a="1"/>
  <c r="X145" i="1" a="1"/>
  <c r="X209" i="1" a="1"/>
  <c r="X273" i="1" a="1"/>
  <c r="X337" i="1" a="1"/>
  <c r="X401" i="1" a="1"/>
  <c r="X465" i="1" a="1"/>
  <c r="X69" i="1" a="1"/>
  <c r="X253" i="1" a="1"/>
  <c r="X469" i="1" a="1"/>
  <c r="X58" i="1" a="1"/>
  <c r="X122" i="1" a="1"/>
  <c r="X186" i="1" a="1"/>
  <c r="X250" i="1" a="1"/>
  <c r="X314" i="1" a="1"/>
  <c r="X378" i="1" a="1"/>
  <c r="X442" i="1" a="1"/>
  <c r="X506" i="1" a="1"/>
  <c r="X19" i="1" a="1"/>
  <c r="X83" i="1" a="1"/>
  <c r="X147" i="1" a="1"/>
  <c r="X211" i="1" a="1"/>
  <c r="X275" i="1" a="1"/>
  <c r="X339" i="1" a="1"/>
  <c r="X403" i="1" a="1"/>
  <c r="X467" i="1" a="1"/>
  <c r="X85" i="1" a="1"/>
  <c r="X333" i="1" a="1"/>
  <c r="X485" i="1" a="1"/>
  <c r="X68" i="1" a="1"/>
  <c r="X132" i="1" a="1"/>
  <c r="X196" i="1" a="1"/>
  <c r="X260" i="1" a="1"/>
  <c r="X324" i="1" a="1"/>
  <c r="X388" i="1" a="1"/>
  <c r="X452" i="1" a="1"/>
  <c r="X13" i="1" a="1"/>
  <c r="X245" i="1" a="1"/>
  <c r="X477" i="1" a="1"/>
  <c r="X62" i="1" a="1"/>
  <c r="X126" i="1" a="1"/>
  <c r="X190" i="1" a="1"/>
  <c r="X254" i="1" a="1"/>
  <c r="X318" i="1" a="1"/>
  <c r="X382" i="1" a="1"/>
  <c r="X446" i="1" a="1"/>
  <c r="X111" i="1" a="1"/>
  <c r="X47" i="1" a="1"/>
  <c r="X119" i="1" a="1"/>
  <c r="X183" i="1" a="1"/>
  <c r="X247" i="1" a="1"/>
  <c r="X311" i="1" a="1"/>
  <c r="X375" i="1" a="1"/>
  <c r="X439" i="1" a="1"/>
  <c r="X16" i="1" a="1"/>
  <c r="X80" i="1" a="1"/>
  <c r="X144" i="1" a="1"/>
  <c r="X208" i="1" a="1"/>
  <c r="X272" i="1" a="1"/>
  <c r="X336" i="1" a="1"/>
  <c r="X400" i="1" a="1"/>
  <c r="X464" i="1" a="1"/>
  <c r="X25" i="1" a="1"/>
  <c r="X89" i="1" a="1"/>
  <c r="X153" i="1" a="1"/>
  <c r="X217" i="1" a="1"/>
  <c r="X281" i="1" a="1"/>
  <c r="X345" i="1" a="1"/>
  <c r="X409" i="1" a="1"/>
  <c r="X473" i="1" a="1"/>
  <c r="X93" i="1" a="1"/>
  <c r="X277" i="1" a="1"/>
  <c r="X493" i="1" a="1"/>
  <c r="X66" i="1" a="1"/>
  <c r="X130" i="1" a="1"/>
  <c r="X194" i="1" a="1"/>
  <c r="X258" i="1" a="1"/>
  <c r="X322" i="1" a="1"/>
  <c r="X386" i="1" a="1"/>
  <c r="X450" i="1" a="1"/>
  <c r="X29" i="1" a="1"/>
  <c r="X27" i="1" a="1"/>
  <c r="X91" i="1" a="1"/>
  <c r="X155" i="1" a="1"/>
  <c r="X219" i="1" a="1"/>
  <c r="X283" i="1" a="1"/>
  <c r="X347" i="1" a="1"/>
  <c r="X411" i="1" a="1"/>
  <c r="X475" i="1" a="1"/>
  <c r="X125" i="1" a="1"/>
  <c r="X357" i="1" a="1"/>
  <c r="X12" i="1" a="1"/>
  <c r="X76" i="1" a="1"/>
  <c r="X140" i="1" a="1"/>
  <c r="X204" i="1" a="1"/>
  <c r="X268" i="1" a="1"/>
  <c r="X332" i="1" a="1"/>
  <c r="X396" i="1" a="1"/>
  <c r="X460" i="1" a="1"/>
  <c r="X53" i="1" a="1"/>
  <c r="X261" i="1" a="1"/>
  <c r="X501" i="1" a="1"/>
  <c r="X70" i="1" a="1"/>
  <c r="X134" i="1" a="1"/>
  <c r="X198" i="1" a="1"/>
  <c r="X262" i="1" a="1"/>
  <c r="X326" i="1" a="1"/>
  <c r="X390" i="1" a="1"/>
  <c r="X454" i="1" a="1"/>
  <c r="X447" i="1" a="1"/>
  <c r="X55" i="1" a="1"/>
  <c r="X127" i="1" a="1"/>
  <c r="X191" i="1" a="1"/>
  <c r="X255" i="1" a="1"/>
  <c r="X319" i="1" a="1"/>
  <c r="X383" i="1" a="1"/>
  <c r="X455" i="1" a="1"/>
  <c r="X24" i="1" a="1"/>
  <c r="X88" i="1" a="1"/>
  <c r="X152" i="1" a="1"/>
  <c r="X216" i="1" a="1"/>
  <c r="X280" i="1" a="1"/>
  <c r="X344" i="1" a="1"/>
  <c r="X408" i="1" a="1"/>
  <c r="X472" i="1" a="1"/>
  <c r="X33" i="1" a="1"/>
  <c r="X97" i="1" a="1"/>
  <c r="X161" i="1" a="1"/>
  <c r="X225" i="1" a="1"/>
  <c r="X289" i="1" a="1"/>
  <c r="X353" i="1" a="1"/>
  <c r="X417" i="1" a="1"/>
  <c r="X481" i="1" a="1"/>
  <c r="X109" i="1" a="1"/>
  <c r="X293" i="1" a="1"/>
  <c r="X10" i="1" a="1"/>
  <c r="X74" i="1" a="1"/>
  <c r="X138" i="1" a="1"/>
  <c r="X202" i="1" a="1"/>
  <c r="X266" i="1" a="1"/>
  <c r="X330" i="1" a="1"/>
  <c r="X394" i="1" a="1"/>
  <c r="X458" i="1" a="1"/>
  <c r="X117" i="1" a="1"/>
  <c r="X35" i="1" a="1"/>
  <c r="X99" i="1" a="1"/>
  <c r="X163" i="1" a="1"/>
  <c r="X227" i="1" a="1"/>
  <c r="X291" i="1" a="1"/>
  <c r="X355" i="1" a="1"/>
  <c r="X419" i="1" a="1"/>
  <c r="X483" i="1" a="1"/>
  <c r="X149" i="1" a="1"/>
  <c r="X373" i="1" a="1"/>
  <c r="X20" i="1" a="1"/>
  <c r="X84" i="1" a="1"/>
  <c r="X148" i="1" a="1"/>
  <c r="X212" i="1" a="1"/>
  <c r="X276" i="1" a="1"/>
  <c r="X340" i="1" a="1"/>
  <c r="X404" i="1" a="1"/>
  <c r="X468" i="1" a="1"/>
  <c r="X77" i="1" a="1"/>
  <c r="X285" i="1" a="1"/>
  <c r="X285" i="1" l="1"/>
  <c r="X77" i="1"/>
  <c r="X468" i="1"/>
  <c r="X404" i="1"/>
  <c r="X340" i="1"/>
  <c r="X276" i="1"/>
  <c r="X212" i="1"/>
  <c r="X148" i="1"/>
  <c r="X84" i="1"/>
  <c r="X20" i="1"/>
  <c r="X373" i="1"/>
  <c r="X149" i="1"/>
  <c r="X483" i="1"/>
  <c r="X419" i="1"/>
  <c r="X355" i="1"/>
  <c r="X291" i="1"/>
  <c r="X227" i="1"/>
  <c r="X163" i="1"/>
  <c r="X99" i="1"/>
  <c r="X35" i="1"/>
  <c r="X117" i="1"/>
  <c r="X458" i="1"/>
  <c r="X394" i="1"/>
  <c r="X330" i="1"/>
  <c r="X266" i="1"/>
  <c r="X202" i="1"/>
  <c r="X138" i="1"/>
  <c r="X74" i="1"/>
  <c r="X10" i="1"/>
  <c r="X293" i="1"/>
  <c r="X109" i="1"/>
  <c r="X481" i="1"/>
  <c r="X417" i="1"/>
  <c r="X353" i="1"/>
  <c r="X289" i="1"/>
  <c r="X225" i="1"/>
  <c r="X161" i="1"/>
  <c r="X97" i="1"/>
  <c r="X33" i="1"/>
  <c r="X472" i="1"/>
  <c r="X408" i="1"/>
  <c r="X344" i="1"/>
  <c r="X280" i="1"/>
  <c r="X216" i="1"/>
  <c r="X152" i="1"/>
  <c r="X88" i="1"/>
  <c r="X24" i="1"/>
  <c r="X455" i="1"/>
  <c r="X383" i="1"/>
  <c r="X319" i="1"/>
  <c r="X255" i="1"/>
  <c r="X191" i="1"/>
  <c r="X127" i="1"/>
  <c r="X55" i="1"/>
  <c r="X447" i="1"/>
  <c r="X454" i="1"/>
  <c r="X390" i="1"/>
  <c r="X326" i="1"/>
  <c r="X262" i="1"/>
  <c r="X198" i="1"/>
  <c r="X134" i="1"/>
  <c r="X70" i="1"/>
  <c r="X501" i="1"/>
  <c r="X261" i="1"/>
  <c r="X53" i="1"/>
  <c r="X460" i="1"/>
  <c r="X396" i="1"/>
  <c r="X332" i="1"/>
  <c r="X268" i="1"/>
  <c r="X204" i="1"/>
  <c r="X140" i="1"/>
  <c r="X76" i="1"/>
  <c r="X12" i="1"/>
  <c r="X357" i="1"/>
  <c r="X125" i="1"/>
  <c r="X475" i="1"/>
  <c r="X411" i="1"/>
  <c r="X347" i="1"/>
  <c r="X283" i="1"/>
  <c r="X219" i="1"/>
  <c r="X155" i="1"/>
  <c r="X91" i="1"/>
  <c r="X27" i="1"/>
  <c r="X29" i="1"/>
  <c r="X450" i="1"/>
  <c r="X386" i="1"/>
  <c r="X322" i="1"/>
  <c r="X258" i="1"/>
  <c r="X194" i="1"/>
  <c r="X130" i="1"/>
  <c r="X66" i="1"/>
  <c r="X493" i="1"/>
  <c r="X277" i="1"/>
  <c r="X93" i="1"/>
  <c r="X473" i="1"/>
  <c r="X409" i="1"/>
  <c r="X345" i="1"/>
  <c r="X281" i="1"/>
  <c r="X217" i="1"/>
  <c r="X153" i="1"/>
  <c r="X89" i="1"/>
  <c r="X25" i="1"/>
  <c r="X464" i="1"/>
  <c r="X400" i="1"/>
  <c r="X336" i="1"/>
  <c r="X272" i="1"/>
  <c r="X208" i="1"/>
  <c r="X144" i="1"/>
  <c r="X80" i="1"/>
  <c r="X16" i="1"/>
  <c r="X439" i="1"/>
  <c r="X375" i="1"/>
  <c r="X311" i="1"/>
  <c r="X247" i="1"/>
  <c r="X183" i="1"/>
  <c r="X119" i="1"/>
  <c r="X47" i="1"/>
  <c r="X111" i="1"/>
  <c r="X446" i="1"/>
  <c r="X382" i="1"/>
  <c r="X318" i="1"/>
  <c r="X254" i="1"/>
  <c r="X190" i="1"/>
  <c r="X126" i="1"/>
  <c r="X62" i="1"/>
  <c r="X477" i="1"/>
  <c r="X245" i="1"/>
  <c r="X13" i="1"/>
  <c r="X452" i="1"/>
  <c r="X388" i="1"/>
  <c r="X324" i="1"/>
  <c r="X260" i="1"/>
  <c r="X196" i="1"/>
  <c r="X132" i="1"/>
  <c r="X68" i="1"/>
  <c r="X485" i="1"/>
  <c r="X333" i="1"/>
  <c r="X85" i="1"/>
  <c r="X467" i="1"/>
  <c r="X403" i="1"/>
  <c r="X339" i="1"/>
  <c r="X275" i="1"/>
  <c r="X211" i="1"/>
  <c r="X147" i="1"/>
  <c r="X83" i="1"/>
  <c r="X19" i="1"/>
  <c r="X506" i="1"/>
  <c r="X442" i="1"/>
  <c r="X378" i="1"/>
  <c r="X314" i="1"/>
  <c r="X250" i="1"/>
  <c r="X186" i="1"/>
  <c r="X122" i="1"/>
  <c r="X58" i="1"/>
  <c r="X469" i="1"/>
  <c r="X253" i="1"/>
  <c r="X69" i="1"/>
  <c r="X465" i="1"/>
  <c r="X401" i="1"/>
  <c r="X337" i="1"/>
  <c r="X273" i="1"/>
  <c r="X209" i="1"/>
  <c r="X145" i="1"/>
  <c r="X81" i="1"/>
  <c r="X17" i="1"/>
  <c r="X456" i="1"/>
  <c r="X392" i="1"/>
  <c r="X328" i="1"/>
  <c r="X264" i="1"/>
  <c r="X200" i="1"/>
  <c r="X136" i="1"/>
  <c r="X72" i="1"/>
  <c r="X8" i="1"/>
  <c r="X431" i="1"/>
  <c r="X367" i="1"/>
  <c r="X303" i="1"/>
  <c r="X239" i="1"/>
  <c r="X175" i="1"/>
  <c r="X103" i="1"/>
  <c r="X39" i="1"/>
  <c r="X502" i="1"/>
  <c r="X438" i="1"/>
  <c r="X374" i="1"/>
  <c r="X310" i="1"/>
  <c r="X246" i="1"/>
  <c r="X182" i="1"/>
  <c r="X118" i="1"/>
  <c r="X54" i="1"/>
  <c r="X453" i="1"/>
  <c r="X221" i="1"/>
  <c r="X508" i="1"/>
  <c r="X444" i="1"/>
  <c r="X380" i="1"/>
  <c r="X316" i="1"/>
  <c r="X252" i="1"/>
  <c r="X188" i="1"/>
  <c r="X124" i="1"/>
  <c r="X60" i="1"/>
  <c r="X461" i="1"/>
  <c r="X301" i="1"/>
  <c r="X61" i="1"/>
  <c r="X459" i="1"/>
  <c r="X395" i="1"/>
  <c r="X331" i="1"/>
  <c r="X267" i="1"/>
  <c r="X203" i="1"/>
  <c r="X139" i="1"/>
  <c r="X75" i="1"/>
  <c r="X11" i="1"/>
  <c r="X498" i="1"/>
  <c r="X434" i="1"/>
  <c r="X370" i="1"/>
  <c r="X306" i="1"/>
  <c r="X242" i="1"/>
  <c r="X178" i="1"/>
  <c r="X114" i="1"/>
  <c r="X50" i="1"/>
  <c r="X437" i="1"/>
  <c r="X237" i="1"/>
  <c r="X45" i="1"/>
  <c r="X457" i="1"/>
  <c r="X393" i="1"/>
  <c r="X329" i="1"/>
  <c r="X265" i="1"/>
  <c r="X201" i="1"/>
  <c r="X137" i="1"/>
  <c r="X73" i="1"/>
  <c r="X9" i="1"/>
  <c r="X448" i="1"/>
  <c r="X384" i="1"/>
  <c r="X320" i="1"/>
  <c r="X256" i="1"/>
  <c r="X192" i="1"/>
  <c r="X128" i="1"/>
  <c r="X64" i="1"/>
  <c r="X495" i="1"/>
  <c r="X423" i="1"/>
  <c r="X359" i="1"/>
  <c r="X295" i="1"/>
  <c r="X231" i="1"/>
  <c r="X167" i="1"/>
  <c r="X95" i="1"/>
  <c r="X31" i="1"/>
  <c r="X494" i="1"/>
  <c r="X430" i="1"/>
  <c r="X366" i="1"/>
  <c r="X302" i="1"/>
  <c r="X238" i="1"/>
  <c r="X174" i="1"/>
  <c r="X110" i="1"/>
  <c r="X46" i="1"/>
  <c r="X421" i="1"/>
  <c r="X181" i="1"/>
  <c r="X500" i="1"/>
  <c r="X436" i="1"/>
  <c r="X372" i="1"/>
  <c r="X308" i="1"/>
  <c r="X244" i="1"/>
  <c r="X180" i="1"/>
  <c r="X116" i="1"/>
  <c r="X52" i="1"/>
  <c r="X445" i="1"/>
  <c r="X269" i="1"/>
  <c r="X21" i="1"/>
  <c r="X451" i="1"/>
  <c r="X387" i="1"/>
  <c r="X323" i="1"/>
  <c r="X259" i="1"/>
  <c r="X195" i="1"/>
  <c r="X131" i="1"/>
  <c r="X67" i="1"/>
  <c r="X6" i="1"/>
  <c r="X490" i="1"/>
  <c r="X426" i="1"/>
  <c r="X362" i="1"/>
  <c r="X298" i="1"/>
  <c r="X234" i="1"/>
  <c r="X170" i="1"/>
  <c r="X106" i="1"/>
  <c r="X42" i="1"/>
  <c r="X397" i="1"/>
  <c r="X213" i="1"/>
  <c r="X37" i="1"/>
  <c r="X449" i="1"/>
  <c r="X385" i="1"/>
  <c r="X321" i="1"/>
  <c r="X257" i="1"/>
  <c r="X193" i="1"/>
  <c r="X129" i="1"/>
  <c r="X65" i="1"/>
  <c r="X504" i="1"/>
  <c r="X440" i="1"/>
  <c r="X376" i="1"/>
  <c r="X312" i="1"/>
  <c r="X248" i="1"/>
  <c r="X184" i="1"/>
  <c r="X120" i="1"/>
  <c r="X56" i="1"/>
  <c r="X487" i="1"/>
  <c r="X415" i="1"/>
  <c r="X351" i="1"/>
  <c r="X287" i="1"/>
  <c r="X223" i="1"/>
  <c r="X159" i="1"/>
  <c r="X87" i="1"/>
  <c r="X23" i="1"/>
  <c r="X486" i="1"/>
  <c r="X422" i="1"/>
  <c r="X358" i="1"/>
  <c r="X294" i="1"/>
  <c r="X230" i="1"/>
  <c r="X166" i="1"/>
  <c r="X102" i="1"/>
  <c r="X38" i="1"/>
  <c r="X381" i="1"/>
  <c r="X157" i="1"/>
  <c r="X492" i="1"/>
  <c r="X428" i="1"/>
  <c r="X364" i="1"/>
  <c r="X300" i="1"/>
  <c r="X236" i="1"/>
  <c r="X172" i="1"/>
  <c r="X108" i="1"/>
  <c r="X44" i="1"/>
  <c r="X429" i="1"/>
  <c r="X229" i="1"/>
  <c r="X507" i="1"/>
  <c r="X443" i="1"/>
  <c r="X379" i="1"/>
  <c r="X315" i="1"/>
  <c r="X251" i="1"/>
  <c r="X187" i="1"/>
  <c r="X123" i="1"/>
  <c r="X59" i="1"/>
  <c r="X413" i="1"/>
  <c r="X482" i="1"/>
  <c r="X418" i="1"/>
  <c r="X354" i="1"/>
  <c r="X290" i="1"/>
  <c r="X226" i="1"/>
  <c r="X162" i="1"/>
  <c r="X98" i="1"/>
  <c r="X34" i="1"/>
  <c r="X365" i="1"/>
  <c r="X189" i="1"/>
  <c r="X505" i="1"/>
  <c r="X441" i="1"/>
  <c r="X377" i="1"/>
  <c r="X313" i="1"/>
  <c r="X249" i="1"/>
  <c r="X185" i="1"/>
  <c r="X121" i="1"/>
  <c r="X57" i="1"/>
  <c r="X496" i="1"/>
  <c r="X432" i="1"/>
  <c r="X368" i="1"/>
  <c r="X304" i="1"/>
  <c r="X240" i="1"/>
  <c r="X176" i="1"/>
  <c r="X112" i="1"/>
  <c r="X48" i="1"/>
  <c r="X479" i="1"/>
  <c r="X407" i="1"/>
  <c r="X343" i="1"/>
  <c r="X279" i="1"/>
  <c r="X215" i="1"/>
  <c r="X151" i="1"/>
  <c r="X79" i="1"/>
  <c r="X15" i="1"/>
  <c r="X478" i="1"/>
  <c r="X414" i="1"/>
  <c r="X350" i="1"/>
  <c r="X286" i="1"/>
  <c r="X222" i="1"/>
  <c r="X158" i="1"/>
  <c r="X94" i="1"/>
  <c r="X30" i="1"/>
  <c r="X341" i="1"/>
  <c r="X133" i="1"/>
  <c r="X484" i="1"/>
  <c r="X420" i="1"/>
  <c r="X356" i="1"/>
  <c r="X292" i="1"/>
  <c r="X228" i="1"/>
  <c r="X164" i="1"/>
  <c r="X100" i="1"/>
  <c r="X36" i="1"/>
  <c r="X405" i="1"/>
  <c r="X197" i="1"/>
  <c r="X499" i="1"/>
  <c r="X435" i="1"/>
  <c r="X371" i="1"/>
  <c r="X307" i="1"/>
  <c r="X243" i="1"/>
  <c r="X179" i="1"/>
  <c r="X115" i="1"/>
  <c r="X51" i="1"/>
  <c r="X317" i="1"/>
  <c r="X474" i="1"/>
  <c r="X410" i="1"/>
  <c r="X346" i="1"/>
  <c r="X282" i="1"/>
  <c r="X218" i="1"/>
  <c r="X154" i="1"/>
  <c r="X90" i="1"/>
  <c r="X26" i="1"/>
  <c r="X349" i="1"/>
  <c r="X165" i="1"/>
  <c r="X497" i="1"/>
  <c r="X433" i="1"/>
  <c r="X369" i="1"/>
  <c r="X305" i="1"/>
  <c r="X241" i="1"/>
  <c r="X177" i="1"/>
  <c r="X113" i="1"/>
  <c r="X49" i="1"/>
  <c r="X488" i="1"/>
  <c r="X424" i="1"/>
  <c r="X360" i="1"/>
  <c r="X296" i="1"/>
  <c r="X232" i="1"/>
  <c r="X168" i="1"/>
  <c r="X104" i="1"/>
  <c r="X40" i="1"/>
  <c r="X471" i="1"/>
  <c r="X399" i="1"/>
  <c r="X335" i="1"/>
  <c r="X271" i="1"/>
  <c r="X207" i="1"/>
  <c r="X143" i="1"/>
  <c r="X71" i="1"/>
  <c r="X7" i="1"/>
  <c r="X470" i="1"/>
  <c r="X406" i="1"/>
  <c r="X342" i="1"/>
  <c r="X278" i="1"/>
  <c r="X214" i="1"/>
  <c r="X150" i="1"/>
  <c r="X86" i="1"/>
  <c r="X22" i="1"/>
  <c r="X309" i="1"/>
  <c r="X101" i="1"/>
  <c r="X476" i="1"/>
  <c r="X412" i="1"/>
  <c r="X348" i="1"/>
  <c r="X284" i="1"/>
  <c r="X220" i="1"/>
  <c r="X156" i="1"/>
  <c r="X92" i="1"/>
  <c r="X28" i="1"/>
  <c r="X389" i="1"/>
  <c r="X173" i="1"/>
  <c r="X491" i="1"/>
  <c r="X427" i="1"/>
  <c r="X363" i="1"/>
  <c r="X299" i="1"/>
  <c r="X235" i="1"/>
  <c r="X171" i="1"/>
  <c r="X107" i="1"/>
  <c r="X43" i="1"/>
  <c r="X205" i="1"/>
  <c r="X466" i="1"/>
  <c r="X402" i="1"/>
  <c r="X338" i="1"/>
  <c r="X274" i="1"/>
  <c r="X210" i="1"/>
  <c r="X146" i="1"/>
  <c r="X82" i="1"/>
  <c r="X18" i="1"/>
  <c r="X325" i="1"/>
  <c r="X141" i="1"/>
  <c r="X489" i="1"/>
  <c r="X425" i="1"/>
  <c r="X361" i="1"/>
  <c r="X297" i="1"/>
  <c r="X233" i="1"/>
  <c r="X169" i="1"/>
  <c r="X105" i="1"/>
  <c r="X41" i="1"/>
  <c r="X480" i="1"/>
  <c r="X416" i="1"/>
  <c r="X352" i="1"/>
  <c r="X288" i="1"/>
  <c r="X224" i="1"/>
  <c r="X160" i="1"/>
  <c r="X96" i="1"/>
  <c r="X32" i="1"/>
  <c r="X463" i="1"/>
  <c r="X391" i="1"/>
  <c r="X327" i="1"/>
  <c r="X263" i="1"/>
  <c r="X199" i="1"/>
  <c r="X135" i="1"/>
  <c r="X63" i="1"/>
  <c r="X503" i="1"/>
  <c r="X462" i="1"/>
  <c r="X398" i="1"/>
  <c r="X334" i="1"/>
  <c r="X270" i="1"/>
  <c r="X206" i="1"/>
  <c r="X142" i="1"/>
  <c r="X78" i="1"/>
  <c r="X14" i="1"/>
  <c r="T6" i="1"/>
  <c r="U6" i="1"/>
  <c r="S12" i="1"/>
  <c r="S11" i="1"/>
  <c r="R12" i="1"/>
  <c r="R11" i="1"/>
  <c r="V8" i="1" a="1"/>
  <c r="V8" i="1" s="1"/>
  <c r="S9" i="1"/>
  <c r="S10" i="1"/>
  <c r="R9" i="1"/>
  <c r="R10" i="1"/>
  <c r="S8" i="1"/>
  <c r="S7" i="1"/>
  <c r="R7" i="1"/>
  <c r="R8" i="1"/>
  <c r="S6" i="1"/>
  <c r="R6" i="1"/>
  <c r="AN6" i="1"/>
  <c r="AA227" i="1" a="1"/>
  <c r="AA417" i="1" a="1"/>
  <c r="AA390" i="1" a="1"/>
  <c r="AA336" i="1" a="1"/>
  <c r="AA189" i="1" a="1"/>
  <c r="AA92" i="1" a="1"/>
  <c r="AA437" i="1" a="1"/>
  <c r="AA433" i="1" a="1"/>
  <c r="AA334" i="1" a="1"/>
  <c r="AA77" i="1" a="1"/>
  <c r="AA20" i="1" a="1"/>
  <c r="AA163" i="1" a="1"/>
  <c r="AA202" i="1" a="1"/>
  <c r="AA353" i="1" a="1"/>
  <c r="AA344" i="1" a="1"/>
  <c r="AA319" i="1" a="1"/>
  <c r="AA326" i="1" a="1"/>
  <c r="AA460" i="1" a="1"/>
  <c r="AA357" i="1" a="1"/>
  <c r="AA91" i="1" a="1"/>
  <c r="AA130" i="1" a="1"/>
  <c r="AA281" i="1" a="1"/>
  <c r="AA272" i="1" a="1"/>
  <c r="AA247" i="1" a="1"/>
  <c r="AA254" i="1" a="1"/>
  <c r="AA388" i="1" a="1"/>
  <c r="AA85" i="1" a="1"/>
  <c r="AA19" i="1" a="1"/>
  <c r="AA58" i="1" a="1"/>
  <c r="AA209" i="1" a="1"/>
  <c r="AA200" i="1" a="1"/>
  <c r="AA175" i="1" a="1"/>
  <c r="AA182" i="1" a="1"/>
  <c r="AA316" i="1" a="1"/>
  <c r="AA459" i="1" a="1"/>
  <c r="AA498" i="1" a="1"/>
  <c r="AA137" i="1" a="1"/>
  <c r="AA128" i="1" a="1"/>
  <c r="AA110" i="1" a="1"/>
  <c r="AA244" i="1" a="1"/>
  <c r="AA387" i="1" a="1"/>
  <c r="AA426" i="1" a="1"/>
  <c r="AA213" i="1" a="1"/>
  <c r="AA65" i="1" a="1"/>
  <c r="AA56" i="1" a="1"/>
  <c r="AA23" i="1" a="1"/>
  <c r="AA38" i="1" a="1"/>
  <c r="AA172" i="1" a="1"/>
  <c r="AA315" i="1" a="1"/>
  <c r="AA354" i="1" a="1"/>
  <c r="AA505" i="1" a="1"/>
  <c r="AA496" i="1" a="1"/>
  <c r="AA479" i="1" a="1"/>
  <c r="AA478" i="1" a="1"/>
  <c r="AA100" i="1" a="1"/>
  <c r="AA243" i="1" a="1"/>
  <c r="AA282" i="1" a="1"/>
  <c r="AA424" i="1" a="1"/>
  <c r="AA406" i="1" a="1"/>
  <c r="AA28" i="1" a="1"/>
  <c r="AA210" i="1" a="1"/>
  <c r="AA352" i="1" a="1"/>
  <c r="AA468" i="1" a="1"/>
  <c r="AA373" i="1" a="1"/>
  <c r="AA99" i="1" a="1"/>
  <c r="AA138" i="1" a="1"/>
  <c r="AA289" i="1" a="1"/>
  <c r="AA280" i="1" a="1"/>
  <c r="AA255" i="1" a="1"/>
  <c r="AA262" i="1" a="1"/>
  <c r="AA396" i="1" a="1"/>
  <c r="AA125" i="1" a="1"/>
  <c r="AA27" i="1" a="1"/>
  <c r="AA66" i="1" a="1"/>
  <c r="AA217" i="1" a="1"/>
  <c r="AA208" i="1" a="1"/>
  <c r="AA183" i="1" a="1"/>
  <c r="AA190" i="1" a="1"/>
  <c r="AA324" i="1" a="1"/>
  <c r="AA467" i="1" a="1"/>
  <c r="AA506" i="1" a="1"/>
  <c r="AA469" i="1" a="1"/>
  <c r="AA145" i="1" a="1"/>
  <c r="AA136" i="1" a="1"/>
  <c r="AA103" i="1" a="1"/>
  <c r="AA118" i="1" a="1"/>
  <c r="AA252" i="1" a="1"/>
  <c r="AA395" i="1" a="1"/>
  <c r="AA434" i="1" a="1"/>
  <c r="AA237" i="1" a="1"/>
  <c r="AA73" i="1" a="1"/>
  <c r="AA64" i="1" a="1"/>
  <c r="AA31" i="1" a="1"/>
  <c r="AA46" i="1" a="1"/>
  <c r="AA180" i="1" a="1"/>
  <c r="AA323" i="1" a="1"/>
  <c r="AA362" i="1" a="1"/>
  <c r="AA37" i="1" a="1"/>
  <c r="AA504" i="1" a="1"/>
  <c r="AA487" i="1" a="1"/>
  <c r="AA486" i="1" a="1"/>
  <c r="AA381" i="1" a="1"/>
  <c r="AA108" i="1" a="1"/>
  <c r="AA251" i="1" a="1"/>
  <c r="AA290" i="1" a="1"/>
  <c r="AA441" i="1" a="1"/>
  <c r="AA432" i="1" a="1"/>
  <c r="AA407" i="1" a="1"/>
  <c r="AA414" i="1" a="1"/>
  <c r="AA133" i="1" a="1"/>
  <c r="AA36" i="1" a="1"/>
  <c r="AA179" i="1" a="1"/>
  <c r="AA218" i="1" a="1"/>
  <c r="AA369" i="1" a="1"/>
  <c r="AA360" i="1" a="1"/>
  <c r="AA335" i="1" a="1"/>
  <c r="AA342" i="1" a="1"/>
  <c r="AA476" i="1" a="1"/>
  <c r="AA389" i="1" a="1"/>
  <c r="AA107" i="1" a="1"/>
  <c r="AA146" i="1" a="1"/>
  <c r="AA297" i="1" a="1"/>
  <c r="AA288" i="1" a="1"/>
  <c r="AA263" i="1" a="1"/>
  <c r="AA270" i="1" a="1"/>
  <c r="AA404" i="1" a="1"/>
  <c r="AA149" i="1" a="1"/>
  <c r="AA35" i="1" a="1"/>
  <c r="AA74" i="1" a="1"/>
  <c r="AA225" i="1" a="1"/>
  <c r="AA216" i="1" a="1"/>
  <c r="AA191" i="1" a="1"/>
  <c r="AA198" i="1" a="1"/>
  <c r="AA332" i="1" a="1"/>
  <c r="AA475" i="1" a="1"/>
  <c r="AA29" i="1" a="1"/>
  <c r="AA493" i="1" a="1"/>
  <c r="AA153" i="1" a="1"/>
  <c r="AA144" i="1" a="1"/>
  <c r="AA119" i="1" a="1"/>
  <c r="AA126" i="1" a="1"/>
  <c r="AA260" i="1" a="1"/>
  <c r="AA403" i="1" a="1"/>
  <c r="AA442" i="1" a="1"/>
  <c r="AA253" i="1" a="1"/>
  <c r="AA81" i="1" a="1"/>
  <c r="AA72" i="1" a="1"/>
  <c r="AA39" i="1" a="1"/>
  <c r="AA54" i="1" a="1"/>
  <c r="AA188" i="1" a="1"/>
  <c r="AA331" i="1" a="1"/>
  <c r="AA370" i="1" a="1"/>
  <c r="AA45" i="1" a="1"/>
  <c r="AA495" i="1" a="1"/>
  <c r="AA494" i="1" a="1"/>
  <c r="AA421" i="1" a="1"/>
  <c r="AA116" i="1" a="1"/>
  <c r="AA259" i="1" a="1"/>
  <c r="AA298" i="1" a="1"/>
  <c r="AA449" i="1" a="1"/>
  <c r="AA440" i="1" a="1"/>
  <c r="AA415" i="1" a="1"/>
  <c r="AA422" i="1" a="1"/>
  <c r="AA157" i="1" a="1"/>
  <c r="AA44" i="1" a="1"/>
  <c r="AA187" i="1" a="1"/>
  <c r="AA226" i="1" a="1"/>
  <c r="AA377" i="1" a="1"/>
  <c r="AA368" i="1" a="1"/>
  <c r="AA343" i="1" a="1"/>
  <c r="AA350" i="1" a="1"/>
  <c r="AA484" i="1" a="1"/>
  <c r="AA405" i="1" a="1"/>
  <c r="AA115" i="1" a="1"/>
  <c r="AA154" i="1" a="1"/>
  <c r="AA305" i="1" a="1"/>
  <c r="AA296" i="1" a="1"/>
  <c r="AA271" i="1" a="1"/>
  <c r="AA278" i="1" a="1"/>
  <c r="AA412" i="1" a="1"/>
  <c r="AA173" i="1" a="1"/>
  <c r="AA43" i="1" a="1"/>
  <c r="AA82" i="1" a="1"/>
  <c r="AA233" i="1" a="1"/>
  <c r="AA224" i="1" a="1"/>
  <c r="AA199" i="1" a="1"/>
  <c r="AA206" i="1" a="1"/>
  <c r="AA340" i="1" a="1"/>
  <c r="AA483" i="1" a="1"/>
  <c r="AA117" i="1" a="1"/>
  <c r="AA161" i="1" a="1"/>
  <c r="AA152" i="1" a="1"/>
  <c r="AA127" i="1" a="1"/>
  <c r="AA134" i="1" a="1"/>
  <c r="AA268" i="1" a="1"/>
  <c r="AA411" i="1" a="1"/>
  <c r="AA450" i="1" a="1"/>
  <c r="AA277" i="1" a="1"/>
  <c r="AA89" i="1" a="1"/>
  <c r="AA47" i="1" a="1"/>
  <c r="AA62" i="1" a="1"/>
  <c r="AA196" i="1" a="1"/>
  <c r="AA339" i="1" a="1"/>
  <c r="AA378" i="1" a="1"/>
  <c r="AA69" i="1" a="1"/>
  <c r="AA17" i="1" a="1"/>
  <c r="AA502" i="1" a="1"/>
  <c r="AA453" i="1" a="1"/>
  <c r="AA124" i="1" a="1"/>
  <c r="AA267" i="1" a="1"/>
  <c r="AA306" i="1" a="1"/>
  <c r="AA457" i="1" a="1"/>
  <c r="AA448" i="1" a="1"/>
  <c r="AA423" i="1" a="1"/>
  <c r="AA430" i="1" a="1"/>
  <c r="AA181" i="1" a="1"/>
  <c r="AA52" i="1" a="1"/>
  <c r="AA195" i="1" a="1"/>
  <c r="AA234" i="1" a="1"/>
  <c r="AA385" i="1" a="1"/>
  <c r="AA351" i="1" a="1"/>
  <c r="AA358" i="1" a="1"/>
  <c r="AA492" i="1" a="1"/>
  <c r="AA429" i="1" a="1"/>
  <c r="AA123" i="1" a="1"/>
  <c r="AA162" i="1" a="1"/>
  <c r="AA313" i="1" a="1"/>
  <c r="AA304" i="1" a="1"/>
  <c r="AA279" i="1" a="1"/>
  <c r="AA286" i="1" a="1"/>
  <c r="AA420" i="1" a="1"/>
  <c r="AA197" i="1" a="1"/>
  <c r="AA51" i="1" a="1"/>
  <c r="AA90" i="1" a="1"/>
  <c r="AA241" i="1" a="1"/>
  <c r="AA232" i="1" a="1"/>
  <c r="AA207" i="1" a="1"/>
  <c r="AA348" i="1" a="1"/>
  <c r="AA491" i="1" a="1"/>
  <c r="AA205" i="1" a="1"/>
  <c r="AA18" i="1" a="1"/>
  <c r="AA169" i="1" a="1"/>
  <c r="AA160" i="1" a="1"/>
  <c r="AA135" i="1" a="1"/>
  <c r="AA142" i="1" a="1"/>
  <c r="AA276" i="1" a="1"/>
  <c r="AA431" i="1" a="1"/>
  <c r="AA445" i="1" a="1"/>
  <c r="AA59" i="1" a="1"/>
  <c r="AA215" i="1" a="1"/>
  <c r="AA317" i="1" a="1"/>
  <c r="AA168" i="1" a="1"/>
  <c r="AA284" i="1" a="1"/>
  <c r="AA466" i="1" a="1"/>
  <c r="AA105" i="1" a="1"/>
  <c r="AA80" i="1" a="1"/>
  <c r="AA376" i="1" a="1"/>
  <c r="AA214" i="1" a="1"/>
  <c r="AA242" i="1" a="1"/>
  <c r="AA177" i="1" a="1"/>
  <c r="AA419" i="1" a="1"/>
  <c r="AA458" i="1" a="1"/>
  <c r="AA293" i="1" a="1"/>
  <c r="AA97" i="1" a="1"/>
  <c r="AA88" i="1" a="1"/>
  <c r="AA55" i="1" a="1"/>
  <c r="AA70" i="1" a="1"/>
  <c r="AA204" i="1" a="1"/>
  <c r="AA347" i="1" a="1"/>
  <c r="AA386" i="1" a="1"/>
  <c r="AA93" i="1" a="1"/>
  <c r="AA25" i="1" a="1"/>
  <c r="AA16" i="1" a="1"/>
  <c r="AA111" i="1" a="1"/>
  <c r="AA477" i="1" a="1"/>
  <c r="AA132" i="1" a="1"/>
  <c r="AA275" i="1" a="1"/>
  <c r="AA314" i="1" a="1"/>
  <c r="AA465" i="1" a="1"/>
  <c r="AA456" i="1" a="1"/>
  <c r="AA438" i="1" a="1"/>
  <c r="AA221" i="1" a="1"/>
  <c r="AA60" i="1" a="1"/>
  <c r="AA203" i="1" a="1"/>
  <c r="AA393" i="1" a="1"/>
  <c r="AA384" i="1" a="1"/>
  <c r="AA359" i="1" a="1"/>
  <c r="AA366" i="1" a="1"/>
  <c r="AA500" i="1" a="1"/>
  <c r="AA131" i="1" a="1"/>
  <c r="AA170" i="1" a="1"/>
  <c r="AA321" i="1" a="1"/>
  <c r="AA312" i="1" a="1"/>
  <c r="AA287" i="1" a="1"/>
  <c r="AA294" i="1" a="1"/>
  <c r="AA428" i="1" a="1"/>
  <c r="AA229" i="1" a="1"/>
  <c r="AA98" i="1" a="1"/>
  <c r="AA249" i="1" a="1"/>
  <c r="AA240" i="1" a="1"/>
  <c r="AA222" i="1" a="1"/>
  <c r="AA356" i="1" a="1"/>
  <c r="AA499" i="1" a="1"/>
  <c r="AA26" i="1" a="1"/>
  <c r="AA143" i="1" a="1"/>
  <c r="AA150" i="1" a="1"/>
  <c r="AA427" i="1" a="1"/>
  <c r="AA325" i="1" a="1"/>
  <c r="AA96" i="1" a="1"/>
  <c r="AA63" i="1" a="1"/>
  <c r="AA78" i="1" a="1"/>
  <c r="AA212" i="1" a="1"/>
  <c r="AA355" i="1" a="1"/>
  <c r="AA394" i="1" a="1"/>
  <c r="AA109" i="1" a="1"/>
  <c r="AA33" i="1" a="1"/>
  <c r="AA24" i="1" a="1"/>
  <c r="AA447" i="1" a="1"/>
  <c r="AA501" i="1" a="1"/>
  <c r="AA140" i="1" a="1"/>
  <c r="AA283" i="1" a="1"/>
  <c r="AA322" i="1" a="1"/>
  <c r="AA473" i="1" a="1"/>
  <c r="AA464" i="1" a="1"/>
  <c r="AA439" i="1" a="1"/>
  <c r="AA446" i="1" a="1"/>
  <c r="AA245" i="1" a="1"/>
  <c r="AA68" i="1" a="1"/>
  <c r="AA211" i="1" a="1"/>
  <c r="AA250" i="1" a="1"/>
  <c r="AA401" i="1" a="1"/>
  <c r="AA392" i="1" a="1"/>
  <c r="AA367" i="1" a="1"/>
  <c r="AA374" i="1" a="1"/>
  <c r="AA508" i="1" a="1"/>
  <c r="AA461" i="1" a="1"/>
  <c r="AA139" i="1" a="1"/>
  <c r="AA178" i="1" a="1"/>
  <c r="AA329" i="1" a="1"/>
  <c r="AA320" i="1" a="1"/>
  <c r="AA295" i="1" a="1"/>
  <c r="AA302" i="1" a="1"/>
  <c r="AA436" i="1" a="1"/>
  <c r="AA269" i="1" a="1"/>
  <c r="AA67" i="1" a="1"/>
  <c r="AA106" i="1" a="1"/>
  <c r="AA257" i="1" a="1"/>
  <c r="AA248" i="1" a="1"/>
  <c r="AA223" i="1" a="1"/>
  <c r="AA230" i="1" a="1"/>
  <c r="AA364" i="1" a="1"/>
  <c r="AA507" i="1" a="1"/>
  <c r="AA413" i="1" a="1"/>
  <c r="AA34" i="1" a="1"/>
  <c r="AA185" i="1" a="1"/>
  <c r="AA176" i="1" a="1"/>
  <c r="AA151" i="1" a="1"/>
  <c r="AA158" i="1" a="1"/>
  <c r="AA292" i="1" a="1"/>
  <c r="AA435" i="1" a="1"/>
  <c r="AA474" i="1" a="1"/>
  <c r="AA349" i="1" a="1"/>
  <c r="AA113" i="1" a="1"/>
  <c r="AA104" i="1" a="1"/>
  <c r="AA71" i="1" a="1"/>
  <c r="AA86" i="1" a="1"/>
  <c r="AA220" i="1" a="1"/>
  <c r="AA363" i="1" a="1"/>
  <c r="AA402" i="1" a="1"/>
  <c r="AA141" i="1" a="1"/>
  <c r="AA41" i="1" a="1"/>
  <c r="AA32" i="1" a="1"/>
  <c r="AA503" i="1" a="1"/>
  <c r="AA14" i="1" a="1"/>
  <c r="AA148" i="1" a="1"/>
  <c r="AA291" i="1" a="1"/>
  <c r="AA330" i="1" a="1"/>
  <c r="AA481" i="1" a="1"/>
  <c r="AA472" i="1" a="1"/>
  <c r="AA455" i="1" a="1"/>
  <c r="AA454" i="1" a="1"/>
  <c r="AA261" i="1" a="1"/>
  <c r="AA76" i="1" a="1"/>
  <c r="AA219" i="1" a="1"/>
  <c r="AA258" i="1" a="1"/>
  <c r="AA409" i="1" a="1"/>
  <c r="AA400" i="1" a="1"/>
  <c r="AA375" i="1" a="1"/>
  <c r="AA382" i="1" a="1"/>
  <c r="AA13" i="1" a="1"/>
  <c r="AA485" i="1" a="1"/>
  <c r="AA147" i="1" a="1"/>
  <c r="AA186" i="1" a="1"/>
  <c r="AA337" i="1" a="1"/>
  <c r="AA328" i="1" a="1"/>
  <c r="AA303" i="1" a="1"/>
  <c r="AA310" i="1" a="1"/>
  <c r="AA444" i="1" a="1"/>
  <c r="AA301" i="1" a="1"/>
  <c r="AA75" i="1" a="1"/>
  <c r="AA114" i="1" a="1"/>
  <c r="AA265" i="1" a="1"/>
  <c r="AA256" i="1" a="1"/>
  <c r="AA231" i="1" a="1"/>
  <c r="AA238" i="1" a="1"/>
  <c r="AA372" i="1" a="1"/>
  <c r="AA21" i="1" a="1"/>
  <c r="AA42" i="1" a="1"/>
  <c r="AA193" i="1" a="1"/>
  <c r="AA184" i="1" a="1"/>
  <c r="AA159" i="1" a="1"/>
  <c r="AA166" i="1" a="1"/>
  <c r="AA300" i="1" a="1"/>
  <c r="AA443" i="1" a="1"/>
  <c r="AA482" i="1" a="1"/>
  <c r="AA365" i="1" a="1"/>
  <c r="AA121" i="1" a="1"/>
  <c r="AA112" i="1" a="1"/>
  <c r="AA79" i="1" a="1"/>
  <c r="AA94" i="1" a="1"/>
  <c r="AA228" i="1" a="1"/>
  <c r="AA371" i="1" a="1"/>
  <c r="AA410" i="1" a="1"/>
  <c r="AA165" i="1" a="1"/>
  <c r="AA49" i="1" a="1"/>
  <c r="AA40" i="1" a="1"/>
  <c r="AA22" i="1" a="1"/>
  <c r="AA156" i="1" a="1"/>
  <c r="AA299" i="1" a="1"/>
  <c r="AA338" i="1" a="1"/>
  <c r="AA489" i="1" a="1"/>
  <c r="AA480" i="1" a="1"/>
  <c r="AA463" i="1" a="1"/>
  <c r="AA462" i="1" a="1"/>
  <c r="AA285" i="1" a="1"/>
  <c r="AA84" i="1" a="1"/>
  <c r="AA266" i="1" a="1"/>
  <c r="AA408" i="1" a="1"/>
  <c r="AA383" i="1" a="1"/>
  <c r="AA53" i="1" a="1"/>
  <c r="AA155" i="1" a="1"/>
  <c r="AA194" i="1" a="1"/>
  <c r="AA345" i="1" a="1"/>
  <c r="AA311" i="1" a="1"/>
  <c r="AA318" i="1" a="1"/>
  <c r="AA452" i="1" a="1"/>
  <c r="AA333" i="1" a="1"/>
  <c r="AA83" i="1" a="1"/>
  <c r="AA122" i="1" a="1"/>
  <c r="AA273" i="1" a="1"/>
  <c r="AA264" i="1" a="1"/>
  <c r="AA239" i="1" a="1"/>
  <c r="AA246" i="1" a="1"/>
  <c r="AA380" i="1" a="1"/>
  <c r="AA61" i="1" a="1"/>
  <c r="AA50" i="1" a="1"/>
  <c r="AA201" i="1" a="1"/>
  <c r="AA192" i="1" a="1"/>
  <c r="AA167" i="1" a="1"/>
  <c r="AA174" i="1" a="1"/>
  <c r="AA308" i="1" a="1"/>
  <c r="AA451" i="1" a="1"/>
  <c r="AA490" i="1" a="1"/>
  <c r="AA397" i="1" a="1"/>
  <c r="AA129" i="1" a="1"/>
  <c r="AA120" i="1" a="1"/>
  <c r="AA87" i="1" a="1"/>
  <c r="AA102" i="1" a="1"/>
  <c r="AA236" i="1" a="1"/>
  <c r="AA379" i="1" a="1"/>
  <c r="AA418" i="1" a="1"/>
  <c r="AA57" i="1" a="1"/>
  <c r="AA48" i="1" a="1"/>
  <c r="AA15" i="1" a="1"/>
  <c r="AA30" i="1" a="1"/>
  <c r="AA164" i="1" a="1"/>
  <c r="AA307" i="1" a="1"/>
  <c r="AA346" i="1" a="1"/>
  <c r="AA497" i="1" a="1"/>
  <c r="AA488" i="1" a="1"/>
  <c r="AA471" i="1" a="1"/>
  <c r="AA470" i="1" a="1"/>
  <c r="AA309" i="1" a="1"/>
  <c r="AA235" i="1" a="1"/>
  <c r="AA274" i="1" a="1"/>
  <c r="AA425" i="1" a="1"/>
  <c r="AA416" i="1" a="1"/>
  <c r="AA391" i="1" a="1"/>
  <c r="AA398" i="1" a="1"/>
  <c r="AA95" i="1" a="1"/>
  <c r="AA341" i="1" a="1"/>
  <c r="AA399" i="1" a="1"/>
  <c r="AA101" i="1" a="1"/>
  <c r="AA171" i="1" a="1"/>
  <c r="AA361" i="1" a="1"/>
  <c r="AA327" i="1" a="1"/>
  <c r="AA327" i="1" l="1"/>
  <c r="AA361" i="1"/>
  <c r="AA171" i="1"/>
  <c r="AA101" i="1"/>
  <c r="AA399" i="1"/>
  <c r="AA341" i="1"/>
  <c r="AA95" i="1"/>
  <c r="AA398" i="1"/>
  <c r="AA391" i="1"/>
  <c r="AA416" i="1"/>
  <c r="AA425" i="1"/>
  <c r="AA274" i="1"/>
  <c r="AA235" i="1"/>
  <c r="AA309" i="1"/>
  <c r="AA470" i="1"/>
  <c r="AA471" i="1"/>
  <c r="AA488" i="1"/>
  <c r="AA497" i="1"/>
  <c r="AA346" i="1"/>
  <c r="AA307" i="1"/>
  <c r="AA164" i="1"/>
  <c r="AA30" i="1"/>
  <c r="AA15" i="1"/>
  <c r="AA48" i="1"/>
  <c r="AA57" i="1"/>
  <c r="AA418" i="1"/>
  <c r="AA379" i="1"/>
  <c r="AA236" i="1"/>
  <c r="AA102" i="1"/>
  <c r="AA87" i="1"/>
  <c r="AA120" i="1"/>
  <c r="AA129" i="1"/>
  <c r="AA397" i="1"/>
  <c r="AA490" i="1"/>
  <c r="AA451" i="1"/>
  <c r="AA308" i="1"/>
  <c r="AA174" i="1"/>
  <c r="AA167" i="1"/>
  <c r="AA192" i="1"/>
  <c r="AA201" i="1"/>
  <c r="AA50" i="1"/>
  <c r="AA61" i="1"/>
  <c r="AA380" i="1"/>
  <c r="AA246" i="1"/>
  <c r="AA239" i="1"/>
  <c r="AA264" i="1"/>
  <c r="AA273" i="1"/>
  <c r="AA122" i="1"/>
  <c r="AA83" i="1"/>
  <c r="AA333" i="1"/>
  <c r="AA452" i="1"/>
  <c r="AA318" i="1"/>
  <c r="AA311" i="1"/>
  <c r="AA345" i="1"/>
  <c r="AA194" i="1"/>
  <c r="AA155" i="1"/>
  <c r="AA53" i="1"/>
  <c r="AA383" i="1"/>
  <c r="AA408" i="1"/>
  <c r="AA266" i="1"/>
  <c r="AA84" i="1"/>
  <c r="AA285" i="1"/>
  <c r="AA462" i="1"/>
  <c r="AA463" i="1"/>
  <c r="AA480" i="1"/>
  <c r="AA489" i="1"/>
  <c r="AA338" i="1"/>
  <c r="AA299" i="1"/>
  <c r="AA156" i="1"/>
  <c r="AA22" i="1"/>
  <c r="AA40" i="1"/>
  <c r="AA49" i="1"/>
  <c r="AA165" i="1"/>
  <c r="AA410" i="1"/>
  <c r="AA371" i="1"/>
  <c r="AA228" i="1"/>
  <c r="AA94" i="1"/>
  <c r="AA79" i="1"/>
  <c r="AA112" i="1"/>
  <c r="AA121" i="1"/>
  <c r="AA365" i="1"/>
  <c r="AA482" i="1"/>
  <c r="AA443" i="1"/>
  <c r="AA300" i="1"/>
  <c r="AA166" i="1"/>
  <c r="AA159" i="1"/>
  <c r="AA184" i="1"/>
  <c r="AA193" i="1"/>
  <c r="AA42" i="1"/>
  <c r="AA21" i="1"/>
  <c r="AA372" i="1"/>
  <c r="AA238" i="1"/>
  <c r="AA231" i="1"/>
  <c r="AA256" i="1"/>
  <c r="AA265" i="1"/>
  <c r="AA114" i="1"/>
  <c r="AA75" i="1"/>
  <c r="AA301" i="1"/>
  <c r="AA444" i="1"/>
  <c r="AA310" i="1"/>
  <c r="AA303" i="1"/>
  <c r="AA328" i="1"/>
  <c r="AA337" i="1"/>
  <c r="AA186" i="1"/>
  <c r="AA147" i="1"/>
  <c r="AA485" i="1"/>
  <c r="AA13" i="1"/>
  <c r="AA382" i="1"/>
  <c r="AA375" i="1"/>
  <c r="AA400" i="1"/>
  <c r="AA409" i="1"/>
  <c r="AA258" i="1"/>
  <c r="AA219" i="1"/>
  <c r="AA76" i="1"/>
  <c r="AA261" i="1"/>
  <c r="AA454" i="1"/>
  <c r="AA455" i="1"/>
  <c r="AA472" i="1"/>
  <c r="AA481" i="1"/>
  <c r="AA330" i="1"/>
  <c r="AA291" i="1"/>
  <c r="AA148" i="1"/>
  <c r="AA14" i="1"/>
  <c r="AA503" i="1"/>
  <c r="AA32" i="1"/>
  <c r="AA41" i="1"/>
  <c r="AA141" i="1"/>
  <c r="AA402" i="1"/>
  <c r="AA363" i="1"/>
  <c r="AA220" i="1"/>
  <c r="AA86" i="1"/>
  <c r="AA71" i="1"/>
  <c r="AA104" i="1"/>
  <c r="AA113" i="1"/>
  <c r="AA349" i="1"/>
  <c r="AA474" i="1"/>
  <c r="AA435" i="1"/>
  <c r="AA292" i="1"/>
  <c r="AA158" i="1"/>
  <c r="AA151" i="1"/>
  <c r="AA176" i="1"/>
  <c r="AA185" i="1"/>
  <c r="AA34" i="1"/>
  <c r="AA413" i="1"/>
  <c r="AA507" i="1"/>
  <c r="AA364" i="1"/>
  <c r="AA230" i="1"/>
  <c r="AA223" i="1"/>
  <c r="AA248" i="1"/>
  <c r="AA257" i="1"/>
  <c r="AA106" i="1"/>
  <c r="AA67" i="1"/>
  <c r="AA269" i="1"/>
  <c r="AA436" i="1"/>
  <c r="AA302" i="1"/>
  <c r="AA295" i="1"/>
  <c r="AA320" i="1"/>
  <c r="AA329" i="1"/>
  <c r="AA178" i="1"/>
  <c r="AA139" i="1"/>
  <c r="AA461" i="1"/>
  <c r="AA508" i="1"/>
  <c r="AA374" i="1"/>
  <c r="AA367" i="1"/>
  <c r="AA392" i="1"/>
  <c r="AA401" i="1"/>
  <c r="AA250" i="1"/>
  <c r="AA211" i="1"/>
  <c r="AA68" i="1"/>
  <c r="AA245" i="1"/>
  <c r="AA446" i="1"/>
  <c r="AA439" i="1"/>
  <c r="AA464" i="1"/>
  <c r="AA473" i="1"/>
  <c r="AA322" i="1"/>
  <c r="AA283" i="1"/>
  <c r="AA140" i="1"/>
  <c r="AA501" i="1"/>
  <c r="AA447" i="1"/>
  <c r="AA24" i="1"/>
  <c r="AA33" i="1"/>
  <c r="AA109" i="1"/>
  <c r="AA394" i="1"/>
  <c r="AA355" i="1"/>
  <c r="AA212" i="1"/>
  <c r="AA78" i="1"/>
  <c r="AA63" i="1"/>
  <c r="AA96" i="1"/>
  <c r="AA325" i="1"/>
  <c r="AA427" i="1"/>
  <c r="AA150" i="1"/>
  <c r="AA143" i="1"/>
  <c r="AA26" i="1"/>
  <c r="AA499" i="1"/>
  <c r="AA356" i="1"/>
  <c r="AA222" i="1"/>
  <c r="AA240" i="1"/>
  <c r="AA249" i="1"/>
  <c r="AA98" i="1"/>
  <c r="AA229" i="1"/>
  <c r="AA428" i="1"/>
  <c r="AA294" i="1"/>
  <c r="AA287" i="1"/>
  <c r="AA312" i="1"/>
  <c r="AA321" i="1"/>
  <c r="AA170" i="1"/>
  <c r="AA131" i="1"/>
  <c r="AA500" i="1"/>
  <c r="AA366" i="1"/>
  <c r="AA359" i="1"/>
  <c r="AA384" i="1"/>
  <c r="AA393" i="1"/>
  <c r="AA203" i="1"/>
  <c r="AA60" i="1"/>
  <c r="AA221" i="1"/>
  <c r="AA438" i="1"/>
  <c r="AA456" i="1"/>
  <c r="AA465" i="1"/>
  <c r="AA314" i="1"/>
  <c r="AA275" i="1"/>
  <c r="AA132" i="1"/>
  <c r="AA477" i="1"/>
  <c r="AA111" i="1"/>
  <c r="AA16" i="1"/>
  <c r="AA25" i="1"/>
  <c r="AA93" i="1"/>
  <c r="AA386" i="1"/>
  <c r="AA347" i="1"/>
  <c r="AA204" i="1"/>
  <c r="AA70" i="1"/>
  <c r="AA55" i="1"/>
  <c r="AA88" i="1"/>
  <c r="AA97" i="1"/>
  <c r="AA293" i="1"/>
  <c r="AA458" i="1"/>
  <c r="AA419" i="1"/>
  <c r="AA177" i="1"/>
  <c r="AA242" i="1"/>
  <c r="AA214" i="1"/>
  <c r="AA376" i="1"/>
  <c r="AA80" i="1"/>
  <c r="AA105" i="1"/>
  <c r="AA466" i="1"/>
  <c r="AA284" i="1"/>
  <c r="AA168" i="1"/>
  <c r="AA317" i="1"/>
  <c r="AA215" i="1"/>
  <c r="AA59" i="1"/>
  <c r="AA445" i="1"/>
  <c r="AA431" i="1"/>
  <c r="AA276" i="1"/>
  <c r="AA142" i="1"/>
  <c r="AA135" i="1"/>
  <c r="AA160" i="1"/>
  <c r="AA169" i="1"/>
  <c r="AA18" i="1"/>
  <c r="AA205" i="1"/>
  <c r="AA491" i="1"/>
  <c r="AA348" i="1"/>
  <c r="AA207" i="1"/>
  <c r="AA232" i="1"/>
  <c r="AA241" i="1"/>
  <c r="AA90" i="1"/>
  <c r="AA51" i="1"/>
  <c r="AA197" i="1"/>
  <c r="AA420" i="1"/>
  <c r="AA286" i="1"/>
  <c r="AA279" i="1"/>
  <c r="AA304" i="1"/>
  <c r="AA313" i="1"/>
  <c r="AA162" i="1"/>
  <c r="AA123" i="1"/>
  <c r="AA429" i="1"/>
  <c r="AA492" i="1"/>
  <c r="AA358" i="1"/>
  <c r="AA351" i="1"/>
  <c r="AA385" i="1"/>
  <c r="AA234" i="1"/>
  <c r="AA195" i="1"/>
  <c r="AA52" i="1"/>
  <c r="AA181" i="1"/>
  <c r="AA430" i="1"/>
  <c r="AA423" i="1"/>
  <c r="AA448" i="1"/>
  <c r="AA457" i="1"/>
  <c r="AA306" i="1"/>
  <c r="AA267" i="1"/>
  <c r="AA124" i="1"/>
  <c r="AA453" i="1"/>
  <c r="AA502" i="1"/>
  <c r="AA17" i="1"/>
  <c r="AA69" i="1"/>
  <c r="AA378" i="1"/>
  <c r="AA339" i="1"/>
  <c r="AA196" i="1"/>
  <c r="AA62" i="1"/>
  <c r="AA47" i="1"/>
  <c r="AA89" i="1"/>
  <c r="AA277" i="1"/>
  <c r="AA450" i="1"/>
  <c r="AA411" i="1"/>
  <c r="AA268" i="1"/>
  <c r="AA134" i="1"/>
  <c r="AA127" i="1"/>
  <c r="AA152" i="1"/>
  <c r="AA161" i="1"/>
  <c r="AA117" i="1"/>
  <c r="AA483" i="1"/>
  <c r="AA340" i="1"/>
  <c r="AA206" i="1"/>
  <c r="AA199" i="1"/>
  <c r="AA224" i="1"/>
  <c r="AA233" i="1"/>
  <c r="AA82" i="1"/>
  <c r="AA43" i="1"/>
  <c r="AA173" i="1"/>
  <c r="AA412" i="1"/>
  <c r="AA278" i="1"/>
  <c r="AA271" i="1"/>
  <c r="AA296" i="1"/>
  <c r="AA305" i="1"/>
  <c r="AA154" i="1"/>
  <c r="AA115" i="1"/>
  <c r="AA405" i="1"/>
  <c r="AA484" i="1"/>
  <c r="AA350" i="1"/>
  <c r="AA343" i="1"/>
  <c r="AA368" i="1"/>
  <c r="AA377" i="1"/>
  <c r="AA226" i="1"/>
  <c r="AA187" i="1"/>
  <c r="AA44" i="1"/>
  <c r="AA157" i="1"/>
  <c r="AA422" i="1"/>
  <c r="AA415" i="1"/>
  <c r="AA440" i="1"/>
  <c r="AA449" i="1"/>
  <c r="AA298" i="1"/>
  <c r="AA259" i="1"/>
  <c r="AA116" i="1"/>
  <c r="AA421" i="1"/>
  <c r="AA494" i="1"/>
  <c r="AA495" i="1"/>
  <c r="AA45" i="1"/>
  <c r="AA370" i="1"/>
  <c r="AA331" i="1"/>
  <c r="AA188" i="1"/>
  <c r="AA54" i="1"/>
  <c r="AA39" i="1"/>
  <c r="AA72" i="1"/>
  <c r="AA81" i="1"/>
  <c r="AA253" i="1"/>
  <c r="AA442" i="1"/>
  <c r="AA403" i="1"/>
  <c r="AA260" i="1"/>
  <c r="AA126" i="1"/>
  <c r="AA119" i="1"/>
  <c r="AA144" i="1"/>
  <c r="AA153" i="1"/>
  <c r="AA493" i="1"/>
  <c r="AA29" i="1"/>
  <c r="AA475" i="1"/>
  <c r="AA332" i="1"/>
  <c r="AA198" i="1"/>
  <c r="AA191" i="1"/>
  <c r="AA216" i="1"/>
  <c r="AA225" i="1"/>
  <c r="AA74" i="1"/>
  <c r="AA35" i="1"/>
  <c r="AA149" i="1"/>
  <c r="AA404" i="1"/>
  <c r="AA270" i="1"/>
  <c r="AA263" i="1"/>
  <c r="AA288" i="1"/>
  <c r="AA297" i="1"/>
  <c r="AA146" i="1"/>
  <c r="AA107" i="1"/>
  <c r="AA389" i="1"/>
  <c r="AA476" i="1"/>
  <c r="AA342" i="1"/>
  <c r="AA335" i="1"/>
  <c r="AA360" i="1"/>
  <c r="AA369" i="1"/>
  <c r="AA218" i="1"/>
  <c r="AA179" i="1"/>
  <c r="AA36" i="1"/>
  <c r="AA133" i="1"/>
  <c r="AA414" i="1"/>
  <c r="AA407" i="1"/>
  <c r="AA432" i="1"/>
  <c r="AA441" i="1"/>
  <c r="AA290" i="1"/>
  <c r="AA251" i="1"/>
  <c r="AA108" i="1"/>
  <c r="AA381" i="1"/>
  <c r="AA486" i="1"/>
  <c r="AA487" i="1"/>
  <c r="AA504" i="1"/>
  <c r="AA37" i="1"/>
  <c r="AA362" i="1"/>
  <c r="AA323" i="1"/>
  <c r="AA180" i="1"/>
  <c r="AA46" i="1"/>
  <c r="AA31" i="1"/>
  <c r="AA64" i="1"/>
  <c r="AA73" i="1"/>
  <c r="AA237" i="1"/>
  <c r="AA434" i="1"/>
  <c r="AA395" i="1"/>
  <c r="AA252" i="1"/>
  <c r="AA118" i="1"/>
  <c r="AA103" i="1"/>
  <c r="AA136" i="1"/>
  <c r="AA145" i="1"/>
  <c r="AA469" i="1"/>
  <c r="AA506" i="1"/>
  <c r="AA467" i="1"/>
  <c r="AA324" i="1"/>
  <c r="AA190" i="1"/>
  <c r="AA183" i="1"/>
  <c r="AA208" i="1"/>
  <c r="AA217" i="1"/>
  <c r="AA66" i="1"/>
  <c r="AA27" i="1"/>
  <c r="AA125" i="1"/>
  <c r="AA396" i="1"/>
  <c r="AA262" i="1"/>
  <c r="AA255" i="1"/>
  <c r="AA280" i="1"/>
  <c r="AA289" i="1"/>
  <c r="AA138" i="1"/>
  <c r="AA99" i="1"/>
  <c r="AA373" i="1"/>
  <c r="AA468" i="1"/>
  <c r="AA352" i="1"/>
  <c r="AA210" i="1"/>
  <c r="AA28" i="1"/>
  <c r="AA406" i="1"/>
  <c r="AA424" i="1"/>
  <c r="AA282" i="1"/>
  <c r="AA243" i="1"/>
  <c r="AA100" i="1"/>
  <c r="AA478" i="1"/>
  <c r="AA479" i="1"/>
  <c r="AA496" i="1"/>
  <c r="AA505" i="1"/>
  <c r="AA354" i="1"/>
  <c r="AA315" i="1"/>
  <c r="AA172" i="1"/>
  <c r="AA38" i="1"/>
  <c r="AA23" i="1"/>
  <c r="AA56" i="1"/>
  <c r="AA65" i="1"/>
  <c r="AA213" i="1"/>
  <c r="AA426" i="1"/>
  <c r="AA387" i="1"/>
  <c r="AA244" i="1"/>
  <c r="AA110" i="1"/>
  <c r="AA128" i="1"/>
  <c r="AA137" i="1"/>
  <c r="AA498" i="1"/>
  <c r="AA459" i="1"/>
  <c r="AA316" i="1"/>
  <c r="AA182" i="1"/>
  <c r="AA175" i="1"/>
  <c r="AA200" i="1"/>
  <c r="AA209" i="1"/>
  <c r="AA58" i="1"/>
  <c r="AA19" i="1"/>
  <c r="AA85" i="1"/>
  <c r="AA388" i="1"/>
  <c r="AA254" i="1"/>
  <c r="AA247" i="1"/>
  <c r="AA272" i="1"/>
  <c r="AA281" i="1"/>
  <c r="AA130" i="1"/>
  <c r="AA91" i="1"/>
  <c r="AA357" i="1"/>
  <c r="AA460" i="1"/>
  <c r="AA326" i="1"/>
  <c r="AA319" i="1"/>
  <c r="AA344" i="1"/>
  <c r="AA353" i="1"/>
  <c r="AA202" i="1"/>
  <c r="AA163" i="1"/>
  <c r="AA20" i="1"/>
  <c r="AA77" i="1"/>
  <c r="AA334" i="1"/>
  <c r="AA433" i="1"/>
  <c r="AA437" i="1"/>
  <c r="AA92" i="1"/>
  <c r="AA189" i="1"/>
  <c r="AA336" i="1"/>
  <c r="AA390" i="1"/>
  <c r="AA417" i="1"/>
  <c r="AA227" i="1"/>
  <c r="W6" i="1"/>
  <c r="W11" i="1"/>
  <c r="W12" i="1"/>
  <c r="W10" i="1"/>
  <c r="AK11" i="1"/>
  <c r="W9" i="1"/>
  <c r="AL9" i="1"/>
  <c r="AM9" i="1"/>
  <c r="AN9" i="1"/>
  <c r="W8" i="1"/>
  <c r="W7" i="1"/>
  <c r="AA6" i="1" a="1"/>
  <c r="AA11" i="1" a="1"/>
  <c r="AA8" i="1" a="1"/>
  <c r="AA12" i="1" a="1"/>
  <c r="AA7" i="1" a="1"/>
  <c r="AA10" i="1" a="1"/>
  <c r="AA9" i="1" a="1"/>
  <c r="Y6" i="1" a="1"/>
  <c r="AA9" i="1" l="1"/>
  <c r="AA10" i="1"/>
  <c r="AA7" i="1"/>
  <c r="AA12" i="1"/>
  <c r="AA8" i="1"/>
  <c r="AA11" i="1"/>
  <c r="AA6" i="1"/>
  <c r="AO6" i="1" s="1"/>
  <c r="Y6" i="1"/>
  <c r="AP6" i="1"/>
  <c r="AK6" i="1" s="1"/>
  <c r="AK9" i="1"/>
  <c r="AK8" i="1"/>
  <c r="AN8" i="1"/>
  <c r="AL8" i="1"/>
  <c r="AM8" i="1"/>
  <c r="AK7" i="1"/>
  <c r="AL7" i="1"/>
  <c r="AM7" i="1"/>
  <c r="AN7" i="1"/>
  <c r="AL6" i="1"/>
  <c r="AM6" i="1"/>
  <c r="Y388" i="1" a="1"/>
  <c r="Y323" i="1" a="1"/>
  <c r="Y421" i="1" a="1"/>
  <c r="Y182" i="1" a="1"/>
  <c r="Y455" i="1" a="1"/>
  <c r="Y375" i="1" a="1"/>
  <c r="Y431" i="1" a="1"/>
  <c r="Y10" i="1" a="1"/>
  <c r="Y124" i="1" a="1"/>
  <c r="Y336" i="1" a="1"/>
  <c r="Y178" i="1" a="1"/>
  <c r="Y503" i="1" a="1"/>
  <c r="Y210" i="1" a="1"/>
  <c r="Y290" i="1" a="1"/>
  <c r="Y417" i="1" a="1"/>
  <c r="Y121" i="1" a="1"/>
  <c r="Y22" i="1" a="1"/>
  <c r="Y338" i="1" a="1"/>
  <c r="Y54" i="1" a="1"/>
  <c r="Y411" i="1" a="1"/>
  <c r="Y16" i="1" a="1"/>
  <c r="Y343" i="1" a="1"/>
  <c r="Y181" i="1" a="1"/>
  <c r="Y132" i="1" a="1"/>
  <c r="Y419" i="1" a="1"/>
  <c r="Y14" i="1" a="1"/>
  <c r="Y60" i="1" a="1"/>
  <c r="Y154" i="1" a="1"/>
  <c r="Y318" i="1" a="1"/>
  <c r="Y355" i="1" a="1"/>
  <c r="Y83" i="1" a="1"/>
  <c r="Y295" i="1" a="1"/>
  <c r="Y420" i="1" a="1"/>
  <c r="Y260" i="1" a="1"/>
  <c r="Y278" i="1" a="1"/>
  <c r="Y215" i="1" a="1"/>
  <c r="Y258" i="1" a="1"/>
  <c r="Y170" i="1" a="1"/>
  <c r="Y206" i="1" a="1"/>
  <c r="Y292" i="1" a="1"/>
  <c r="Y100" i="1" a="1"/>
  <c r="Y391" i="1" a="1"/>
  <c r="Y266" i="1" a="1"/>
  <c r="Y359" i="1" a="1"/>
  <c r="Y281" i="1" a="1"/>
  <c r="Y437" i="1" a="1"/>
  <c r="Y202" i="1" a="1"/>
  <c r="Y200" i="1" a="1"/>
  <c r="Y248" i="1" a="1"/>
  <c r="Y49" i="1" a="1"/>
  <c r="Y309" i="1" a="1"/>
  <c r="Y189" i="1" a="1"/>
  <c r="Y287" i="1" a="1"/>
  <c r="Y23" i="1" a="1"/>
  <c r="Y369" i="1" a="1"/>
  <c r="Y42" i="1" a="1"/>
  <c r="Y265" i="1" a="1"/>
  <c r="Y273" i="1" a="1"/>
  <c r="Y351" i="1" a="1"/>
  <c r="Y356" i="1" a="1"/>
  <c r="Y483" i="1" a="1"/>
  <c r="Y222" i="1" a="1"/>
  <c r="Y367" i="1" a="1"/>
  <c r="Y82" i="1" a="1"/>
  <c r="Y405" i="1" a="1"/>
  <c r="Y18" i="1" a="1"/>
  <c r="Y294" i="1" a="1"/>
  <c r="Y398" i="1" a="1"/>
  <c r="Y19" i="1" a="1"/>
  <c r="Y256" i="1" a="1"/>
  <c r="Y101" i="1" a="1"/>
  <c r="Y157" i="1" a="1"/>
  <c r="Y169" i="1" a="1"/>
  <c r="Y384" i="1" a="1"/>
  <c r="Y56" i="1" a="1"/>
  <c r="Y476" i="1" a="1"/>
  <c r="Y478" i="1" a="1"/>
  <c r="Y475" i="1" a="1"/>
  <c r="Y432" i="1" a="1"/>
  <c r="Y349" i="1" a="1"/>
  <c r="Y247" i="1" a="1"/>
  <c r="Y493" i="1" a="1"/>
  <c r="Y450" i="1" a="1"/>
  <c r="Y163" i="1" a="1"/>
  <c r="Y117" i="1" a="1"/>
  <c r="Y348" i="1" a="1"/>
  <c r="Y397" i="1" a="1"/>
  <c r="Y143" i="1" a="1"/>
  <c r="Y53" i="1" a="1"/>
  <c r="Y331" i="1" a="1"/>
  <c r="Y275" i="1" a="1"/>
  <c r="Y283" i="1" a="1"/>
  <c r="Y257" i="1" a="1"/>
  <c r="Y458" i="1" a="1"/>
  <c r="Y444" i="1" a="1"/>
  <c r="Y471" i="1" a="1"/>
  <c r="Y380" i="1" a="1"/>
  <c r="Y72" i="1" a="1"/>
  <c r="Y161" i="1" a="1"/>
  <c r="Y337" i="1" a="1"/>
  <c r="Y496" i="1" a="1"/>
  <c r="Y174" i="1" a="1"/>
  <c r="Y482" i="1" a="1"/>
  <c r="Y462" i="1" a="1"/>
  <c r="Y361" i="1" a="1"/>
  <c r="Y442" i="1" a="1"/>
  <c r="Y167" i="1" a="1"/>
  <c r="Y77" i="1" a="1"/>
  <c r="Y461" i="1" a="1"/>
  <c r="Y500" i="1" a="1"/>
  <c r="Y469" i="1" a="1"/>
  <c r="Y296" i="1" a="1"/>
  <c r="Y88" i="1" a="1"/>
  <c r="Y249" i="1" a="1"/>
  <c r="Y428" i="1" a="1"/>
  <c r="Y393" i="1" a="1"/>
  <c r="Y149" i="1" a="1"/>
  <c r="Y480" i="1" a="1"/>
  <c r="Y55" i="1" a="1"/>
  <c r="Y434" i="1" a="1"/>
  <c r="Y155" i="1" a="1"/>
  <c r="Y453" i="1" a="1"/>
  <c r="Y251" i="1" a="1"/>
  <c r="Y186" i="1" a="1"/>
  <c r="Y229" i="1" a="1"/>
  <c r="Y232" i="1" a="1"/>
  <c r="Y7" i="1" a="1"/>
  <c r="Y145" i="1" a="1"/>
  <c r="Y360" i="1" a="1"/>
  <c r="Y58" i="1" a="1"/>
  <c r="Y8" i="1" a="1"/>
  <c r="Y26" i="1" a="1"/>
  <c r="Y110" i="1" a="1"/>
  <c r="Y332" i="1" a="1"/>
  <c r="Y41" i="1" a="1"/>
  <c r="Y271" i="1" a="1"/>
  <c r="Y423" i="1" a="1"/>
  <c r="Y508" i="1" a="1"/>
  <c r="Y50" i="1" a="1"/>
  <c r="Y115" i="1" a="1"/>
  <c r="Y172" i="1" a="1"/>
  <c r="Y320" i="1" a="1"/>
  <c r="Y81" i="1" a="1"/>
  <c r="Y308" i="1" a="1"/>
  <c r="Y354" i="1" a="1"/>
  <c r="Y176" i="1" a="1"/>
  <c r="Y57" i="1" a="1"/>
  <c r="Y487" i="1" a="1"/>
  <c r="Y301" i="1" a="1"/>
  <c r="Y325" i="1" a="1"/>
  <c r="Y201" i="1" a="1"/>
  <c r="Y188" i="1" a="1"/>
  <c r="Y358" i="1" a="1"/>
  <c r="Y32" i="1" a="1"/>
  <c r="Y441" i="1" a="1"/>
  <c r="Y340" i="1" a="1"/>
  <c r="Y28" i="1" a="1"/>
  <c r="Y78" i="1" a="1"/>
  <c r="Y264" i="1" a="1"/>
  <c r="Y401" i="1" a="1"/>
  <c r="Y394" i="1" a="1"/>
  <c r="Y439" i="1" a="1"/>
  <c r="Y66" i="1" a="1"/>
  <c r="Y220" i="1" a="1"/>
  <c r="Y385" i="1" a="1"/>
  <c r="Y507" i="1" a="1"/>
  <c r="Y306" i="1" a="1"/>
  <c r="Y150" i="1" a="1"/>
  <c r="Y67" i="1" a="1"/>
  <c r="Y276" i="1" a="1"/>
  <c r="Y116" i="1" a="1"/>
  <c r="Y36" i="1" a="1"/>
  <c r="Y284" i="1" a="1"/>
  <c r="Y289" i="1" a="1"/>
  <c r="Y376" i="1" a="1"/>
  <c r="Y293" i="1" a="1"/>
  <c r="Y305" i="1" a="1"/>
  <c r="Y414" i="1" a="1"/>
  <c r="Y89" i="1" a="1"/>
  <c r="Y302" i="1" a="1"/>
  <c r="Y335" i="1" a="1"/>
  <c r="Y363" i="1" a="1"/>
  <c r="Y341" i="1" a="1"/>
  <c r="Y372" i="1" a="1"/>
  <c r="Y311" i="1" a="1"/>
  <c r="Y491" i="1" a="1"/>
  <c r="Y297" i="1" a="1"/>
  <c r="Y21" i="1" a="1"/>
  <c r="Y185" i="1" a="1"/>
  <c r="Y29" i="1" a="1"/>
  <c r="Y38" i="1" a="1"/>
  <c r="Y184" i="1" a="1"/>
  <c r="Y75" i="1" a="1"/>
  <c r="Y39" i="1" a="1"/>
  <c r="Y46" i="1" a="1"/>
  <c r="Y137" i="1" a="1"/>
  <c r="Y233" i="1" a="1"/>
  <c r="Y403" i="1" a="1"/>
  <c r="Y499" i="1" a="1"/>
  <c r="Y61" i="1" a="1"/>
  <c r="Y502" i="1" a="1"/>
  <c r="Y64" i="1" a="1"/>
  <c r="Y128" i="1" a="1"/>
  <c r="Y259" i="1" a="1"/>
  <c r="Y488" i="1" a="1"/>
  <c r="Y352" i="1" a="1"/>
  <c r="Y506" i="1" a="1"/>
  <c r="Y243" i="1" a="1"/>
  <c r="Y159" i="1" a="1"/>
  <c r="Y103" i="1" a="1"/>
  <c r="Y463" i="1" a="1"/>
  <c r="Y237" i="1" a="1"/>
  <c r="Y267" i="1" a="1"/>
  <c r="Y144" i="1" a="1"/>
  <c r="Y48" i="1" a="1"/>
  <c r="Y460" i="1" a="1"/>
  <c r="Y255" i="1" a="1"/>
  <c r="Y175" i="1" a="1"/>
  <c r="Y120" i="1" a="1"/>
  <c r="Y479" i="1" a="1"/>
  <c r="Y364" i="1" a="1"/>
  <c r="Y440" i="1" a="1"/>
  <c r="Y69" i="1" a="1"/>
  <c r="Y162" i="1" a="1"/>
  <c r="Y454" i="1" a="1"/>
  <c r="Y501" i="1" a="1"/>
  <c r="Y381" i="1" a="1"/>
  <c r="Y494" i="1" a="1"/>
  <c r="Y158" i="1" a="1"/>
  <c r="Y230" i="1" a="1"/>
  <c r="Y485" i="1" a="1"/>
  <c r="Y416" i="1" a="1"/>
  <c r="Y96" i="1" a="1"/>
  <c r="Y253" i="1" a="1"/>
  <c r="Y153" i="1" a="1"/>
  <c r="Y241" i="1" a="1"/>
  <c r="Y329" i="1" a="1"/>
  <c r="Y291" i="1" a="1"/>
  <c r="Y80" i="1" a="1"/>
  <c r="Y333" i="1" a="1"/>
  <c r="Y377" i="1" a="1"/>
  <c r="Y119" i="1" a="1"/>
  <c r="Y484" i="1" a="1"/>
  <c r="Y173" i="1" a="1"/>
  <c r="Y473" i="1" a="1"/>
  <c r="Y280" i="1" a="1"/>
  <c r="Y422" i="1" a="1"/>
  <c r="Y195" i="1" a="1"/>
  <c r="Y322" i="1" a="1"/>
  <c r="Y138" i="1" a="1"/>
  <c r="Y371" i="1" a="1"/>
  <c r="Y35" i="1" a="1"/>
  <c r="Y62" i="1" a="1"/>
  <c r="Y190" i="1" a="1"/>
  <c r="Y37" i="1" a="1"/>
  <c r="Y392" i="1" a="1"/>
  <c r="Y108" i="1" a="1"/>
  <c r="Y330" i="1" a="1"/>
  <c r="Y131" i="1" a="1"/>
  <c r="Y31" i="1" a="1"/>
  <c r="Y227" i="1" a="1"/>
  <c r="Y168" i="1" a="1"/>
  <c r="Y383" i="1" a="1"/>
  <c r="Y105" i="1" a="1"/>
  <c r="Y399" i="1" a="1"/>
  <c r="Y350" i="1" a="1"/>
  <c r="Y435" i="1" a="1"/>
  <c r="Y410" i="1" a="1"/>
  <c r="Y224" i="1" a="1"/>
  <c r="Y51" i="1" a="1"/>
  <c r="Y407" i="1" a="1"/>
  <c r="Y374" i="1" a="1"/>
  <c r="Y451" i="1" a="1"/>
  <c r="Y166" i="1" a="1"/>
  <c r="Y205" i="1" a="1"/>
  <c r="Y211" i="1" a="1"/>
  <c r="Y288" i="1" a="1"/>
  <c r="Y27" i="1" a="1"/>
  <c r="Y373" i="1" a="1"/>
  <c r="Y395" i="1" a="1"/>
  <c r="Y13" i="1" a="1"/>
  <c r="Y191" i="1" a="1"/>
  <c r="Y228" i="1" a="1"/>
  <c r="Y319" i="1" a="1"/>
  <c r="Y326" i="1" a="1"/>
  <c r="Y187" i="1" a="1"/>
  <c r="Y15" i="1" a="1"/>
  <c r="Y129" i="1" a="1"/>
  <c r="Y194" i="1" a="1"/>
  <c r="Y43" i="1" a="1"/>
  <c r="Y199" i="1" a="1"/>
  <c r="Y328" i="1" a="1"/>
  <c r="Y193" i="1" a="1"/>
  <c r="Y282" i="1" a="1"/>
  <c r="Y234" i="1" a="1"/>
  <c r="Y404" i="1" a="1"/>
  <c r="Y390" i="1" a="1"/>
  <c r="Y40" i="1" a="1"/>
  <c r="Y231" i="1" a="1"/>
  <c r="Y300" i="1" a="1"/>
  <c r="Y196" i="1" a="1"/>
  <c r="Y197" i="1" a="1"/>
  <c r="Y212" i="1" a="1"/>
  <c r="Y314" i="1" a="1"/>
  <c r="Y183" i="1" a="1"/>
  <c r="Y418" i="1" a="1"/>
  <c r="Y262" i="1" a="1"/>
  <c r="Y192" i="1" a="1"/>
  <c r="Y481" i="1" a="1"/>
  <c r="Y408" i="1" a="1"/>
  <c r="Y236" i="1" a="1"/>
  <c r="Y285" i="1" a="1"/>
  <c r="Y344" i="1" a="1"/>
  <c r="Y250" i="1" a="1"/>
  <c r="Y44" i="1" a="1"/>
  <c r="Y92" i="1" a="1"/>
  <c r="Y177" i="1" a="1"/>
  <c r="Y219" i="1" a="1"/>
  <c r="Y160" i="1" a="1"/>
  <c r="Y406" i="1" a="1"/>
  <c r="Y310" i="1" a="1"/>
  <c r="Y114" i="1" a="1"/>
  <c r="Y459" i="1" a="1"/>
  <c r="Y274" i="1" a="1"/>
  <c r="Y324" i="1" a="1"/>
  <c r="Y272" i="1" a="1"/>
  <c r="Y25" i="1" a="1"/>
  <c r="Y90" i="1" a="1"/>
  <c r="Y216" i="1" a="1"/>
  <c r="Y148" i="1" a="1"/>
  <c r="Y20" i="1" a="1"/>
  <c r="Y207" i="1" a="1"/>
  <c r="Y156" i="1" a="1"/>
  <c r="Y70" i="1" a="1"/>
  <c r="Y208" i="1" a="1"/>
  <c r="Y135" i="1" a="1"/>
  <c r="Y198" i="1" a="1"/>
  <c r="Y430" i="1" a="1"/>
  <c r="Y93" i="1" a="1"/>
  <c r="Y452" i="1" a="1"/>
  <c r="Y45" i="1" a="1"/>
  <c r="Y465" i="1" a="1"/>
  <c r="Y141" i="1" a="1"/>
  <c r="Y136" i="1" a="1"/>
  <c r="Y490" i="1" a="1"/>
  <c r="Y85" i="1" a="1"/>
  <c r="Y504" i="1" a="1"/>
  <c r="Y165" i="1" a="1"/>
  <c r="Y438" i="1" a="1"/>
  <c r="Y426" i="1" a="1"/>
  <c r="Y492" i="1" a="1"/>
  <c r="Y307" i="1" a="1"/>
  <c r="Y456" i="1" a="1"/>
  <c r="Y505" i="1" a="1"/>
  <c r="Y413" i="1" a="1"/>
  <c r="Y127" i="1" a="1"/>
  <c r="Y470" i="1" a="1"/>
  <c r="Y436" i="1" a="1"/>
  <c r="Y104" i="1" a="1"/>
  <c r="Y466" i="1" a="1"/>
  <c r="Y464" i="1" a="1"/>
  <c r="Y125" i="1" a="1"/>
  <c r="Y472" i="1" a="1"/>
  <c r="Y109" i="1" a="1"/>
  <c r="Y446" i="1" a="1"/>
  <c r="Y71" i="1" a="1"/>
  <c r="Y111" i="1" a="1"/>
  <c r="Y151" i="1" a="1"/>
  <c r="Y133" i="1" a="1"/>
  <c r="Y95" i="1" a="1"/>
  <c r="Y126" i="1" a="1"/>
  <c r="Y107" i="1" a="1"/>
  <c r="Y118" i="1" a="1"/>
  <c r="Y221" i="1" a="1"/>
  <c r="Y139" i="1" a="1"/>
  <c r="Y312" i="1" a="1"/>
  <c r="Y68" i="1" a="1"/>
  <c r="Y76" i="1" a="1"/>
  <c r="Y445" i="1" a="1"/>
  <c r="Y347" i="1" a="1"/>
  <c r="Y30" i="1" a="1"/>
  <c r="Y123" i="1" a="1"/>
  <c r="Y370" i="1" a="1"/>
  <c r="Y235" i="1" a="1"/>
  <c r="Y84" i="1" a="1"/>
  <c r="Y443" i="1" a="1"/>
  <c r="Y387" i="1" a="1"/>
  <c r="Y134" i="1" a="1"/>
  <c r="Y34" i="1" a="1"/>
  <c r="Y382" i="1" a="1"/>
  <c r="Y238" i="1" a="1"/>
  <c r="Y303" i="1" a="1"/>
  <c r="Y17" i="1" a="1"/>
  <c r="Y447" i="1" a="1"/>
  <c r="Y378" i="1" a="1"/>
  <c r="Y425" i="1" a="1"/>
  <c r="Y213" i="1" a="1"/>
  <c r="Y106" i="1" a="1"/>
  <c r="Y362" i="1" a="1"/>
  <c r="Y73" i="1" a="1"/>
  <c r="Y94" i="1" a="1"/>
  <c r="Y366" i="1" a="1"/>
  <c r="Y449" i="1" a="1"/>
  <c r="Y279" i="1" a="1"/>
  <c r="Y313" i="1" a="1"/>
  <c r="Y286" i="1" a="1"/>
  <c r="Y252" i="1" a="1"/>
  <c r="Y429" i="1" a="1"/>
  <c r="Y246" i="1" a="1"/>
  <c r="Y334" i="1" a="1"/>
  <c r="Y268" i="1" a="1"/>
  <c r="Y244" i="1" a="1"/>
  <c r="Y24" i="1" a="1"/>
  <c r="Y277" i="1" a="1"/>
  <c r="Y99" i="1" a="1"/>
  <c r="Y59" i="1" a="1"/>
  <c r="Y254" i="1" a="1"/>
  <c r="Y140" i="1" a="1"/>
  <c r="Y353" i="1" a="1"/>
  <c r="Y113" i="1" a="1"/>
  <c r="Y346" i="1" a="1"/>
  <c r="Y342" i="1" a="1"/>
  <c r="Y122" i="1" a="1"/>
  <c r="Y225" i="1" a="1"/>
  <c r="Y164" i="1" a="1"/>
  <c r="Y327" i="1" a="1"/>
  <c r="Y242" i="1" a="1"/>
  <c r="Y91" i="1" a="1"/>
  <c r="Y226" i="1" a="1"/>
  <c r="Y497" i="1" a="1"/>
  <c r="Y11" i="1" a="1"/>
  <c r="Y98" i="1" a="1"/>
  <c r="Y9" i="1" a="1"/>
  <c r="Y203" i="1" a="1"/>
  <c r="Y240" i="1" a="1"/>
  <c r="Y152" i="1" a="1"/>
  <c r="Y209" i="1" a="1"/>
  <c r="Y298" i="1" a="1"/>
  <c r="Y270" i="1" a="1"/>
  <c r="Y142" i="1" a="1"/>
  <c r="Y204" i="1" a="1"/>
  <c r="Y269" i="1" a="1"/>
  <c r="Y102" i="1" a="1"/>
  <c r="Y427" i="1" a="1"/>
  <c r="Y457" i="1" a="1"/>
  <c r="Y65" i="1" a="1"/>
  <c r="Y52" i="1" a="1"/>
  <c r="Y357" i="1" a="1"/>
  <c r="Y415" i="1" a="1"/>
  <c r="Y433" i="1" a="1"/>
  <c r="Y214" i="1" a="1"/>
  <c r="Y223" i="1" a="1"/>
  <c r="Y180" i="1" a="1"/>
  <c r="Y217" i="1" a="1"/>
  <c r="Y86" i="1" a="1"/>
  <c r="Y179" i="1" a="1"/>
  <c r="Y495" i="1" a="1"/>
  <c r="Y130" i="1" a="1"/>
  <c r="Y97" i="1" a="1"/>
  <c r="Y74" i="1" a="1"/>
  <c r="Y468" i="1" a="1"/>
  <c r="Y424" i="1" a="1"/>
  <c r="Y263" i="1" a="1"/>
  <c r="Y486" i="1" a="1"/>
  <c r="Y345" i="1" a="1"/>
  <c r="Y315" i="1" a="1"/>
  <c r="Y474" i="1" a="1"/>
  <c r="Y448" i="1" a="1"/>
  <c r="Y368" i="1" a="1"/>
  <c r="Y400" i="1" a="1"/>
  <c r="Y412" i="1" a="1"/>
  <c r="Y409" i="1" a="1"/>
  <c r="Y112" i="1" a="1"/>
  <c r="Y498" i="1" a="1"/>
  <c r="Y317" i="1" a="1"/>
  <c r="Y171" i="1" a="1"/>
  <c r="Y261" i="1" a="1"/>
  <c r="Y321" i="1" a="1"/>
  <c r="Y467" i="1" a="1"/>
  <c r="Y299" i="1" a="1"/>
  <c r="Y245" i="1" a="1"/>
  <c r="Y365" i="1" a="1"/>
  <c r="Y146" i="1" a="1"/>
  <c r="Y47" i="1" a="1"/>
  <c r="Y396" i="1" a="1"/>
  <c r="Y239" i="1" a="1"/>
  <c r="Y489" i="1" a="1"/>
  <c r="Y79" i="1" a="1"/>
  <c r="Y147" i="1" a="1"/>
  <c r="Y87" i="1" a="1"/>
  <c r="Y63" i="1" a="1"/>
  <c r="Y339" i="1" a="1"/>
  <c r="Y218" i="1" a="1"/>
  <c r="Y402" i="1" a="1"/>
  <c r="Y389" i="1" a="1"/>
  <c r="Y304" i="1" a="1"/>
  <c r="Y316" i="1" a="1"/>
  <c r="Y477" i="1" a="1"/>
  <c r="Y12" i="1" a="1"/>
  <c r="Y386" i="1" a="1"/>
  <c r="Y33" i="1" a="1"/>
  <c r="Y379" i="1" a="1"/>
  <c r="Y379" i="1" l="1"/>
  <c r="Y33" i="1"/>
  <c r="AO63" i="1"/>
  <c r="AO95" i="1"/>
  <c r="AO280" i="1"/>
  <c r="AO473" i="1"/>
  <c r="Y386" i="1"/>
  <c r="Y12" i="1"/>
  <c r="AO251" i="1"/>
  <c r="Y477" i="1"/>
  <c r="Y316" i="1"/>
  <c r="Y304" i="1"/>
  <c r="Y389" i="1"/>
  <c r="AO422" i="1"/>
  <c r="Y402" i="1"/>
  <c r="AO186" i="1"/>
  <c r="Y218" i="1"/>
  <c r="Y339" i="1"/>
  <c r="AO33" i="1"/>
  <c r="AO477" i="1"/>
  <c r="Y63" i="1"/>
  <c r="AO316" i="1"/>
  <c r="AO402" i="1"/>
  <c r="AO74" i="1"/>
  <c r="Y87" i="1"/>
  <c r="AO97" i="1"/>
  <c r="AO130" i="1"/>
  <c r="AO495" i="1"/>
  <c r="AO179" i="1"/>
  <c r="Y147" i="1"/>
  <c r="AO86" i="1"/>
  <c r="AO217" i="1"/>
  <c r="AO180" i="1"/>
  <c r="AO223" i="1"/>
  <c r="AO214" i="1"/>
  <c r="AO433" i="1"/>
  <c r="AO415" i="1"/>
  <c r="AO357" i="1"/>
  <c r="Y79" i="1"/>
  <c r="AO52" i="1"/>
  <c r="AO65" i="1"/>
  <c r="AO457" i="1"/>
  <c r="Y489" i="1"/>
  <c r="Y239" i="1"/>
  <c r="AO427" i="1"/>
  <c r="Y396" i="1"/>
  <c r="Y47" i="1"/>
  <c r="AO102" i="1"/>
  <c r="Y146" i="1"/>
  <c r="AO269" i="1"/>
  <c r="Y365" i="1"/>
  <c r="AO204" i="1"/>
  <c r="AO142" i="1"/>
  <c r="Y245" i="1"/>
  <c r="AO270" i="1"/>
  <c r="AO298" i="1"/>
  <c r="AO209" i="1"/>
  <c r="AO152" i="1"/>
  <c r="AO240" i="1"/>
  <c r="AO203" i="1"/>
  <c r="Y299" i="1"/>
  <c r="AO9" i="1"/>
  <c r="BF9" i="1" s="1" a="1"/>
  <c r="BF9" i="1" s="1"/>
  <c r="Y467" i="1"/>
  <c r="AO98" i="1"/>
  <c r="AO11" i="1"/>
  <c r="AO497" i="1"/>
  <c r="Y321" i="1"/>
  <c r="AO226" i="1"/>
  <c r="AO91" i="1"/>
  <c r="Y261" i="1"/>
  <c r="AO242" i="1"/>
  <c r="AO327" i="1"/>
  <c r="AO164" i="1"/>
  <c r="AO225" i="1"/>
  <c r="Y171" i="1"/>
  <c r="AO122" i="1"/>
  <c r="AO342" i="1"/>
  <c r="Y317" i="1"/>
  <c r="AO346" i="1"/>
  <c r="AO113" i="1"/>
  <c r="AO353" i="1"/>
  <c r="AO140" i="1"/>
  <c r="Y498" i="1"/>
  <c r="AO254" i="1"/>
  <c r="AO59" i="1"/>
  <c r="AO99" i="1"/>
  <c r="AO277" i="1"/>
  <c r="AO24" i="1"/>
  <c r="AO244" i="1"/>
  <c r="Y112" i="1"/>
  <c r="AO268" i="1"/>
  <c r="Y409" i="1"/>
  <c r="AO334" i="1"/>
  <c r="AO246" i="1"/>
  <c r="AO429" i="1"/>
  <c r="AO252" i="1"/>
  <c r="AO286" i="1"/>
  <c r="AO313" i="1"/>
  <c r="AO279" i="1"/>
  <c r="Y412" i="1"/>
  <c r="AO449" i="1"/>
  <c r="AO366" i="1"/>
  <c r="AO94" i="1"/>
  <c r="AO73" i="1"/>
  <c r="Y400" i="1"/>
  <c r="AO362" i="1"/>
  <c r="AO106" i="1"/>
  <c r="AO213" i="1"/>
  <c r="AO425" i="1"/>
  <c r="Y368" i="1"/>
  <c r="AO378" i="1"/>
  <c r="AO447" i="1"/>
  <c r="AO17" i="1"/>
  <c r="AO303" i="1"/>
  <c r="AO238" i="1"/>
  <c r="AO382" i="1"/>
  <c r="AO34" i="1"/>
  <c r="AO134" i="1"/>
  <c r="AO387" i="1"/>
  <c r="Y448" i="1"/>
  <c r="Y474" i="1"/>
  <c r="AO443" i="1"/>
  <c r="AO84" i="1"/>
  <c r="AO235" i="1"/>
  <c r="AO370" i="1"/>
  <c r="AO123" i="1"/>
  <c r="AO30" i="1"/>
  <c r="AO347" i="1"/>
  <c r="AO445" i="1"/>
  <c r="AO76" i="1"/>
  <c r="Y315" i="1"/>
  <c r="Y345" i="1"/>
  <c r="AO68" i="1"/>
  <c r="Y486" i="1"/>
  <c r="Y263" i="1"/>
  <c r="AO312" i="1"/>
  <c r="AO139" i="1"/>
  <c r="AO221" i="1"/>
  <c r="Y424" i="1"/>
  <c r="Y468" i="1"/>
  <c r="AO118" i="1"/>
  <c r="AO107" i="1"/>
  <c r="AO126" i="1"/>
  <c r="Y74" i="1"/>
  <c r="AO87" i="1"/>
  <c r="Y97" i="1"/>
  <c r="Y130" i="1"/>
  <c r="Y495" i="1"/>
  <c r="Y179" i="1"/>
  <c r="AO147" i="1"/>
  <c r="Y86" i="1"/>
  <c r="Y217" i="1"/>
  <c r="Y180" i="1"/>
  <c r="Y223" i="1"/>
  <c r="Y214" i="1"/>
  <c r="Y433" i="1"/>
  <c r="Y415" i="1"/>
  <c r="Y357" i="1"/>
  <c r="AO79" i="1"/>
  <c r="Y52" i="1"/>
  <c r="Y65" i="1"/>
  <c r="Y457" i="1"/>
  <c r="AO489" i="1"/>
  <c r="AO239" i="1"/>
  <c r="Y427" i="1"/>
  <c r="AO396" i="1"/>
  <c r="AO47" i="1"/>
  <c r="Y102" i="1"/>
  <c r="AO146" i="1"/>
  <c r="Y269" i="1"/>
  <c r="AO365" i="1"/>
  <c r="Y204" i="1"/>
  <c r="Y142" i="1"/>
  <c r="AO245" i="1"/>
  <c r="Y270" i="1"/>
  <c r="Y298" i="1"/>
  <c r="Y209" i="1"/>
  <c r="Y152" i="1"/>
  <c r="Y240" i="1"/>
  <c r="Y203" i="1"/>
  <c r="AO299" i="1"/>
  <c r="Y9" i="1"/>
  <c r="AO467" i="1"/>
  <c r="Y98" i="1"/>
  <c r="Y11" i="1"/>
  <c r="Y497" i="1"/>
  <c r="AO321" i="1"/>
  <c r="Y226" i="1"/>
  <c r="Y91" i="1"/>
  <c r="AO261" i="1"/>
  <c r="Y242" i="1"/>
  <c r="Y327" i="1"/>
  <c r="Y164" i="1"/>
  <c r="Y225" i="1"/>
  <c r="AO171" i="1"/>
  <c r="Y122" i="1"/>
  <c r="Y342" i="1"/>
  <c r="AO317" i="1"/>
  <c r="Y346" i="1"/>
  <c r="Y113" i="1"/>
  <c r="Y353" i="1"/>
  <c r="Y140" i="1"/>
  <c r="AO498" i="1"/>
  <c r="Y254" i="1"/>
  <c r="Y59" i="1"/>
  <c r="Y99" i="1"/>
  <c r="Y277" i="1"/>
  <c r="Y24" i="1"/>
  <c r="Y244" i="1"/>
  <c r="AO112" i="1"/>
  <c r="Y268" i="1"/>
  <c r="AO409" i="1"/>
  <c r="Y334" i="1"/>
  <c r="Y246" i="1"/>
  <c r="Y429" i="1"/>
  <c r="Y252" i="1"/>
  <c r="Y286" i="1"/>
  <c r="Y313" i="1"/>
  <c r="Y279" i="1"/>
  <c r="AO412" i="1"/>
  <c r="Y449" i="1"/>
  <c r="Y366" i="1"/>
  <c r="Y94" i="1"/>
  <c r="Y73" i="1"/>
  <c r="AO400" i="1"/>
  <c r="Y362" i="1"/>
  <c r="Y106" i="1"/>
  <c r="Y213" i="1"/>
  <c r="Y425" i="1"/>
  <c r="AO368" i="1"/>
  <c r="Y378" i="1"/>
  <c r="Y447" i="1"/>
  <c r="Y17" i="1"/>
  <c r="Y303" i="1"/>
  <c r="Y238" i="1"/>
  <c r="Y382" i="1"/>
  <c r="Y34" i="1"/>
  <c r="Y134" i="1"/>
  <c r="Y387" i="1"/>
  <c r="AO448" i="1"/>
  <c r="AO474" i="1"/>
  <c r="Y443" i="1"/>
  <c r="Y84" i="1"/>
  <c r="Y235" i="1"/>
  <c r="Y370" i="1"/>
  <c r="Y123" i="1"/>
  <c r="Y30" i="1"/>
  <c r="Y347" i="1"/>
  <c r="Y445" i="1"/>
  <c r="Y76" i="1"/>
  <c r="AO315" i="1"/>
  <c r="AO345" i="1"/>
  <c r="Y68" i="1"/>
  <c r="AO486" i="1"/>
  <c r="AO263" i="1"/>
  <c r="Y312" i="1"/>
  <c r="Y139" i="1"/>
  <c r="Y221" i="1"/>
  <c r="AO424" i="1"/>
  <c r="AO468" i="1"/>
  <c r="Y118" i="1"/>
  <c r="Y107" i="1"/>
  <c r="Y126" i="1"/>
  <c r="AO386" i="1"/>
  <c r="AO304" i="1"/>
  <c r="Y95" i="1"/>
  <c r="Y133" i="1"/>
  <c r="AO208" i="1"/>
  <c r="AO70" i="1"/>
  <c r="AO156" i="1"/>
  <c r="Y151" i="1"/>
  <c r="AO207" i="1"/>
  <c r="AO20" i="1"/>
  <c r="AO148" i="1"/>
  <c r="AO216" i="1"/>
  <c r="AO90" i="1"/>
  <c r="AO25" i="1"/>
  <c r="AO272" i="1"/>
  <c r="Y111" i="1"/>
  <c r="AO324" i="1"/>
  <c r="AO274" i="1"/>
  <c r="AO459" i="1"/>
  <c r="Y71" i="1"/>
  <c r="AO114" i="1"/>
  <c r="AO310" i="1"/>
  <c r="AO406" i="1"/>
  <c r="Y446" i="1"/>
  <c r="Y109" i="1"/>
  <c r="Y472" i="1"/>
  <c r="Y125" i="1"/>
  <c r="AO160" i="1"/>
  <c r="Y464" i="1"/>
  <c r="AO219" i="1"/>
  <c r="AO177" i="1"/>
  <c r="AO92" i="1"/>
  <c r="Y466" i="1"/>
  <c r="AO44" i="1"/>
  <c r="AO250" i="1"/>
  <c r="AO344" i="1"/>
  <c r="AO285" i="1"/>
  <c r="Y104" i="1"/>
  <c r="AO236" i="1"/>
  <c r="AO408" i="1"/>
  <c r="AO481" i="1"/>
  <c r="Y436" i="1"/>
  <c r="Y470" i="1"/>
  <c r="Y127" i="1"/>
  <c r="AO192" i="1"/>
  <c r="AO262" i="1"/>
  <c r="Y413" i="1"/>
  <c r="AO418" i="1"/>
  <c r="AO183" i="1"/>
  <c r="AO314" i="1"/>
  <c r="AO212" i="1"/>
  <c r="AO197" i="1"/>
  <c r="AO196" i="1"/>
  <c r="AO300" i="1"/>
  <c r="AO231" i="1"/>
  <c r="AO40" i="1"/>
  <c r="Y505" i="1"/>
  <c r="AO390" i="1"/>
  <c r="AO404" i="1"/>
  <c r="AO234" i="1"/>
  <c r="AO282" i="1"/>
  <c r="AO193" i="1"/>
  <c r="AO328" i="1"/>
  <c r="AO199" i="1"/>
  <c r="AO43" i="1"/>
  <c r="AO194" i="1"/>
  <c r="AO129" i="1"/>
  <c r="Y456" i="1"/>
  <c r="AO15" i="1"/>
  <c r="AO187" i="1"/>
  <c r="AO326" i="1"/>
  <c r="Y307" i="1"/>
  <c r="Y492" i="1"/>
  <c r="AO319" i="1"/>
  <c r="AO228" i="1"/>
  <c r="AO191" i="1"/>
  <c r="AO13" i="1"/>
  <c r="AO395" i="1"/>
  <c r="AO373" i="1"/>
  <c r="AO27" i="1"/>
  <c r="AO288" i="1"/>
  <c r="Y426" i="1"/>
  <c r="AO211" i="1"/>
  <c r="AO205" i="1"/>
  <c r="AO166" i="1"/>
  <c r="Y438" i="1"/>
  <c r="AO451" i="1"/>
  <c r="AO374" i="1"/>
  <c r="Y165" i="1"/>
  <c r="AO407" i="1"/>
  <c r="Y504" i="1"/>
  <c r="AO51" i="1"/>
  <c r="AO224" i="1"/>
  <c r="Y85" i="1"/>
  <c r="AO410" i="1"/>
  <c r="AO435" i="1"/>
  <c r="AO350" i="1"/>
  <c r="AO399" i="1"/>
  <c r="AO105" i="1"/>
  <c r="Y490" i="1"/>
  <c r="AO383" i="1"/>
  <c r="AO168" i="1"/>
  <c r="AO227" i="1"/>
  <c r="Y136" i="1"/>
  <c r="Y141" i="1"/>
  <c r="AO31" i="1"/>
  <c r="AO131" i="1"/>
  <c r="AO330" i="1"/>
  <c r="AO108" i="1"/>
  <c r="AO392" i="1"/>
  <c r="AO37" i="1"/>
  <c r="AO190" i="1"/>
  <c r="AO62" i="1"/>
  <c r="Y465" i="1"/>
  <c r="Y45" i="1"/>
  <c r="AO35" i="1"/>
  <c r="AO371" i="1"/>
  <c r="Y452" i="1"/>
  <c r="Y93" i="1"/>
  <c r="Y430" i="1"/>
  <c r="AO138" i="1"/>
  <c r="Y198" i="1"/>
  <c r="AO322" i="1"/>
  <c r="AO195" i="1"/>
  <c r="Y135" i="1"/>
  <c r="AO133" i="1"/>
  <c r="Y208" i="1"/>
  <c r="Y70" i="1"/>
  <c r="Y156" i="1"/>
  <c r="AO151" i="1"/>
  <c r="Y207" i="1"/>
  <c r="Y20" i="1"/>
  <c r="Y148" i="1"/>
  <c r="Y216" i="1"/>
  <c r="Y90" i="1"/>
  <c r="Y25" i="1"/>
  <c r="Y272" i="1"/>
  <c r="AO111" i="1"/>
  <c r="Y324" i="1"/>
  <c r="Y274" i="1"/>
  <c r="Y459" i="1"/>
  <c r="AO71" i="1"/>
  <c r="Y114" i="1"/>
  <c r="Y310" i="1"/>
  <c r="Y406" i="1"/>
  <c r="AO446" i="1"/>
  <c r="AO109" i="1"/>
  <c r="AO472" i="1"/>
  <c r="AO125" i="1"/>
  <c r="Y160" i="1"/>
  <c r="AO464" i="1"/>
  <c r="Y219" i="1"/>
  <c r="Y177" i="1"/>
  <c r="Y92" i="1"/>
  <c r="AO466" i="1"/>
  <c r="Y44" i="1"/>
  <c r="Y250" i="1"/>
  <c r="Y344" i="1"/>
  <c r="Y285" i="1"/>
  <c r="AO104" i="1"/>
  <c r="Y236" i="1"/>
  <c r="Y408" i="1"/>
  <c r="Y481" i="1"/>
  <c r="AO436" i="1"/>
  <c r="AO470" i="1"/>
  <c r="AO127" i="1"/>
  <c r="Y192" i="1"/>
  <c r="Y262" i="1"/>
  <c r="AO413" i="1"/>
  <c r="Y418" i="1"/>
  <c r="Y183" i="1"/>
  <c r="Y314" i="1"/>
  <c r="Y212" i="1"/>
  <c r="Y197" i="1"/>
  <c r="Y196" i="1"/>
  <c r="Y300" i="1"/>
  <c r="Y231" i="1"/>
  <c r="Y40" i="1"/>
  <c r="AO505" i="1"/>
  <c r="Y390" i="1"/>
  <c r="Y404" i="1"/>
  <c r="Y234" i="1"/>
  <c r="Y282" i="1"/>
  <c r="Y193" i="1"/>
  <c r="Y328" i="1"/>
  <c r="Y199" i="1"/>
  <c r="Y43" i="1"/>
  <c r="Y194" i="1"/>
  <c r="Y129" i="1"/>
  <c r="AO456" i="1"/>
  <c r="Y15" i="1"/>
  <c r="Y187" i="1"/>
  <c r="Y326" i="1"/>
  <c r="AO307" i="1"/>
  <c r="AO492" i="1"/>
  <c r="Y319" i="1"/>
  <c r="Y228" i="1"/>
  <c r="Y191" i="1"/>
  <c r="Y13" i="1"/>
  <c r="Y395" i="1"/>
  <c r="Y373" i="1"/>
  <c r="Y27" i="1"/>
  <c r="Y288" i="1"/>
  <c r="AO426" i="1"/>
  <c r="Y211" i="1"/>
  <c r="Y205" i="1"/>
  <c r="Y166" i="1"/>
  <c r="AO438" i="1"/>
  <c r="Y451" i="1"/>
  <c r="Y374" i="1"/>
  <c r="AO165" i="1"/>
  <c r="Y407" i="1"/>
  <c r="AO504" i="1"/>
  <c r="Y51" i="1"/>
  <c r="Y224" i="1"/>
  <c r="AO85" i="1"/>
  <c r="Y410" i="1"/>
  <c r="Y435" i="1"/>
  <c r="Y350" i="1"/>
  <c r="Y399" i="1"/>
  <c r="Y105" i="1"/>
  <c r="AO490" i="1"/>
  <c r="Y383" i="1"/>
  <c r="Y168" i="1"/>
  <c r="Y227" i="1"/>
  <c r="AO136" i="1"/>
  <c r="AO141" i="1"/>
  <c r="Y31" i="1"/>
  <c r="Y131" i="1"/>
  <c r="Y330" i="1"/>
  <c r="Y108" i="1"/>
  <c r="Y392" i="1"/>
  <c r="Y37" i="1"/>
  <c r="Y190" i="1"/>
  <c r="Y62" i="1"/>
  <c r="AO465" i="1"/>
  <c r="AO45" i="1"/>
  <c r="Y35" i="1"/>
  <c r="Y371" i="1"/>
  <c r="AO452" i="1"/>
  <c r="AO93" i="1"/>
  <c r="AO430" i="1"/>
  <c r="Y138" i="1"/>
  <c r="AO198" i="1"/>
  <c r="Y322" i="1"/>
  <c r="Y195" i="1"/>
  <c r="AO135" i="1"/>
  <c r="Y422" i="1"/>
  <c r="Y280" i="1"/>
  <c r="AO379" i="1"/>
  <c r="Y473" i="1"/>
  <c r="AO389" i="1"/>
  <c r="AO339" i="1"/>
  <c r="AO499" i="1"/>
  <c r="Y173" i="1"/>
  <c r="AO403" i="1"/>
  <c r="Y484" i="1"/>
  <c r="Y119" i="1"/>
  <c r="AO233" i="1"/>
  <c r="AO137" i="1"/>
  <c r="AO46" i="1"/>
  <c r="AO39" i="1"/>
  <c r="AO75" i="1"/>
  <c r="AO184" i="1"/>
  <c r="AO38" i="1"/>
  <c r="Y377" i="1"/>
  <c r="AO29" i="1"/>
  <c r="Y333" i="1"/>
  <c r="AO185" i="1"/>
  <c r="Y80" i="1"/>
  <c r="AO21" i="1"/>
  <c r="Y291" i="1"/>
  <c r="AO297" i="1"/>
  <c r="AO491" i="1"/>
  <c r="Y329" i="1"/>
  <c r="Y241" i="1"/>
  <c r="AO311" i="1"/>
  <c r="Y153" i="1"/>
  <c r="Y253" i="1"/>
  <c r="AO372" i="1"/>
  <c r="Y96" i="1"/>
  <c r="Y416" i="1"/>
  <c r="AO341" i="1"/>
  <c r="Y485" i="1"/>
  <c r="Y230" i="1"/>
  <c r="Y158" i="1"/>
  <c r="Y494" i="1"/>
  <c r="Y381" i="1"/>
  <c r="AO363" i="1"/>
  <c r="AO335" i="1"/>
  <c r="AO302" i="1"/>
  <c r="AO89" i="1"/>
  <c r="AO414" i="1"/>
  <c r="AO305" i="1"/>
  <c r="AO293" i="1"/>
  <c r="Y501" i="1"/>
  <c r="AO376" i="1"/>
  <c r="Y454" i="1"/>
  <c r="AO289" i="1"/>
  <c r="AO284" i="1"/>
  <c r="AO36" i="1"/>
  <c r="AO116" i="1"/>
  <c r="AO276" i="1"/>
  <c r="Y162" i="1"/>
  <c r="AO67" i="1"/>
  <c r="AO150" i="1"/>
  <c r="Y69" i="1"/>
  <c r="AO306" i="1"/>
  <c r="Y440" i="1"/>
  <c r="Y364" i="1"/>
  <c r="Y479" i="1"/>
  <c r="Y120" i="1"/>
  <c r="AO507" i="1"/>
  <c r="AO385" i="1"/>
  <c r="Y175" i="1"/>
  <c r="AO220" i="1"/>
  <c r="AO66" i="1"/>
  <c r="Y255" i="1"/>
  <c r="AO439" i="1"/>
  <c r="AO394" i="1"/>
  <c r="AO401" i="1"/>
  <c r="Y460" i="1"/>
  <c r="Y48" i="1"/>
  <c r="AO264" i="1"/>
  <c r="AO78" i="1"/>
  <c r="AO28" i="1"/>
  <c r="AO340" i="1"/>
  <c r="Y144" i="1"/>
  <c r="AO441" i="1"/>
  <c r="AO32" i="1"/>
  <c r="AO358" i="1"/>
  <c r="Y267" i="1"/>
  <c r="Y237" i="1"/>
  <c r="AO188" i="1"/>
  <c r="AO201" i="1"/>
  <c r="Y463" i="1"/>
  <c r="AO325" i="1"/>
  <c r="AO301" i="1"/>
  <c r="AO487" i="1"/>
  <c r="AO57" i="1"/>
  <c r="AO176" i="1"/>
  <c r="AO354" i="1"/>
  <c r="AO308" i="1"/>
  <c r="AO81" i="1"/>
  <c r="Y103" i="1"/>
  <c r="Y159" i="1"/>
  <c r="Y243" i="1"/>
  <c r="Y506" i="1"/>
  <c r="AO320" i="1"/>
  <c r="Y352" i="1"/>
  <c r="Y488" i="1"/>
  <c r="AO172" i="1"/>
  <c r="AO115" i="1"/>
  <c r="AO50" i="1"/>
  <c r="Y259" i="1"/>
  <c r="AO508" i="1"/>
  <c r="Y128" i="1"/>
  <c r="Y64" i="1"/>
  <c r="AO423" i="1"/>
  <c r="Y502" i="1"/>
  <c r="AO271" i="1"/>
  <c r="AO41" i="1"/>
  <c r="AO332" i="1"/>
  <c r="AO110" i="1"/>
  <c r="Y61" i="1"/>
  <c r="AO26" i="1"/>
  <c r="AO8" i="1"/>
  <c r="BF8" i="1" s="1" a="1"/>
  <c r="BF8" i="1" s="1"/>
  <c r="AO58" i="1"/>
  <c r="AO360" i="1"/>
  <c r="AO145" i="1"/>
  <c r="AO7" i="1"/>
  <c r="BF7" i="1" s="1" a="1"/>
  <c r="BF7" i="1" s="1"/>
  <c r="AO232" i="1"/>
  <c r="AO229" i="1"/>
  <c r="Y499" i="1"/>
  <c r="AO173" i="1"/>
  <c r="Y403" i="1"/>
  <c r="AO484" i="1"/>
  <c r="AO119" i="1"/>
  <c r="Y233" i="1"/>
  <c r="Y137" i="1"/>
  <c r="Y46" i="1"/>
  <c r="Y39" i="1"/>
  <c r="Y75" i="1"/>
  <c r="Y184" i="1"/>
  <c r="Y38" i="1"/>
  <c r="AO377" i="1"/>
  <c r="Y29" i="1"/>
  <c r="AO333" i="1"/>
  <c r="Y185" i="1"/>
  <c r="AO80" i="1"/>
  <c r="Y21" i="1"/>
  <c r="AO291" i="1"/>
  <c r="Y297" i="1"/>
  <c r="Y491" i="1"/>
  <c r="AO329" i="1"/>
  <c r="AO241" i="1"/>
  <c r="Y311" i="1"/>
  <c r="AO153" i="1"/>
  <c r="AO253" i="1"/>
  <c r="Y372" i="1"/>
  <c r="AO96" i="1"/>
  <c r="AO416" i="1"/>
  <c r="Y341" i="1"/>
  <c r="AO485" i="1"/>
  <c r="AO230" i="1"/>
  <c r="AO158" i="1"/>
  <c r="AO494" i="1"/>
  <c r="AO381" i="1"/>
  <c r="Y363" i="1"/>
  <c r="Y335" i="1"/>
  <c r="Y302" i="1"/>
  <c r="Y89" i="1"/>
  <c r="Y414" i="1"/>
  <c r="Y305" i="1"/>
  <c r="Y293" i="1"/>
  <c r="AO501" i="1"/>
  <c r="Y376" i="1"/>
  <c r="AO454" i="1"/>
  <c r="Y289" i="1"/>
  <c r="Y284" i="1"/>
  <c r="Y36" i="1"/>
  <c r="Y116" i="1"/>
  <c r="Y276" i="1"/>
  <c r="AO162" i="1"/>
  <c r="Y67" i="1"/>
  <c r="Y150" i="1"/>
  <c r="AO69" i="1"/>
  <c r="Y306" i="1"/>
  <c r="AO440" i="1"/>
  <c r="AO364" i="1"/>
  <c r="AO479" i="1"/>
  <c r="AO120" i="1"/>
  <c r="Y507" i="1"/>
  <c r="Y385" i="1"/>
  <c r="AO175" i="1"/>
  <c r="Y220" i="1"/>
  <c r="Y66" i="1"/>
  <c r="AO255" i="1"/>
  <c r="Y439" i="1"/>
  <c r="Y394" i="1"/>
  <c r="Y401" i="1"/>
  <c r="AO460" i="1"/>
  <c r="AO48" i="1"/>
  <c r="Y264" i="1"/>
  <c r="Y78" i="1"/>
  <c r="Y28" i="1"/>
  <c r="Y340" i="1"/>
  <c r="AO144" i="1"/>
  <c r="Y441" i="1"/>
  <c r="Y32" i="1"/>
  <c r="Y358" i="1"/>
  <c r="AO267" i="1"/>
  <c r="AO237" i="1"/>
  <c r="Y188" i="1"/>
  <c r="Y201" i="1"/>
  <c r="AO463" i="1"/>
  <c r="Y325" i="1"/>
  <c r="Y301" i="1"/>
  <c r="Y487" i="1"/>
  <c r="Y57" i="1"/>
  <c r="Y176" i="1"/>
  <c r="Y354" i="1"/>
  <c r="Y308" i="1"/>
  <c r="Y81" i="1"/>
  <c r="AO103" i="1"/>
  <c r="AO159" i="1"/>
  <c r="AO243" i="1"/>
  <c r="AO506" i="1"/>
  <c r="Y320" i="1"/>
  <c r="AO352" i="1"/>
  <c r="AO488" i="1"/>
  <c r="Y172" i="1"/>
  <c r="Y115" i="1"/>
  <c r="Y50" i="1"/>
  <c r="AO259" i="1"/>
  <c r="Y508" i="1"/>
  <c r="AO128" i="1"/>
  <c r="AO64" i="1"/>
  <c r="Y423" i="1"/>
  <c r="AO502" i="1"/>
  <c r="Y271" i="1"/>
  <c r="Y41" i="1"/>
  <c r="Y332" i="1"/>
  <c r="Y110" i="1"/>
  <c r="AO61" i="1"/>
  <c r="Y26" i="1"/>
  <c r="Y8" i="1"/>
  <c r="Y58" i="1"/>
  <c r="Y360" i="1"/>
  <c r="Y145" i="1"/>
  <c r="Y7" i="1"/>
  <c r="Y232" i="1"/>
  <c r="Y229" i="1"/>
  <c r="Y186" i="1"/>
  <c r="AO12" i="1"/>
  <c r="AO218" i="1"/>
  <c r="Y251" i="1"/>
  <c r="Y453" i="1"/>
  <c r="AO256" i="1"/>
  <c r="AO19" i="1"/>
  <c r="AO398" i="1"/>
  <c r="AO294" i="1"/>
  <c r="AO18" i="1"/>
  <c r="AO405" i="1"/>
  <c r="AO82" i="1"/>
  <c r="Y155" i="1"/>
  <c r="Y434" i="1"/>
  <c r="AO367" i="1"/>
  <c r="Y55" i="1"/>
  <c r="Y480" i="1"/>
  <c r="AO222" i="1"/>
  <c r="AO483" i="1"/>
  <c r="AO356" i="1"/>
  <c r="AO351" i="1"/>
  <c r="AO273" i="1"/>
  <c r="AO265" i="1"/>
  <c r="Y149" i="1"/>
  <c r="Y393" i="1"/>
  <c r="AO42" i="1"/>
  <c r="Y428" i="1"/>
  <c r="AO369" i="1"/>
  <c r="Y249" i="1"/>
  <c r="Y88" i="1"/>
  <c r="AO23" i="1"/>
  <c r="AO287" i="1"/>
  <c r="AO189" i="1"/>
  <c r="AO309" i="1"/>
  <c r="Y296" i="1"/>
  <c r="AO49" i="1"/>
  <c r="AO248" i="1"/>
  <c r="Y469" i="1"/>
  <c r="AO200" i="1"/>
  <c r="AO202" i="1"/>
  <c r="Y500" i="1"/>
  <c r="AO437" i="1"/>
  <c r="AO281" i="1"/>
  <c r="Y461" i="1"/>
  <c r="AO359" i="1"/>
  <c r="AO266" i="1"/>
  <c r="AO391" i="1"/>
  <c r="Y77" i="1"/>
  <c r="AO100" i="1"/>
  <c r="AO292" i="1"/>
  <c r="Y167" i="1"/>
  <c r="Y442" i="1"/>
  <c r="AO206" i="1"/>
  <c r="Y361" i="1"/>
  <c r="AO170" i="1"/>
  <c r="Y462" i="1"/>
  <c r="Y482" i="1"/>
  <c r="Y174" i="1"/>
  <c r="AO258" i="1"/>
  <c r="Y496" i="1"/>
  <c r="AO215" i="1"/>
  <c r="Y337" i="1"/>
  <c r="Y161" i="1"/>
  <c r="Y72" i="1"/>
  <c r="AO278" i="1"/>
  <c r="AO260" i="1"/>
  <c r="AO420" i="1"/>
  <c r="AO295" i="1"/>
  <c r="AO83" i="1"/>
  <c r="AO355" i="1"/>
  <c r="Y380" i="1"/>
  <c r="AO318" i="1"/>
  <c r="Y471" i="1"/>
  <c r="AO154" i="1"/>
  <c r="Y444" i="1"/>
  <c r="AO60" i="1"/>
  <c r="AO14" i="1"/>
  <c r="AO419" i="1"/>
  <c r="Y458" i="1"/>
  <c r="AO132" i="1"/>
  <c r="AO181" i="1"/>
  <c r="Y257" i="1"/>
  <c r="Y283" i="1"/>
  <c r="AO343" i="1"/>
  <c r="AO16" i="1"/>
  <c r="AO411" i="1"/>
  <c r="Y275" i="1"/>
  <c r="Y331" i="1"/>
  <c r="Y53" i="1"/>
  <c r="Y143" i="1"/>
  <c r="Y397" i="1"/>
  <c r="AO54" i="1"/>
  <c r="Y348" i="1"/>
  <c r="AO338" i="1"/>
  <c r="Y117" i="1"/>
  <c r="Y163" i="1"/>
  <c r="Y450" i="1"/>
  <c r="Y493" i="1"/>
  <c r="Y247" i="1"/>
  <c r="AO22" i="1"/>
  <c r="AO121" i="1"/>
  <c r="AO417" i="1"/>
  <c r="Y349" i="1"/>
  <c r="AO290" i="1"/>
  <c r="AO210" i="1"/>
  <c r="Y432" i="1"/>
  <c r="AO503" i="1"/>
  <c r="AO178" i="1"/>
  <c r="AO336" i="1"/>
  <c r="AO124" i="1"/>
  <c r="AO10" i="1"/>
  <c r="BF10" i="1" s="1" a="1"/>
  <c r="BF10" i="1" s="1"/>
  <c r="Y475" i="1"/>
  <c r="AO431" i="1"/>
  <c r="AO375" i="1"/>
  <c r="AO455" i="1"/>
  <c r="AO182" i="1"/>
  <c r="Y478" i="1"/>
  <c r="Y476" i="1"/>
  <c r="Y56" i="1"/>
  <c r="Y384" i="1"/>
  <c r="Y169" i="1"/>
  <c r="AO421" i="1"/>
  <c r="AO323" i="1"/>
  <c r="AO388" i="1"/>
  <c r="Y157" i="1"/>
  <c r="Y101" i="1"/>
  <c r="AO453" i="1"/>
  <c r="Y256" i="1"/>
  <c r="Y19" i="1"/>
  <c r="Y398" i="1"/>
  <c r="Y294" i="1"/>
  <c r="Y18" i="1"/>
  <c r="Y405" i="1"/>
  <c r="Y82" i="1"/>
  <c r="AO155" i="1"/>
  <c r="AO434" i="1"/>
  <c r="Y367" i="1"/>
  <c r="AO55" i="1"/>
  <c r="AO480" i="1"/>
  <c r="Y222" i="1"/>
  <c r="Y483" i="1"/>
  <c r="Y356" i="1"/>
  <c r="Y351" i="1"/>
  <c r="Y273" i="1"/>
  <c r="Y265" i="1"/>
  <c r="AO149" i="1"/>
  <c r="AO393" i="1"/>
  <c r="Y42" i="1"/>
  <c r="AO428" i="1"/>
  <c r="Y369" i="1"/>
  <c r="AO249" i="1"/>
  <c r="AO88" i="1"/>
  <c r="Y23" i="1"/>
  <c r="Y287" i="1"/>
  <c r="Y189" i="1"/>
  <c r="Y309" i="1"/>
  <c r="AO296" i="1"/>
  <c r="Y49" i="1"/>
  <c r="Y248" i="1"/>
  <c r="AO469" i="1"/>
  <c r="Y200" i="1"/>
  <c r="Y202" i="1"/>
  <c r="AO500" i="1"/>
  <c r="Y437" i="1"/>
  <c r="Y281" i="1"/>
  <c r="AO461" i="1"/>
  <c r="Y359" i="1"/>
  <c r="Y266" i="1"/>
  <c r="Y391" i="1"/>
  <c r="AO77" i="1"/>
  <c r="Y100" i="1"/>
  <c r="Y292" i="1"/>
  <c r="AO167" i="1"/>
  <c r="AO442" i="1"/>
  <c r="Y206" i="1"/>
  <c r="AO361" i="1"/>
  <c r="Y170" i="1"/>
  <c r="AO462" i="1"/>
  <c r="AO482" i="1"/>
  <c r="AO174" i="1"/>
  <c r="Y258" i="1"/>
  <c r="AO496" i="1"/>
  <c r="Y215" i="1"/>
  <c r="AO337" i="1"/>
  <c r="AO161" i="1"/>
  <c r="AO72" i="1"/>
  <c r="Y278" i="1"/>
  <c r="Y260" i="1"/>
  <c r="Y420" i="1"/>
  <c r="Y295" i="1"/>
  <c r="Y83" i="1"/>
  <c r="Y355" i="1"/>
  <c r="AO380" i="1"/>
  <c r="Y318" i="1"/>
  <c r="AO471" i="1"/>
  <c r="Y154" i="1"/>
  <c r="AO444" i="1"/>
  <c r="Y60" i="1"/>
  <c r="Y14" i="1"/>
  <c r="Y419" i="1"/>
  <c r="AO458" i="1"/>
  <c r="Y132" i="1"/>
  <c r="Y181" i="1"/>
  <c r="AO257" i="1"/>
  <c r="AO283" i="1"/>
  <c r="Y343" i="1"/>
  <c r="Y16" i="1"/>
  <c r="Y411" i="1"/>
  <c r="AO275" i="1"/>
  <c r="AO331" i="1"/>
  <c r="AO53" i="1"/>
  <c r="AO143" i="1"/>
  <c r="AO397" i="1"/>
  <c r="Y54" i="1"/>
  <c r="AO348" i="1"/>
  <c r="Y338" i="1"/>
  <c r="AO117" i="1"/>
  <c r="AO163" i="1"/>
  <c r="AO450" i="1"/>
  <c r="AO493" i="1"/>
  <c r="AO247" i="1"/>
  <c r="Y22" i="1"/>
  <c r="Y121" i="1"/>
  <c r="Y417" i="1"/>
  <c r="AO349" i="1"/>
  <c r="Y290" i="1"/>
  <c r="Y210" i="1"/>
  <c r="AO432" i="1"/>
  <c r="Y503" i="1"/>
  <c r="Y178" i="1"/>
  <c r="Y336" i="1"/>
  <c r="Y124" i="1"/>
  <c r="Y10" i="1"/>
  <c r="AO475" i="1"/>
  <c r="Y431" i="1"/>
  <c r="Y375" i="1"/>
  <c r="Y455" i="1"/>
  <c r="Y182" i="1"/>
  <c r="AO478" i="1"/>
  <c r="AO476" i="1"/>
  <c r="AO56" i="1"/>
  <c r="AO384" i="1"/>
  <c r="AO169" i="1"/>
  <c r="Y421" i="1"/>
  <c r="Y323" i="1"/>
  <c r="Y388" i="1"/>
  <c r="AO157" i="1"/>
  <c r="AO101" i="1"/>
  <c r="AJ6" i="1"/>
  <c r="AZ6" i="1" s="1" a="1"/>
  <c r="BF6" i="1" a="1"/>
  <c r="BF6" i="1" s="1"/>
  <c r="AJ9" i="1"/>
  <c r="AZ9" i="1" s="1" a="1"/>
  <c r="AZ9" i="1" s="1"/>
  <c r="BV9" i="1" s="1" a="1"/>
  <c r="BV9" i="1" s="1"/>
  <c r="AJ7" i="1" l="1"/>
  <c r="AZ7" i="1" s="1" a="1"/>
  <c r="AZ7" i="1" s="1"/>
  <c r="BV7" i="1" s="1" a="1"/>
  <c r="BV7" i="1" s="1"/>
  <c r="AJ8" i="1"/>
  <c r="AZ8" i="1" s="1" a="1"/>
  <c r="AZ8" i="1" s="1"/>
  <c r="BV8" i="1" s="1" a="1"/>
  <c r="BV8" i="1" s="1"/>
  <c r="BF20" i="1" a="1"/>
  <c r="BF20" i="1" s="1"/>
  <c r="AZ6" i="1"/>
  <c r="BV6" i="1" s="1" a="1"/>
  <c r="BV6" i="1" s="1"/>
  <c r="AJ287" i="1" l="1"/>
  <c r="AZ287" i="1" s="1" a="1"/>
  <c r="AZ287" i="1" s="1"/>
  <c r="BV287" i="1" s="1" a="1"/>
  <c r="BV287" i="1" s="1"/>
  <c r="AJ297" i="1"/>
  <c r="AZ297" i="1" s="1" a="1"/>
  <c r="AZ297" i="1" s="1"/>
  <c r="BV297" i="1" s="1" a="1"/>
  <c r="BV297" i="1" s="1"/>
  <c r="AJ116" i="1"/>
  <c r="AZ116" i="1" s="1" a="1"/>
  <c r="AZ116" i="1" s="1"/>
  <c r="BV116" i="1" s="1" a="1"/>
  <c r="BV116" i="1" s="1"/>
  <c r="AJ260" i="1"/>
  <c r="AZ260" i="1" s="1" a="1"/>
  <c r="AZ260" i="1" s="1"/>
  <c r="BV260" i="1" s="1" a="1"/>
  <c r="BV260" i="1" s="1"/>
  <c r="AJ475" i="1"/>
  <c r="AZ475" i="1" s="1" a="1"/>
  <c r="AZ475" i="1" s="1"/>
  <c r="BV475" i="1" s="1" a="1"/>
  <c r="BV475" i="1" s="1"/>
  <c r="AJ89" i="1"/>
  <c r="AZ89" i="1" s="1" a="1"/>
  <c r="AZ89" i="1" s="1"/>
  <c r="BV89" i="1" s="1" a="1"/>
  <c r="BV89" i="1" s="1"/>
  <c r="AJ337" i="1"/>
  <c r="AZ337" i="1" s="1" a="1"/>
  <c r="AZ337" i="1" s="1"/>
  <c r="BV337" i="1" s="1" a="1"/>
  <c r="BV337" i="1" s="1"/>
  <c r="AJ335" i="1"/>
  <c r="AZ335" i="1" s="1" a="1"/>
  <c r="AZ335" i="1" s="1"/>
  <c r="BV335" i="1" s="1" a="1"/>
  <c r="BV335" i="1" s="1"/>
  <c r="AJ373" i="1"/>
  <c r="AZ373" i="1" s="1" a="1"/>
  <c r="AZ373" i="1" s="1"/>
  <c r="BV373" i="1" s="1" a="1"/>
  <c r="BV373" i="1" s="1"/>
  <c r="AJ117" i="1"/>
  <c r="AZ117" i="1" s="1" a="1"/>
  <c r="AZ117" i="1" s="1"/>
  <c r="BV117" i="1" s="1" a="1"/>
  <c r="BV117" i="1" s="1"/>
  <c r="AJ432" i="1"/>
  <c r="AZ432" i="1" s="1" a="1"/>
  <c r="AZ432" i="1" s="1"/>
  <c r="BV432" i="1" s="1" a="1"/>
  <c r="BV432" i="1" s="1"/>
  <c r="AJ218" i="1"/>
  <c r="AZ218" i="1" s="1" a="1"/>
  <c r="AZ218" i="1" s="1"/>
  <c r="BV218" i="1" s="1" a="1"/>
  <c r="BV218" i="1" s="1"/>
  <c r="AJ424" i="1"/>
  <c r="AZ424" i="1" s="1" a="1"/>
  <c r="AZ424" i="1" s="1"/>
  <c r="BV424" i="1" s="1" a="1"/>
  <c r="BV424" i="1" s="1"/>
  <c r="AJ240" i="1"/>
  <c r="AZ240" i="1" s="1" a="1"/>
  <c r="AZ240" i="1" s="1"/>
  <c r="BV240" i="1" s="1" a="1"/>
  <c r="BV240" i="1" s="1"/>
  <c r="AJ244" i="1"/>
  <c r="AZ244" i="1" s="1" a="1"/>
  <c r="AZ244" i="1" s="1"/>
  <c r="BV244" i="1" s="1" a="1"/>
  <c r="BV244" i="1" s="1"/>
  <c r="AJ49" i="1"/>
  <c r="AZ49" i="1" s="1" a="1"/>
  <c r="AZ49" i="1" s="1"/>
  <c r="BV49" i="1" s="1" a="1"/>
  <c r="BV49" i="1" s="1"/>
  <c r="AJ119" i="1"/>
  <c r="AZ119" i="1" s="1" a="1"/>
  <c r="AZ119" i="1" s="1"/>
  <c r="BV119" i="1" s="1" a="1"/>
  <c r="BV119" i="1" s="1"/>
  <c r="AJ215" i="1"/>
  <c r="AZ215" i="1" s="1" a="1"/>
  <c r="AZ215" i="1" s="1"/>
  <c r="BV215" i="1" s="1" a="1"/>
  <c r="BV215" i="1" s="1"/>
  <c r="AJ84" i="1"/>
  <c r="AZ84" i="1" s="1" a="1"/>
  <c r="AZ84" i="1" s="1"/>
  <c r="BV84" i="1" s="1" a="1"/>
  <c r="BV84" i="1" s="1"/>
  <c r="AJ94" i="1"/>
  <c r="AZ94" i="1" s="1" a="1"/>
  <c r="AZ94" i="1" s="1"/>
  <c r="BV94" i="1" s="1" a="1"/>
  <c r="BV94" i="1" s="1"/>
  <c r="AJ35" i="1"/>
  <c r="AZ35" i="1" s="1" a="1"/>
  <c r="AZ35" i="1" s="1"/>
  <c r="BV35" i="1" s="1" a="1"/>
  <c r="BV35" i="1" s="1"/>
  <c r="AJ18" i="1"/>
  <c r="AZ18" i="1" s="1" a="1"/>
  <c r="AZ18" i="1" s="1"/>
  <c r="BV18" i="1" s="1" a="1"/>
  <c r="BV18" i="1" s="1"/>
  <c r="AJ365" i="1"/>
  <c r="AZ365" i="1" s="1" a="1"/>
  <c r="AZ365" i="1" s="1"/>
  <c r="BV365" i="1" s="1" a="1"/>
  <c r="BV365" i="1" s="1"/>
  <c r="AJ91" i="1"/>
  <c r="AZ91" i="1" s="1" a="1"/>
  <c r="AZ91" i="1" s="1"/>
  <c r="BV91" i="1" s="1" a="1"/>
  <c r="BV91" i="1" s="1"/>
  <c r="AJ59" i="1"/>
  <c r="AZ59" i="1" s="1" a="1"/>
  <c r="AZ59" i="1" s="1"/>
  <c r="BV59" i="1" s="1" a="1"/>
  <c r="BV59" i="1" s="1"/>
  <c r="AJ264" i="1"/>
  <c r="AZ264" i="1" s="1" a="1"/>
  <c r="AZ264" i="1" s="1"/>
  <c r="BV264" i="1" s="1" a="1"/>
  <c r="BV264" i="1" s="1"/>
  <c r="AJ382" i="1"/>
  <c r="AZ382" i="1" s="1" a="1"/>
  <c r="AZ382" i="1" s="1"/>
  <c r="BV382" i="1" s="1" a="1"/>
  <c r="BV382" i="1" s="1"/>
  <c r="AJ319" i="1"/>
  <c r="AZ319" i="1" s="1" a="1"/>
  <c r="AZ319" i="1" s="1"/>
  <c r="BV319" i="1" s="1" a="1"/>
  <c r="BV319" i="1" s="1"/>
  <c r="AJ339" i="1"/>
  <c r="AZ339" i="1" s="1" a="1"/>
  <c r="AZ339" i="1" s="1"/>
  <c r="BV339" i="1" s="1" a="1"/>
  <c r="BV339" i="1" s="1"/>
  <c r="AJ262" i="1"/>
  <c r="AZ262" i="1" s="1" a="1"/>
  <c r="AZ262" i="1" s="1"/>
  <c r="BV262" i="1" s="1" a="1"/>
  <c r="BV262" i="1" s="1"/>
  <c r="AJ305" i="1"/>
  <c r="AZ305" i="1" s="1" a="1"/>
  <c r="AZ305" i="1" s="1"/>
  <c r="BV305" i="1" s="1" a="1"/>
  <c r="BV305" i="1" s="1"/>
  <c r="AJ204" i="1"/>
  <c r="AZ204" i="1" s="1" a="1"/>
  <c r="AZ204" i="1" s="1"/>
  <c r="BV204" i="1" s="1" a="1"/>
  <c r="BV204" i="1" s="1"/>
  <c r="AJ448" i="1"/>
  <c r="AZ448" i="1" s="1" a="1"/>
  <c r="AZ448" i="1" s="1"/>
  <c r="BV448" i="1" s="1" a="1"/>
  <c r="BV448" i="1" s="1"/>
  <c r="AJ216" i="1"/>
  <c r="AZ216" i="1" s="1" a="1"/>
  <c r="AZ216" i="1" s="1"/>
  <c r="BV216" i="1" s="1" a="1"/>
  <c r="BV216" i="1" s="1"/>
  <c r="AJ237" i="1"/>
  <c r="AZ237" i="1" s="1" a="1"/>
  <c r="AZ237" i="1" s="1"/>
  <c r="BV237" i="1" s="1" a="1"/>
  <c r="BV237" i="1" s="1"/>
  <c r="AJ71" i="1"/>
  <c r="AZ71" i="1" s="1" a="1"/>
  <c r="AZ71" i="1" s="1"/>
  <c r="BV71" i="1" s="1" a="1"/>
  <c r="BV71" i="1" s="1"/>
  <c r="AJ437" i="1"/>
  <c r="AZ437" i="1" s="1" a="1"/>
  <c r="AZ437" i="1" s="1"/>
  <c r="BV437" i="1" s="1" a="1"/>
  <c r="BV437" i="1" s="1"/>
  <c r="AJ502" i="1"/>
  <c r="AZ502" i="1" s="1" a="1"/>
  <c r="AZ502" i="1" s="1"/>
  <c r="BV502" i="1" s="1" a="1"/>
  <c r="BV502" i="1" s="1"/>
  <c r="AJ38" i="1"/>
  <c r="AZ38" i="1" s="1" a="1"/>
  <c r="AZ38" i="1" s="1"/>
  <c r="BV38" i="1" s="1" a="1"/>
  <c r="BV38" i="1" s="1"/>
  <c r="AJ104" i="1"/>
  <c r="AZ104" i="1" s="1" a="1"/>
  <c r="AZ104" i="1" s="1"/>
  <c r="BV104" i="1" s="1" a="1"/>
  <c r="BV104" i="1" s="1"/>
  <c r="AJ233" i="1"/>
  <c r="AZ233" i="1" s="1" a="1"/>
  <c r="AZ233" i="1" s="1"/>
  <c r="BV233" i="1" s="1" a="1"/>
  <c r="BV233" i="1" s="1"/>
  <c r="AJ291" i="1"/>
  <c r="AZ291" i="1" s="1" a="1"/>
  <c r="AZ291" i="1" s="1"/>
  <c r="BV291" i="1" s="1" a="1"/>
  <c r="BV291" i="1" s="1"/>
  <c r="AJ329" i="1"/>
  <c r="AZ329" i="1" s="1" a="1"/>
  <c r="AZ329" i="1" s="1"/>
  <c r="BV329" i="1" s="1" a="1"/>
  <c r="BV329" i="1" s="1"/>
  <c r="AJ12" i="1"/>
  <c r="AZ12" i="1" s="1" a="1"/>
  <c r="AZ12" i="1" s="1"/>
  <c r="BV12" i="1" s="1" a="1"/>
  <c r="BV12" i="1" s="1"/>
  <c r="AJ36" i="1"/>
  <c r="AZ36" i="1" s="1" a="1"/>
  <c r="AZ36" i="1" s="1"/>
  <c r="BV36" i="1" s="1" a="1"/>
  <c r="BV36" i="1" s="1"/>
  <c r="AJ258" i="1"/>
  <c r="AZ258" i="1" s="1" a="1"/>
  <c r="AZ258" i="1" s="1"/>
  <c r="BV258" i="1" s="1" a="1"/>
  <c r="BV258" i="1" s="1"/>
  <c r="AJ75" i="1"/>
  <c r="AZ75" i="1" s="1" a="1"/>
  <c r="AZ75" i="1" s="1"/>
  <c r="BV75" i="1" s="1" a="1"/>
  <c r="BV75" i="1" s="1"/>
  <c r="AJ413" i="1"/>
  <c r="AZ413" i="1" s="1" a="1"/>
  <c r="AZ413" i="1" s="1"/>
  <c r="BV413" i="1" s="1" a="1"/>
  <c r="BV413" i="1" s="1"/>
  <c r="AJ159" i="1"/>
  <c r="AZ159" i="1" s="1" a="1"/>
  <c r="AZ159" i="1" s="1"/>
  <c r="BV159" i="1" s="1" a="1"/>
  <c r="BV159" i="1" s="1"/>
  <c r="AJ152" i="1"/>
  <c r="AZ152" i="1" s="1" a="1"/>
  <c r="AZ152" i="1" s="1"/>
  <c r="BV152" i="1" s="1" a="1"/>
  <c r="BV152" i="1" s="1"/>
  <c r="AJ28" i="1"/>
  <c r="AZ28" i="1" s="1" a="1"/>
  <c r="AZ28" i="1" s="1"/>
  <c r="BV28" i="1" s="1" a="1"/>
  <c r="BV28" i="1" s="1"/>
  <c r="AJ398" i="1"/>
  <c r="AZ398" i="1" s="1" a="1"/>
  <c r="AZ398" i="1" s="1"/>
  <c r="BV398" i="1" s="1" a="1"/>
  <c r="BV398" i="1" s="1"/>
  <c r="AJ86" i="1"/>
  <c r="AZ86" i="1" s="1" a="1"/>
  <c r="AZ86" i="1" s="1"/>
  <c r="BV86" i="1" s="1" a="1"/>
  <c r="BV86" i="1" s="1"/>
  <c r="AJ374" i="1"/>
  <c r="AZ374" i="1" s="1" a="1"/>
  <c r="AZ374" i="1" s="1"/>
  <c r="BV374" i="1" s="1" a="1"/>
  <c r="BV374" i="1" s="1"/>
  <c r="AJ281" i="1"/>
  <c r="AZ281" i="1" s="1" a="1"/>
  <c r="AZ281" i="1" s="1"/>
  <c r="BV281" i="1" s="1" a="1"/>
  <c r="BV281" i="1" s="1"/>
  <c r="AJ266" i="1"/>
  <c r="AZ266" i="1" s="1" a="1"/>
  <c r="AZ266" i="1" s="1"/>
  <c r="BV266" i="1" s="1" a="1"/>
  <c r="BV266" i="1" s="1"/>
  <c r="AJ342" i="1"/>
  <c r="AZ342" i="1" s="1" a="1"/>
  <c r="AZ342" i="1" s="1"/>
  <c r="BV342" i="1" s="1" a="1"/>
  <c r="BV342" i="1" s="1"/>
  <c r="AJ212" i="1"/>
  <c r="AZ212" i="1" s="1" a="1"/>
  <c r="AZ212" i="1" s="1"/>
  <c r="BV212" i="1" s="1" a="1"/>
  <c r="BV212" i="1" s="1"/>
  <c r="AJ19" i="1"/>
  <c r="AZ19" i="1" s="1" a="1"/>
  <c r="AZ19" i="1" s="1"/>
  <c r="BV19" i="1" s="1" a="1"/>
  <c r="BV19" i="1" s="1"/>
  <c r="AJ107" i="1"/>
  <c r="AZ107" i="1" s="1" a="1"/>
  <c r="AZ107" i="1" s="1"/>
  <c r="BV107" i="1" s="1" a="1"/>
  <c r="BV107" i="1" s="1"/>
  <c r="AJ422" i="1"/>
  <c r="AZ422" i="1" s="1" a="1"/>
  <c r="AZ422" i="1" s="1"/>
  <c r="BV422" i="1" s="1" a="1"/>
  <c r="BV422" i="1" s="1"/>
  <c r="AJ491" i="1"/>
  <c r="AZ491" i="1" s="1" a="1"/>
  <c r="AZ491" i="1" s="1"/>
  <c r="BV491" i="1" s="1" a="1"/>
  <c r="BV491" i="1" s="1"/>
  <c r="AJ201" i="1"/>
  <c r="AZ201" i="1" s="1" a="1"/>
  <c r="AZ201" i="1" s="1"/>
  <c r="BV201" i="1" s="1" a="1"/>
  <c r="BV201" i="1" s="1"/>
  <c r="AJ416" i="1"/>
  <c r="AZ416" i="1" s="1" a="1"/>
  <c r="AZ416" i="1" s="1"/>
  <c r="BV416" i="1" s="1" a="1"/>
  <c r="BV416" i="1" s="1"/>
  <c r="AJ16" i="1"/>
  <c r="AZ16" i="1" s="1" a="1"/>
  <c r="AZ16" i="1" s="1"/>
  <c r="BV16" i="1" s="1" a="1"/>
  <c r="BV16" i="1" s="1"/>
  <c r="AJ156" i="1"/>
  <c r="AZ156" i="1" s="1" a="1"/>
  <c r="AZ156" i="1" s="1"/>
  <c r="BV156" i="1" s="1" a="1"/>
  <c r="BV156" i="1" s="1"/>
  <c r="AJ449" i="1"/>
  <c r="AZ449" i="1" s="1" a="1"/>
  <c r="AZ449" i="1" s="1"/>
  <c r="BV449" i="1" s="1" a="1"/>
  <c r="BV449" i="1" s="1"/>
  <c r="AJ328" i="1"/>
  <c r="AZ328" i="1" s="1" a="1"/>
  <c r="AZ328" i="1" s="1"/>
  <c r="BV328" i="1" s="1" a="1"/>
  <c r="BV328" i="1" s="1"/>
  <c r="AJ68" i="1"/>
  <c r="AZ68" i="1" s="1" a="1"/>
  <c r="AZ68" i="1" s="1"/>
  <c r="BV68" i="1" s="1" a="1"/>
  <c r="BV68" i="1" s="1"/>
  <c r="AJ386" i="1"/>
  <c r="AZ386" i="1" s="1" a="1"/>
  <c r="AZ386" i="1" s="1"/>
  <c r="BV386" i="1" s="1" a="1"/>
  <c r="BV386" i="1" s="1"/>
  <c r="AJ344" i="1"/>
  <c r="AZ344" i="1" s="1" a="1"/>
  <c r="AZ344" i="1" s="1"/>
  <c r="BV344" i="1" s="1" a="1"/>
  <c r="BV344" i="1" s="1"/>
  <c r="AJ355" i="1"/>
  <c r="AZ355" i="1" s="1" a="1"/>
  <c r="AZ355" i="1" s="1"/>
  <c r="BV355" i="1" s="1" a="1"/>
  <c r="BV355" i="1" s="1"/>
  <c r="AJ295" i="1"/>
  <c r="AZ295" i="1" s="1" a="1"/>
  <c r="AZ295" i="1" s="1"/>
  <c r="BV295" i="1" s="1" a="1"/>
  <c r="BV295" i="1" s="1"/>
  <c r="AJ197" i="1"/>
  <c r="AZ197" i="1" s="1" a="1"/>
  <c r="AZ197" i="1" s="1"/>
  <c r="BV197" i="1" s="1" a="1"/>
  <c r="BV197" i="1" s="1"/>
  <c r="AJ429" i="1"/>
  <c r="AZ429" i="1" s="1" a="1"/>
  <c r="AZ429" i="1" s="1"/>
  <c r="BV429" i="1" s="1" a="1"/>
  <c r="BV429" i="1" s="1"/>
  <c r="AJ314" i="1"/>
  <c r="AZ314" i="1" s="1" a="1"/>
  <c r="AZ314" i="1" s="1"/>
  <c r="BV314" i="1" s="1" a="1"/>
  <c r="BV314" i="1" s="1"/>
  <c r="AJ503" i="1"/>
  <c r="AZ503" i="1" s="1" a="1"/>
  <c r="AZ503" i="1" s="1"/>
  <c r="BV503" i="1" s="1" a="1"/>
  <c r="BV503" i="1" s="1"/>
  <c r="AJ61" i="1"/>
  <c r="AZ61" i="1" s="1" a="1"/>
  <c r="AZ61" i="1" s="1"/>
  <c r="BV61" i="1" s="1" a="1"/>
  <c r="BV61" i="1" s="1"/>
  <c r="AJ147" i="1"/>
  <c r="AZ147" i="1" s="1" a="1"/>
  <c r="AZ147" i="1" s="1"/>
  <c r="BV147" i="1" s="1" a="1"/>
  <c r="BV147" i="1" s="1"/>
  <c r="AJ277" i="1"/>
  <c r="AZ277" i="1" s="1" a="1"/>
  <c r="AZ277" i="1" s="1"/>
  <c r="BV277" i="1" s="1" a="1"/>
  <c r="BV277" i="1" s="1"/>
  <c r="AJ192" i="1"/>
  <c r="AZ192" i="1" s="1" a="1"/>
  <c r="AZ192" i="1" s="1"/>
  <c r="BV192" i="1" s="1" a="1"/>
  <c r="BV192" i="1" s="1"/>
  <c r="AJ154" i="1"/>
  <c r="AZ154" i="1" s="1" a="1"/>
  <c r="AZ154" i="1" s="1"/>
  <c r="BV154" i="1" s="1" a="1"/>
  <c r="BV154" i="1" s="1"/>
  <c r="AJ97" i="1"/>
  <c r="AZ97" i="1" s="1" a="1"/>
  <c r="AZ97" i="1" s="1"/>
  <c r="BV97" i="1" s="1" a="1"/>
  <c r="BV97" i="1" s="1"/>
  <c r="AJ142" i="1"/>
  <c r="AZ142" i="1" s="1" a="1"/>
  <c r="AZ142" i="1" s="1"/>
  <c r="BV142" i="1" s="1" a="1"/>
  <c r="BV142" i="1" s="1"/>
  <c r="AJ294" i="1"/>
  <c r="AZ294" i="1" s="1" a="1"/>
  <c r="AZ294" i="1" s="1"/>
  <c r="BV294" i="1" s="1" a="1"/>
  <c r="BV294" i="1" s="1"/>
  <c r="AJ241" i="1"/>
  <c r="AZ241" i="1" s="1" a="1"/>
  <c r="AZ241" i="1" s="1"/>
  <c r="BV241" i="1" s="1" a="1"/>
  <c r="BV241" i="1" s="1"/>
  <c r="AJ157" i="1"/>
  <c r="AZ157" i="1" s="1" a="1"/>
  <c r="AZ157" i="1" s="1"/>
  <c r="BV157" i="1" s="1" a="1"/>
  <c r="BV157" i="1" s="1"/>
  <c r="AJ112" i="1"/>
  <c r="AZ112" i="1" s="1" a="1"/>
  <c r="AZ112" i="1" s="1"/>
  <c r="BV112" i="1" s="1" a="1"/>
  <c r="BV112" i="1" s="1"/>
  <c r="AJ370" i="1"/>
  <c r="AZ370" i="1" s="1" a="1"/>
  <c r="AZ370" i="1" s="1"/>
  <c r="BV370" i="1" s="1" a="1"/>
  <c r="BV370" i="1" s="1"/>
  <c r="AJ127" i="1"/>
  <c r="AZ127" i="1" s="1" a="1"/>
  <c r="AZ127" i="1" s="1"/>
  <c r="BV127" i="1" s="1" a="1"/>
  <c r="BV127" i="1" s="1"/>
  <c r="AJ397" i="1"/>
  <c r="AZ397" i="1" s="1" a="1"/>
  <c r="AZ397" i="1" s="1"/>
  <c r="BV397" i="1" s="1" a="1"/>
  <c r="BV397" i="1" s="1"/>
  <c r="AJ137" i="1"/>
  <c r="AZ137" i="1" s="1" a="1"/>
  <c r="AZ137" i="1" s="1"/>
  <c r="BV137" i="1" s="1" a="1"/>
  <c r="BV137" i="1" s="1"/>
  <c r="AJ289" i="1"/>
  <c r="AZ289" i="1" s="1" a="1"/>
  <c r="AZ289" i="1" s="1"/>
  <c r="BV289" i="1" s="1" a="1"/>
  <c r="BV289" i="1" s="1"/>
  <c r="AJ492" i="1"/>
  <c r="AZ492" i="1" s="1" a="1"/>
  <c r="AZ492" i="1" s="1"/>
  <c r="BV492" i="1" s="1" a="1"/>
  <c r="BV492" i="1" s="1"/>
  <c r="AJ228" i="1"/>
  <c r="AZ228" i="1" s="1" a="1"/>
  <c r="AZ228" i="1" s="1"/>
  <c r="BV228" i="1" s="1" a="1"/>
  <c r="BV228" i="1" s="1"/>
  <c r="AJ318" i="1"/>
  <c r="AZ318" i="1" s="1" a="1"/>
  <c r="AZ318" i="1" s="1"/>
  <c r="BV318" i="1" s="1" a="1"/>
  <c r="BV318" i="1" s="1"/>
  <c r="AJ118" i="1"/>
  <c r="AZ118" i="1" s="1" a="1"/>
  <c r="AZ118" i="1" s="1"/>
  <c r="BV118" i="1" s="1" a="1"/>
  <c r="BV118" i="1" s="1"/>
  <c r="AJ32" i="1"/>
  <c r="AZ32" i="1" s="1" a="1"/>
  <c r="AZ32" i="1" s="1"/>
  <c r="BV32" i="1" s="1" a="1"/>
  <c r="BV32" i="1" s="1"/>
  <c r="AJ400" i="1"/>
  <c r="AZ400" i="1" s="1" a="1"/>
  <c r="AZ400" i="1" s="1"/>
  <c r="BV400" i="1" s="1" a="1"/>
  <c r="BV400" i="1" s="1"/>
  <c r="AJ490" i="1"/>
  <c r="AZ490" i="1" s="1" a="1"/>
  <c r="AZ490" i="1" s="1"/>
  <c r="BV490" i="1" s="1" a="1"/>
  <c r="BV490" i="1" s="1"/>
  <c r="AJ259" i="1"/>
  <c r="AZ259" i="1" s="1" a="1"/>
  <c r="AZ259" i="1" s="1"/>
  <c r="BV259" i="1" s="1" a="1"/>
  <c r="BV259" i="1" s="1"/>
  <c r="AJ231" i="1"/>
  <c r="AZ231" i="1" s="1" a="1"/>
  <c r="AZ231" i="1" s="1"/>
  <c r="BV231" i="1" s="1" a="1"/>
  <c r="BV231" i="1" s="1"/>
  <c r="AJ404" i="1"/>
  <c r="AZ404" i="1" s="1" a="1"/>
  <c r="AZ404" i="1" s="1"/>
  <c r="BV404" i="1" s="1" a="1"/>
  <c r="BV404" i="1" s="1"/>
  <c r="AJ498" i="1"/>
  <c r="AZ498" i="1" s="1" a="1"/>
  <c r="AZ498" i="1" s="1"/>
  <c r="BV498" i="1" s="1" a="1"/>
  <c r="BV498" i="1" s="1"/>
  <c r="AJ164" i="1"/>
  <c r="AZ164" i="1" s="1" a="1"/>
  <c r="AZ164" i="1" s="1"/>
  <c r="BV164" i="1" s="1" a="1"/>
  <c r="BV164" i="1" s="1"/>
  <c r="AJ301" i="1"/>
  <c r="AZ301" i="1" s="1" a="1"/>
  <c r="AZ301" i="1" s="1"/>
  <c r="BV301" i="1" s="1" a="1"/>
  <c r="BV301" i="1" s="1"/>
  <c r="AJ317" i="1"/>
  <c r="AZ317" i="1" s="1" a="1"/>
  <c r="AZ317" i="1" s="1"/>
  <c r="BV317" i="1" s="1" a="1"/>
  <c r="BV317" i="1" s="1"/>
  <c r="AJ474" i="1"/>
  <c r="AZ474" i="1" s="1" a="1"/>
  <c r="AZ474" i="1" s="1"/>
  <c r="BV474" i="1" s="1" a="1"/>
  <c r="BV474" i="1" s="1"/>
  <c r="AJ246" i="1"/>
  <c r="AZ246" i="1" s="1" a="1"/>
  <c r="AZ246" i="1" s="1"/>
  <c r="BV246" i="1" s="1" a="1"/>
  <c r="BV246" i="1" s="1"/>
  <c r="AJ132" i="1"/>
  <c r="AZ132" i="1" s="1" a="1"/>
  <c r="AZ132" i="1" s="1"/>
  <c r="BV132" i="1" s="1" a="1"/>
  <c r="BV132" i="1" s="1"/>
  <c r="AJ22" i="1"/>
  <c r="AZ22" i="1" s="1" a="1"/>
  <c r="AZ22" i="1" s="1"/>
  <c r="BV22" i="1" s="1" a="1"/>
  <c r="BV22" i="1" s="1"/>
  <c r="AJ338" i="1"/>
  <c r="AZ338" i="1" s="1" a="1"/>
  <c r="AZ338" i="1" s="1"/>
  <c r="BV338" i="1" s="1" a="1"/>
  <c r="BV338" i="1" s="1"/>
  <c r="AJ140" i="1"/>
  <c r="AZ140" i="1" s="1" a="1"/>
  <c r="AZ140" i="1" s="1"/>
  <c r="BV140" i="1" s="1" a="1"/>
  <c r="BV140" i="1" s="1"/>
  <c r="AJ326" i="1"/>
  <c r="AZ326" i="1" s="1" a="1"/>
  <c r="AZ326" i="1" s="1"/>
  <c r="BV326" i="1" s="1" a="1"/>
  <c r="BV326" i="1" s="1"/>
  <c r="AJ56" i="1"/>
  <c r="AZ56" i="1" s="1" a="1"/>
  <c r="AZ56" i="1" s="1"/>
  <c r="BV56" i="1" s="1" a="1"/>
  <c r="BV56" i="1" s="1"/>
  <c r="AJ69" i="1"/>
  <c r="AZ69" i="1" s="1" a="1"/>
  <c r="AZ69" i="1" s="1"/>
  <c r="BV69" i="1" s="1" a="1"/>
  <c r="BV69" i="1" s="1"/>
  <c r="AJ254" i="1"/>
  <c r="AZ254" i="1" s="1" a="1"/>
  <c r="AZ254" i="1" s="1"/>
  <c r="BV254" i="1" s="1" a="1"/>
  <c r="BV254" i="1" s="1"/>
  <c r="AJ221" i="1"/>
  <c r="AZ221" i="1" s="1" a="1"/>
  <c r="AZ221" i="1" s="1"/>
  <c r="BV221" i="1" s="1" a="1"/>
  <c r="BV221" i="1" s="1"/>
  <c r="AJ322" i="1"/>
  <c r="AZ322" i="1" s="1" a="1"/>
  <c r="AZ322" i="1" s="1"/>
  <c r="BV322" i="1" s="1" a="1"/>
  <c r="BV322" i="1" s="1"/>
  <c r="AJ235" i="1"/>
  <c r="AZ235" i="1" s="1" a="1"/>
  <c r="AZ235" i="1" s="1"/>
  <c r="BV235" i="1" s="1" a="1"/>
  <c r="BV235" i="1" s="1"/>
  <c r="AJ202" i="1"/>
  <c r="AZ202" i="1" s="1" a="1"/>
  <c r="AZ202" i="1" s="1"/>
  <c r="BV202" i="1" s="1" a="1"/>
  <c r="BV202" i="1" s="1"/>
  <c r="AJ196" i="1"/>
  <c r="AZ196" i="1" s="1" a="1"/>
  <c r="AZ196" i="1" s="1"/>
  <c r="BV196" i="1" s="1" a="1"/>
  <c r="BV196" i="1" s="1"/>
  <c r="AJ455" i="1"/>
  <c r="AZ455" i="1" s="1" a="1"/>
  <c r="AZ455" i="1" s="1"/>
  <c r="BV455" i="1" s="1" a="1"/>
  <c r="BV455" i="1" s="1"/>
  <c r="AJ136" i="1"/>
  <c r="AZ136" i="1" s="1" a="1"/>
  <c r="AZ136" i="1" s="1"/>
  <c r="BV136" i="1" s="1" a="1"/>
  <c r="BV136" i="1" s="1"/>
  <c r="AJ414" i="1"/>
  <c r="AZ414" i="1" s="1" a="1"/>
  <c r="AZ414" i="1" s="1"/>
  <c r="BV414" i="1" s="1" a="1"/>
  <c r="BV414" i="1" s="1"/>
  <c r="AJ100" i="1"/>
  <c r="AZ100" i="1" s="1" a="1"/>
  <c r="AZ100" i="1" s="1"/>
  <c r="BV100" i="1" s="1" a="1"/>
  <c r="BV100" i="1" s="1"/>
  <c r="AJ347" i="1"/>
  <c r="AZ347" i="1" s="1" a="1"/>
  <c r="AZ347" i="1" s="1"/>
  <c r="BV347" i="1" s="1" a="1"/>
  <c r="BV347" i="1" s="1"/>
  <c r="AJ206" i="1"/>
  <c r="AZ206" i="1" s="1" a="1"/>
  <c r="AZ206" i="1" s="1"/>
  <c r="BV206" i="1" s="1" a="1"/>
  <c r="BV206" i="1" s="1"/>
  <c r="AJ465" i="1"/>
  <c r="AZ465" i="1" s="1" a="1"/>
  <c r="AZ465" i="1" s="1"/>
  <c r="BV465" i="1" s="1" a="1"/>
  <c r="BV465" i="1" s="1"/>
  <c r="AJ280" i="1"/>
  <c r="AZ280" i="1" s="1" a="1"/>
  <c r="AZ280" i="1" s="1"/>
  <c r="BV280" i="1" s="1" a="1"/>
  <c r="BV280" i="1" s="1"/>
  <c r="AJ469" i="1"/>
  <c r="AZ469" i="1" s="1" a="1"/>
  <c r="AZ469" i="1" s="1"/>
  <c r="BV469" i="1" s="1" a="1"/>
  <c r="BV469" i="1" s="1"/>
  <c r="AJ383" i="1"/>
  <c r="AZ383" i="1" s="1" a="1"/>
  <c r="AZ383" i="1" s="1"/>
  <c r="BV383" i="1" s="1" a="1"/>
  <c r="BV383" i="1" s="1"/>
  <c r="AJ242" i="1"/>
  <c r="AZ242" i="1" s="1" a="1"/>
  <c r="AZ242" i="1" s="1"/>
  <c r="BV242" i="1" s="1" a="1"/>
  <c r="BV242" i="1" s="1"/>
  <c r="AJ360" i="1"/>
  <c r="AZ360" i="1" s="1" a="1"/>
  <c r="AZ360" i="1" s="1"/>
  <c r="BV360" i="1" s="1" a="1"/>
  <c r="BV360" i="1" s="1"/>
  <c r="AJ272" i="1"/>
  <c r="AZ272" i="1" s="1" a="1"/>
  <c r="AZ272" i="1" s="1"/>
  <c r="BV272" i="1" s="1" a="1"/>
  <c r="BV272" i="1" s="1"/>
  <c r="AJ395" i="1"/>
  <c r="AZ395" i="1" s="1" a="1"/>
  <c r="AZ395" i="1" s="1"/>
  <c r="BV395" i="1" s="1" a="1"/>
  <c r="BV395" i="1" s="1"/>
  <c r="AJ459" i="1"/>
  <c r="AZ459" i="1" s="1" a="1"/>
  <c r="AZ459" i="1" s="1"/>
  <c r="BV459" i="1" s="1" a="1"/>
  <c r="BV459" i="1" s="1"/>
  <c r="AJ31" i="1"/>
  <c r="AZ31" i="1" s="1" a="1"/>
  <c r="AZ31" i="1" s="1"/>
  <c r="BV31" i="1" s="1" a="1"/>
  <c r="BV31" i="1" s="1"/>
  <c r="AJ293" i="1"/>
  <c r="AZ293" i="1" s="1" a="1"/>
  <c r="AZ293" i="1" s="1"/>
  <c r="BV293" i="1" s="1" a="1"/>
  <c r="BV293" i="1" s="1"/>
  <c r="AJ336" i="1"/>
  <c r="AZ336" i="1" s="1" a="1"/>
  <c r="AZ336" i="1" s="1"/>
  <c r="BV336" i="1" s="1" a="1"/>
  <c r="BV336" i="1" s="1"/>
  <c r="AJ376" i="1"/>
  <c r="AZ376" i="1" s="1" a="1"/>
  <c r="AZ376" i="1" s="1"/>
  <c r="BV376" i="1" s="1" a="1"/>
  <c r="BV376" i="1" s="1"/>
  <c r="AJ445" i="1"/>
  <c r="AZ445" i="1" s="1" a="1"/>
  <c r="AZ445" i="1" s="1"/>
  <c r="BV445" i="1" s="1" a="1"/>
  <c r="BV445" i="1" s="1"/>
  <c r="AJ167" i="1"/>
  <c r="AZ167" i="1" s="1" a="1"/>
  <c r="AZ167" i="1" s="1"/>
  <c r="BV167" i="1" s="1" a="1"/>
  <c r="BV167" i="1" s="1"/>
  <c r="AJ190" i="1"/>
  <c r="AZ190" i="1" s="1" a="1"/>
  <c r="AZ190" i="1" s="1"/>
  <c r="BV190" i="1" s="1" a="1"/>
  <c r="BV190" i="1" s="1"/>
  <c r="AJ170" i="1"/>
  <c r="AZ170" i="1" s="1" a="1"/>
  <c r="AZ170" i="1" s="1"/>
  <c r="BV170" i="1" s="1" a="1"/>
  <c r="BV170" i="1" s="1"/>
  <c r="AJ473" i="1"/>
  <c r="AZ473" i="1" s="1" a="1"/>
  <c r="AZ473" i="1" s="1"/>
  <c r="BV473" i="1" s="1" a="1"/>
  <c r="BV473" i="1" s="1"/>
  <c r="AJ181" i="1"/>
  <c r="AZ181" i="1" s="1" a="1"/>
  <c r="AZ181" i="1" s="1"/>
  <c r="BV181" i="1" s="1" a="1"/>
  <c r="BV181" i="1" s="1"/>
  <c r="AJ114" i="1"/>
  <c r="AZ114" i="1" s="1" a="1"/>
  <c r="AZ114" i="1" s="1"/>
  <c r="BV114" i="1" s="1" a="1"/>
  <c r="BV114" i="1" s="1"/>
  <c r="AJ179" i="1"/>
  <c r="AZ179" i="1" s="1" a="1"/>
  <c r="AZ179" i="1" s="1"/>
  <c r="BV179" i="1" s="1" a="1"/>
  <c r="BV179" i="1" s="1"/>
  <c r="AJ440" i="1"/>
  <c r="AZ440" i="1" s="1" a="1"/>
  <c r="AZ440" i="1" s="1"/>
  <c r="BV440" i="1" s="1" a="1"/>
  <c r="BV440" i="1" s="1"/>
  <c r="AJ82" i="1"/>
  <c r="AZ82" i="1" s="1" a="1"/>
  <c r="AZ82" i="1" s="1"/>
  <c r="BV82" i="1" s="1" a="1"/>
  <c r="BV82" i="1" s="1"/>
  <c r="AJ203" i="1"/>
  <c r="AZ203" i="1" s="1" a="1"/>
  <c r="AZ203" i="1" s="1"/>
  <c r="BV203" i="1" s="1" a="1"/>
  <c r="BV203" i="1" s="1"/>
  <c r="AJ353" i="1"/>
  <c r="AZ353" i="1" s="1" a="1"/>
  <c r="AZ353" i="1" s="1"/>
  <c r="BV353" i="1" s="1" a="1"/>
  <c r="BV353" i="1" s="1"/>
  <c r="AJ324" i="1"/>
  <c r="AZ324" i="1" s="1" a="1"/>
  <c r="AZ324" i="1" s="1"/>
  <c r="BV324" i="1" s="1" a="1"/>
  <c r="BV324" i="1" s="1"/>
  <c r="AJ27" i="1"/>
  <c r="AZ27" i="1" s="1" a="1"/>
  <c r="AZ27" i="1" s="1"/>
  <c r="BV27" i="1" s="1" a="1"/>
  <c r="BV27" i="1" s="1"/>
  <c r="AJ135" i="1"/>
  <c r="AZ135" i="1" s="1" a="1"/>
  <c r="AZ135" i="1" s="1"/>
  <c r="BV135" i="1" s="1" a="1"/>
  <c r="BV135" i="1" s="1"/>
  <c r="AJ468" i="1"/>
  <c r="AZ468" i="1" s="1" a="1"/>
  <c r="AZ468" i="1" s="1"/>
  <c r="BV468" i="1" s="1" a="1"/>
  <c r="BV468" i="1" s="1"/>
  <c r="AJ214" i="1"/>
  <c r="AZ214" i="1" s="1" a="1"/>
  <c r="AZ214" i="1" s="1"/>
  <c r="BV214" i="1" s="1" a="1"/>
  <c r="BV214" i="1" s="1"/>
  <c r="AJ288" i="1"/>
  <c r="AZ288" i="1" s="1" a="1"/>
  <c r="AZ288" i="1" s="1"/>
  <c r="BV288" i="1" s="1" a="1"/>
  <c r="BV288" i="1" s="1"/>
  <c r="AJ247" i="1"/>
  <c r="AZ247" i="1" s="1" a="1"/>
  <c r="AZ247" i="1" s="1"/>
  <c r="BV247" i="1" s="1" a="1"/>
  <c r="BV247" i="1" s="1"/>
  <c r="AJ340" i="1"/>
  <c r="AZ340" i="1" s="1" a="1"/>
  <c r="AZ340" i="1" s="1"/>
  <c r="BV340" i="1" s="1" a="1"/>
  <c r="BV340" i="1" s="1"/>
  <c r="AJ457" i="1"/>
  <c r="AZ457" i="1" s="1" a="1"/>
  <c r="AZ457" i="1" s="1"/>
  <c r="BV457" i="1" s="1" a="1"/>
  <c r="BV457" i="1" s="1"/>
  <c r="AJ320" i="1"/>
  <c r="AZ320" i="1" s="1" a="1"/>
  <c r="AZ320" i="1" s="1"/>
  <c r="BV320" i="1" s="1" a="1"/>
  <c r="BV320" i="1" s="1"/>
  <c r="AJ296" i="1"/>
  <c r="AZ296" i="1" s="1" a="1"/>
  <c r="AZ296" i="1" s="1"/>
  <c r="BV296" i="1" s="1" a="1"/>
  <c r="BV296" i="1" s="1"/>
  <c r="AJ507" i="1"/>
  <c r="AZ507" i="1" s="1" a="1"/>
  <c r="AZ507" i="1" s="1"/>
  <c r="BV507" i="1" s="1" a="1"/>
  <c r="BV507" i="1" s="1"/>
  <c r="AJ505" i="1"/>
  <c r="AZ505" i="1" s="1" a="1"/>
  <c r="AZ505" i="1" s="1"/>
  <c r="BV505" i="1" s="1" a="1"/>
  <c r="BV505" i="1" s="1"/>
  <c r="AJ345" i="1"/>
  <c r="AZ345" i="1" s="1" a="1"/>
  <c r="AZ345" i="1" s="1"/>
  <c r="BV345" i="1" s="1" a="1"/>
  <c r="BV345" i="1" s="1"/>
  <c r="AJ447" i="1"/>
  <c r="AZ447" i="1" s="1" a="1"/>
  <c r="AZ447" i="1" s="1"/>
  <c r="BV447" i="1" s="1" a="1"/>
  <c r="BV447" i="1" s="1"/>
  <c r="AJ63" i="1"/>
  <c r="AZ63" i="1" s="1" a="1"/>
  <c r="AZ63" i="1" s="1"/>
  <c r="BV63" i="1" s="1" a="1"/>
  <c r="BV63" i="1" s="1"/>
  <c r="AJ52" i="1"/>
  <c r="AZ52" i="1" s="1" a="1"/>
  <c r="AZ52" i="1" s="1"/>
  <c r="BV52" i="1" s="1" a="1"/>
  <c r="BV52" i="1" s="1"/>
  <c r="AJ408" i="1"/>
  <c r="AZ408" i="1" s="1" a="1"/>
  <c r="AZ408" i="1" s="1"/>
  <c r="BV408" i="1" s="1" a="1"/>
  <c r="BV408" i="1" s="1"/>
  <c r="AJ399" i="1"/>
  <c r="AZ399" i="1" s="1" a="1"/>
  <c r="AZ399" i="1" s="1"/>
  <c r="BV399" i="1" s="1" a="1"/>
  <c r="BV399" i="1" s="1"/>
  <c r="AJ102" i="1"/>
  <c r="AZ102" i="1" s="1" a="1"/>
  <c r="AZ102" i="1" s="1"/>
  <c r="BV102" i="1" s="1" a="1"/>
  <c r="BV102" i="1" s="1"/>
  <c r="AJ444" i="1"/>
  <c r="AZ444" i="1" s="1" a="1"/>
  <c r="AZ444" i="1" s="1"/>
  <c r="BV444" i="1" s="1" a="1"/>
  <c r="BV444" i="1" s="1"/>
  <c r="AJ269" i="1"/>
  <c r="AZ269" i="1" s="1" a="1"/>
  <c r="AZ269" i="1" s="1"/>
  <c r="BV269" i="1" s="1" a="1"/>
  <c r="BV269" i="1" s="1"/>
  <c r="AJ410" i="1"/>
  <c r="AZ410" i="1" s="1" a="1"/>
  <c r="AZ410" i="1" s="1"/>
  <c r="BV410" i="1" s="1" a="1"/>
  <c r="BV410" i="1" s="1"/>
  <c r="AJ334" i="1"/>
  <c r="AZ334" i="1" s="1" a="1"/>
  <c r="AZ334" i="1" s="1"/>
  <c r="BV334" i="1" s="1" a="1"/>
  <c r="BV334" i="1" s="1"/>
  <c r="AJ285" i="1"/>
  <c r="AZ285" i="1" s="1" a="1"/>
  <c r="AZ285" i="1" s="1"/>
  <c r="BV285" i="1" s="1" a="1"/>
  <c r="BV285" i="1" s="1"/>
  <c r="AJ497" i="1"/>
  <c r="AZ497" i="1" s="1" a="1"/>
  <c r="AZ497" i="1" s="1"/>
  <c r="BV497" i="1" s="1" a="1"/>
  <c r="BV497" i="1" s="1"/>
  <c r="AJ108" i="1"/>
  <c r="AZ108" i="1" s="1" a="1"/>
  <c r="AZ108" i="1" s="1"/>
  <c r="BV108" i="1" s="1" a="1"/>
  <c r="BV108" i="1" s="1"/>
  <c r="AJ485" i="1"/>
  <c r="AZ485" i="1" s="1" a="1"/>
  <c r="AZ485" i="1" s="1"/>
  <c r="BV485" i="1" s="1" a="1"/>
  <c r="BV485" i="1" s="1"/>
  <c r="AJ161" i="1"/>
  <c r="AZ161" i="1" s="1" a="1"/>
  <c r="AZ161" i="1" s="1"/>
  <c r="BV161" i="1" s="1" a="1"/>
  <c r="BV161" i="1" s="1"/>
  <c r="AJ480" i="1"/>
  <c r="AZ480" i="1" s="1" a="1"/>
  <c r="AZ480" i="1" s="1"/>
  <c r="BV480" i="1" s="1" a="1"/>
  <c r="BV480" i="1" s="1"/>
  <c r="AJ439" i="1"/>
  <c r="AZ439" i="1" s="1" a="1"/>
  <c r="AZ439" i="1" s="1"/>
  <c r="BV439" i="1" s="1" a="1"/>
  <c r="BV439" i="1" s="1"/>
  <c r="AJ484" i="1"/>
  <c r="AZ484" i="1" s="1" a="1"/>
  <c r="AZ484" i="1" s="1"/>
  <c r="BV484" i="1" s="1" a="1"/>
  <c r="BV484" i="1" s="1"/>
  <c r="AJ268" i="1"/>
  <c r="AZ268" i="1" s="1" a="1"/>
  <c r="AZ268" i="1" s="1"/>
  <c r="BV268" i="1" s="1" a="1"/>
  <c r="BV268" i="1" s="1"/>
  <c r="AJ405" i="1"/>
  <c r="AZ405" i="1" s="1" a="1"/>
  <c r="AZ405" i="1" s="1"/>
  <c r="BV405" i="1" s="1" a="1"/>
  <c r="BV405" i="1" s="1"/>
  <c r="AJ441" i="1"/>
  <c r="AZ441" i="1" s="1" a="1"/>
  <c r="AZ441" i="1" s="1"/>
  <c r="BV441" i="1" s="1" a="1"/>
  <c r="BV441" i="1" s="1"/>
  <c r="AJ232" i="1"/>
  <c r="AZ232" i="1" s="1" a="1"/>
  <c r="AZ232" i="1" s="1"/>
  <c r="BV232" i="1" s="1" a="1"/>
  <c r="BV232" i="1" s="1"/>
  <c r="AJ42" i="1"/>
  <c r="AZ42" i="1" s="1" a="1"/>
  <c r="AZ42" i="1" s="1"/>
  <c r="BV42" i="1" s="1" a="1"/>
  <c r="BV42" i="1" s="1"/>
  <c r="AJ251" i="1"/>
  <c r="AZ251" i="1" s="1" a="1"/>
  <c r="AZ251" i="1" s="1"/>
  <c r="BV251" i="1" s="1" a="1"/>
  <c r="BV251" i="1" s="1"/>
  <c r="AJ431" i="1"/>
  <c r="AZ431" i="1" s="1" a="1"/>
  <c r="AZ431" i="1" s="1"/>
  <c r="BV431" i="1" s="1" a="1"/>
  <c r="BV431" i="1" s="1"/>
  <c r="AJ95" i="1"/>
  <c r="AZ95" i="1" s="1" a="1"/>
  <c r="AZ95" i="1" s="1"/>
  <c r="BV95" i="1" s="1" a="1"/>
  <c r="BV95" i="1" s="1"/>
  <c r="AJ130" i="1"/>
  <c r="AZ130" i="1" s="1" a="1"/>
  <c r="AZ130" i="1" s="1"/>
  <c r="BV130" i="1" s="1" a="1"/>
  <c r="BV130" i="1" s="1"/>
  <c r="AJ275" i="1"/>
  <c r="AZ275" i="1" s="1" a="1"/>
  <c r="AZ275" i="1" s="1"/>
  <c r="BV275" i="1" s="1" a="1"/>
  <c r="BV275" i="1" s="1"/>
  <c r="AJ25" i="1"/>
  <c r="AZ25" i="1" s="1" a="1"/>
  <c r="AZ25" i="1" s="1"/>
  <c r="BV25" i="1" s="1" a="1"/>
  <c r="BV25" i="1" s="1"/>
  <c r="AJ222" i="1"/>
  <c r="AZ222" i="1" s="1" a="1"/>
  <c r="AZ222" i="1" s="1"/>
  <c r="BV222" i="1" s="1" a="1"/>
  <c r="BV222" i="1" s="1"/>
  <c r="AJ279" i="1"/>
  <c r="AZ279" i="1" s="1" a="1"/>
  <c r="AZ279" i="1" s="1"/>
  <c r="BV279" i="1" s="1" a="1"/>
  <c r="BV279" i="1" s="1"/>
  <c r="AJ185" i="1"/>
  <c r="AZ185" i="1" s="1" a="1"/>
  <c r="AZ185" i="1" s="1"/>
  <c r="BV185" i="1" s="1" a="1"/>
  <c r="BV185" i="1" s="1"/>
  <c r="AJ426" i="1"/>
  <c r="AZ426" i="1" s="1" a="1"/>
  <c r="AZ426" i="1" s="1"/>
  <c r="BV426" i="1" s="1" a="1"/>
  <c r="BV426" i="1" s="1"/>
  <c r="AJ265" i="1"/>
  <c r="AZ265" i="1" s="1" a="1"/>
  <c r="AZ265" i="1" s="1"/>
  <c r="BV265" i="1" s="1" a="1"/>
  <c r="BV265" i="1" s="1"/>
  <c r="AJ438" i="1"/>
  <c r="AZ438" i="1" s="1" a="1"/>
  <c r="AZ438" i="1" s="1"/>
  <c r="BV438" i="1" s="1" a="1"/>
  <c r="BV438" i="1" s="1"/>
  <c r="AJ217" i="1"/>
  <c r="AZ217" i="1" s="1" a="1"/>
  <c r="AZ217" i="1" s="1"/>
  <c r="BV217" i="1" s="1" a="1"/>
  <c r="BV217" i="1" s="1"/>
  <c r="AJ105" i="1"/>
  <c r="AZ105" i="1" s="1" a="1"/>
  <c r="AZ105" i="1" s="1"/>
  <c r="BV105" i="1" s="1" a="1"/>
  <c r="BV105" i="1" s="1"/>
  <c r="AJ276" i="1"/>
  <c r="AZ276" i="1" s="1" a="1"/>
  <c r="AZ276" i="1" s="1"/>
  <c r="BV276" i="1" s="1" a="1"/>
  <c r="BV276" i="1" s="1"/>
  <c r="AJ263" i="1"/>
  <c r="AZ263" i="1" s="1" a="1"/>
  <c r="AZ263" i="1" s="1"/>
  <c r="BV263" i="1" s="1" a="1"/>
  <c r="BV263" i="1" s="1"/>
  <c r="AJ129" i="1"/>
  <c r="AZ129" i="1" s="1" a="1"/>
  <c r="AZ129" i="1" s="1"/>
  <c r="BV129" i="1" s="1" a="1"/>
  <c r="BV129" i="1" s="1"/>
  <c r="AJ402" i="1"/>
  <c r="AZ402" i="1" s="1" a="1"/>
  <c r="AZ402" i="1" s="1"/>
  <c r="BV402" i="1" s="1" a="1"/>
  <c r="BV402" i="1" s="1"/>
  <c r="AJ306" i="1"/>
  <c r="AZ306" i="1" s="1" a="1"/>
  <c r="AZ306" i="1" s="1"/>
  <c r="BV306" i="1" s="1" a="1"/>
  <c r="BV306" i="1" s="1"/>
  <c r="AJ53" i="1"/>
  <c r="AZ53" i="1" s="1" a="1"/>
  <c r="AZ53" i="1" s="1"/>
  <c r="BV53" i="1" s="1" a="1"/>
  <c r="BV53" i="1" s="1"/>
  <c r="AJ356" i="1"/>
  <c r="AZ356" i="1" s="1" a="1"/>
  <c r="AZ356" i="1" s="1"/>
  <c r="BV356" i="1" s="1" a="1"/>
  <c r="BV356" i="1" s="1"/>
  <c r="AJ205" i="1"/>
  <c r="AZ205" i="1" s="1" a="1"/>
  <c r="AZ205" i="1" s="1"/>
  <c r="BV205" i="1" s="1" a="1"/>
  <c r="BV205" i="1" s="1"/>
  <c r="AJ26" i="1"/>
  <c r="AZ26" i="1" s="1" a="1"/>
  <c r="AZ26" i="1" s="1"/>
  <c r="BV26" i="1" s="1" a="1"/>
  <c r="BV26" i="1" s="1"/>
  <c r="AJ14" i="1"/>
  <c r="AZ14" i="1" s="1" a="1"/>
  <c r="AZ14" i="1" s="1"/>
  <c r="BV14" i="1" s="1" a="1"/>
  <c r="BV14" i="1" s="1"/>
  <c r="AJ388" i="1"/>
  <c r="AZ388" i="1" s="1" a="1"/>
  <c r="AZ388" i="1" s="1"/>
  <c r="BV388" i="1" s="1" a="1"/>
  <c r="BV388" i="1" s="1"/>
  <c r="AJ80" i="1"/>
  <c r="AZ80" i="1" s="1" a="1"/>
  <c r="AZ80" i="1" s="1"/>
  <c r="BV80" i="1" s="1" a="1"/>
  <c r="BV80" i="1" s="1"/>
  <c r="AJ366" i="1"/>
  <c r="AZ366" i="1" s="1" a="1"/>
  <c r="AZ366" i="1" s="1"/>
  <c r="BV366" i="1" s="1" a="1"/>
  <c r="BV366" i="1" s="1"/>
  <c r="AJ21" i="1"/>
  <c r="AZ21" i="1" s="1" a="1"/>
  <c r="AZ21" i="1" s="1"/>
  <c r="BV21" i="1" s="1" a="1"/>
  <c r="BV21" i="1" s="1"/>
  <c r="AJ165" i="1"/>
  <c r="AZ165" i="1" s="1" a="1"/>
  <c r="AZ165" i="1" s="1"/>
  <c r="BV165" i="1" s="1" a="1"/>
  <c r="BV165" i="1" s="1"/>
  <c r="AJ191" i="1"/>
  <c r="AZ191" i="1" s="1" a="1"/>
  <c r="AZ191" i="1" s="1"/>
  <c r="BV191" i="1" s="1" a="1"/>
  <c r="BV191" i="1" s="1"/>
  <c r="AJ406" i="1"/>
  <c r="AZ406" i="1" s="1" a="1"/>
  <c r="AZ406" i="1" s="1"/>
  <c r="BV406" i="1" s="1" a="1"/>
  <c r="BV406" i="1" s="1"/>
  <c r="AJ34" i="1"/>
  <c r="AZ34" i="1" s="1" a="1"/>
  <c r="AZ34" i="1" s="1"/>
  <c r="BV34" i="1" s="1" a="1"/>
  <c r="BV34" i="1" s="1"/>
  <c r="AJ311" i="1"/>
  <c r="AZ311" i="1" s="1" a="1"/>
  <c r="AZ311" i="1" s="1"/>
  <c r="BV311" i="1" s="1" a="1"/>
  <c r="BV311" i="1" s="1"/>
  <c r="AJ169" i="1"/>
  <c r="AZ169" i="1" s="1" a="1"/>
  <c r="AZ169" i="1" s="1"/>
  <c r="BV169" i="1" s="1" a="1"/>
  <c r="BV169" i="1" s="1"/>
  <c r="AJ316" i="1"/>
  <c r="AZ316" i="1" s="1" a="1"/>
  <c r="AZ316" i="1" s="1"/>
  <c r="BV316" i="1" s="1" a="1"/>
  <c r="BV316" i="1" s="1"/>
  <c r="AJ99" i="1"/>
  <c r="AZ99" i="1" s="1" a="1"/>
  <c r="AZ99" i="1" s="1"/>
  <c r="BV99" i="1" s="1" a="1"/>
  <c r="BV99" i="1" s="1"/>
  <c r="AJ234" i="1"/>
  <c r="AZ234" i="1" s="1" a="1"/>
  <c r="AZ234" i="1" s="1"/>
  <c r="BV234" i="1" s="1" a="1"/>
  <c r="BV234" i="1" s="1"/>
  <c r="AJ471" i="1"/>
  <c r="AZ471" i="1" s="1" a="1"/>
  <c r="AZ471" i="1" s="1"/>
  <c r="BV471" i="1" s="1" a="1"/>
  <c r="BV471" i="1" s="1"/>
  <c r="AJ58" i="1"/>
  <c r="AZ58" i="1" s="1" a="1"/>
  <c r="AZ58" i="1" s="1"/>
  <c r="BV58" i="1" s="1" a="1"/>
  <c r="BV58" i="1" s="1"/>
  <c r="AJ436" i="1"/>
  <c r="AZ436" i="1" s="1" a="1"/>
  <c r="AZ436" i="1" s="1"/>
  <c r="BV436" i="1" s="1" a="1"/>
  <c r="BV436" i="1" s="1"/>
  <c r="AJ184" i="1"/>
  <c r="AZ184" i="1" s="1" a="1"/>
  <c r="AZ184" i="1" s="1"/>
  <c r="BV184" i="1" s="1" a="1"/>
  <c r="BV184" i="1" s="1"/>
  <c r="AJ494" i="1"/>
  <c r="AZ494" i="1" s="1" a="1"/>
  <c r="AZ494" i="1" s="1"/>
  <c r="BV494" i="1" s="1" a="1"/>
  <c r="BV494" i="1" s="1"/>
  <c r="AJ51" i="1"/>
  <c r="AZ51" i="1" s="1" a="1"/>
  <c r="AZ51" i="1" s="1"/>
  <c r="BV51" i="1" s="1" a="1"/>
  <c r="BV51" i="1" s="1"/>
  <c r="AJ90" i="1"/>
  <c r="AZ90" i="1" s="1" a="1"/>
  <c r="AZ90" i="1" s="1"/>
  <c r="BV90" i="1" s="1" a="1"/>
  <c r="BV90" i="1" s="1"/>
  <c r="AJ407" i="1"/>
  <c r="AZ407" i="1" s="1" a="1"/>
  <c r="AZ407" i="1" s="1"/>
  <c r="BV407" i="1" s="1" a="1"/>
  <c r="BV407" i="1" s="1"/>
  <c r="AJ109" i="1"/>
  <c r="AZ109" i="1" s="1" a="1"/>
  <c r="AZ109" i="1" s="1"/>
  <c r="BV109" i="1" s="1" a="1"/>
  <c r="BV109" i="1" s="1"/>
  <c r="AJ387" i="1"/>
  <c r="AZ387" i="1" s="1" a="1"/>
  <c r="AZ387" i="1" s="1"/>
  <c r="BV387" i="1" s="1" a="1"/>
  <c r="BV387" i="1" s="1"/>
  <c r="AJ253" i="1"/>
  <c r="AZ253" i="1" s="1" a="1"/>
  <c r="AZ253" i="1" s="1"/>
  <c r="BV253" i="1" s="1" a="1"/>
  <c r="BV253" i="1" s="1"/>
  <c r="AJ479" i="1"/>
  <c r="AZ479" i="1" s="1" a="1"/>
  <c r="AZ479" i="1" s="1"/>
  <c r="BV479" i="1" s="1" a="1"/>
  <c r="BV479" i="1" s="1"/>
  <c r="AJ183" i="1"/>
  <c r="AZ183" i="1" s="1" a="1"/>
  <c r="AZ183" i="1" s="1"/>
  <c r="BV183" i="1" s="1" a="1"/>
  <c r="BV183" i="1" s="1"/>
  <c r="AJ256" i="1"/>
  <c r="AZ256" i="1" s="1" a="1"/>
  <c r="AZ256" i="1" s="1"/>
  <c r="BV256" i="1" s="1" a="1"/>
  <c r="BV256" i="1" s="1"/>
  <c r="AJ66" i="1"/>
  <c r="AZ66" i="1" s="1" a="1"/>
  <c r="AZ66" i="1" s="1"/>
  <c r="BV66" i="1" s="1" a="1"/>
  <c r="BV66" i="1" s="1"/>
  <c r="AJ380" i="1"/>
  <c r="AZ380" i="1" s="1" a="1"/>
  <c r="AZ380" i="1" s="1"/>
  <c r="BV380" i="1" s="1" a="1"/>
  <c r="BV380" i="1" s="1"/>
  <c r="AJ381" i="1"/>
  <c r="AZ381" i="1" s="1" a="1"/>
  <c r="AZ381" i="1" s="1"/>
  <c r="BV381" i="1" s="1" a="1"/>
  <c r="BV381" i="1" s="1"/>
  <c r="AJ421" i="1"/>
  <c r="AZ421" i="1" s="1" a="1"/>
  <c r="AZ421" i="1" s="1"/>
  <c r="BV421" i="1" s="1" a="1"/>
  <c r="BV421" i="1" s="1"/>
  <c r="AJ377" i="1"/>
  <c r="AZ377" i="1" s="1" a="1"/>
  <c r="AZ377" i="1" s="1"/>
  <c r="BV377" i="1" s="1" a="1"/>
  <c r="BV377" i="1" s="1"/>
  <c r="AJ348" i="1"/>
  <c r="AZ348" i="1" s="1" a="1"/>
  <c r="AZ348" i="1" s="1"/>
  <c r="BV348" i="1" s="1" a="1"/>
  <c r="BV348" i="1" s="1"/>
  <c r="AJ106" i="1"/>
  <c r="AZ106" i="1" s="1" a="1"/>
  <c r="AZ106" i="1" s="1"/>
  <c r="BV106" i="1" s="1" a="1"/>
  <c r="BV106" i="1" s="1"/>
  <c r="AJ367" i="1"/>
  <c r="AZ367" i="1" s="1" a="1"/>
  <c r="AZ367" i="1" s="1"/>
  <c r="BV367" i="1" s="1" a="1"/>
  <c r="BV367" i="1" s="1"/>
  <c r="AJ425" i="1"/>
  <c r="AZ425" i="1" s="1" a="1"/>
  <c r="AZ425" i="1" s="1"/>
  <c r="BV425" i="1" s="1" a="1"/>
  <c r="BV425" i="1" s="1"/>
  <c r="AJ419" i="1"/>
  <c r="AZ419" i="1" s="1" a="1"/>
  <c r="AZ419" i="1" s="1"/>
  <c r="BV419" i="1" s="1" a="1"/>
  <c r="BV419" i="1" s="1"/>
  <c r="AJ125" i="1"/>
  <c r="AZ125" i="1" s="1" a="1"/>
  <c r="AZ125" i="1" s="1"/>
  <c r="BV125" i="1" s="1" a="1"/>
  <c r="BV125" i="1" s="1"/>
  <c r="AJ435" i="1"/>
  <c r="AZ435" i="1" s="1" a="1"/>
  <c r="AZ435" i="1" s="1"/>
  <c r="BV435" i="1" s="1" a="1"/>
  <c r="BV435" i="1" s="1"/>
  <c r="AJ225" i="1"/>
  <c r="AZ225" i="1" s="1" a="1"/>
  <c r="AZ225" i="1" s="1"/>
  <c r="BV225" i="1" s="1" a="1"/>
  <c r="BV225" i="1" s="1"/>
  <c r="AJ331" i="1"/>
  <c r="AZ331" i="1" s="1" a="1"/>
  <c r="AZ331" i="1" s="1"/>
  <c r="BV331" i="1" s="1" a="1"/>
  <c r="BV331" i="1" s="1"/>
  <c r="AJ460" i="1"/>
  <c r="AZ460" i="1" s="1" a="1"/>
  <c r="AZ460" i="1" s="1"/>
  <c r="BV460" i="1" s="1" a="1"/>
  <c r="BV460" i="1" s="1"/>
  <c r="AJ368" i="1"/>
  <c r="AZ368" i="1" s="1" a="1"/>
  <c r="AZ368" i="1" s="1"/>
  <c r="BV368" i="1" s="1" a="1"/>
  <c r="BV368" i="1" s="1"/>
  <c r="AJ446" i="1"/>
  <c r="AZ446" i="1" s="1" a="1"/>
  <c r="AZ446" i="1" s="1"/>
  <c r="BV446" i="1" s="1" a="1"/>
  <c r="BV446" i="1" s="1"/>
  <c r="AJ160" i="1"/>
  <c r="AZ160" i="1" s="1" a="1"/>
  <c r="AZ160" i="1" s="1"/>
  <c r="BV160" i="1" s="1" a="1"/>
  <c r="BV160" i="1" s="1"/>
  <c r="AJ378" i="1"/>
  <c r="AZ378" i="1" s="1" a="1"/>
  <c r="AZ378" i="1" s="1"/>
  <c r="BV378" i="1" s="1" a="1"/>
  <c r="BV378" i="1" s="1"/>
  <c r="AJ450" i="1"/>
  <c r="AZ450" i="1" s="1" a="1"/>
  <c r="AZ450" i="1" s="1"/>
  <c r="BV450" i="1" s="1" a="1"/>
  <c r="BV450" i="1" s="1"/>
  <c r="AJ486" i="1"/>
  <c r="AZ486" i="1" s="1" a="1"/>
  <c r="AZ486" i="1" s="1"/>
  <c r="BV486" i="1" s="1" a="1"/>
  <c r="BV486" i="1" s="1"/>
  <c r="AJ40" i="1"/>
  <c r="AZ40" i="1" s="1" a="1"/>
  <c r="AZ40" i="1" s="1"/>
  <c r="BV40" i="1" s="1" a="1"/>
  <c r="BV40" i="1" s="1"/>
  <c r="AJ453" i="1"/>
  <c r="AZ453" i="1" s="1" a="1"/>
  <c r="AZ453" i="1" s="1"/>
  <c r="BV453" i="1" s="1" a="1"/>
  <c r="BV453" i="1" s="1"/>
  <c r="AJ46" i="1"/>
  <c r="AZ46" i="1" s="1" a="1"/>
  <c r="AZ46" i="1" s="1"/>
  <c r="BV46" i="1" s="1" a="1"/>
  <c r="BV46" i="1" s="1"/>
  <c r="AJ83" i="1"/>
  <c r="AZ83" i="1" s="1" a="1"/>
  <c r="AZ83" i="1" s="1"/>
  <c r="BV83" i="1" s="1" a="1"/>
  <c r="BV83" i="1" s="1"/>
  <c r="AJ390" i="1"/>
  <c r="AZ390" i="1" s="1" a="1"/>
  <c r="AZ390" i="1" s="1"/>
  <c r="BV390" i="1" s="1" a="1"/>
  <c r="BV390" i="1" s="1"/>
  <c r="AJ186" i="1"/>
  <c r="AZ186" i="1" s="1" a="1"/>
  <c r="AZ186" i="1" s="1"/>
  <c r="BV186" i="1" s="1" a="1"/>
  <c r="BV186" i="1" s="1"/>
  <c r="AJ128" i="1"/>
  <c r="AZ128" i="1" s="1" a="1"/>
  <c r="AZ128" i="1" s="1"/>
  <c r="BV128" i="1" s="1" a="1"/>
  <c r="BV128" i="1" s="1"/>
  <c r="AJ454" i="1"/>
  <c r="AZ454" i="1" s="1" a="1"/>
  <c r="AZ454" i="1" s="1"/>
  <c r="BV454" i="1" s="1" a="1"/>
  <c r="BV454" i="1" s="1"/>
  <c r="AJ76" i="1"/>
  <c r="AZ76" i="1" s="1" a="1"/>
  <c r="AZ76" i="1" s="1"/>
  <c r="BV76" i="1" s="1" a="1"/>
  <c r="BV76" i="1" s="1"/>
  <c r="AJ284" i="1"/>
  <c r="AZ284" i="1" s="1" a="1"/>
  <c r="AZ284" i="1" s="1"/>
  <c r="BV284" i="1" s="1" a="1"/>
  <c r="BV284" i="1" s="1"/>
  <c r="AJ174" i="1"/>
  <c r="AZ174" i="1" s="1" a="1"/>
  <c r="AZ174" i="1" s="1"/>
  <c r="BV174" i="1" s="1" a="1"/>
  <c r="BV174" i="1" s="1"/>
  <c r="AJ93" i="1"/>
  <c r="AZ93" i="1" s="1" a="1"/>
  <c r="AZ93" i="1" s="1"/>
  <c r="BV93" i="1" s="1" a="1"/>
  <c r="BV93" i="1" s="1"/>
  <c r="AJ220" i="1"/>
  <c r="AZ220" i="1" s="1" a="1"/>
  <c r="AZ220" i="1" s="1"/>
  <c r="BV220" i="1" s="1" a="1"/>
  <c r="BV220" i="1" s="1"/>
  <c r="AJ70" i="1"/>
  <c r="AZ70" i="1" s="1" a="1"/>
  <c r="AZ70" i="1" s="1"/>
  <c r="BV70" i="1" s="1" a="1"/>
  <c r="BV70" i="1" s="1"/>
  <c r="AJ54" i="1"/>
  <c r="AZ54" i="1" s="1" a="1"/>
  <c r="AZ54" i="1" s="1"/>
  <c r="BV54" i="1" s="1" a="1"/>
  <c r="BV54" i="1" s="1"/>
  <c r="AJ257" i="1"/>
  <c r="AZ257" i="1" s="1" a="1"/>
  <c r="AZ257" i="1" s="1"/>
  <c r="BV257" i="1" s="1" a="1"/>
  <c r="BV257" i="1" s="1"/>
  <c r="AJ310" i="1"/>
  <c r="AZ310" i="1" s="1" a="1"/>
  <c r="AZ310" i="1" s="1"/>
  <c r="BV310" i="1" s="1" a="1"/>
  <c r="BV310" i="1" s="1"/>
  <c r="AJ434" i="1"/>
  <c r="AZ434" i="1" s="1" a="1"/>
  <c r="AZ434" i="1" s="1"/>
  <c r="BV434" i="1" s="1" a="1"/>
  <c r="BV434" i="1" s="1"/>
  <c r="AJ504" i="1"/>
  <c r="AZ504" i="1" s="1" a="1"/>
  <c r="AZ504" i="1" s="1"/>
  <c r="BV504" i="1" s="1" a="1"/>
  <c r="BV504" i="1" s="1"/>
  <c r="AJ224" i="1"/>
  <c r="AZ224" i="1" s="1" a="1"/>
  <c r="AZ224" i="1" s="1"/>
  <c r="BV224" i="1" s="1" a="1"/>
  <c r="BV224" i="1" s="1"/>
  <c r="AJ177" i="1"/>
  <c r="AZ177" i="1" s="1" a="1"/>
  <c r="AZ177" i="1" s="1"/>
  <c r="BV177" i="1" s="1" a="1"/>
  <c r="BV177" i="1" s="1"/>
  <c r="AJ17" i="1"/>
  <c r="AZ17" i="1" s="1" a="1"/>
  <c r="AZ17" i="1" s="1"/>
  <c r="BV17" i="1" s="1" a="1"/>
  <c r="BV17" i="1" s="1"/>
  <c r="AJ230" i="1"/>
  <c r="AZ230" i="1" s="1" a="1"/>
  <c r="AZ230" i="1" s="1"/>
  <c r="BV230" i="1" s="1" a="1"/>
  <c r="BV230" i="1" s="1"/>
  <c r="AJ199" i="1"/>
  <c r="AZ199" i="1" s="1" a="1"/>
  <c r="AZ199" i="1" s="1"/>
  <c r="BV199" i="1" s="1" a="1"/>
  <c r="BV199" i="1" s="1"/>
  <c r="AJ188" i="1"/>
  <c r="AZ188" i="1" s="1" a="1"/>
  <c r="AZ188" i="1" s="1"/>
  <c r="BV188" i="1" s="1" a="1"/>
  <c r="BV188" i="1" s="1"/>
  <c r="AJ321" i="1"/>
  <c r="AZ321" i="1" s="1" a="1"/>
  <c r="AZ321" i="1" s="1"/>
  <c r="BV321" i="1" s="1" a="1"/>
  <c r="BV321" i="1" s="1"/>
  <c r="AJ207" i="1"/>
  <c r="AZ207" i="1" s="1" a="1"/>
  <c r="AZ207" i="1" s="1"/>
  <c r="BV207" i="1" s="1" a="1"/>
  <c r="BV207" i="1" s="1"/>
  <c r="AJ481" i="1"/>
  <c r="AZ481" i="1" s="1" a="1"/>
  <c r="AZ481" i="1" s="1"/>
  <c r="BV481" i="1" s="1" a="1"/>
  <c r="BV481" i="1" s="1"/>
  <c r="AJ13" i="1"/>
  <c r="AZ13" i="1" s="1" a="1"/>
  <c r="AZ13" i="1" s="1"/>
  <c r="BV13" i="1" s="1" a="1"/>
  <c r="BV13" i="1" s="1"/>
  <c r="AJ274" i="1"/>
  <c r="AZ274" i="1" s="1" a="1"/>
  <c r="AZ274" i="1" s="1"/>
  <c r="BV274" i="1" s="1" a="1"/>
  <c r="BV274" i="1" s="1"/>
  <c r="AJ358" i="1"/>
  <c r="AZ358" i="1" s="1" a="1"/>
  <c r="AZ358" i="1" s="1"/>
  <c r="BV358" i="1" s="1" a="1"/>
  <c r="BV358" i="1" s="1"/>
  <c r="AJ195" i="1"/>
  <c r="AZ195" i="1" s="1" a="1"/>
  <c r="AZ195" i="1" s="1"/>
  <c r="BV195" i="1" s="1" a="1"/>
  <c r="BV195" i="1" s="1"/>
  <c r="AJ309" i="1"/>
  <c r="AZ309" i="1" s="1" a="1"/>
  <c r="AZ309" i="1" s="1"/>
  <c r="BV309" i="1" s="1" a="1"/>
  <c r="BV309" i="1" s="1"/>
  <c r="AJ72" i="1"/>
  <c r="AZ72" i="1" s="1" a="1"/>
  <c r="AZ72" i="1" s="1"/>
  <c r="BV72" i="1" s="1" a="1"/>
  <c r="BV72" i="1" s="1"/>
  <c r="AJ243" i="1"/>
  <c r="AZ243" i="1" s="1" a="1"/>
  <c r="AZ243" i="1" s="1"/>
  <c r="BV243" i="1" s="1" a="1"/>
  <c r="BV243" i="1" s="1"/>
  <c r="AJ239" i="1"/>
  <c r="AZ239" i="1" s="1" a="1"/>
  <c r="AZ239" i="1" s="1"/>
  <c r="BV239" i="1" s="1" a="1"/>
  <c r="BV239" i="1" s="1"/>
  <c r="AJ396" i="1"/>
  <c r="AZ396" i="1" s="1" a="1"/>
  <c r="AZ396" i="1" s="1"/>
  <c r="BV396" i="1" s="1" a="1"/>
  <c r="BV396" i="1" s="1"/>
  <c r="AJ352" i="1"/>
  <c r="AZ352" i="1" s="1" a="1"/>
  <c r="AZ352" i="1" s="1"/>
  <c r="BV352" i="1" s="1" a="1"/>
  <c r="BV352" i="1" s="1"/>
  <c r="AJ464" i="1"/>
  <c r="AZ464" i="1" s="1" a="1"/>
  <c r="AZ464" i="1" s="1"/>
  <c r="BV464" i="1" s="1" a="1"/>
  <c r="BV464" i="1" s="1"/>
  <c r="AJ466" i="1"/>
  <c r="AZ466" i="1" s="1" a="1"/>
  <c r="AZ466" i="1" s="1"/>
  <c r="BV466" i="1" s="1" a="1"/>
  <c r="BV466" i="1" s="1"/>
  <c r="AJ171" i="1"/>
  <c r="AZ171" i="1" s="1" a="1"/>
  <c r="AZ171" i="1" s="1"/>
  <c r="BV171" i="1" s="1" a="1"/>
  <c r="BV171" i="1" s="1"/>
  <c r="AJ500" i="1"/>
  <c r="AZ500" i="1" s="1" a="1"/>
  <c r="AZ500" i="1" s="1"/>
  <c r="BV500" i="1" s="1" a="1"/>
  <c r="BV500" i="1" s="1"/>
  <c r="AJ198" i="1"/>
  <c r="AZ198" i="1" s="1" a="1"/>
  <c r="AZ198" i="1" s="1"/>
  <c r="BV198" i="1" s="1" a="1"/>
  <c r="BV198" i="1" s="1"/>
  <c r="AJ363" i="1"/>
  <c r="AZ363" i="1" s="1" a="1"/>
  <c r="AZ363" i="1" s="1"/>
  <c r="BV363" i="1" s="1" a="1"/>
  <c r="BV363" i="1" s="1"/>
  <c r="AJ180" i="1"/>
  <c r="AZ180" i="1" s="1" a="1"/>
  <c r="AZ180" i="1" s="1"/>
  <c r="BV180" i="1" s="1" a="1"/>
  <c r="BV180" i="1" s="1"/>
  <c r="AJ364" i="1"/>
  <c r="AZ364" i="1" s="1" a="1"/>
  <c r="AZ364" i="1" s="1"/>
  <c r="BV364" i="1" s="1" a="1"/>
  <c r="BV364" i="1" s="1"/>
  <c r="AJ111" i="1"/>
  <c r="AZ111" i="1" s="1" a="1"/>
  <c r="AZ111" i="1" s="1"/>
  <c r="BV111" i="1" s="1" a="1"/>
  <c r="BV111" i="1" s="1"/>
  <c r="AJ302" i="1"/>
  <c r="AZ302" i="1" s="1" a="1"/>
  <c r="AZ302" i="1" s="1"/>
  <c r="BV302" i="1" s="1" a="1"/>
  <c r="BV302" i="1" s="1"/>
  <c r="AJ250" i="1"/>
  <c r="AZ250" i="1" s="1" a="1"/>
  <c r="AZ250" i="1" s="1"/>
  <c r="BV250" i="1" s="1" a="1"/>
  <c r="BV250" i="1" s="1"/>
  <c r="AJ98" i="1"/>
  <c r="AZ98" i="1" s="1" a="1"/>
  <c r="AZ98" i="1" s="1"/>
  <c r="BV98" i="1" s="1" a="1"/>
  <c r="BV98" i="1" s="1"/>
  <c r="AJ248" i="1"/>
  <c r="AZ248" i="1" s="1" a="1"/>
  <c r="AZ248" i="1" s="1"/>
  <c r="BV248" i="1" s="1" a="1"/>
  <c r="BV248" i="1" s="1"/>
  <c r="AJ146" i="1"/>
  <c r="AZ146" i="1" s="1" a="1"/>
  <c r="AZ146" i="1" s="1"/>
  <c r="BV146" i="1" s="1" a="1"/>
  <c r="BV146" i="1" s="1"/>
  <c r="AJ227" i="1"/>
  <c r="AZ227" i="1" s="1" a="1"/>
  <c r="AZ227" i="1" s="1"/>
  <c r="BV227" i="1" s="1" a="1"/>
  <c r="BV227" i="1" s="1"/>
  <c r="AJ92" i="1"/>
  <c r="AZ92" i="1" s="1" a="1"/>
  <c r="AZ92" i="1" s="1"/>
  <c r="BV92" i="1" s="1" a="1"/>
  <c r="BV92" i="1" s="1"/>
  <c r="AJ308" i="1"/>
  <c r="AZ308" i="1" s="1" a="1"/>
  <c r="AZ308" i="1" s="1"/>
  <c r="BV308" i="1" s="1" a="1"/>
  <c r="BV308" i="1" s="1"/>
  <c r="AJ290" i="1"/>
  <c r="AZ290" i="1" s="1" a="1"/>
  <c r="AZ290" i="1" s="1"/>
  <c r="BV290" i="1" s="1" a="1"/>
  <c r="BV290" i="1" s="1"/>
  <c r="AJ11" i="1"/>
  <c r="AZ11" i="1" s="1" a="1"/>
  <c r="AZ11" i="1" s="1"/>
  <c r="AJ123" i="1"/>
  <c r="AZ123" i="1" s="1" a="1"/>
  <c r="AZ123" i="1" s="1"/>
  <c r="BV123" i="1" s="1" a="1"/>
  <c r="BV123" i="1" s="1"/>
  <c r="AJ96" i="1"/>
  <c r="AZ96" i="1" s="1" a="1"/>
  <c r="AZ96" i="1" s="1"/>
  <c r="BV96" i="1" s="1" a="1"/>
  <c r="BV96" i="1" s="1"/>
  <c r="AJ470" i="1"/>
  <c r="AZ470" i="1" s="1" a="1"/>
  <c r="AZ470" i="1" s="1"/>
  <c r="BV470" i="1" s="1" a="1"/>
  <c r="BV470" i="1" s="1"/>
  <c r="AJ163" i="1"/>
  <c r="AZ163" i="1" s="1" a="1"/>
  <c r="AZ163" i="1" s="1"/>
  <c r="BV163" i="1" s="1" a="1"/>
  <c r="BV163" i="1" s="1"/>
  <c r="AJ456" i="1"/>
  <c r="AZ456" i="1" s="1" a="1"/>
  <c r="AZ456" i="1" s="1"/>
  <c r="BV456" i="1" s="1" a="1"/>
  <c r="BV456" i="1" s="1"/>
  <c r="AJ249" i="1"/>
  <c r="AZ249" i="1" s="1" a="1"/>
  <c r="AZ249" i="1" s="1"/>
  <c r="BV249" i="1" s="1" a="1"/>
  <c r="BV249" i="1" s="1"/>
  <c r="AJ208" i="1"/>
  <c r="AZ208" i="1" s="1" a="1"/>
  <c r="AZ208" i="1" s="1"/>
  <c r="BV208" i="1" s="1" a="1"/>
  <c r="BV208" i="1" s="1"/>
  <c r="AJ286" i="1"/>
  <c r="AZ286" i="1" s="1" a="1"/>
  <c r="AZ286" i="1" s="1"/>
  <c r="BV286" i="1" s="1" a="1"/>
  <c r="BV286" i="1" s="1"/>
  <c r="AJ487" i="1"/>
  <c r="AZ487" i="1" s="1" a="1"/>
  <c r="AZ487" i="1" s="1"/>
  <c r="BV487" i="1" s="1" a="1"/>
  <c r="BV487" i="1" s="1"/>
  <c r="AJ23" i="1"/>
  <c r="AZ23" i="1" s="1" a="1"/>
  <c r="AZ23" i="1" s="1"/>
  <c r="BV23" i="1" s="1" a="1"/>
  <c r="BV23" i="1" s="1"/>
  <c r="AJ187" i="1"/>
  <c r="AZ187" i="1" s="1" a="1"/>
  <c r="AZ187" i="1" s="1"/>
  <c r="BV187" i="1" s="1" a="1"/>
  <c r="BV187" i="1" s="1"/>
  <c r="AJ403" i="1"/>
  <c r="AZ403" i="1" s="1" a="1"/>
  <c r="AZ403" i="1" s="1"/>
  <c r="BV403" i="1" s="1" a="1"/>
  <c r="BV403" i="1" s="1"/>
  <c r="AJ194" i="1"/>
  <c r="AZ194" i="1" s="1" a="1"/>
  <c r="AZ194" i="1" s="1"/>
  <c r="BV194" i="1" s="1" a="1"/>
  <c r="BV194" i="1" s="1"/>
  <c r="AJ133" i="1"/>
  <c r="AZ133" i="1" s="1" a="1"/>
  <c r="AZ133" i="1" s="1"/>
  <c r="BV133" i="1" s="1" a="1"/>
  <c r="BV133" i="1" s="1"/>
  <c r="AJ145" i="1"/>
  <c r="AZ145" i="1" s="1" a="1"/>
  <c r="AZ145" i="1" s="1"/>
  <c r="BV145" i="1" s="1" a="1"/>
  <c r="BV145" i="1" s="1"/>
  <c r="AJ143" i="1"/>
  <c r="AZ143" i="1" s="1" a="1"/>
  <c r="AZ143" i="1" s="1"/>
  <c r="BV143" i="1" s="1" a="1"/>
  <c r="BV143" i="1" s="1"/>
  <c r="AJ193" i="1"/>
  <c r="AZ193" i="1" s="1" a="1"/>
  <c r="AZ193" i="1" s="1"/>
  <c r="BV193" i="1" s="1" a="1"/>
  <c r="BV193" i="1" s="1"/>
  <c r="AJ489" i="1"/>
  <c r="AZ489" i="1" s="1" a="1"/>
  <c r="AZ489" i="1" s="1"/>
  <c r="BV489" i="1" s="1" a="1"/>
  <c r="BV489" i="1" s="1"/>
  <c r="AJ219" i="1"/>
  <c r="AZ219" i="1" s="1" a="1"/>
  <c r="AZ219" i="1" s="1"/>
  <c r="BV219" i="1" s="1" a="1"/>
  <c r="BV219" i="1" s="1"/>
  <c r="AJ85" i="1"/>
  <c r="AZ85" i="1" s="1" a="1"/>
  <c r="AZ85" i="1" s="1"/>
  <c r="BV85" i="1" s="1" a="1"/>
  <c r="BV85" i="1" s="1"/>
  <c r="AJ210" i="1"/>
  <c r="AZ210" i="1" s="1" a="1"/>
  <c r="AZ210" i="1" s="1"/>
  <c r="BV210" i="1" s="1" a="1"/>
  <c r="BV210" i="1" s="1"/>
  <c r="AJ226" i="1"/>
  <c r="AZ226" i="1" s="1" a="1"/>
  <c r="AZ226" i="1" s="1"/>
  <c r="BV226" i="1" s="1" a="1"/>
  <c r="BV226" i="1" s="1"/>
  <c r="AJ325" i="1"/>
  <c r="AZ325" i="1" s="1" a="1"/>
  <c r="AZ325" i="1" s="1"/>
  <c r="BV325" i="1" s="1" a="1"/>
  <c r="BV325" i="1" s="1"/>
  <c r="AJ252" i="1"/>
  <c r="AZ252" i="1" s="1" a="1"/>
  <c r="AZ252" i="1" s="1"/>
  <c r="BV252" i="1" s="1" a="1"/>
  <c r="BV252" i="1" s="1"/>
  <c r="AJ415" i="1"/>
  <c r="AZ415" i="1" s="1" a="1"/>
  <c r="AZ415" i="1" s="1"/>
  <c r="BV415" i="1" s="1" a="1"/>
  <c r="BV415" i="1" s="1"/>
  <c r="AJ351" i="1"/>
  <c r="AZ351" i="1" s="1" a="1"/>
  <c r="AZ351" i="1" s="1"/>
  <c r="BV351" i="1" s="1" a="1"/>
  <c r="BV351" i="1" s="1"/>
  <c r="AJ273" i="1"/>
  <c r="AZ273" i="1" s="1" a="1"/>
  <c r="AZ273" i="1" s="1"/>
  <c r="BV273" i="1" s="1" a="1"/>
  <c r="BV273" i="1" s="1"/>
  <c r="AJ166" i="1"/>
  <c r="AZ166" i="1" s="1" a="1"/>
  <c r="AZ166" i="1" s="1"/>
  <c r="BV166" i="1" s="1" a="1"/>
  <c r="BV166" i="1" s="1"/>
  <c r="AJ149" i="1"/>
  <c r="AZ149" i="1" s="1" a="1"/>
  <c r="AZ149" i="1" s="1"/>
  <c r="BV149" i="1" s="1" a="1"/>
  <c r="BV149" i="1" s="1"/>
  <c r="AJ385" i="1"/>
  <c r="AZ385" i="1" s="1" a="1"/>
  <c r="AZ385" i="1" s="1"/>
  <c r="BV385" i="1" s="1" a="1"/>
  <c r="BV385" i="1" s="1"/>
  <c r="AJ333" i="1"/>
  <c r="AZ333" i="1" s="1" a="1"/>
  <c r="AZ333" i="1" s="1"/>
  <c r="BV333" i="1" s="1" a="1"/>
  <c r="BV333" i="1" s="1"/>
  <c r="AJ131" i="1"/>
  <c r="AZ131" i="1" s="1" a="1"/>
  <c r="AZ131" i="1" s="1"/>
  <c r="BV131" i="1" s="1" a="1"/>
  <c r="BV131" i="1" s="1"/>
  <c r="AJ299" i="1"/>
  <c r="AZ299" i="1" s="1" a="1"/>
  <c r="AZ299" i="1" s="1"/>
  <c r="BV299" i="1" s="1" a="1"/>
  <c r="BV299" i="1" s="1"/>
  <c r="AJ461" i="1"/>
  <c r="AZ461" i="1" s="1" a="1"/>
  <c r="AZ461" i="1" s="1"/>
  <c r="BV461" i="1" s="1" a="1"/>
  <c r="BV461" i="1" s="1"/>
  <c r="AJ261" i="1"/>
  <c r="AZ261" i="1" s="1" a="1"/>
  <c r="AZ261" i="1" s="1"/>
  <c r="BV261" i="1" s="1" a="1"/>
  <c r="BV261" i="1" s="1"/>
  <c r="AJ271" i="1"/>
  <c r="AZ271" i="1" s="1" a="1"/>
  <c r="AZ271" i="1" s="1"/>
  <c r="BV271" i="1" s="1" a="1"/>
  <c r="BV271" i="1" s="1"/>
  <c r="AJ493" i="1"/>
  <c r="AZ493" i="1" s="1" a="1"/>
  <c r="AZ493" i="1" s="1"/>
  <c r="BV493" i="1" s="1" a="1"/>
  <c r="BV493" i="1" s="1"/>
  <c r="AJ39" i="1"/>
  <c r="AZ39" i="1" s="1" a="1"/>
  <c r="AZ39" i="1" s="1"/>
  <c r="BV39" i="1" s="1" a="1"/>
  <c r="BV39" i="1" s="1"/>
  <c r="AJ483" i="1"/>
  <c r="AZ483" i="1" s="1" a="1"/>
  <c r="AZ483" i="1" s="1"/>
  <c r="BV483" i="1" s="1" a="1"/>
  <c r="BV483" i="1" s="1"/>
  <c r="AJ313" i="1"/>
  <c r="AZ313" i="1" s="1" a="1"/>
  <c r="AZ313" i="1" s="1"/>
  <c r="BV313" i="1" s="1" a="1"/>
  <c r="BV313" i="1" s="1"/>
  <c r="AJ412" i="1"/>
  <c r="AZ412" i="1" s="1" a="1"/>
  <c r="AZ412" i="1" s="1"/>
  <c r="BV412" i="1" s="1" a="1"/>
  <c r="BV412" i="1" s="1"/>
  <c r="AJ211" i="1"/>
  <c r="AZ211" i="1" s="1" a="1"/>
  <c r="AZ211" i="1" s="1"/>
  <c r="BV211" i="1" s="1" a="1"/>
  <c r="BV211" i="1" s="1"/>
  <c r="AJ451" i="1"/>
  <c r="AZ451" i="1" s="1" a="1"/>
  <c r="AZ451" i="1" s="1"/>
  <c r="BV451" i="1" s="1" a="1"/>
  <c r="BV451" i="1" s="1"/>
  <c r="AJ229" i="1"/>
  <c r="AZ229" i="1" s="1" a="1"/>
  <c r="AZ229" i="1" s="1"/>
  <c r="BV229" i="1" s="1" a="1"/>
  <c r="BV229" i="1" s="1"/>
  <c r="AJ418" i="1"/>
  <c r="AZ418" i="1" s="1" a="1"/>
  <c r="AZ418" i="1" s="1"/>
  <c r="BV418" i="1" s="1" a="1"/>
  <c r="BV418" i="1" s="1"/>
  <c r="AJ245" i="1"/>
  <c r="AZ245" i="1" s="1" a="1"/>
  <c r="AZ245" i="1" s="1"/>
  <c r="BV245" i="1" s="1" a="1"/>
  <c r="BV245" i="1" s="1"/>
  <c r="AJ103" i="1"/>
  <c r="AZ103" i="1" s="1" a="1"/>
  <c r="AZ103" i="1" s="1"/>
  <c r="BV103" i="1" s="1" a="1"/>
  <c r="BV103" i="1" s="1"/>
  <c r="AJ298" i="1"/>
  <c r="AZ298" i="1" s="1" a="1"/>
  <c r="AZ298" i="1" s="1"/>
  <c r="BV298" i="1" s="1" a="1"/>
  <c r="BV298" i="1" s="1"/>
  <c r="AJ60" i="1"/>
  <c r="AZ60" i="1" s="1" a="1"/>
  <c r="AZ60" i="1" s="1"/>
  <c r="BV60" i="1" s="1" a="1"/>
  <c r="BV60" i="1" s="1"/>
  <c r="AJ236" i="1"/>
  <c r="AZ236" i="1" s="1" a="1"/>
  <c r="AZ236" i="1" s="1"/>
  <c r="BV236" i="1" s="1" a="1"/>
  <c r="BV236" i="1" s="1"/>
  <c r="AJ77" i="1"/>
  <c r="AZ77" i="1" s="1" a="1"/>
  <c r="AZ77" i="1" s="1"/>
  <c r="BV77" i="1" s="1" a="1"/>
  <c r="BV77" i="1" s="1"/>
  <c r="AJ30" i="1"/>
  <c r="AZ30" i="1" s="1" a="1"/>
  <c r="AZ30" i="1" s="1"/>
  <c r="BV30" i="1" s="1" a="1"/>
  <c r="BV30" i="1" s="1"/>
  <c r="AJ327" i="1"/>
  <c r="AZ327" i="1" s="1" a="1"/>
  <c r="AZ327" i="1" s="1"/>
  <c r="BV327" i="1" s="1" a="1"/>
  <c r="BV327" i="1" s="1"/>
  <c r="AJ332" i="1"/>
  <c r="AZ332" i="1" s="1" a="1"/>
  <c r="AZ332" i="1" s="1"/>
  <c r="BV332" i="1" s="1" a="1"/>
  <c r="BV332" i="1" s="1"/>
  <c r="AJ78" i="1"/>
  <c r="AZ78" i="1" s="1" a="1"/>
  <c r="AZ78" i="1" s="1"/>
  <c r="BV78" i="1" s="1" a="1"/>
  <c r="BV78" i="1" s="1"/>
  <c r="AJ64" i="1"/>
  <c r="AZ64" i="1" s="1" a="1"/>
  <c r="AZ64" i="1" s="1"/>
  <c r="BV64" i="1" s="1" a="1"/>
  <c r="BV64" i="1" s="1"/>
  <c r="AJ270" i="1"/>
  <c r="AZ270" i="1" s="1" a="1"/>
  <c r="AZ270" i="1" s="1"/>
  <c r="BV270" i="1" s="1" a="1"/>
  <c r="BV270" i="1" s="1"/>
  <c r="AJ172" i="1"/>
  <c r="AZ172" i="1" s="1" a="1"/>
  <c r="AZ172" i="1" s="1"/>
  <c r="BV172" i="1" s="1" a="1"/>
  <c r="BV172" i="1" s="1"/>
  <c r="AJ359" i="1"/>
  <c r="AZ359" i="1" s="1" a="1"/>
  <c r="AZ359" i="1" s="1"/>
  <c r="BV359" i="1" s="1" a="1"/>
  <c r="BV359" i="1" s="1"/>
  <c r="AJ110" i="1"/>
  <c r="AZ110" i="1" s="1" a="1"/>
  <c r="AZ110" i="1" s="1"/>
  <c r="BV110" i="1" s="1" a="1"/>
  <c r="BV110" i="1" s="1"/>
  <c r="AJ283" i="1"/>
  <c r="AZ283" i="1" s="1" a="1"/>
  <c r="AZ283" i="1" s="1"/>
  <c r="BV283" i="1" s="1" a="1"/>
  <c r="BV283" i="1" s="1"/>
  <c r="AJ88" i="1"/>
  <c r="AZ88" i="1" s="1" a="1"/>
  <c r="AZ88" i="1" s="1"/>
  <c r="BV88" i="1" s="1" a="1"/>
  <c r="BV88" i="1" s="1"/>
  <c r="AJ65" i="1"/>
  <c r="AZ65" i="1" s="1" a="1"/>
  <c r="AZ65" i="1" s="1"/>
  <c r="BV65" i="1" s="1" a="1"/>
  <c r="BV65" i="1" s="1"/>
  <c r="AJ409" i="1"/>
  <c r="AZ409" i="1" s="1" a="1"/>
  <c r="AZ409" i="1" s="1"/>
  <c r="BV409" i="1" s="1" a="1"/>
  <c r="BV409" i="1" s="1"/>
  <c r="AJ467" i="1"/>
  <c r="AZ467" i="1" s="1" a="1"/>
  <c r="AZ467" i="1" s="1"/>
  <c r="BV467" i="1" s="1" a="1"/>
  <c r="BV467" i="1" s="1"/>
  <c r="AJ267" i="1"/>
  <c r="AZ267" i="1" s="1" a="1"/>
  <c r="AZ267" i="1" s="1"/>
  <c r="BV267" i="1" s="1" a="1"/>
  <c r="BV267" i="1" s="1"/>
  <c r="AJ278" i="1"/>
  <c r="AZ278" i="1" s="1" a="1"/>
  <c r="AZ278" i="1" s="1"/>
  <c r="BV278" i="1" s="1" a="1"/>
  <c r="BV278" i="1" s="1"/>
  <c r="AJ307" i="1"/>
  <c r="AZ307" i="1" s="1" a="1"/>
  <c r="AZ307" i="1" s="1"/>
  <c r="BV307" i="1" s="1" a="1"/>
  <c r="BV307" i="1" s="1"/>
  <c r="AJ346" i="1"/>
  <c r="AZ346" i="1" s="1" a="1"/>
  <c r="AZ346" i="1" s="1"/>
  <c r="BV346" i="1" s="1" a="1"/>
  <c r="BV346" i="1" s="1"/>
  <c r="AJ394" i="1"/>
  <c r="AZ394" i="1" s="1" a="1"/>
  <c r="AZ394" i="1" s="1"/>
  <c r="BV394" i="1" s="1" a="1"/>
  <c r="BV394" i="1" s="1"/>
  <c r="AJ357" i="1"/>
  <c r="AZ357" i="1" s="1" a="1"/>
  <c r="AZ357" i="1" s="1"/>
  <c r="BV357" i="1" s="1" a="1"/>
  <c r="BV357" i="1" s="1"/>
  <c r="AJ55" i="1"/>
  <c r="AZ55" i="1" s="1" a="1"/>
  <c r="AZ55" i="1" s="1"/>
  <c r="BV55" i="1" s="1" a="1"/>
  <c r="BV55" i="1" s="1"/>
  <c r="AJ499" i="1"/>
  <c r="AZ499" i="1" s="1" a="1"/>
  <c r="AZ499" i="1" s="1"/>
  <c r="BV499" i="1" s="1" a="1"/>
  <c r="BV499" i="1" s="1"/>
  <c r="AJ255" i="1"/>
  <c r="AZ255" i="1" s="1" a="1"/>
  <c r="AZ255" i="1" s="1"/>
  <c r="BV255" i="1" s="1" a="1"/>
  <c r="BV255" i="1" s="1"/>
  <c r="AJ113" i="1"/>
  <c r="AZ113" i="1" s="1" a="1"/>
  <c r="AZ113" i="1" s="1"/>
  <c r="BV113" i="1" s="1" a="1"/>
  <c r="BV113" i="1" s="1"/>
  <c r="AJ144" i="1"/>
  <c r="AZ144" i="1" s="1" a="1"/>
  <c r="AZ144" i="1" s="1"/>
  <c r="BV144" i="1" s="1" a="1"/>
  <c r="BV144" i="1" s="1"/>
  <c r="AJ79" i="1"/>
  <c r="AZ79" i="1" s="1" a="1"/>
  <c r="AZ79" i="1" s="1"/>
  <c r="BV79" i="1" s="1" a="1"/>
  <c r="BV79" i="1" s="1"/>
  <c r="AJ200" i="1"/>
  <c r="AZ200" i="1" s="1" a="1"/>
  <c r="AZ200" i="1" s="1"/>
  <c r="BV200" i="1" s="1" a="1"/>
  <c r="BV200" i="1" s="1"/>
  <c r="AJ349" i="1"/>
  <c r="AZ349" i="1" s="1" a="1"/>
  <c r="AZ349" i="1" s="1"/>
  <c r="BV349" i="1" s="1" a="1"/>
  <c r="BV349" i="1" s="1"/>
  <c r="AJ303" i="1"/>
  <c r="AZ303" i="1" s="1" a="1"/>
  <c r="AZ303" i="1" s="1"/>
  <c r="BV303" i="1" s="1" a="1"/>
  <c r="BV303" i="1" s="1"/>
  <c r="AJ44" i="1"/>
  <c r="AZ44" i="1" s="1" a="1"/>
  <c r="AZ44" i="1" s="1"/>
  <c r="BV44" i="1" s="1" a="1"/>
  <c r="BV44" i="1" s="1"/>
  <c r="AJ392" i="1"/>
  <c r="AZ392" i="1" s="1" a="1"/>
  <c r="AZ392" i="1" s="1"/>
  <c r="BV392" i="1" s="1" a="1"/>
  <c r="BV392" i="1" s="1"/>
  <c r="AJ442" i="1"/>
  <c r="AZ442" i="1" s="1" a="1"/>
  <c r="AZ442" i="1" s="1"/>
  <c r="BV442" i="1" s="1" a="1"/>
  <c r="BV442" i="1" s="1"/>
  <c r="AJ122" i="1"/>
  <c r="AZ122" i="1" s="1" a="1"/>
  <c r="AZ122" i="1" s="1"/>
  <c r="BV122" i="1" s="1" a="1"/>
  <c r="BV122" i="1" s="1"/>
  <c r="AJ430" i="1"/>
  <c r="AZ430" i="1" s="1" a="1"/>
  <c r="AZ430" i="1" s="1"/>
  <c r="BV430" i="1" s="1" a="1"/>
  <c r="BV430" i="1" s="1"/>
  <c r="AJ341" i="1"/>
  <c r="AZ341" i="1" s="1" a="1"/>
  <c r="AZ341" i="1" s="1"/>
  <c r="BV341" i="1" s="1" a="1"/>
  <c r="BV341" i="1" s="1"/>
  <c r="AJ393" i="1"/>
  <c r="AZ393" i="1" s="1" a="1"/>
  <c r="AZ393" i="1" s="1"/>
  <c r="BV393" i="1" s="1" a="1"/>
  <c r="BV393" i="1" s="1"/>
  <c r="AJ343" i="1"/>
  <c r="AZ343" i="1" s="1" a="1"/>
  <c r="AZ343" i="1" s="1"/>
  <c r="BV343" i="1" s="1" a="1"/>
  <c r="BV343" i="1" s="1"/>
  <c r="AJ155" i="1"/>
  <c r="AZ155" i="1" s="1" a="1"/>
  <c r="AZ155" i="1" s="1"/>
  <c r="BV155" i="1" s="1" a="1"/>
  <c r="BV155" i="1" s="1"/>
  <c r="AJ73" i="1"/>
  <c r="AZ73" i="1" s="1" a="1"/>
  <c r="AZ73" i="1" s="1"/>
  <c r="BV73" i="1" s="1" a="1"/>
  <c r="BV73" i="1" s="1"/>
  <c r="AJ362" i="1"/>
  <c r="AZ362" i="1" s="1" a="1"/>
  <c r="AZ362" i="1" s="1"/>
  <c r="BV362" i="1" s="1" a="1"/>
  <c r="BV362" i="1" s="1"/>
  <c r="AJ120" i="1"/>
  <c r="AZ120" i="1" s="1" a="1"/>
  <c r="AZ120" i="1" s="1"/>
  <c r="BV120" i="1" s="1" a="1"/>
  <c r="BV120" i="1" s="1"/>
  <c r="AJ134" i="1"/>
  <c r="AZ134" i="1" s="1" a="1"/>
  <c r="AZ134" i="1" s="1"/>
  <c r="BV134" i="1" s="1" a="1"/>
  <c r="BV134" i="1" s="1"/>
  <c r="AJ354" i="1"/>
  <c r="AZ354" i="1" s="1" a="1"/>
  <c r="AZ354" i="1" s="1"/>
  <c r="BV354" i="1" s="1" a="1"/>
  <c r="BV354" i="1" s="1"/>
  <c r="AJ41" i="1"/>
  <c r="AZ41" i="1" s="1" a="1"/>
  <c r="AZ41" i="1" s="1"/>
  <c r="BV41" i="1" s="1" a="1"/>
  <c r="BV41" i="1" s="1"/>
  <c r="AJ300" i="1"/>
  <c r="AZ300" i="1" s="1" a="1"/>
  <c r="AZ300" i="1" s="1"/>
  <c r="BV300" i="1" s="1" a="1"/>
  <c r="BV300" i="1" s="1"/>
  <c r="AJ141" i="1"/>
  <c r="AZ141" i="1" s="1" a="1"/>
  <c r="AZ141" i="1" s="1"/>
  <c r="BV141" i="1" s="1" a="1"/>
  <c r="BV141" i="1" s="1"/>
  <c r="AJ292" i="1"/>
  <c r="AZ292" i="1" s="1" a="1"/>
  <c r="AZ292" i="1" s="1"/>
  <c r="BV292" i="1" s="1" a="1"/>
  <c r="BV292" i="1" s="1"/>
  <c r="AJ37" i="1"/>
  <c r="AZ37" i="1" s="1" a="1"/>
  <c r="AZ37" i="1" s="1"/>
  <c r="BV37" i="1" s="1" a="1"/>
  <c r="BV37" i="1" s="1"/>
  <c r="AJ361" i="1"/>
  <c r="AZ361" i="1" s="1" a="1"/>
  <c r="AZ361" i="1" s="1"/>
  <c r="BV361" i="1" s="1" a="1"/>
  <c r="BV361" i="1" s="1"/>
  <c r="AJ45" i="1"/>
  <c r="AZ45" i="1" s="1" a="1"/>
  <c r="AZ45" i="1" s="1"/>
  <c r="BV45" i="1" s="1" a="1"/>
  <c r="BV45" i="1" s="1"/>
  <c r="AJ379" i="1"/>
  <c r="AZ379" i="1" s="1" a="1"/>
  <c r="AZ379" i="1" s="1"/>
  <c r="BV379" i="1" s="1" a="1"/>
  <c r="BV379" i="1" s="1"/>
  <c r="AJ57" i="1"/>
  <c r="AZ57" i="1" s="1" a="1"/>
  <c r="AZ57" i="1" s="1"/>
  <c r="BV57" i="1" s="1" a="1"/>
  <c r="BV57" i="1" s="1"/>
  <c r="AJ411" i="1"/>
  <c r="AZ411" i="1" s="1" a="1"/>
  <c r="AZ411" i="1" s="1"/>
  <c r="BV411" i="1" s="1" a="1"/>
  <c r="BV411" i="1" s="1"/>
  <c r="AJ126" i="1"/>
  <c r="AZ126" i="1" s="1" a="1"/>
  <c r="AZ126" i="1" s="1"/>
  <c r="BV126" i="1" s="1" a="1"/>
  <c r="BV126" i="1" s="1"/>
  <c r="AJ213" i="1"/>
  <c r="AZ213" i="1" s="1" a="1"/>
  <c r="AZ213" i="1" s="1"/>
  <c r="BV213" i="1" s="1" a="1"/>
  <c r="BV213" i="1" s="1"/>
  <c r="AJ472" i="1"/>
  <c r="AZ472" i="1" s="1" a="1"/>
  <c r="AZ472" i="1" s="1"/>
  <c r="BV472" i="1" s="1" a="1"/>
  <c r="BV472" i="1" s="1"/>
  <c r="AJ417" i="1"/>
  <c r="AZ417" i="1" s="1" a="1"/>
  <c r="AZ417" i="1" s="1"/>
  <c r="BV417" i="1" s="1" a="1"/>
  <c r="BV417" i="1" s="1"/>
  <c r="AJ372" i="1"/>
  <c r="AZ372" i="1" s="1" a="1"/>
  <c r="AZ372" i="1" s="1"/>
  <c r="BV372" i="1" s="1" a="1"/>
  <c r="BV372" i="1" s="1"/>
  <c r="AJ476" i="1"/>
  <c r="AZ476" i="1" s="1" a="1"/>
  <c r="AZ476" i="1" s="1"/>
  <c r="BV476" i="1" s="1" a="1"/>
  <c r="BV476" i="1" s="1"/>
  <c r="AJ501" i="1"/>
  <c r="AZ501" i="1" s="1" a="1"/>
  <c r="AZ501" i="1" s="1"/>
  <c r="BV501" i="1" s="1" a="1"/>
  <c r="BV501" i="1" s="1"/>
  <c r="AJ124" i="1"/>
  <c r="AZ124" i="1" s="1" a="1"/>
  <c r="AZ124" i="1" s="1"/>
  <c r="BV124" i="1" s="1" a="1"/>
  <c r="BV124" i="1" s="1"/>
  <c r="AJ62" i="1"/>
  <c r="AZ62" i="1" s="1" a="1"/>
  <c r="AZ62" i="1" s="1"/>
  <c r="BV62" i="1" s="1" a="1"/>
  <c r="BV62" i="1" s="1"/>
  <c r="AJ462" i="1"/>
  <c r="AZ462" i="1" s="1" a="1"/>
  <c r="AZ462" i="1" s="1"/>
  <c r="BV462" i="1" s="1" a="1"/>
  <c r="BV462" i="1" s="1"/>
  <c r="AJ371" i="1"/>
  <c r="AZ371" i="1" s="1" a="1"/>
  <c r="AZ371" i="1" s="1"/>
  <c r="BV371" i="1" s="1" a="1"/>
  <c r="BV371" i="1" s="1"/>
  <c r="AJ330" i="1"/>
  <c r="AZ330" i="1" s="1" a="1"/>
  <c r="AZ330" i="1" s="1"/>
  <c r="BV330" i="1" s="1" a="1"/>
  <c r="BV330" i="1" s="1"/>
  <c r="AJ315" i="1"/>
  <c r="AZ315" i="1" s="1" a="1"/>
  <c r="AZ315" i="1" s="1"/>
  <c r="BV315" i="1" s="1" a="1"/>
  <c r="BV315" i="1" s="1"/>
  <c r="AJ482" i="1"/>
  <c r="AZ482" i="1" s="1" a="1"/>
  <c r="AZ482" i="1" s="1"/>
  <c r="BV482" i="1" s="1" a="1"/>
  <c r="BV482" i="1" s="1"/>
  <c r="AJ452" i="1"/>
  <c r="AZ452" i="1" s="1" a="1"/>
  <c r="AZ452" i="1" s="1"/>
  <c r="BV452" i="1" s="1" a="1"/>
  <c r="BV452" i="1" s="1"/>
  <c r="AJ175" i="1"/>
  <c r="AZ175" i="1" s="1" a="1"/>
  <c r="AZ175" i="1" s="1"/>
  <c r="BV175" i="1" s="1" a="1"/>
  <c r="BV175" i="1" s="1"/>
  <c r="AJ458" i="1"/>
  <c r="AZ458" i="1" s="1" a="1"/>
  <c r="AZ458" i="1" s="1"/>
  <c r="BV458" i="1" s="1" a="1"/>
  <c r="BV458" i="1" s="1"/>
  <c r="AJ350" i="1"/>
  <c r="AZ350" i="1" s="1" a="1"/>
  <c r="AZ350" i="1" s="1"/>
  <c r="BV350" i="1" s="1" a="1"/>
  <c r="BV350" i="1" s="1"/>
  <c r="AJ29" i="1"/>
  <c r="AZ29" i="1" s="1" a="1"/>
  <c r="AZ29" i="1" s="1"/>
  <c r="BV29" i="1" s="1" a="1"/>
  <c r="BV29" i="1" s="1"/>
  <c r="AJ115" i="1"/>
  <c r="AZ115" i="1" s="1" a="1"/>
  <c r="AZ115" i="1" s="1"/>
  <c r="BV115" i="1" s="1" a="1"/>
  <c r="BV115" i="1" s="1"/>
  <c r="AJ153" i="1"/>
  <c r="AZ153" i="1" s="1" a="1"/>
  <c r="AZ153" i="1" s="1"/>
  <c r="BV153" i="1" s="1" a="1"/>
  <c r="BV153" i="1" s="1"/>
  <c r="AJ495" i="1"/>
  <c r="AZ495" i="1" s="1" a="1"/>
  <c r="AZ495" i="1" s="1"/>
  <c r="BV495" i="1" s="1" a="1"/>
  <c r="BV495" i="1" s="1"/>
  <c r="AJ20" i="1"/>
  <c r="AZ20" i="1" s="1" a="1"/>
  <c r="AZ20" i="1" s="1"/>
  <c r="BV20" i="1" s="1" a="1"/>
  <c r="BV20" i="1" s="1"/>
  <c r="AJ369" i="1"/>
  <c r="AZ369" i="1" s="1" a="1"/>
  <c r="AZ369" i="1" s="1"/>
  <c r="BV369" i="1" s="1" a="1"/>
  <c r="BV369" i="1" s="1"/>
  <c r="AJ389" i="1"/>
  <c r="AZ389" i="1" s="1" a="1"/>
  <c r="AZ389" i="1" s="1"/>
  <c r="BV389" i="1" s="1" a="1"/>
  <c r="BV389" i="1" s="1"/>
  <c r="AJ323" i="1"/>
  <c r="AZ323" i="1" s="1" a="1"/>
  <c r="AZ323" i="1" s="1"/>
  <c r="BV323" i="1" s="1" a="1"/>
  <c r="BV323" i="1" s="1"/>
  <c r="AJ223" i="1"/>
  <c r="AZ223" i="1" s="1" a="1"/>
  <c r="AZ223" i="1" s="1"/>
  <c r="BV223" i="1" s="1" a="1"/>
  <c r="BV223" i="1" s="1"/>
  <c r="AJ433" i="1"/>
  <c r="AZ433" i="1" s="1" a="1"/>
  <c r="AZ433" i="1" s="1"/>
  <c r="BV433" i="1" s="1" a="1"/>
  <c r="BV433" i="1" s="1"/>
  <c r="AJ101" i="1"/>
  <c r="AZ101" i="1" s="1" a="1"/>
  <c r="AZ101" i="1" s="1"/>
  <c r="BV101" i="1" s="1" a="1"/>
  <c r="BV101" i="1" s="1"/>
  <c r="AJ48" i="1"/>
  <c r="AZ48" i="1" s="1" a="1"/>
  <c r="AZ48" i="1" s="1"/>
  <c r="BV48" i="1" s="1" a="1"/>
  <c r="BV48" i="1" s="1"/>
  <c r="AJ209" i="1"/>
  <c r="AZ209" i="1" s="1" a="1"/>
  <c r="AZ209" i="1" s="1"/>
  <c r="BV209" i="1" s="1" a="1"/>
  <c r="BV209" i="1" s="1"/>
  <c r="AJ50" i="1"/>
  <c r="AZ50" i="1" s="1" a="1"/>
  <c r="AZ50" i="1" s="1"/>
  <c r="BV50" i="1" s="1" a="1"/>
  <c r="BV50" i="1" s="1"/>
  <c r="AJ391" i="1"/>
  <c r="AZ391" i="1" s="1" a="1"/>
  <c r="AZ391" i="1" s="1"/>
  <c r="BV391" i="1" s="1" a="1"/>
  <c r="BV391" i="1" s="1"/>
  <c r="AJ178" i="1"/>
  <c r="AZ178" i="1" s="1" a="1"/>
  <c r="AZ178" i="1" s="1"/>
  <c r="BV178" i="1" s="1" a="1"/>
  <c r="BV178" i="1" s="1"/>
  <c r="AJ496" i="1"/>
  <c r="AZ496" i="1" s="1" a="1"/>
  <c r="AZ496" i="1" s="1"/>
  <c r="BV496" i="1" s="1" a="1"/>
  <c r="BV496" i="1" s="1"/>
  <c r="AJ304" i="1"/>
  <c r="AZ304" i="1" s="1" a="1"/>
  <c r="AZ304" i="1" s="1"/>
  <c r="BV304" i="1" s="1" a="1"/>
  <c r="BV304" i="1" s="1"/>
  <c r="AJ151" i="1"/>
  <c r="AZ151" i="1" s="1" a="1"/>
  <c r="AZ151" i="1" s="1"/>
  <c r="BV151" i="1" s="1" a="1"/>
  <c r="BV151" i="1" s="1"/>
  <c r="AJ282" i="1"/>
  <c r="AZ282" i="1" s="1" a="1"/>
  <c r="AZ282" i="1" s="1"/>
  <c r="BV282" i="1" s="1" a="1"/>
  <c r="BV282" i="1" s="1"/>
  <c r="AJ189" i="1"/>
  <c r="AZ189" i="1" s="1" a="1"/>
  <c r="AZ189" i="1" s="1"/>
  <c r="BV189" i="1" s="1" a="1"/>
  <c r="BV189" i="1" s="1"/>
  <c r="AJ488" i="1"/>
  <c r="AZ488" i="1" s="1" a="1"/>
  <c r="AZ488" i="1" s="1"/>
  <c r="BV488" i="1" s="1" a="1"/>
  <c r="BV488" i="1" s="1"/>
  <c r="AJ121" i="1"/>
  <c r="AZ121" i="1" s="1" a="1"/>
  <c r="AZ121" i="1" s="1"/>
  <c r="BV121" i="1" s="1" a="1"/>
  <c r="BV121" i="1" s="1"/>
  <c r="AJ168" i="1"/>
  <c r="AZ168" i="1" s="1" a="1"/>
  <c r="AZ168" i="1" s="1"/>
  <c r="BV168" i="1" s="1" a="1"/>
  <c r="BV168" i="1" s="1"/>
  <c r="AJ158" i="1"/>
  <c r="AZ158" i="1" s="1" a="1"/>
  <c r="AZ158" i="1" s="1"/>
  <c r="BV158" i="1" s="1" a="1"/>
  <c r="BV158" i="1" s="1"/>
  <c r="AJ443" i="1"/>
  <c r="AZ443" i="1" s="1" a="1"/>
  <c r="AZ443" i="1" s="1"/>
  <c r="BV443" i="1" s="1" a="1"/>
  <c r="BV443" i="1" s="1"/>
  <c r="AJ24" i="1"/>
  <c r="AZ24" i="1" s="1" a="1"/>
  <c r="AZ24" i="1" s="1"/>
  <c r="BV24" i="1" s="1" a="1"/>
  <c r="BV24" i="1" s="1"/>
  <c r="AJ423" i="1"/>
  <c r="AZ423" i="1" s="1" a="1"/>
  <c r="AZ423" i="1" s="1"/>
  <c r="BV423" i="1" s="1" a="1"/>
  <c r="BV423" i="1" s="1"/>
  <c r="AJ463" i="1"/>
  <c r="AZ463" i="1" s="1" a="1"/>
  <c r="AZ463" i="1" s="1"/>
  <c r="BV463" i="1" s="1" a="1"/>
  <c r="BV463" i="1" s="1"/>
  <c r="AJ420" i="1"/>
  <c r="AZ420" i="1" s="1" a="1"/>
  <c r="AZ420" i="1" s="1"/>
  <c r="BV420" i="1" s="1" a="1"/>
  <c r="BV420" i="1" s="1"/>
  <c r="AJ384" i="1"/>
  <c r="AZ384" i="1" s="1" a="1"/>
  <c r="AZ384" i="1" s="1"/>
  <c r="BV384" i="1" s="1" a="1"/>
  <c r="BV384" i="1" s="1"/>
  <c r="AJ375" i="1"/>
  <c r="AZ375" i="1" s="1" a="1"/>
  <c r="AZ375" i="1" s="1"/>
  <c r="BV375" i="1" s="1" a="1"/>
  <c r="BV375" i="1" s="1"/>
  <c r="AJ162" i="1"/>
  <c r="AZ162" i="1" s="1" a="1"/>
  <c r="AZ162" i="1" s="1"/>
  <c r="BV162" i="1" s="1" a="1"/>
  <c r="BV162" i="1" s="1"/>
  <c r="AJ312" i="1"/>
  <c r="AZ312" i="1" s="1" a="1"/>
  <c r="AZ312" i="1" s="1"/>
  <c r="BV312" i="1" s="1" a="1"/>
  <c r="BV312" i="1" s="1"/>
  <c r="AJ238" i="1"/>
  <c r="AZ238" i="1" s="1" a="1"/>
  <c r="AZ238" i="1" s="1"/>
  <c r="BV238" i="1" s="1" a="1"/>
  <c r="BV238" i="1" s="1"/>
  <c r="AJ506" i="1"/>
  <c r="AZ506" i="1" s="1" a="1"/>
  <c r="AZ506" i="1" s="1"/>
  <c r="BV506" i="1" s="1" a="1"/>
  <c r="BV506" i="1" s="1"/>
  <c r="AJ427" i="1"/>
  <c r="AZ427" i="1" s="1" a="1"/>
  <c r="AZ427" i="1" s="1"/>
  <c r="BV427" i="1" s="1" a="1"/>
  <c r="BV427" i="1" s="1"/>
  <c r="AJ47" i="1"/>
  <c r="AZ47" i="1" s="1" a="1"/>
  <c r="AZ47" i="1" s="1"/>
  <c r="BV47" i="1" s="1" a="1"/>
  <c r="BV47" i="1" s="1"/>
  <c r="AJ176" i="1"/>
  <c r="AZ176" i="1" s="1" a="1"/>
  <c r="AZ176" i="1" s="1"/>
  <c r="BV176" i="1" s="1" a="1"/>
  <c r="BV176" i="1" s="1"/>
  <c r="AJ81" i="1"/>
  <c r="AZ81" i="1" s="1" a="1"/>
  <c r="AZ81" i="1" s="1"/>
  <c r="BV81" i="1" s="1" a="1"/>
  <c r="BV81" i="1" s="1"/>
  <c r="AJ182" i="1"/>
  <c r="AZ182" i="1" s="1" a="1"/>
  <c r="AZ182" i="1" s="1"/>
  <c r="BV182" i="1" s="1" a="1"/>
  <c r="BV182" i="1" s="1"/>
  <c r="AJ150" i="1"/>
  <c r="AZ150" i="1" s="1" a="1"/>
  <c r="AZ150" i="1" s="1"/>
  <c r="BV150" i="1" s="1" a="1"/>
  <c r="BV150" i="1" s="1"/>
  <c r="AJ33" i="1"/>
  <c r="AZ33" i="1" s="1" a="1"/>
  <c r="AZ33" i="1" s="1"/>
  <c r="BV33" i="1" s="1" a="1"/>
  <c r="BV33" i="1" s="1"/>
  <c r="AJ74" i="1"/>
  <c r="AZ74" i="1" s="1" a="1"/>
  <c r="AZ74" i="1" s="1"/>
  <c r="BV74" i="1" s="1" a="1"/>
  <c r="BV74" i="1" s="1"/>
  <c r="AJ401" i="1"/>
  <c r="AZ401" i="1" s="1" a="1"/>
  <c r="AZ401" i="1" s="1"/>
  <c r="BV401" i="1" s="1" a="1"/>
  <c r="BV401" i="1" s="1"/>
  <c r="AJ138" i="1"/>
  <c r="AZ138" i="1" s="1" a="1"/>
  <c r="AZ138" i="1" s="1"/>
  <c r="BV138" i="1" s="1" a="1"/>
  <c r="BV138" i="1" s="1"/>
  <c r="AJ428" i="1"/>
  <c r="AZ428" i="1" s="1" a="1"/>
  <c r="AZ428" i="1" s="1"/>
  <c r="BV428" i="1" s="1" a="1"/>
  <c r="BV428" i="1" s="1"/>
  <c r="AJ15" i="1"/>
  <c r="AZ15" i="1" s="1" a="1"/>
  <c r="AZ15" i="1" s="1"/>
  <c r="BV15" i="1" s="1" a="1"/>
  <c r="BV15" i="1" s="1"/>
  <c r="AJ173" i="1"/>
  <c r="AZ173" i="1" s="1" a="1"/>
  <c r="AZ173" i="1" s="1"/>
  <c r="BV173" i="1" s="1" a="1"/>
  <c r="BV173" i="1" s="1"/>
  <c r="AJ478" i="1"/>
  <c r="AZ478" i="1" s="1" a="1"/>
  <c r="AZ478" i="1" s="1"/>
  <c r="BV478" i="1" s="1" a="1"/>
  <c r="BV478" i="1" s="1"/>
  <c r="AJ67" i="1"/>
  <c r="AZ67" i="1" s="1" a="1"/>
  <c r="AZ67" i="1" s="1"/>
  <c r="BV67" i="1" s="1" a="1"/>
  <c r="BV67" i="1" s="1"/>
  <c r="AJ139" i="1"/>
  <c r="AZ139" i="1" s="1" a="1"/>
  <c r="AZ139" i="1" s="1"/>
  <c r="BV139" i="1" s="1" a="1"/>
  <c r="BV139" i="1" s="1"/>
  <c r="AJ477" i="1"/>
  <c r="AZ477" i="1" s="1" a="1"/>
  <c r="AZ477" i="1" s="1"/>
  <c r="BV477" i="1" s="1" a="1"/>
  <c r="BV477" i="1" s="1"/>
  <c r="AJ43" i="1"/>
  <c r="AZ43" i="1" s="1" a="1"/>
  <c r="AZ43" i="1" s="1"/>
  <c r="BV43" i="1" s="1" a="1"/>
  <c r="BV43" i="1" s="1"/>
  <c r="AJ87" i="1"/>
  <c r="AZ87" i="1" s="1" a="1"/>
  <c r="AZ87" i="1" s="1"/>
  <c r="BV87" i="1" s="1" a="1"/>
  <c r="BV87" i="1" s="1"/>
  <c r="AJ148" i="1"/>
  <c r="AZ148" i="1" s="1" a="1"/>
  <c r="AZ148" i="1" s="1"/>
  <c r="BV148" i="1" s="1" a="1"/>
  <c r="BV148" i="1" s="1"/>
  <c r="AJ10" i="1"/>
  <c r="AZ10" i="1" s="1" a="1"/>
  <c r="AZ10" i="1" s="1"/>
  <c r="BV10" i="1" s="1" a="1"/>
  <c r="BV10" i="1" s="1"/>
  <c r="BF11" i="1" l="1" a="1"/>
  <c r="BF11" i="1" s="1"/>
  <c r="BV11" i="1" s="1" a="1"/>
  <c r="BV1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<sst xmlns="http://schemas.openxmlformats.org/spreadsheetml/2006/main" count="336" uniqueCount="89">
  <si>
    <t>국</t>
    <phoneticPr fontId="1" type="noConversion"/>
  </si>
  <si>
    <t>영</t>
    <phoneticPr fontId="1" type="noConversion"/>
  </si>
  <si>
    <t>한</t>
    <phoneticPr fontId="1" type="noConversion"/>
  </si>
  <si>
    <t>제2외</t>
    <phoneticPr fontId="1" type="noConversion"/>
  </si>
  <si>
    <t>점수</t>
    <phoneticPr fontId="1" type="noConversion"/>
  </si>
  <si>
    <t>수학</t>
    <phoneticPr fontId="1" type="noConversion"/>
  </si>
  <si>
    <t>백분위</t>
    <phoneticPr fontId="1" type="noConversion"/>
  </si>
  <si>
    <t>표준점수</t>
    <phoneticPr fontId="1" type="noConversion"/>
  </si>
  <si>
    <t>국어</t>
    <phoneticPr fontId="1" type="noConversion"/>
  </si>
  <si>
    <t>서울대</t>
    <phoneticPr fontId="1" type="noConversion"/>
  </si>
  <si>
    <t>탐구</t>
    <phoneticPr fontId="1" type="noConversion"/>
  </si>
  <si>
    <t>사탐</t>
    <phoneticPr fontId="1" type="noConversion"/>
  </si>
  <si>
    <t>과탐</t>
    <phoneticPr fontId="1" type="noConversion"/>
  </si>
  <si>
    <t>영어</t>
    <phoneticPr fontId="1" type="noConversion"/>
  </si>
  <si>
    <t>한국사</t>
    <phoneticPr fontId="1" type="noConversion"/>
  </si>
  <si>
    <t>등급</t>
    <phoneticPr fontId="1" type="noConversion"/>
  </si>
  <si>
    <t>가감점</t>
    <phoneticPr fontId="1" type="noConversion"/>
  </si>
  <si>
    <t>가/감점</t>
    <phoneticPr fontId="1" type="noConversion"/>
  </si>
  <si>
    <t>연세대</t>
    <phoneticPr fontId="1" type="noConversion"/>
  </si>
  <si>
    <t>고려대</t>
    <phoneticPr fontId="1" type="noConversion"/>
  </si>
  <si>
    <t>서강대</t>
    <phoneticPr fontId="1" type="noConversion"/>
  </si>
  <si>
    <t>성균관대</t>
    <phoneticPr fontId="1" type="noConversion"/>
  </si>
  <si>
    <t>한양대</t>
    <phoneticPr fontId="1" type="noConversion"/>
  </si>
  <si>
    <t>중앙대</t>
    <phoneticPr fontId="1" type="noConversion"/>
  </si>
  <si>
    <t>이화여대</t>
    <phoneticPr fontId="1" type="noConversion"/>
  </si>
  <si>
    <t>경희대</t>
    <phoneticPr fontId="1" type="noConversion"/>
  </si>
  <si>
    <t>한국외대</t>
    <phoneticPr fontId="1" type="noConversion"/>
  </si>
  <si>
    <t>시립대</t>
    <phoneticPr fontId="1" type="noConversion"/>
  </si>
  <si>
    <t>가</t>
    <phoneticPr fontId="1" type="noConversion"/>
  </si>
  <si>
    <t>나</t>
    <phoneticPr fontId="1" type="noConversion"/>
  </si>
  <si>
    <t>사탐 1</t>
    <phoneticPr fontId="1" type="noConversion"/>
  </si>
  <si>
    <t>사탐 2</t>
    <phoneticPr fontId="1" type="noConversion"/>
  </si>
  <si>
    <t>과탐 1</t>
    <phoneticPr fontId="1" type="noConversion"/>
  </si>
  <si>
    <t>과탐 2</t>
    <phoneticPr fontId="1" type="noConversion"/>
  </si>
  <si>
    <t>수학 동일</t>
    <phoneticPr fontId="1" type="noConversion"/>
  </si>
  <si>
    <t>겹치는 개수</t>
    <phoneticPr fontId="1" type="noConversion"/>
  </si>
  <si>
    <t>학교</t>
    <phoneticPr fontId="1" type="noConversion"/>
  </si>
  <si>
    <t>수학 가형인데 교차지원</t>
    <phoneticPr fontId="1" type="noConversion"/>
  </si>
  <si>
    <t>수학 나형인데 교차지원</t>
    <phoneticPr fontId="1" type="noConversion"/>
  </si>
  <si>
    <t>수학 (가)</t>
    <phoneticPr fontId="1" type="noConversion"/>
  </si>
  <si>
    <t>수학 (나)</t>
    <phoneticPr fontId="1" type="noConversion"/>
  </si>
  <si>
    <t>가형</t>
    <phoneticPr fontId="1" type="noConversion"/>
  </si>
  <si>
    <t>나형</t>
    <phoneticPr fontId="1" type="noConversion"/>
  </si>
  <si>
    <t>모집단위</t>
    <phoneticPr fontId="1" type="noConversion"/>
  </si>
  <si>
    <t>인문</t>
    <phoneticPr fontId="1" type="noConversion"/>
  </si>
  <si>
    <t>자연</t>
    <phoneticPr fontId="1" type="noConversion"/>
  </si>
  <si>
    <t>전계열</t>
    <phoneticPr fontId="1" type="noConversion"/>
  </si>
  <si>
    <t>상경</t>
    <phoneticPr fontId="1" type="noConversion"/>
  </si>
  <si>
    <t>사회</t>
    <phoneticPr fontId="1" type="noConversion"/>
  </si>
  <si>
    <t>인문 1</t>
    <phoneticPr fontId="1" type="noConversion"/>
  </si>
  <si>
    <t>인문 2</t>
    <phoneticPr fontId="1" type="noConversion"/>
  </si>
  <si>
    <t>서</t>
    <phoneticPr fontId="1" type="noConversion"/>
  </si>
  <si>
    <t>연</t>
    <phoneticPr fontId="1" type="noConversion"/>
  </si>
  <si>
    <t xml:space="preserve">고 </t>
    <phoneticPr fontId="1" type="noConversion"/>
  </si>
  <si>
    <t>성</t>
    <phoneticPr fontId="1" type="noConversion"/>
  </si>
  <si>
    <t>중</t>
    <phoneticPr fontId="1" type="noConversion"/>
  </si>
  <si>
    <t>이</t>
    <phoneticPr fontId="1" type="noConversion"/>
  </si>
  <si>
    <t>경</t>
    <phoneticPr fontId="1" type="noConversion"/>
  </si>
  <si>
    <t>외</t>
    <phoneticPr fontId="1" type="noConversion"/>
  </si>
  <si>
    <t>시</t>
    <phoneticPr fontId="1" type="noConversion"/>
  </si>
  <si>
    <t>대학</t>
    <phoneticPr fontId="1" type="noConversion"/>
  </si>
  <si>
    <t>계열</t>
    <phoneticPr fontId="1" type="noConversion"/>
  </si>
  <si>
    <t>학과</t>
    <phoneticPr fontId="1" type="noConversion"/>
  </si>
  <si>
    <t>인문</t>
  </si>
  <si>
    <t>2과목</t>
    <phoneticPr fontId="1" type="noConversion"/>
  </si>
  <si>
    <t>한양대 전용</t>
    <phoneticPr fontId="1" type="noConversion"/>
  </si>
  <si>
    <t>대학별 가형 나형 등등 반영비 산정</t>
    <phoneticPr fontId="1" type="noConversion"/>
  </si>
  <si>
    <t>수</t>
    <phoneticPr fontId="1" type="noConversion"/>
  </si>
  <si>
    <t>탐</t>
    <phoneticPr fontId="1" type="noConversion"/>
  </si>
  <si>
    <t>나형 교차지원</t>
    <phoneticPr fontId="1" type="noConversion"/>
  </si>
  <si>
    <t>숫자</t>
    <phoneticPr fontId="1" type="noConversion"/>
  </si>
  <si>
    <t>성균관대</t>
  </si>
  <si>
    <t>서울대</t>
  </si>
  <si>
    <t>총합</t>
    <phoneticPr fontId="1" type="noConversion"/>
  </si>
  <si>
    <t>수학가형</t>
    <phoneticPr fontId="1" type="noConversion"/>
  </si>
  <si>
    <t>고려대</t>
  </si>
  <si>
    <t>순위</t>
    <phoneticPr fontId="1" type="noConversion"/>
  </si>
  <si>
    <t>Made By SemPer_</t>
    <phoneticPr fontId="1" type="noConversion"/>
  </si>
  <si>
    <t>Beta</t>
    <phoneticPr fontId="1" type="noConversion"/>
  </si>
  <si>
    <t>작년 표점과 임의로 넣은 지표들을 기준으로 테스트</t>
    <phoneticPr fontId="1" type="noConversion"/>
  </si>
  <si>
    <t>.129.29</t>
    <phoneticPr fontId="1" type="noConversion"/>
  </si>
  <si>
    <r>
      <t xml:space="preserve">표점 계산기는 기존에 백분위와 점수만 알고 있을 경우 선택한 대학을 제외하고는 다른 대학의 점수를 알 수 없기 때문에
부정방정식을 이용하여 표준점수를 도출하고, 다른 대학의 점수까지 계산해주는 프로그램입니다.
따라서 제약조건이 있으며 위의 그림에서 설명하지 않은 것까지 포함하여 말씀드리겠습니다.
</t>
    </r>
    <r>
      <rPr>
        <b/>
        <sz val="12"/>
        <color theme="1"/>
        <rFont val="맑은 고딕"/>
        <family val="3"/>
        <charset val="129"/>
        <scheme val="minor"/>
      </rPr>
      <t xml:space="preserve">
</t>
    </r>
    <r>
      <rPr>
        <b/>
        <sz val="11"/>
        <color theme="1"/>
        <rFont val="맑은 고딕"/>
        <family val="3"/>
        <charset val="129"/>
        <scheme val="minor"/>
      </rPr>
      <t>0. 학교의 순서에는 아무런 의미가 없습니다.
또한 학교의 선정도 저의 로드가 있기 때문에 11개의 대학만을 진행한 것이므로 오해 없기를 바랍니다.
1. 한양대는 과탐 2과목에 3%의 가산점을 부여합니다. 허나 해당 과목이 2과목인 것을 확인할 수 있는 방법은 없습니다.
따라서, 한양대 자연 모집단위를 살펴보는데 만약 과탐 2과목에 아무것도 들어가지 않았는데 오류가 나온다면
과탐 1과 과탐 2 둘 중 하나 혹은 둘 다 2과목인 것이니
"한양대 전용"칸에 1을 넣어서 2과목임을 활성화시키세요. 대응은 순서대로 합니다.
2. 서울대의 경우 제2외국어를 등급으로 감점하는 반영비를 채택하고 있습니다.
그러나 정보에는 백분위 밖에 없고, 백분위로 등급을 추론할 수는 있으나
정확할 수는 없습니다. 따라서, 서울대 나형 모집단위를 선택하였는데 오류가 나온다면
제2외국어의 백분위를 임의로 조절하여 오류가 나오지 않을 때까지 조작해보시기 바랍니다.
참고로 저는 백분위를 일반적으로 알고 계시는 96,89,77.. 각각 이상일 때 1,2,3등급이라고 하였으므로
저 선상을 기준으로 위 아래로 움직여보세요.
3. 타 대학 점수가 도출되는 구간에서는 한양대를 선택해도 2과목에 대한 논의를 할 수 없게 만들었으며
또한 나형을 선택하고 서울대 가형 모집단위를 선택하는 경우도 배제하였습니다.
전자는 너무 많은 가정을 끌고 가야하기 때문에
후자는 해당 학생들이 거의 없기 때문입니다.
4. 간혹 올바르게 입력하였는데도 Output이 도출되지 아니하는 경우가 있습니다.
이런 경우에 대학별 환산점수의 마지막자리를 1정도 위아래로 움직여주시기 바랍니다.
ex)570.57=&gt;570.56 or 570.58
5. 회색 영역만을 선택할 수 있습니다.
감사합니다.</t>
    </r>
    <phoneticPr fontId="1" type="noConversion"/>
  </si>
  <si>
    <t>서울대, 고려대, 서강대, 성균관대 변환표준점수 반영</t>
    <phoneticPr fontId="1" type="noConversion"/>
  </si>
  <si>
    <t>Ver. 1.0</t>
    <phoneticPr fontId="1" type="noConversion"/>
  </si>
  <si>
    <t>Ver. 1.1</t>
    <phoneticPr fontId="1" type="noConversion"/>
  </si>
  <si>
    <t>상경</t>
  </si>
  <si>
    <t>Ver. 1.2</t>
    <phoneticPr fontId="1" type="noConversion"/>
  </si>
  <si>
    <t>한양대, 중앙대, 
이화여대, 한국외대 변환표준점수 반영</t>
    <phoneticPr fontId="1" type="noConversion"/>
  </si>
  <si>
    <t>서강대 등 다양한 오류 수정
연세대, 경희대 변환표준점수 반영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</si>
</sst>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0_);[Red]\(0.0\)"/>
  </numFmts>
  <fonts count="1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sz val="10"/>
      <color theme="1"/>
      <name val="맑은 고딕"/>
      <family val="3"/>
      <charset val="129"/>
      <scheme val="minor"/>
    </font>
    <font>
      <b/>
      <sz val="12"/>
      <color theme="1"/>
      <name val="맑은 고딕"/>
      <family val="3"/>
      <charset val="129"/>
      <scheme val="minor"/>
    </font>
    <font>
      <b/>
      <sz val="10"/>
      <color theme="1"/>
      <name val="맑은 고딕"/>
      <family val="3"/>
      <charset val="129"/>
      <scheme val="minor"/>
    </font>
    <font>
      <b/>
      <sz val="20"/>
      <color rgb="FFFFB30F"/>
      <name val="맑은 고딕"/>
      <family val="3"/>
      <charset val="129"/>
      <scheme val="minor"/>
    </font>
    <font>
      <b/>
      <sz val="12"/>
      <color rgb="FFFFB30F"/>
      <name val="맑은 고딕"/>
      <family val="3"/>
      <charset val="129"/>
      <scheme val="minor"/>
    </font>
    <font>
      <sz val="9"/>
      <color theme="1"/>
      <name val="맑은 고딕"/>
      <family val="3"/>
      <charset val="129"/>
      <scheme val="minor"/>
    </font>
    <font>
      <sz val="9"/>
      <color theme="1"/>
      <name val="맑은 고딕"/>
      <family val="2"/>
      <charset val="129"/>
      <scheme val="minor"/>
    </font>
    <font>
      <sz val="11"/>
      <color theme="1"/>
      <name val="맑은 고딕"/>
      <family val="3"/>
      <charset val="129"/>
      <scheme val="minor"/>
    </font>
    <font>
      <sz val="11"/>
      <color theme="1"/>
      <name val="맑은 고딕"/>
      <family val="2"/>
      <charset val="129"/>
      <scheme val="minor"/>
    </font>
    <font>
      <sz val="10"/>
      <color theme="1"/>
      <name val="맑은 고딕"/>
      <family val="2"/>
      <charset val="129"/>
      <scheme val="minor"/>
    </font>
  </fonts>
  <fills count="6">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002C9E"/>
        <bgColor indexed="64"/>
      </patternFill>
    </fill>
    <fill>
      <patternFill patternType="solid">
        <fgColor rgb="FF363627"/>
        <bgColor indexed="64"/>
      </patternFill>
    </fill>
  </fills>
  <borders count="5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theme="0"/>
      </left>
      <right style="thin">
        <color theme="0"/>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medium">
        <color indexed="64"/>
      </left>
      <right style="thin">
        <color theme="1"/>
      </right>
      <top style="medium">
        <color indexed="64"/>
      </top>
      <bottom style="thin">
        <color theme="1"/>
      </bottom>
      <diagonal/>
    </border>
    <border>
      <left style="thin">
        <color theme="1"/>
      </left>
      <right style="thin">
        <color theme="1"/>
      </right>
      <top style="medium">
        <color indexed="64"/>
      </top>
      <bottom style="thin">
        <color theme="1"/>
      </bottom>
      <diagonal/>
    </border>
    <border>
      <left style="thin">
        <color theme="1"/>
      </left>
      <right style="medium">
        <color indexed="64"/>
      </right>
      <top style="medium">
        <color indexed="64"/>
      </top>
      <bottom style="thin">
        <color theme="1"/>
      </bottom>
      <diagonal/>
    </border>
    <border>
      <left style="medium">
        <color indexed="64"/>
      </left>
      <right style="thin">
        <color theme="1"/>
      </right>
      <top style="thin">
        <color theme="1"/>
      </top>
      <bottom style="thin">
        <color theme="1"/>
      </bottom>
      <diagonal/>
    </border>
    <border>
      <left style="thin">
        <color theme="1"/>
      </left>
      <right style="medium">
        <color indexed="64"/>
      </right>
      <top style="thin">
        <color theme="1"/>
      </top>
      <bottom style="thin">
        <color theme="1"/>
      </bottom>
      <diagonal/>
    </border>
    <border>
      <left style="medium">
        <color indexed="64"/>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style="thin">
        <color theme="1"/>
      </left>
      <right style="medium">
        <color indexed="64"/>
      </right>
      <top style="thin">
        <color theme="1"/>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9">
    <xf numFmtId="0" fontId="0" fillId="0" borderId="0">
      <alignment vertical="center"/>
    </xf>
    <xf numFmtId="0" fontId="10" fillId="0" borderId="0">
      <alignment vertical="center"/>
    </xf>
    <xf numFmtId="0" fontId="10" fillId="0" borderId="0">
      <alignment vertical="center"/>
    </xf>
    <xf numFmtId="0" fontId="13" fillId="0" borderId="0">
      <alignment vertical="center"/>
    </xf>
    <xf numFmtId="0" fontId="13" fillId="0" borderId="0">
      <alignment vertical="center"/>
    </xf>
    <xf numFmtId="9" fontId="12" fillId="0" borderId="0" applyFont="0" applyFill="0" applyBorder="0" applyAlignment="0" applyProtection="0">
      <alignment vertical="center"/>
    </xf>
    <xf numFmtId="0" fontId="12" fillId="0" borderId="0">
      <alignment vertical="center"/>
    </xf>
    <xf numFmtId="41" fontId="12" fillId="0" borderId="0" applyFont="0" applyFill="0" applyBorder="0" applyAlignment="0" applyProtection="0">
      <alignment vertical="center"/>
    </xf>
    <xf numFmtId="9" fontId="12" fillId="0" borderId="0" applyFont="0" applyFill="0" applyBorder="0" applyAlignment="0" applyProtection="0">
      <alignment vertical="center"/>
    </xf>
  </cellStyleXfs>
  <cellXfs count="1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Protection="1">
      <alignment vertical="center"/>
      <protection hidden="1"/>
    </xf>
    <xf numFmtId="0" fontId="0" fillId="0" borderId="0" xfId="0" applyAlignment="1" applyProtection="1">
      <alignment horizontal="center" vertical="center"/>
      <protection hidden="1"/>
    </xf>
    <xf numFmtId="0" fontId="4" fillId="0" borderId="0" xfId="0" applyFont="1" applyAlignment="1" applyProtection="1">
      <alignment horizontal="center" vertical="center"/>
      <protection hidden="1"/>
    </xf>
    <xf numFmtId="0" fontId="0" fillId="0" borderId="0" xfId="0" applyAlignment="1" applyProtection="1">
      <alignment horizontal="center" vertical="center"/>
      <protection hidden="1"/>
    </xf>
    <xf numFmtId="0" fontId="0" fillId="0" borderId="0" xfId="0" quotePrefix="1" applyProtection="1">
      <alignment vertical="center"/>
      <protection hidden="1"/>
    </xf>
    <xf numFmtId="0" fontId="0" fillId="0" borderId="0" xfId="0" applyAlignment="1" applyProtection="1">
      <alignment vertical="center"/>
      <protection hidden="1"/>
    </xf>
    <xf numFmtId="176" fontId="0" fillId="0" borderId="0" xfId="0" applyNumberFormat="1" applyProtection="1">
      <alignment vertical="center"/>
      <protection hidden="1"/>
    </xf>
    <xf numFmtId="0" fontId="2" fillId="0" borderId="1"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2" fillId="0" borderId="14" xfId="0" applyFont="1" applyBorder="1" applyAlignment="1" applyProtection="1">
      <alignment horizontal="center" vertical="center"/>
      <protection hidden="1"/>
    </xf>
    <xf numFmtId="0" fontId="2" fillId="0" borderId="7" xfId="0" applyFont="1" applyBorder="1" applyAlignment="1" applyProtection="1">
      <alignment horizontal="center" vertical="center"/>
      <protection hidden="1"/>
    </xf>
    <xf numFmtId="0" fontId="2" fillId="0" borderId="23" xfId="0" applyFont="1" applyBorder="1" applyAlignment="1" applyProtection="1">
      <alignment horizontal="center" vertical="center"/>
      <protection hidden="1"/>
    </xf>
    <xf numFmtId="0" fontId="2" fillId="0" borderId="24" xfId="0" applyFont="1" applyBorder="1" applyAlignment="1" applyProtection="1">
      <alignment horizontal="center" vertical="center"/>
      <protection hidden="1"/>
    </xf>
    <xf numFmtId="0" fontId="2" fillId="0" borderId="25" xfId="0" applyFont="1" applyBorder="1" applyAlignment="1" applyProtection="1">
      <alignment horizontal="center" vertical="center"/>
      <protection hidden="1"/>
    </xf>
    <xf numFmtId="0" fontId="2" fillId="2" borderId="23" xfId="0" applyFont="1" applyFill="1" applyBorder="1" applyAlignment="1" applyProtection="1">
      <alignment horizontal="center" vertical="center"/>
      <protection locked="0" hidden="1"/>
    </xf>
    <xf numFmtId="0" fontId="2" fillId="2" borderId="24" xfId="0" applyFont="1" applyFill="1" applyBorder="1" applyAlignment="1" applyProtection="1">
      <alignment horizontal="center" vertical="center"/>
      <protection locked="0" hidden="1"/>
    </xf>
    <xf numFmtId="0" fontId="6" fillId="2" borderId="23" xfId="0" applyFont="1" applyFill="1" applyBorder="1" applyAlignment="1" applyProtection="1">
      <alignment horizontal="center" vertical="center"/>
      <protection locked="0" hidden="1"/>
    </xf>
    <xf numFmtId="0" fontId="6" fillId="2" borderId="30" xfId="0" applyFont="1" applyFill="1" applyBorder="1" applyAlignment="1" applyProtection="1">
      <alignment horizontal="center" vertical="center"/>
      <protection locked="0" hidden="1"/>
    </xf>
    <xf numFmtId="0" fontId="6" fillId="2" borderId="24" xfId="0" applyFont="1" applyFill="1" applyBorder="1" applyAlignment="1" applyProtection="1">
      <alignment horizontal="center" vertical="center"/>
      <protection locked="0" hidden="1"/>
    </xf>
    <xf numFmtId="0" fontId="6" fillId="2" borderId="31" xfId="0" applyFont="1" applyFill="1" applyBorder="1" applyAlignment="1" applyProtection="1">
      <alignment horizontal="center" vertical="center"/>
      <protection locked="0" hidden="1"/>
    </xf>
    <xf numFmtId="0" fontId="6" fillId="0" borderId="15" xfId="0" applyFont="1" applyBorder="1" applyAlignment="1" applyProtection="1">
      <alignment horizontal="center" vertical="center"/>
      <protection hidden="1"/>
    </xf>
    <xf numFmtId="0" fontId="6" fillId="0" borderId="16" xfId="0" applyFont="1" applyBorder="1" applyAlignment="1" applyProtection="1">
      <alignment horizontal="center" vertical="center"/>
      <protection hidden="1"/>
    </xf>
    <xf numFmtId="0" fontId="6" fillId="0" borderId="17" xfId="0" applyFont="1" applyBorder="1" applyAlignment="1" applyProtection="1">
      <alignment horizontal="center" vertical="center"/>
      <protection hidden="1"/>
    </xf>
    <xf numFmtId="0" fontId="6" fillId="0" borderId="18" xfId="0" applyFont="1" applyBorder="1" applyAlignment="1" applyProtection="1">
      <alignment horizontal="center" vertical="center"/>
      <protection hidden="1"/>
    </xf>
    <xf numFmtId="0" fontId="6" fillId="0" borderId="13" xfId="0" applyFont="1" applyBorder="1" applyAlignment="1" applyProtection="1">
      <alignment horizontal="center" vertical="center"/>
      <protection hidden="1"/>
    </xf>
    <xf numFmtId="0" fontId="6" fillId="0" borderId="19" xfId="0" applyFont="1" applyBorder="1" applyAlignment="1" applyProtection="1">
      <alignment horizontal="center" vertical="center"/>
      <protection hidden="1"/>
    </xf>
    <xf numFmtId="0" fontId="6" fillId="0" borderId="20" xfId="0" applyFont="1" applyBorder="1" applyAlignment="1" applyProtection="1">
      <alignment horizontal="center" vertical="center"/>
      <protection hidden="1"/>
    </xf>
    <xf numFmtId="0" fontId="6" fillId="0" borderId="21" xfId="0" applyFont="1" applyBorder="1" applyAlignment="1" applyProtection="1">
      <alignment horizontal="center" vertical="center"/>
      <protection hidden="1"/>
    </xf>
    <xf numFmtId="0" fontId="6" fillId="0" borderId="22" xfId="0" applyFont="1" applyBorder="1" applyAlignment="1" applyProtection="1">
      <alignment horizontal="center" vertical="center"/>
      <protection hidden="1"/>
    </xf>
    <xf numFmtId="0" fontId="0" fillId="0" borderId="5" xfId="0"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0" fillId="0" borderId="11" xfId="0" applyBorder="1" applyAlignment="1" applyProtection="1">
      <alignment horizontal="center" vertical="center"/>
      <protection hidden="1"/>
    </xf>
    <xf numFmtId="0" fontId="2" fillId="2" borderId="25" xfId="0" applyFont="1" applyFill="1" applyBorder="1" applyAlignment="1" applyProtection="1">
      <alignment horizontal="center" vertical="center"/>
      <protection hidden="1"/>
    </xf>
    <xf numFmtId="0" fontId="6" fillId="0" borderId="0" xfId="0" applyFont="1" applyAlignment="1" applyProtection="1">
      <alignment horizontal="center" vertical="center"/>
      <protection hidden="1"/>
    </xf>
    <xf numFmtId="0" fontId="6" fillId="0" borderId="0" xfId="0" applyFont="1" applyAlignment="1">
      <alignment horizontal="center" vertical="center"/>
    </xf>
    <xf numFmtId="0" fontId="2" fillId="2" borderId="1" xfId="0" applyFont="1" applyFill="1" applyBorder="1" applyAlignment="1" applyProtection="1">
      <alignment horizontal="center" vertical="center"/>
      <protection locked="0" hidden="1"/>
    </xf>
    <xf numFmtId="0" fontId="6" fillId="2" borderId="32" xfId="0" applyFont="1" applyFill="1" applyBorder="1" applyAlignment="1" applyProtection="1">
      <alignment horizontal="center" vertical="center"/>
      <protection hidden="1"/>
    </xf>
    <xf numFmtId="0" fontId="6" fillId="2" borderId="25"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8" xfId="0" applyBorder="1" applyAlignment="1" applyProtection="1">
      <alignment horizontal="center" vertical="center"/>
      <protection hidden="1"/>
    </xf>
    <xf numFmtId="0" fontId="0" fillId="0" borderId="10" xfId="0" applyBorder="1" applyAlignment="1" applyProtection="1">
      <alignment horizontal="center" vertical="center"/>
      <protection hidden="1"/>
    </xf>
    <xf numFmtId="0" fontId="6" fillId="2" borderId="25" xfId="0" applyFont="1" applyFill="1" applyBorder="1" applyAlignment="1" applyProtection="1">
      <alignment horizontal="center" vertical="center"/>
      <protection locked="0" hidden="1"/>
    </xf>
    <xf numFmtId="0" fontId="6" fillId="2" borderId="32" xfId="0" applyFont="1" applyFill="1" applyBorder="1" applyAlignment="1" applyProtection="1">
      <alignment horizontal="center" vertical="center"/>
      <protection locked="0" hidden="1"/>
    </xf>
    <xf numFmtId="0" fontId="6" fillId="3" borderId="35" xfId="0" applyFont="1" applyFill="1" applyBorder="1" applyAlignment="1" applyProtection="1">
      <alignment horizontal="center" vertical="center"/>
      <protection hidden="1"/>
    </xf>
    <xf numFmtId="0" fontId="0" fillId="0" borderId="34" xfId="0" applyBorder="1">
      <alignment vertical="center"/>
    </xf>
    <xf numFmtId="0" fontId="0" fillId="0" borderId="36" xfId="0" applyBorder="1">
      <alignment vertical="center"/>
    </xf>
    <xf numFmtId="0" fontId="0" fillId="0" borderId="37" xfId="0" applyBorder="1">
      <alignment vertical="center"/>
    </xf>
    <xf numFmtId="0" fontId="0" fillId="0" borderId="38" xfId="0" applyBorder="1">
      <alignment vertical="center"/>
    </xf>
    <xf numFmtId="0" fontId="0" fillId="0" borderId="39" xfId="0" applyBorder="1">
      <alignment vertical="center"/>
    </xf>
    <xf numFmtId="0" fontId="2" fillId="2" borderId="25" xfId="0" applyFont="1" applyFill="1" applyBorder="1" applyAlignment="1" applyProtection="1">
      <alignment horizontal="center" vertical="center"/>
      <protection locked="0" hidden="1"/>
    </xf>
    <xf numFmtId="0" fontId="2" fillId="0" borderId="1" xfId="0" applyFont="1" applyBorder="1" applyAlignment="1">
      <alignment horizontal="center" vertical="center"/>
    </xf>
    <xf numFmtId="0" fontId="6" fillId="3" borderId="40" xfId="0" applyFont="1" applyFill="1" applyBorder="1" applyAlignment="1" applyProtection="1">
      <alignment horizontal="center" vertical="center"/>
      <protection hidden="1"/>
    </xf>
    <xf numFmtId="0" fontId="6" fillId="3" borderId="41" xfId="0" applyFont="1" applyFill="1" applyBorder="1" applyAlignment="1" applyProtection="1">
      <alignment horizontal="center" vertical="center"/>
      <protection hidden="1"/>
    </xf>
    <xf numFmtId="0" fontId="6" fillId="3" borderId="42" xfId="0" applyFont="1" applyFill="1" applyBorder="1" applyAlignment="1" applyProtection="1">
      <alignment horizontal="center" vertical="center"/>
      <protection hidden="1"/>
    </xf>
    <xf numFmtId="0" fontId="6" fillId="3" borderId="43" xfId="0" applyFont="1" applyFill="1" applyBorder="1" applyAlignment="1" applyProtection="1">
      <alignment horizontal="center" vertical="center"/>
      <protection hidden="1"/>
    </xf>
    <xf numFmtId="0" fontId="6" fillId="3" borderId="44" xfId="0" applyFont="1" applyFill="1" applyBorder="1" applyAlignment="1" applyProtection="1">
      <alignment horizontal="center" vertical="center"/>
      <protection hidden="1"/>
    </xf>
    <xf numFmtId="0" fontId="6" fillId="3" borderId="45" xfId="0" applyFont="1" applyFill="1" applyBorder="1" applyAlignment="1" applyProtection="1">
      <alignment horizontal="center" vertical="center"/>
      <protection hidden="1"/>
    </xf>
    <xf numFmtId="0" fontId="6" fillId="3" borderId="46" xfId="0" applyFont="1" applyFill="1" applyBorder="1" applyAlignment="1" applyProtection="1">
      <alignment horizontal="center" vertical="center"/>
      <protection hidden="1"/>
    </xf>
    <xf numFmtId="0" fontId="6" fillId="3" borderId="47" xfId="0" applyFont="1" applyFill="1" applyBorder="1" applyAlignment="1" applyProtection="1">
      <alignment horizontal="center" vertical="center"/>
      <protection hidden="1"/>
    </xf>
    <xf numFmtId="0" fontId="9" fillId="0" borderId="0" xfId="0" applyFont="1" applyAlignment="1">
      <alignment horizontal="center" vertical="center"/>
    </xf>
    <xf numFmtId="0" fontId="0" fillId="0" borderId="0" xfId="0" applyAlignment="1" applyProtection="1">
      <alignment horizontal="center" vertical="center"/>
      <protection hidden="1"/>
    </xf>
    <xf numFmtId="0" fontId="11" fillId="0" borderId="0" xfId="0" applyFont="1" applyAlignment="1">
      <alignment horizontal="center" vertical="center"/>
    </xf>
    <xf numFmtId="0" fontId="7" fillId="4" borderId="6"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0" xfId="0" applyFont="1" applyFill="1" applyBorder="1" applyAlignment="1">
      <alignment horizontal="center" vertical="center"/>
    </xf>
    <xf numFmtId="0" fontId="7" fillId="4" borderId="9"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11" xfId="0" applyFont="1" applyFill="1" applyBorder="1" applyAlignment="1">
      <alignment horizontal="center" vertical="center"/>
    </xf>
    <xf numFmtId="0" fontId="7" fillId="4" borderId="12"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11" xfId="0" applyFont="1" applyFill="1" applyBorder="1" applyAlignment="1">
      <alignment horizontal="center" vertical="center"/>
    </xf>
    <xf numFmtId="0" fontId="8" fillId="5" borderId="12" xfId="0" applyFont="1" applyFill="1" applyBorder="1" applyAlignment="1">
      <alignment horizontal="center" vertical="center"/>
    </xf>
    <xf numFmtId="0" fontId="2" fillId="0" borderId="14" xfId="0" applyFont="1" applyBorder="1" applyAlignment="1">
      <alignment horizontal="center" vertical="center"/>
    </xf>
    <xf numFmtId="0" fontId="2" fillId="0" borderId="33"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2" xfId="0" applyFont="1" applyBorder="1" applyAlignment="1" applyProtection="1">
      <alignment horizontal="center" vertical="center"/>
      <protection hidden="1"/>
    </xf>
    <xf numFmtId="0" fontId="6" fillId="0" borderId="4"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0" fillId="0" borderId="0" xfId="0" applyAlignment="1" applyProtection="1">
      <alignment horizontal="center" vertical="center"/>
      <protection hidden="1"/>
    </xf>
    <xf numFmtId="0" fontId="2" fillId="0" borderId="26" xfId="0" applyFont="1" applyBorder="1" applyAlignment="1" applyProtection="1">
      <alignment horizontal="center" vertical="center"/>
      <protection hidden="1"/>
    </xf>
    <xf numFmtId="0" fontId="2" fillId="0" borderId="27" xfId="0" applyFont="1" applyBorder="1" applyAlignment="1" applyProtection="1">
      <alignment horizontal="center" vertical="center"/>
      <protection hidden="1"/>
    </xf>
    <xf numFmtId="0" fontId="2" fillId="0" borderId="28" xfId="0" applyFont="1" applyBorder="1" applyAlignment="1" applyProtection="1">
      <alignment horizontal="center" vertical="center"/>
      <protection hidden="1"/>
    </xf>
    <xf numFmtId="0" fontId="2" fillId="0" borderId="29" xfId="0" applyFont="1" applyBorder="1" applyAlignment="1" applyProtection="1">
      <alignment horizontal="center" vertical="center"/>
      <protection hidden="1"/>
    </xf>
    <xf numFmtId="0" fontId="2" fillId="0" borderId="2" xfId="0" applyFont="1" applyBorder="1" applyAlignment="1" applyProtection="1">
      <alignment horizontal="center" vertical="center"/>
      <protection hidden="1"/>
    </xf>
    <xf numFmtId="0" fontId="2" fillId="0" borderId="3" xfId="0" applyFont="1" applyBorder="1" applyAlignment="1" applyProtection="1">
      <alignment horizontal="center" vertical="center"/>
      <protection hidden="1"/>
    </xf>
    <xf numFmtId="0" fontId="2" fillId="0" borderId="4" xfId="0" applyFont="1" applyBorder="1" applyAlignment="1" applyProtection="1">
      <alignment horizontal="center" vertical="center"/>
      <protection hidden="1"/>
    </xf>
    <xf numFmtId="0" fontId="3" fillId="0" borderId="0" xfId="0" applyFont="1" applyAlignment="1">
      <alignment horizontal="center" vertical="center"/>
    </xf>
    <xf numFmtId="0" fontId="6" fillId="0" borderId="48" xfId="0" applyFont="1" applyBorder="1" applyAlignment="1" applyProtection="1">
      <alignment horizontal="center" vertical="center"/>
      <protection hidden="1"/>
    </xf>
    <xf numFmtId="0" fontId="6" fillId="0" borderId="49" xfId="0" applyFont="1" applyBorder="1" applyAlignment="1" applyProtection="1">
      <alignment horizontal="center" vertical="center"/>
      <protection hidden="1"/>
    </xf>
    <xf numFmtId="0" fontId="6" fillId="0" borderId="50" xfId="0" applyFont="1" applyBorder="1" applyAlignment="1" applyProtection="1">
      <alignment horizontal="center" vertical="center"/>
      <protection hidden="1"/>
    </xf>
  </cellXfs>
  <cellStyles count="9">
    <cellStyle name="백분율 2" xfId="5" xr:uid="{96C69CEB-612E-4E4B-8F09-7139A5D9FA7B}"/>
    <cellStyle name="백분율 2 2" xfId="8" xr:uid="{9B5C0FB5-8C6C-4652-B7F4-46DE09D1750B}"/>
    <cellStyle name="쉼표 [0] 2" xfId="7" xr:uid="{1E3D4083-20E0-42F0-9990-80C6DE5C0CFB}"/>
    <cellStyle name="표준" xfId="0" builtinId="0"/>
    <cellStyle name="표준 2" xfId="1" xr:uid="{77919AC1-C6A9-4618-93A4-2FA6DAE8881D}"/>
    <cellStyle name="표준 2 2" xfId="4" xr:uid="{FAE290C2-4282-4A44-9179-BC4596EB6AA1}"/>
    <cellStyle name="표준 3" xfId="6" xr:uid="{C449A1E2-6A03-42DC-9DF2-308074237F84}"/>
    <cellStyle name="표준 4" xfId="2" xr:uid="{14861882-520A-486B-8136-CDE5A3053099}"/>
    <cellStyle name="표준 5" xfId="3" xr:uid="{038A57B4-52C0-455A-A233-9708239A682D}"/>
  </cellStyles>
  <dxfs count="0"/>
  <tableStyles count="0" defaultTableStyle="TableStyleMedium2" defaultPivotStyle="PivotStyleLight16"/>
  <colors>
    <mruColors>
      <color rgb="FF1766FF"/>
      <color rgb="FFFFB30F"/>
      <color rgb="FF002C9E"/>
      <color rgb="FF363627"/>
      <color rgb="FFF5F5F5"/>
      <color rgb="FFE8E8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42333</xdr:colOff>
      <xdr:row>5</xdr:row>
      <xdr:rowOff>16810</xdr:rowOff>
    </xdr:from>
    <xdr:to>
      <xdr:col>27</xdr:col>
      <xdr:colOff>413808</xdr:colOff>
      <xdr:row>16</xdr:row>
      <xdr:rowOff>164039</xdr:rowOff>
    </xdr:to>
    <xdr:pic>
      <xdr:nvPicPr>
        <xdr:cNvPr id="3" name="그림 2">
          <a:extLst>
            <a:ext uri="{FF2B5EF4-FFF2-40B4-BE49-F238E27FC236}">
              <a16:creationId xmlns:a16="http://schemas.microsoft.com/office/drawing/2014/main" id="{A88802CA-9DD1-4196-BAD6-A1B307BC5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333" y="1075143"/>
          <a:ext cx="18945225" cy="2475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539751</xdr:colOff>
      <xdr:row>6</xdr:row>
      <xdr:rowOff>201083</xdr:rowOff>
    </xdr:from>
    <xdr:to>
      <xdr:col>4</xdr:col>
      <xdr:colOff>613833</xdr:colOff>
      <xdr:row>6</xdr:row>
      <xdr:rowOff>201083</xdr:rowOff>
    </xdr:to>
    <xdr:cxnSp macro="">
      <xdr:nvCxnSpPr>
        <xdr:cNvPr id="10" name="직선 화살표 연결선 9">
          <a:extLst>
            <a:ext uri="{FF2B5EF4-FFF2-40B4-BE49-F238E27FC236}">
              <a16:creationId xmlns:a16="http://schemas.microsoft.com/office/drawing/2014/main" id="{C55B28CA-D03A-4863-803E-DA814972F7EA}"/>
            </a:ext>
          </a:extLst>
        </xdr:cNvPr>
        <xdr:cNvCxnSpPr/>
      </xdr:nvCxnSpPr>
      <xdr:spPr>
        <a:xfrm flipH="1">
          <a:off x="1915584" y="1471083"/>
          <a:ext cx="1449916"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677333</xdr:colOff>
      <xdr:row>5</xdr:row>
      <xdr:rowOff>95250</xdr:rowOff>
    </xdr:from>
    <xdr:to>
      <xdr:col>8</xdr:col>
      <xdr:colOff>666750</xdr:colOff>
      <xdr:row>8</xdr:row>
      <xdr:rowOff>105834</xdr:rowOff>
    </xdr:to>
    <xdr:sp macro="" textlink="">
      <xdr:nvSpPr>
        <xdr:cNvPr id="12" name="사각형: 둥근 모서리 11">
          <a:extLst>
            <a:ext uri="{FF2B5EF4-FFF2-40B4-BE49-F238E27FC236}">
              <a16:creationId xmlns:a16="http://schemas.microsoft.com/office/drawing/2014/main" id="{91B56F45-EB68-4DCD-847C-6F4A87C90949}"/>
            </a:ext>
          </a:extLst>
        </xdr:cNvPr>
        <xdr:cNvSpPr/>
      </xdr:nvSpPr>
      <xdr:spPr>
        <a:xfrm>
          <a:off x="3429000" y="1153583"/>
          <a:ext cx="2741083" cy="645584"/>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1. </a:t>
          </a:r>
          <a:r>
            <a:rPr lang="ko-KR" altLang="en-US" sz="1100" b="1">
              <a:solidFill>
                <a:srgbClr val="FFB30F"/>
              </a:solidFill>
            </a:rPr>
            <a:t>선택한 학교와 모집단위 선택</a:t>
          </a:r>
          <a:endParaRPr lang="en-US" altLang="ko-KR" sz="1100" b="1">
            <a:solidFill>
              <a:srgbClr val="FFB30F"/>
            </a:solidFill>
          </a:endParaRPr>
        </a:p>
        <a:p>
          <a:pPr algn="ctr"/>
          <a:r>
            <a:rPr lang="en-US" altLang="ko-KR" sz="1000" b="1">
              <a:solidFill>
                <a:srgbClr val="FFB30F"/>
              </a:solidFill>
            </a:rPr>
            <a:t>(</a:t>
          </a:r>
          <a:r>
            <a:rPr lang="ko-KR" altLang="en-US" sz="1000" b="1">
              <a:solidFill>
                <a:srgbClr val="FFB30F"/>
              </a:solidFill>
            </a:rPr>
            <a:t>반드시 학교</a:t>
          </a:r>
          <a:r>
            <a:rPr lang="ko-KR" altLang="en-US" sz="1000" b="1" baseline="0">
              <a:solidFill>
                <a:srgbClr val="FFB30F"/>
              </a:solidFill>
            </a:rPr>
            <a:t> 먼저 입력후 모집단위 선택</a:t>
          </a:r>
          <a:r>
            <a:rPr lang="en-US" altLang="ko-KR" sz="1000" b="1" baseline="0">
              <a:solidFill>
                <a:srgbClr val="FFB30F"/>
              </a:solidFill>
            </a:rPr>
            <a:t>)</a:t>
          </a:r>
          <a:endParaRPr lang="ko-KR" altLang="en-US" sz="1000" b="1">
            <a:solidFill>
              <a:srgbClr val="FFB30F"/>
            </a:solidFill>
          </a:endParaRPr>
        </a:p>
      </xdr:txBody>
    </xdr:sp>
    <xdr:clientData/>
  </xdr:twoCellAnchor>
  <xdr:twoCellAnchor>
    <xdr:from>
      <xdr:col>7</xdr:col>
      <xdr:colOff>508000</xdr:colOff>
      <xdr:row>17</xdr:row>
      <xdr:rowOff>31750</xdr:rowOff>
    </xdr:from>
    <xdr:to>
      <xdr:col>8</xdr:col>
      <xdr:colOff>222250</xdr:colOff>
      <xdr:row>20</xdr:row>
      <xdr:rowOff>63500</xdr:rowOff>
    </xdr:to>
    <xdr:cxnSp macro="">
      <xdr:nvCxnSpPr>
        <xdr:cNvPr id="18" name="직선 화살표 연결선 17">
          <a:extLst>
            <a:ext uri="{FF2B5EF4-FFF2-40B4-BE49-F238E27FC236}">
              <a16:creationId xmlns:a16="http://schemas.microsoft.com/office/drawing/2014/main" id="{8471CA82-D4F3-4D3D-BD4D-6DE5511E2508}"/>
            </a:ext>
          </a:extLst>
        </xdr:cNvPr>
        <xdr:cNvCxnSpPr/>
      </xdr:nvCxnSpPr>
      <xdr:spPr>
        <a:xfrm flipH="1" flipV="1">
          <a:off x="5323417" y="3630083"/>
          <a:ext cx="402166" cy="6667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42332</xdr:colOff>
      <xdr:row>20</xdr:row>
      <xdr:rowOff>190499</xdr:rowOff>
    </xdr:from>
    <xdr:to>
      <xdr:col>10</xdr:col>
      <xdr:colOff>328083</xdr:colOff>
      <xdr:row>22</xdr:row>
      <xdr:rowOff>148167</xdr:rowOff>
    </xdr:to>
    <xdr:sp macro="" textlink="">
      <xdr:nvSpPr>
        <xdr:cNvPr id="19" name="사각형: 둥근 모서리 18">
          <a:extLst>
            <a:ext uri="{FF2B5EF4-FFF2-40B4-BE49-F238E27FC236}">
              <a16:creationId xmlns:a16="http://schemas.microsoft.com/office/drawing/2014/main" id="{5857A3BD-CA9B-420A-85A1-EBECB11AC236}"/>
            </a:ext>
          </a:extLst>
        </xdr:cNvPr>
        <xdr:cNvSpPr/>
      </xdr:nvSpPr>
      <xdr:spPr>
        <a:xfrm>
          <a:off x="4857749" y="4423832"/>
          <a:ext cx="2349501" cy="381002"/>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2. </a:t>
          </a:r>
          <a:r>
            <a:rPr lang="ko-KR" altLang="en-US" sz="1100" b="1" baseline="0">
              <a:solidFill>
                <a:srgbClr val="FFB30F"/>
              </a:solidFill>
            </a:rPr>
            <a:t>각 칸에 알맞는 정보들을 입력</a:t>
          </a:r>
          <a:endParaRPr lang="ko-KR" altLang="en-US" sz="1000" b="1">
            <a:solidFill>
              <a:srgbClr val="FFB30F"/>
            </a:solidFill>
          </a:endParaRPr>
        </a:p>
      </xdr:txBody>
    </xdr:sp>
    <xdr:clientData/>
  </xdr:twoCellAnchor>
  <xdr:twoCellAnchor>
    <xdr:from>
      <xdr:col>11</xdr:col>
      <xdr:colOff>550334</xdr:colOff>
      <xdr:row>5</xdr:row>
      <xdr:rowOff>1</xdr:rowOff>
    </xdr:from>
    <xdr:to>
      <xdr:col>12</xdr:col>
      <xdr:colOff>116420</xdr:colOff>
      <xdr:row>7</xdr:row>
      <xdr:rowOff>116417</xdr:rowOff>
    </xdr:to>
    <xdr:cxnSp macro="">
      <xdr:nvCxnSpPr>
        <xdr:cNvPr id="22" name="직선 화살표 연결선 21">
          <a:extLst>
            <a:ext uri="{FF2B5EF4-FFF2-40B4-BE49-F238E27FC236}">
              <a16:creationId xmlns:a16="http://schemas.microsoft.com/office/drawing/2014/main" id="{0CA96088-7C1C-4C56-BE61-23F379D351D5}"/>
            </a:ext>
          </a:extLst>
        </xdr:cNvPr>
        <xdr:cNvCxnSpPr/>
      </xdr:nvCxnSpPr>
      <xdr:spPr>
        <a:xfrm>
          <a:off x="8117417" y="1058334"/>
          <a:ext cx="254003" cy="5397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254001</xdr:colOff>
      <xdr:row>3</xdr:row>
      <xdr:rowOff>21165</xdr:rowOff>
    </xdr:from>
    <xdr:to>
      <xdr:col>11</xdr:col>
      <xdr:colOff>656169</xdr:colOff>
      <xdr:row>4</xdr:row>
      <xdr:rowOff>190500</xdr:rowOff>
    </xdr:to>
    <xdr:sp macro="" textlink="">
      <xdr:nvSpPr>
        <xdr:cNvPr id="23" name="사각형: 둥근 모서리 22">
          <a:extLst>
            <a:ext uri="{FF2B5EF4-FFF2-40B4-BE49-F238E27FC236}">
              <a16:creationId xmlns:a16="http://schemas.microsoft.com/office/drawing/2014/main" id="{9A6A815B-8449-405F-AE52-FE050E94B0E2}"/>
            </a:ext>
          </a:extLst>
        </xdr:cNvPr>
        <xdr:cNvSpPr/>
      </xdr:nvSpPr>
      <xdr:spPr>
        <a:xfrm>
          <a:off x="7133168" y="656165"/>
          <a:ext cx="1090084" cy="381002"/>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2*.</a:t>
          </a:r>
          <a:r>
            <a:rPr lang="en-US" altLang="ko-KR" sz="1100" b="1" baseline="0">
              <a:solidFill>
                <a:srgbClr val="FFB30F"/>
              </a:solidFill>
            </a:rPr>
            <a:t> </a:t>
          </a:r>
          <a:r>
            <a:rPr lang="ko-KR" altLang="en-US" sz="1100" b="1" baseline="0">
              <a:solidFill>
                <a:srgbClr val="FFB30F"/>
              </a:solidFill>
            </a:rPr>
            <a:t>하단 참조</a:t>
          </a:r>
          <a:endParaRPr lang="ko-KR" altLang="en-US" sz="1000" b="1">
            <a:solidFill>
              <a:srgbClr val="FFB30F"/>
            </a:solidFill>
          </a:endParaRPr>
        </a:p>
      </xdr:txBody>
    </xdr:sp>
    <xdr:clientData/>
  </xdr:twoCellAnchor>
  <xdr:twoCellAnchor>
    <xdr:from>
      <xdr:col>15</xdr:col>
      <xdr:colOff>635000</xdr:colOff>
      <xdr:row>6</xdr:row>
      <xdr:rowOff>84667</xdr:rowOff>
    </xdr:from>
    <xdr:to>
      <xdr:col>17</xdr:col>
      <xdr:colOff>158750</xdr:colOff>
      <xdr:row>7</xdr:row>
      <xdr:rowOff>137583</xdr:rowOff>
    </xdr:to>
    <xdr:cxnSp macro="">
      <xdr:nvCxnSpPr>
        <xdr:cNvPr id="28" name="직선 화살표 연결선 27">
          <a:extLst>
            <a:ext uri="{FF2B5EF4-FFF2-40B4-BE49-F238E27FC236}">
              <a16:creationId xmlns:a16="http://schemas.microsoft.com/office/drawing/2014/main" id="{9686F4F8-DC71-4B6C-A074-F87194394D7A}"/>
            </a:ext>
          </a:extLst>
        </xdr:cNvPr>
        <xdr:cNvCxnSpPr/>
      </xdr:nvCxnSpPr>
      <xdr:spPr>
        <a:xfrm flipH="1">
          <a:off x="10953750" y="1354667"/>
          <a:ext cx="899583" cy="264583"/>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74083</xdr:colOff>
      <xdr:row>0</xdr:row>
      <xdr:rowOff>148167</xdr:rowOff>
    </xdr:from>
    <xdr:to>
      <xdr:col>20</xdr:col>
      <xdr:colOff>338667</xdr:colOff>
      <xdr:row>6</xdr:row>
      <xdr:rowOff>74083</xdr:rowOff>
    </xdr:to>
    <xdr:sp macro="" textlink="">
      <xdr:nvSpPr>
        <xdr:cNvPr id="29" name="사각형: 둥근 모서리 28">
          <a:extLst>
            <a:ext uri="{FF2B5EF4-FFF2-40B4-BE49-F238E27FC236}">
              <a16:creationId xmlns:a16="http://schemas.microsoft.com/office/drawing/2014/main" id="{61F1C4B2-E0F6-4D17-AC4D-3A77023B2AC6}"/>
            </a:ext>
          </a:extLst>
        </xdr:cNvPr>
        <xdr:cNvSpPr/>
      </xdr:nvSpPr>
      <xdr:spPr>
        <a:xfrm>
          <a:off x="11768666" y="148167"/>
          <a:ext cx="2328334" cy="1195916"/>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3. </a:t>
          </a:r>
          <a:r>
            <a:rPr lang="ko-KR" altLang="en-US" sz="1100" b="1">
              <a:solidFill>
                <a:srgbClr val="FFB30F"/>
              </a:solidFill>
            </a:rPr>
            <a:t>반영비에 따라서 중복되는 케이스가 </a:t>
          </a:r>
          <a:r>
            <a:rPr lang="en-US" altLang="ko-KR" sz="1100" b="1">
              <a:solidFill>
                <a:srgbClr val="FFB30F"/>
              </a:solidFill>
            </a:rPr>
            <a:t>20</a:t>
          </a:r>
          <a:r>
            <a:rPr lang="ko-KR" altLang="en-US" sz="1100" b="1">
              <a:solidFill>
                <a:srgbClr val="FFB30F"/>
              </a:solidFill>
            </a:rPr>
            <a:t>수능기준 최대 </a:t>
          </a:r>
          <a:r>
            <a:rPr lang="en-US" altLang="ko-KR" sz="1100" b="1">
              <a:solidFill>
                <a:srgbClr val="FFB30F"/>
              </a:solidFill>
            </a:rPr>
            <a:t>5</a:t>
          </a:r>
          <a:r>
            <a:rPr lang="ko-KR" altLang="en-US" sz="1100" b="1">
              <a:solidFill>
                <a:srgbClr val="FFB30F"/>
              </a:solidFill>
            </a:rPr>
            <a:t>가지가 나올 수 있기 때문에</a:t>
          </a:r>
          <a:endParaRPr lang="en-US" altLang="ko-KR" sz="1100" b="1">
            <a:solidFill>
              <a:srgbClr val="FFB30F"/>
            </a:solidFill>
          </a:endParaRPr>
        </a:p>
        <a:p>
          <a:pPr algn="ctr"/>
          <a:r>
            <a:rPr lang="ko-KR" altLang="en-US" sz="1100" b="1">
              <a:solidFill>
                <a:srgbClr val="FFB30F"/>
              </a:solidFill>
            </a:rPr>
            <a:t>각 케이스 표시</a:t>
          </a:r>
          <a:r>
            <a:rPr lang="en-US" altLang="ko-KR" sz="1100" b="1">
              <a:solidFill>
                <a:srgbClr val="FFB30F"/>
              </a:solidFill>
            </a:rPr>
            <a:t> </a:t>
          </a:r>
          <a:endParaRPr lang="ko-KR" altLang="en-US" sz="1000" b="1">
            <a:solidFill>
              <a:srgbClr val="FFB30F"/>
            </a:solidFill>
          </a:endParaRPr>
        </a:p>
      </xdr:txBody>
    </xdr:sp>
    <xdr:clientData/>
  </xdr:twoCellAnchor>
  <xdr:twoCellAnchor>
    <xdr:from>
      <xdr:col>20</xdr:col>
      <xdr:colOff>74084</xdr:colOff>
      <xdr:row>16</xdr:row>
      <xdr:rowOff>201083</xdr:rowOff>
    </xdr:from>
    <xdr:to>
      <xdr:col>21</xdr:col>
      <xdr:colOff>63500</xdr:colOff>
      <xdr:row>20</xdr:row>
      <xdr:rowOff>137584</xdr:rowOff>
    </xdr:to>
    <xdr:cxnSp macro="">
      <xdr:nvCxnSpPr>
        <xdr:cNvPr id="33" name="직선 화살표 연결선 32">
          <a:extLst>
            <a:ext uri="{FF2B5EF4-FFF2-40B4-BE49-F238E27FC236}">
              <a16:creationId xmlns:a16="http://schemas.microsoft.com/office/drawing/2014/main" id="{6C7F9B26-F141-4BF9-9423-99D54E4CAF6B}"/>
            </a:ext>
          </a:extLst>
        </xdr:cNvPr>
        <xdr:cNvCxnSpPr/>
      </xdr:nvCxnSpPr>
      <xdr:spPr>
        <a:xfrm flipV="1">
          <a:off x="13832417" y="3587750"/>
          <a:ext cx="677333" cy="78316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18</xdr:col>
      <xdr:colOff>105832</xdr:colOff>
      <xdr:row>20</xdr:row>
      <xdr:rowOff>190500</xdr:rowOff>
    </xdr:from>
    <xdr:to>
      <xdr:col>21</xdr:col>
      <xdr:colOff>508000</xdr:colOff>
      <xdr:row>22</xdr:row>
      <xdr:rowOff>116416</xdr:rowOff>
    </xdr:to>
    <xdr:sp macro="" textlink="">
      <xdr:nvSpPr>
        <xdr:cNvPr id="34" name="사각형: 둥근 모서리 33">
          <a:extLst>
            <a:ext uri="{FF2B5EF4-FFF2-40B4-BE49-F238E27FC236}">
              <a16:creationId xmlns:a16="http://schemas.microsoft.com/office/drawing/2014/main" id="{0A9830B4-636A-4814-A9AA-3EA0AA3BC7A0}"/>
            </a:ext>
          </a:extLst>
        </xdr:cNvPr>
        <xdr:cNvSpPr/>
      </xdr:nvSpPr>
      <xdr:spPr>
        <a:xfrm>
          <a:off x="12488332" y="4423833"/>
          <a:ext cx="2465918" cy="349250"/>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100" b="1">
              <a:solidFill>
                <a:srgbClr val="FFB30F"/>
              </a:solidFill>
            </a:rPr>
            <a:t>4. </a:t>
          </a:r>
          <a:r>
            <a:rPr lang="ko-KR" altLang="en-US" sz="1100" b="1">
              <a:solidFill>
                <a:srgbClr val="FFB30F"/>
              </a:solidFill>
            </a:rPr>
            <a:t>원하는 다른 학교와 모집단위 선택</a:t>
          </a:r>
          <a:endParaRPr lang="ko-KR" altLang="en-US" sz="1000" b="1">
            <a:solidFill>
              <a:srgbClr val="FFB30F"/>
            </a:solidFill>
          </a:endParaRPr>
        </a:p>
      </xdr:txBody>
    </xdr:sp>
    <xdr:clientData/>
  </xdr:twoCellAnchor>
  <xdr:twoCellAnchor>
    <xdr:from>
      <xdr:col>24</xdr:col>
      <xdr:colOff>201085</xdr:colOff>
      <xdr:row>5</xdr:row>
      <xdr:rowOff>84667</xdr:rowOff>
    </xdr:from>
    <xdr:to>
      <xdr:col>24</xdr:col>
      <xdr:colOff>306917</xdr:colOff>
      <xdr:row>7</xdr:row>
      <xdr:rowOff>42333</xdr:rowOff>
    </xdr:to>
    <xdr:cxnSp macro="">
      <xdr:nvCxnSpPr>
        <xdr:cNvPr id="36" name="직선 화살표 연결선 35">
          <a:extLst>
            <a:ext uri="{FF2B5EF4-FFF2-40B4-BE49-F238E27FC236}">
              <a16:creationId xmlns:a16="http://schemas.microsoft.com/office/drawing/2014/main" id="{9936DF15-A66F-4E35-BAA0-81EC1C11B39F}"/>
            </a:ext>
          </a:extLst>
        </xdr:cNvPr>
        <xdr:cNvCxnSpPr/>
      </xdr:nvCxnSpPr>
      <xdr:spPr>
        <a:xfrm flipH="1">
          <a:off x="16711085" y="1143000"/>
          <a:ext cx="105832" cy="3810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22</xdr:col>
      <xdr:colOff>539749</xdr:colOff>
      <xdr:row>3</xdr:row>
      <xdr:rowOff>42335</xdr:rowOff>
    </xdr:from>
    <xdr:to>
      <xdr:col>26</xdr:col>
      <xdr:colOff>116417</xdr:colOff>
      <xdr:row>4</xdr:row>
      <xdr:rowOff>190501</xdr:rowOff>
    </xdr:to>
    <xdr:sp macro="" textlink="">
      <xdr:nvSpPr>
        <xdr:cNvPr id="37" name="사각형: 둥근 모서리 36">
          <a:extLst>
            <a:ext uri="{FF2B5EF4-FFF2-40B4-BE49-F238E27FC236}">
              <a16:creationId xmlns:a16="http://schemas.microsoft.com/office/drawing/2014/main" id="{7B016FBC-B14D-4AF7-BFBB-7515BDB20D3C}"/>
            </a:ext>
          </a:extLst>
        </xdr:cNvPr>
        <xdr:cNvSpPr/>
      </xdr:nvSpPr>
      <xdr:spPr>
        <a:xfrm>
          <a:off x="15673916" y="677335"/>
          <a:ext cx="2328334" cy="359833"/>
        </a:xfrm>
        <a:prstGeom prst="roundRect">
          <a:avLst/>
        </a:prstGeom>
        <a:solidFill>
          <a:srgbClr val="1766FF"/>
        </a:solidFill>
        <a:ln>
          <a:solidFill>
            <a:srgbClr val="002C9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800" b="1">
              <a:solidFill>
                <a:srgbClr val="FFB30F"/>
              </a:solidFill>
            </a:rPr>
            <a:t>Awesome!</a:t>
          </a:r>
          <a:endParaRPr lang="ko-KR" altLang="en-US" sz="1800" b="1">
            <a:solidFill>
              <a:srgbClr val="FFB30F"/>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1C3D9-1DB9-46A8-BBA3-13DCE146CAA7}">
  <dimension ref="A1:FF508"/>
  <sheetViews>
    <sheetView tabSelected="1" zoomScaleNormal="100" workbookViewId="0">
      <selection activeCell="L17" sqref="L17"/>
    </sheetView>
  </sheetViews>
  <sheetFormatPr defaultRowHeight="16.5" x14ac:dyDescent="0.3"/>
  <cols>
    <col min="2" max="12" width="9" style="3"/>
    <col min="13" max="13" width="9.5" style="3" customWidth="1"/>
    <col min="14" max="15" width="5.625" style="3" customWidth="1"/>
    <col min="16" max="16" width="5.5" style="3" customWidth="1"/>
    <col min="17" max="17" width="9.5" style="3" hidden="1" customWidth="1"/>
    <col min="18" max="34" width="9" style="3" hidden="1" customWidth="1"/>
    <col min="35" max="35" width="5.625" style="3" hidden="1" customWidth="1"/>
    <col min="36" max="45" width="5.625" style="4" customWidth="1"/>
    <col min="46" max="46" width="9" style="3"/>
    <col min="47" max="48" width="9.5" style="4" customWidth="1"/>
    <col min="49" max="73" width="9.5" style="3" hidden="1" customWidth="1"/>
    <col min="74" max="78" width="9.5" style="39" customWidth="1"/>
    <col min="79" max="79" width="9.5" style="2" customWidth="1"/>
    <col min="80" max="84" width="9" customWidth="1"/>
    <col min="85" max="121" width="9" hidden="1" customWidth="1"/>
    <col min="122" max="123" width="9.875" hidden="1" customWidth="1"/>
    <col min="124" max="124" width="9" hidden="1" customWidth="1"/>
    <col min="125" max="126" width="9" style="1" hidden="1" customWidth="1"/>
    <col min="127" max="145" width="9" hidden="1" customWidth="1"/>
    <col min="146" max="162" width="9" customWidth="1"/>
  </cols>
  <sheetData>
    <row r="1" spans="1:162" ht="17.25" thickBot="1" x14ac:dyDescent="0.35">
      <c r="A1" s="5"/>
      <c r="B1" s="6"/>
      <c r="C1" s="6"/>
      <c r="D1" s="6"/>
      <c r="E1" s="6"/>
      <c r="F1" s="6"/>
      <c r="G1" s="6"/>
      <c r="H1" s="6"/>
      <c r="I1" s="6"/>
      <c r="J1" s="6"/>
      <c r="K1" s="6"/>
      <c r="L1" s="6"/>
      <c r="M1" s="6"/>
      <c r="N1" s="6"/>
      <c r="O1" s="6"/>
      <c r="P1" s="6"/>
      <c r="Q1" s="6"/>
      <c r="R1" s="6"/>
      <c r="S1" s="6"/>
      <c r="T1" s="6"/>
      <c r="U1" s="6"/>
      <c r="V1" s="6"/>
      <c r="W1" s="6"/>
      <c r="X1" s="6"/>
      <c r="Y1" s="6"/>
      <c r="Z1" s="65"/>
      <c r="AA1" s="65"/>
      <c r="AB1" s="65"/>
      <c r="AC1" s="65"/>
      <c r="AD1" s="65"/>
      <c r="AE1" s="65"/>
      <c r="AF1" s="65"/>
      <c r="AG1" s="65"/>
      <c r="AH1" s="65"/>
      <c r="AI1" s="6"/>
      <c r="AJ1" s="13"/>
      <c r="AK1" s="13"/>
      <c r="AL1" s="13"/>
      <c r="AM1" s="13"/>
      <c r="AN1" s="13"/>
      <c r="AO1" s="13"/>
      <c r="AP1" s="13"/>
      <c r="AQ1" s="13"/>
      <c r="AR1" s="13"/>
      <c r="AS1" s="13"/>
      <c r="AT1" s="6"/>
      <c r="AU1" s="13"/>
      <c r="AV1" s="13"/>
      <c r="AW1" s="6"/>
      <c r="AX1" s="6"/>
      <c r="AY1" s="6"/>
      <c r="AZ1" s="6"/>
      <c r="BA1" s="6"/>
      <c r="BB1" s="6"/>
      <c r="BC1" s="6"/>
      <c r="BD1" s="6"/>
      <c r="BE1" s="6"/>
      <c r="BF1" s="6"/>
      <c r="BG1" s="6"/>
      <c r="BH1" s="6"/>
      <c r="BI1" s="6"/>
      <c r="BJ1" s="6"/>
      <c r="BK1" s="6"/>
      <c r="BL1" s="6"/>
      <c r="BM1" s="6"/>
      <c r="BN1" s="6"/>
      <c r="BO1" s="6"/>
      <c r="BP1" s="6"/>
      <c r="BQ1" s="6"/>
      <c r="BR1" s="6"/>
      <c r="BS1" s="6"/>
      <c r="BT1" s="6"/>
      <c r="BU1" s="6"/>
      <c r="BV1" s="38"/>
      <c r="BW1" s="38"/>
      <c r="BX1" s="38"/>
      <c r="BY1" s="38"/>
      <c r="BZ1" s="38"/>
      <c r="CA1" s="6"/>
      <c r="CB1" s="5"/>
      <c r="CC1" s="5"/>
      <c r="CD1" s="5"/>
      <c r="CE1" s="5"/>
      <c r="CF1" s="5"/>
      <c r="CG1" s="5"/>
      <c r="CH1" s="5"/>
      <c r="CI1" s="5" t="str">
        <f>SUBSTITUTE(ADDRESS(1,COLUMN(CI1),4),"1","")</f>
        <v>CI</v>
      </c>
      <c r="CJ1" s="5"/>
      <c r="CK1" s="5"/>
      <c r="CL1" s="5"/>
      <c r="CM1" s="5" t="str">
        <f>SUBSTITUTE(ADDRESS(1,COLUMN(CM1),4),"1","")</f>
        <v>CM</v>
      </c>
      <c r="CN1" s="5"/>
      <c r="CO1" s="5"/>
      <c r="CP1" s="5"/>
      <c r="CQ1" s="5" t="str">
        <f>SUBSTITUTE(ADDRESS(1,COLUMN(CQ1),4),"1","")</f>
        <v>CQ</v>
      </c>
      <c r="CR1" s="5"/>
      <c r="CS1" s="5"/>
      <c r="CT1" s="5"/>
      <c r="CU1" s="5" t="str">
        <f>SUBSTITUTE(ADDRESS(1,COLUMN(CU1),4),"1","")</f>
        <v>CU</v>
      </c>
      <c r="CV1" s="5"/>
      <c r="CW1" s="5"/>
      <c r="CX1" s="5"/>
      <c r="CY1" s="5" t="str">
        <f>SUBSTITUTE(ADDRESS(1,COLUMN(CY1),4),"1","")</f>
        <v>CY</v>
      </c>
      <c r="CZ1" s="5"/>
      <c r="DA1" s="5"/>
      <c r="DB1" s="5"/>
      <c r="DC1" s="5"/>
      <c r="DD1" s="5"/>
      <c r="DE1" s="5"/>
      <c r="DF1" s="5"/>
      <c r="DG1" s="5"/>
      <c r="DH1" s="5"/>
      <c r="DI1" s="5"/>
      <c r="DJ1" s="5"/>
      <c r="DK1" s="5"/>
      <c r="DL1" s="5"/>
      <c r="DM1" s="5"/>
      <c r="DN1" s="5"/>
      <c r="DO1" s="5"/>
      <c r="DP1" s="101" t="s">
        <v>66</v>
      </c>
      <c r="DQ1" s="101"/>
      <c r="DR1" s="101"/>
      <c r="DS1" s="101"/>
      <c r="DT1" s="101"/>
      <c r="DU1" s="101"/>
      <c r="DV1" s="101"/>
      <c r="DW1" s="101"/>
      <c r="DX1" s="101"/>
      <c r="DY1" s="101"/>
      <c r="DZ1" s="101"/>
      <c r="EA1" s="101"/>
      <c r="EB1" s="101"/>
      <c r="EC1" s="101"/>
      <c r="ED1" s="101"/>
      <c r="EE1" s="101"/>
      <c r="EF1" s="101"/>
      <c r="EG1" s="101"/>
      <c r="EH1" s="101"/>
      <c r="EI1" s="5"/>
      <c r="EJ1" s="5"/>
      <c r="EK1" s="5"/>
      <c r="EL1" s="5"/>
      <c r="EM1" s="5"/>
      <c r="EN1" s="5"/>
      <c r="EO1" s="5"/>
      <c r="EP1" s="5"/>
      <c r="EQ1" s="5"/>
      <c r="ER1" s="5"/>
      <c r="ES1" s="5"/>
      <c r="ET1" s="5"/>
      <c r="EU1" s="5"/>
      <c r="EV1" s="5"/>
      <c r="EW1" s="5"/>
      <c r="EX1" s="5"/>
      <c r="EY1" s="5"/>
      <c r="EZ1" s="5"/>
      <c r="FA1" s="5"/>
      <c r="FB1" s="5"/>
      <c r="FC1" s="5"/>
      <c r="FD1" s="5"/>
      <c r="FE1" s="5"/>
      <c r="FF1" s="5"/>
    </row>
    <row r="2" spans="1:162" ht="17.25" thickBot="1" x14ac:dyDescent="0.35">
      <c r="A2" s="5"/>
      <c r="B2" s="12" t="s">
        <v>36</v>
      </c>
      <c r="C2" s="12" t="s">
        <v>43</v>
      </c>
      <c r="D2" s="6"/>
      <c r="E2" s="6"/>
      <c r="F2" s="6"/>
      <c r="G2" s="6"/>
      <c r="H2" s="6"/>
      <c r="I2" s="6"/>
      <c r="J2" s="6"/>
      <c r="K2" s="6"/>
      <c r="L2" s="6"/>
      <c r="M2" s="6"/>
      <c r="N2" s="6"/>
      <c r="O2" s="6"/>
      <c r="P2" s="6"/>
      <c r="Q2" s="6"/>
      <c r="R2" s="6" t="s">
        <v>8</v>
      </c>
      <c r="S2" s="6" t="s">
        <v>5</v>
      </c>
      <c r="T2" s="6" t="s">
        <v>10</v>
      </c>
      <c r="U2" s="6" t="s">
        <v>13</v>
      </c>
      <c r="V2" s="6" t="s">
        <v>14</v>
      </c>
      <c r="W2" s="6" t="s">
        <v>70</v>
      </c>
      <c r="X2" s="6"/>
      <c r="Y2" s="6"/>
      <c r="Z2" s="65"/>
      <c r="AA2" s="65"/>
      <c r="AB2" s="65"/>
      <c r="AC2" s="65"/>
      <c r="AD2" s="65"/>
      <c r="AE2" s="65"/>
      <c r="AF2" s="65"/>
      <c r="AG2" s="65"/>
      <c r="AH2" s="65"/>
      <c r="AI2" s="6"/>
      <c r="AJ2" s="13"/>
      <c r="AK2" s="13"/>
      <c r="AL2" s="13"/>
      <c r="AM2" s="13"/>
      <c r="AN2" s="13"/>
      <c r="AO2" s="13"/>
      <c r="AP2" s="13"/>
      <c r="AQ2" s="13"/>
      <c r="AR2" s="13"/>
      <c r="AS2" s="13"/>
      <c r="AT2" s="6"/>
      <c r="AV2" s="13"/>
      <c r="AW2" s="6"/>
      <c r="AX2" s="6"/>
      <c r="AY2" s="6"/>
      <c r="AZ2" s="6"/>
      <c r="BA2" s="6"/>
      <c r="BB2" s="6"/>
      <c r="BC2" s="6"/>
      <c r="BD2" s="6"/>
      <c r="BE2" s="6"/>
      <c r="BG2" s="6"/>
      <c r="BH2" s="6"/>
      <c r="BI2" s="6"/>
      <c r="BJ2" s="6"/>
      <c r="BK2" s="6"/>
      <c r="BL2" s="6"/>
      <c r="BM2" s="6"/>
      <c r="BN2" s="6"/>
      <c r="BO2" s="6"/>
      <c r="BP2" s="6"/>
      <c r="BQ2" s="6"/>
      <c r="BR2" s="6"/>
      <c r="BS2" s="6"/>
      <c r="BT2" s="6"/>
      <c r="BU2" s="6"/>
      <c r="BV2" s="38"/>
      <c r="BW2" s="38"/>
      <c r="BX2" s="38"/>
      <c r="BY2" s="38"/>
      <c r="BZ2" s="38"/>
      <c r="CA2" s="6"/>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101"/>
      <c r="DQ2" s="101"/>
      <c r="DR2" s="101"/>
      <c r="DS2" s="101"/>
      <c r="DT2" s="101"/>
      <c r="DU2" s="101"/>
      <c r="DV2" s="101"/>
      <c r="DW2" s="101"/>
      <c r="DX2" s="101"/>
      <c r="DY2" s="101"/>
      <c r="DZ2" s="101"/>
      <c r="EA2" s="101"/>
      <c r="EB2" s="101"/>
      <c r="EC2" s="101"/>
      <c r="ED2" s="101"/>
      <c r="EE2" s="101"/>
      <c r="EF2" s="101"/>
      <c r="EG2" s="101"/>
      <c r="EH2" s="101"/>
      <c r="EI2" s="5"/>
      <c r="EJ2" s="5"/>
      <c r="EK2" s="5"/>
      <c r="EL2" s="5"/>
      <c r="EM2" s="5"/>
      <c r="EN2" s="5"/>
      <c r="EO2" s="5"/>
      <c r="EP2" s="5"/>
      <c r="EQ2" s="5"/>
      <c r="ER2" s="5"/>
      <c r="ES2" s="5"/>
      <c r="ET2" s="5"/>
      <c r="EU2" s="5"/>
      <c r="EV2" s="5"/>
      <c r="EW2" s="5"/>
      <c r="EX2" s="5"/>
      <c r="EY2" s="5"/>
      <c r="EZ2" s="5"/>
      <c r="FA2" s="5"/>
      <c r="FB2" s="5"/>
      <c r="FC2" s="5"/>
      <c r="FD2" s="5"/>
      <c r="FE2" s="5"/>
      <c r="FF2" s="5"/>
    </row>
    <row r="3" spans="1:162" ht="17.25" thickBot="1" x14ac:dyDescent="0.35">
      <c r="A3" s="5"/>
      <c r="B3" s="40" t="s">
        <v>75</v>
      </c>
      <c r="C3" s="40" t="s">
        <v>63</v>
      </c>
      <c r="D3" s="6"/>
      <c r="E3" s="6"/>
      <c r="F3" s="6"/>
      <c r="G3" s="6"/>
      <c r="H3" s="6"/>
      <c r="I3" s="6"/>
      <c r="J3" s="6"/>
      <c r="K3" s="6"/>
      <c r="L3" s="6"/>
      <c r="M3" s="6"/>
      <c r="N3" s="6"/>
      <c r="O3" s="6"/>
      <c r="P3" s="6"/>
      <c r="Q3" s="6"/>
      <c r="R3" s="6" cm="1">
        <f t="array" ref="R3">INDEX($DP$24:$EO$31,3,$DP$22)</f>
        <v>1</v>
      </c>
      <c r="S3" s="6" cm="1">
        <f t="array" ref="S3">INDEX($DP$24:$EO$31,4,$DP$22)</f>
        <v>1</v>
      </c>
      <c r="T3" s="6" cm="1">
        <f t="array" ref="T3">INDEX($DP$24:$EO$31,5,$DP$22)</f>
        <v>0.8</v>
      </c>
      <c r="U3" s="6" cm="1">
        <f t="array" ref="U3">INDEX($DP$24:$EO$31,6,$DP$22)</f>
        <v>0</v>
      </c>
      <c r="V3" s="6" cm="1">
        <f t="array" ref="V3">INDEX($DP$24:$EO$31,7,$DP$22)</f>
        <v>0</v>
      </c>
      <c r="W3" s="6" cm="1">
        <f t="array" ref="W3">INDEX($DP$24:$EO$31,8,$DP$22)</f>
        <v>1.7857142857142858</v>
      </c>
      <c r="X3" s="6"/>
      <c r="Y3" s="6"/>
      <c r="Z3" s="65"/>
      <c r="AA3" s="65"/>
      <c r="AB3" s="65"/>
      <c r="AC3" s="65"/>
      <c r="AD3" s="65"/>
      <c r="AE3" s="65"/>
      <c r="AF3" s="65"/>
      <c r="AG3" s="65"/>
      <c r="AH3" s="65"/>
      <c r="AI3" s="6"/>
      <c r="AJ3" s="13"/>
      <c r="AK3" s="13"/>
      <c r="AL3" s="13"/>
      <c r="AM3" s="13"/>
      <c r="AN3" s="13"/>
      <c r="AO3" s="13"/>
      <c r="AP3" s="13"/>
      <c r="AQ3" s="13"/>
      <c r="AR3" s="13"/>
      <c r="AS3" s="13"/>
      <c r="AT3" s="6"/>
      <c r="AU3" s="13"/>
      <c r="AV3" s="13"/>
      <c r="AW3" s="6"/>
      <c r="AX3" s="6"/>
      <c r="AY3" s="6"/>
      <c r="AZ3" s="6"/>
      <c r="BA3" s="6"/>
      <c r="BB3" s="6"/>
      <c r="BC3" s="6"/>
      <c r="BD3" s="6"/>
      <c r="BE3" s="6"/>
      <c r="BF3" s="6"/>
      <c r="BH3" s="6"/>
      <c r="BI3" s="6"/>
      <c r="BJ3" s="6"/>
      <c r="BK3" s="6"/>
      <c r="BL3" s="6"/>
      <c r="BM3" s="6"/>
      <c r="BN3" s="6"/>
      <c r="BO3" s="6"/>
      <c r="BP3" s="6"/>
      <c r="BQ3" s="6"/>
      <c r="BR3" s="6"/>
      <c r="BS3" s="6"/>
      <c r="BT3" s="6"/>
      <c r="BU3" s="6"/>
      <c r="BV3" s="38"/>
      <c r="BW3" s="38"/>
      <c r="BX3" s="38"/>
      <c r="BY3" s="38"/>
      <c r="BZ3" s="38"/>
      <c r="CA3" s="6"/>
      <c r="CB3" s="5"/>
      <c r="CC3" s="5"/>
      <c r="CD3" s="5"/>
      <c r="CE3" s="13"/>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6"/>
      <c r="DV3" s="6"/>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row>
    <row r="4" spans="1:162" ht="17.25" thickBot="1" x14ac:dyDescent="0.35">
      <c r="A4" s="5"/>
      <c r="B4" s="6"/>
      <c r="C4" s="6"/>
      <c r="D4" s="6"/>
      <c r="E4" s="6"/>
      <c r="F4" s="6"/>
      <c r="G4" s="6"/>
      <c r="H4" s="6"/>
      <c r="I4" s="6"/>
      <c r="J4" s="6"/>
      <c r="K4" s="6"/>
      <c r="L4" s="6"/>
      <c r="M4" s="6"/>
      <c r="N4" s="99" t="s">
        <v>65</v>
      </c>
      <c r="O4" s="100"/>
      <c r="P4" s="7"/>
      <c r="Q4" s="6"/>
      <c r="R4" s="6"/>
      <c r="S4" s="6"/>
      <c r="T4" s="6"/>
      <c r="U4" s="6"/>
      <c r="V4" s="6"/>
      <c r="W4" s="6"/>
      <c r="X4" s="6"/>
      <c r="Y4" s="6"/>
      <c r="Z4" s="65"/>
      <c r="AA4" s="65"/>
      <c r="AB4" s="65"/>
      <c r="AC4" s="65"/>
      <c r="AD4" s="65"/>
      <c r="AE4" s="65"/>
      <c r="AF4" s="65"/>
      <c r="AG4" s="65"/>
      <c r="AH4" s="65"/>
      <c r="AI4" s="6"/>
      <c r="AJ4" s="103" t="s">
        <v>8</v>
      </c>
      <c r="AK4" s="104"/>
      <c r="AL4" s="104"/>
      <c r="AM4" s="104"/>
      <c r="AN4" s="105"/>
      <c r="AO4" s="106" t="s">
        <v>5</v>
      </c>
      <c r="AP4" s="104"/>
      <c r="AQ4" s="104"/>
      <c r="AR4" s="104"/>
      <c r="AS4" s="105"/>
      <c r="AT4" s="6"/>
      <c r="AU4" s="13"/>
      <c r="AV4" s="13"/>
      <c r="AW4" s="6"/>
      <c r="AX4" s="6"/>
      <c r="AY4" s="6"/>
      <c r="AZ4" s="6"/>
      <c r="BA4" s="6"/>
      <c r="BB4" s="6"/>
      <c r="BC4" s="6"/>
      <c r="BD4" s="6"/>
      <c r="BE4" s="6"/>
      <c r="BF4" s="6"/>
      <c r="BG4" s="6"/>
      <c r="BH4" s="6"/>
      <c r="BI4" s="6"/>
      <c r="BJ4" s="6"/>
      <c r="BK4" s="6"/>
      <c r="BL4" s="6"/>
      <c r="BM4" s="6"/>
      <c r="BN4" s="6"/>
      <c r="BO4" s="6"/>
      <c r="BP4" s="6"/>
      <c r="BQ4" s="6"/>
      <c r="BR4" s="6"/>
      <c r="BS4" s="6"/>
      <c r="BT4" s="6"/>
      <c r="BU4" s="6"/>
      <c r="BV4" s="107" t="s">
        <v>4</v>
      </c>
      <c r="BW4" s="108"/>
      <c r="BX4" s="108"/>
      <c r="BY4" s="108"/>
      <c r="BZ4" s="109"/>
      <c r="CA4" s="6"/>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6"/>
      <c r="DV4" s="6">
        <f>VLOOKUP(B3,DU5:DV15,2,FALSE)</f>
        <v>3</v>
      </c>
      <c r="DW4" s="6">
        <f>VLOOKUP(C3,DX11:DY19,2,FALSE)</f>
        <v>2</v>
      </c>
      <c r="DX4" s="5" t="s">
        <v>51</v>
      </c>
      <c r="DY4" s="5" t="s">
        <v>52</v>
      </c>
      <c r="DZ4" s="5" t="s">
        <v>53</v>
      </c>
      <c r="EA4" s="5" t="s">
        <v>51</v>
      </c>
      <c r="EB4" s="5" t="s">
        <v>54</v>
      </c>
      <c r="EC4" s="5" t="s">
        <v>2</v>
      </c>
      <c r="ED4" s="5" t="s">
        <v>55</v>
      </c>
      <c r="EE4" s="5" t="s">
        <v>56</v>
      </c>
      <c r="EF4" s="5" t="s">
        <v>57</v>
      </c>
      <c r="EG4" s="5" t="s">
        <v>58</v>
      </c>
      <c r="EH4" s="5" t="s">
        <v>59</v>
      </c>
      <c r="EI4" s="5"/>
      <c r="EJ4" s="5"/>
      <c r="EK4" s="5"/>
      <c r="EL4" s="5"/>
      <c r="EM4" s="5"/>
      <c r="EN4" s="5"/>
      <c r="EO4" s="5"/>
      <c r="EP4" s="5"/>
      <c r="EQ4" s="5"/>
      <c r="ER4" s="5"/>
      <c r="ES4" s="5"/>
      <c r="ET4" s="5"/>
      <c r="EU4" s="5"/>
      <c r="EV4" s="5"/>
      <c r="EW4" s="5"/>
      <c r="EX4" s="5"/>
      <c r="EY4" s="5"/>
      <c r="EZ4" s="5"/>
      <c r="FA4" s="5"/>
      <c r="FB4" s="5"/>
      <c r="FC4" s="5"/>
      <c r="FD4" s="5"/>
      <c r="FE4" s="5"/>
      <c r="FF4" s="5"/>
    </row>
    <row r="5" spans="1:162" ht="17.25" thickBot="1" x14ac:dyDescent="0.35">
      <c r="A5" s="5"/>
      <c r="B5" s="14" t="s">
        <v>76</v>
      </c>
      <c r="C5" s="14" t="s">
        <v>4</v>
      </c>
      <c r="D5" s="14" t="s">
        <v>0</v>
      </c>
      <c r="E5" s="14" t="s">
        <v>28</v>
      </c>
      <c r="F5" s="14" t="s">
        <v>29</v>
      </c>
      <c r="G5" s="14" t="s">
        <v>1</v>
      </c>
      <c r="H5" s="14" t="s">
        <v>2</v>
      </c>
      <c r="I5" s="14" t="s">
        <v>30</v>
      </c>
      <c r="J5" s="14" t="s">
        <v>31</v>
      </c>
      <c r="K5" s="14" t="s">
        <v>32</v>
      </c>
      <c r="L5" s="14" t="s">
        <v>33</v>
      </c>
      <c r="M5" s="14" t="s">
        <v>3</v>
      </c>
      <c r="N5" s="12" t="s">
        <v>64</v>
      </c>
      <c r="O5" s="15" t="s">
        <v>64</v>
      </c>
      <c r="P5" s="6"/>
      <c r="Q5" s="6"/>
      <c r="R5" s="6" t="s">
        <v>1</v>
      </c>
      <c r="S5" s="6" t="s">
        <v>2</v>
      </c>
      <c r="T5" s="6" t="s">
        <v>10</v>
      </c>
      <c r="U5" s="6" t="s">
        <v>10</v>
      </c>
      <c r="V5" s="6" t="s">
        <v>3</v>
      </c>
      <c r="W5" s="6"/>
      <c r="X5" s="6" t="s">
        <v>34</v>
      </c>
      <c r="Y5" s="6" t="s">
        <v>35</v>
      </c>
      <c r="Z5" s="65"/>
      <c r="AA5" s="65"/>
      <c r="AB5" s="65"/>
      <c r="AC5" s="65"/>
      <c r="AD5" s="65"/>
      <c r="AE5" s="65"/>
      <c r="AF5" s="65"/>
      <c r="AG5" s="65"/>
      <c r="AH5" s="65"/>
      <c r="AI5" s="6"/>
      <c r="AJ5" s="12">
        <v>1</v>
      </c>
      <c r="AK5" s="12">
        <v>2</v>
      </c>
      <c r="AL5" s="12">
        <v>3</v>
      </c>
      <c r="AM5" s="12">
        <v>4</v>
      </c>
      <c r="AN5" s="12">
        <v>5</v>
      </c>
      <c r="AO5" s="15">
        <v>1</v>
      </c>
      <c r="AP5" s="14">
        <v>2</v>
      </c>
      <c r="AQ5" s="14">
        <v>3</v>
      </c>
      <c r="AR5" s="14">
        <v>4</v>
      </c>
      <c r="AS5" s="14">
        <v>5</v>
      </c>
      <c r="AT5" s="6"/>
      <c r="AU5" s="14" t="s">
        <v>36</v>
      </c>
      <c r="AV5" s="14" t="s">
        <v>43</v>
      </c>
      <c r="AW5" s="6" t="s">
        <v>60</v>
      </c>
      <c r="AX5" s="6" t="s">
        <v>61</v>
      </c>
      <c r="AY5" s="6" t="s">
        <v>73</v>
      </c>
      <c r="AZ5" s="6" t="s">
        <v>8</v>
      </c>
      <c r="BA5" s="6"/>
      <c r="BB5" s="6"/>
      <c r="BC5" s="6"/>
      <c r="BD5" s="6"/>
      <c r="BE5" s="6" t="s">
        <v>74</v>
      </c>
      <c r="BF5" s="6" t="s">
        <v>5</v>
      </c>
      <c r="BG5" s="6"/>
      <c r="BH5" s="6"/>
      <c r="BI5" s="6"/>
      <c r="BJ5" s="6"/>
      <c r="BK5" s="6" t="s">
        <v>1</v>
      </c>
      <c r="BL5" s="6" t="s">
        <v>2</v>
      </c>
      <c r="BM5" s="6" t="s">
        <v>10</v>
      </c>
      <c r="BN5" s="6" t="s">
        <v>10</v>
      </c>
      <c r="BO5" s="6" t="s">
        <v>3</v>
      </c>
      <c r="BP5" s="6" t="s">
        <v>0</v>
      </c>
      <c r="BQ5" s="6" t="s">
        <v>67</v>
      </c>
      <c r="BR5" s="6" t="s">
        <v>68</v>
      </c>
      <c r="BS5" s="6"/>
      <c r="BT5" s="6"/>
      <c r="BU5" s="6"/>
      <c r="BV5" s="55">
        <v>1</v>
      </c>
      <c r="BW5" s="12">
        <v>2</v>
      </c>
      <c r="BX5" s="12">
        <v>3</v>
      </c>
      <c r="BY5" s="12">
        <v>4</v>
      </c>
      <c r="BZ5" s="12">
        <v>5</v>
      </c>
      <c r="CA5" s="6"/>
      <c r="CB5" s="5"/>
      <c r="CC5" s="5"/>
      <c r="CD5" s="5"/>
      <c r="CE5" s="5"/>
      <c r="CF5" s="5"/>
      <c r="CG5" s="5"/>
      <c r="CH5" s="102" t="s">
        <v>8</v>
      </c>
      <c r="CI5" s="102"/>
      <c r="CJ5" s="102"/>
      <c r="CK5" s="5"/>
      <c r="CL5" s="102" t="s">
        <v>39</v>
      </c>
      <c r="CM5" s="102"/>
      <c r="CN5" s="102"/>
      <c r="CO5" s="6"/>
      <c r="CP5" s="102" t="s">
        <v>40</v>
      </c>
      <c r="CQ5" s="102"/>
      <c r="CR5" s="102"/>
      <c r="CS5" s="5"/>
      <c r="CT5" s="102" t="s">
        <v>37</v>
      </c>
      <c r="CU5" s="102"/>
      <c r="CV5" s="102"/>
      <c r="CW5" s="5"/>
      <c r="CX5" s="102" t="s">
        <v>38</v>
      </c>
      <c r="CY5" s="102"/>
      <c r="CZ5" s="102"/>
      <c r="DA5" s="5"/>
      <c r="DB5" s="102" t="s">
        <v>13</v>
      </c>
      <c r="DC5" s="102"/>
      <c r="DD5" s="6"/>
      <c r="DE5" s="102" t="s">
        <v>14</v>
      </c>
      <c r="DF5" s="102"/>
      <c r="DG5" s="5"/>
      <c r="DH5" s="102" t="s">
        <v>3</v>
      </c>
      <c r="DI5" s="102"/>
      <c r="DJ5" s="5"/>
      <c r="DK5" s="6"/>
      <c r="DL5" s="6" t="s">
        <v>10</v>
      </c>
      <c r="DM5" s="6"/>
      <c r="DN5" s="6"/>
      <c r="DO5" s="6"/>
      <c r="DP5" s="6" t="s">
        <v>60</v>
      </c>
      <c r="DQ5" s="5" t="s">
        <v>62</v>
      </c>
      <c r="DR5" s="6"/>
      <c r="DS5" s="6"/>
      <c r="DT5" s="6"/>
      <c r="DU5" s="6" t="s">
        <v>9</v>
      </c>
      <c r="DV5" s="6">
        <v>1</v>
      </c>
      <c r="DW5" s="5"/>
      <c r="DX5" s="5" t="s">
        <v>41</v>
      </c>
      <c r="DY5" s="5" t="s">
        <v>45</v>
      </c>
      <c r="DZ5" s="5" t="s">
        <v>45</v>
      </c>
      <c r="EA5" s="5" t="s">
        <v>46</v>
      </c>
      <c r="EB5" s="5" t="s">
        <v>45</v>
      </c>
      <c r="EC5" s="5" t="s">
        <v>45</v>
      </c>
      <c r="ED5" s="5" t="s">
        <v>45</v>
      </c>
      <c r="EE5" s="5" t="s">
        <v>45</v>
      </c>
      <c r="EF5" s="5" t="s">
        <v>45</v>
      </c>
      <c r="EG5" s="5" t="s">
        <v>45</v>
      </c>
      <c r="EH5" s="5" t="s">
        <v>45</v>
      </c>
      <c r="EI5" s="5"/>
      <c r="EJ5" s="5"/>
      <c r="EK5" s="5"/>
      <c r="EL5" s="5"/>
      <c r="EM5" s="5"/>
      <c r="EN5" s="5"/>
      <c r="EO5" s="5"/>
      <c r="EP5" s="5"/>
      <c r="EQ5" s="5"/>
      <c r="ER5" s="5"/>
      <c r="ES5" s="5"/>
      <c r="ET5" s="5"/>
      <c r="EU5" s="5"/>
      <c r="EV5" s="5"/>
      <c r="EW5" s="5"/>
      <c r="EX5" s="5"/>
      <c r="EY5" s="5"/>
      <c r="EZ5" s="5"/>
      <c r="FA5" s="5"/>
      <c r="FB5" s="5"/>
      <c r="FC5" s="5"/>
      <c r="FD5" s="5"/>
      <c r="FE5" s="5"/>
      <c r="FF5" s="5"/>
    </row>
    <row r="6" spans="1:162" x14ac:dyDescent="0.3">
      <c r="A6" s="5"/>
      <c r="B6" s="16">
        <f>IF(C6=0,"",ROW(A1))</f>
        <v>1</v>
      </c>
      <c r="C6" s="21">
        <v>683.63</v>
      </c>
      <c r="D6" s="21">
        <v>100</v>
      </c>
      <c r="E6" s="21"/>
      <c r="F6" s="21">
        <v>99</v>
      </c>
      <c r="G6" s="21">
        <v>2</v>
      </c>
      <c r="H6" s="22">
        <v>1</v>
      </c>
      <c r="I6" s="22">
        <v>93</v>
      </c>
      <c r="J6" s="22">
        <v>98</v>
      </c>
      <c r="K6" s="22"/>
      <c r="L6" s="22"/>
      <c r="M6" s="22"/>
      <c r="N6" s="21"/>
      <c r="O6" s="22"/>
      <c r="P6" s="6"/>
      <c r="Q6" s="6">
        <f>IF(AND($DV$4=4,F6=0)=TRUE,1.1,1)</f>
        <v>1</v>
      </c>
      <c r="R6" s="6">
        <f>VLOOKUP(G6,$DB$7:$DC$15,2,FALSE)</f>
        <v>-1</v>
      </c>
      <c r="S6" s="6">
        <f>VLOOKUP(H6,$DE$7:$DF$15,2,FALSE)</f>
        <v>10</v>
      </c>
      <c r="T6" s="6">
        <f>ROUND(IF(AND($DV$4=6,$DW$4=1),IF(N6=1,1.03,1),1)*IF(I6=0,VLOOKUP(K6,$DK$7:$DM$61,3,FALSE),VLOOKUP(I6,$DK$7:$DL$61,2,FALSE)),2)</f>
        <v>64.08</v>
      </c>
      <c r="U6" s="6">
        <f>ROUND(IF(AND($DV$4=6,$DW$4=1),IF(O6=1,1.03,1),1)*IF(J6=0,VLOOKUP(L6,$DK$7:$DM$61,3,FALSE),VLOOKUP(J6,$DK$7:$DL$61,2,FALSE)),2)</f>
        <v>65.66</v>
      </c>
      <c r="V6" s="8" cm="1">
        <f t="array" ref="V6">IF(M6=0,0,IF(OR($DV$4=3,$DV$4=4),0,IF($DV$4=1,INDEX($DI$7:$DI$15,SUM(IF(M6&lt;$DH$7:$DH$15=TRUE,1,0))+1),VLOOKUP(M6,$DK$7:$DL$107,2,FALSE))))</f>
        <v>0</v>
      </c>
      <c r="W6" s="6">
        <f>ROUND((C6-S6*(1-$V$3)-V6*(IF($DV$4=1,1,0))-R6*(1-$U$3))/$W$3-R6*$U$3-S6*$V$3-(SUM(T6:V6)-MIN(T6:V6))*$T$3,2)</f>
        <v>274</v>
      </c>
      <c r="X6" s="6" cm="1">
        <f t="array" aca="1" ref="X6" ca="1">SUM(IF((IF(E6=0,INDIRECT(_xlfn.CONCAT($CQ$1,MATCH(F6,$CP$7:$CP$100,0)+6)):INDIRECT(_xlfn.CONCAT($CQ$1,MATCH(F6,$CP$7:$CP$100,0)+6+SUM(IF((F6=$CP$7:$CP$59)=TRUE,1,0))-1)),INDIRECT(_xlfn.CONCAT($CM$1,MATCH(E6,$CL$7:$CL$100,0)+6)):INDIRECT(_xlfn.CONCAT($CM$1,MATCH(E6,$CL$7:$CL$100,0)+6+SUM(IF((E6=$CL$7:$CL$59)=TRUE,1,0))-1)))*$S$3*$Q6)=0,0,1))</f>
        <v>2</v>
      </c>
      <c r="Y6" s="6" cm="1">
        <f t="array" aca="1" ref="Y6" ca="1">SUM(IF((TRANSPOSE(MMULT(MMULT(_xlfn.MUNIT(X6),IF(ROUND(MMULT(IF(E6=0,INDIRECT(_xlfn.CONCAT($CQ$1,MATCH(F6,$CP$7:$CP$100,0)+6)):INDIRECT(_xlfn.CONCAT($CQ$1,MATCH(F6,$CP$7:$CP$100,0)+6+SUM(IF((F6=$CP$7:$CP$59)=TRUE,1,0))-1)),INDIRECT(_xlfn.CONCAT($CM$1,MATCH(E6,$CL$7:$CL$100,0)+6)):INDIRECT(_xlfn.CONCAT($CM$1,MATCH(E6,$CL$7:$CL$100,0)+6+SUM(IF((E6=$CL$7:$CL$59)=TRUE,1,0))-1)))*$S$3*$Q6,1/TRANSPOSE(W6-INDIRECT(_xlfn.CONCAT($CI$1,MATCH(D6,$CH$7:$CH$100,0)+6)):INDIRECT(_xlfn.CONCAT($CI$1,MATCH(D6,$CH$7:$CH$100,0)+6+SUM(IF((D6=$CH$7:$CH$59)=TRUE,1,0))-1))*$R$3)),1)=1,1,0)),W6-INDIRECT(_xlfn.CONCAT($CI$1,MATCH(D6,$CH$7:$CH$100,0)+6)):INDIRECT(_xlfn.CONCAT($CI$1,MATCH(D6,$CH$7:$CH$100,0)+6+SUM(IF((D6=$CH$7:$CH$59)=TRUE,1,0))-1))*$R$3)))=0,0,1))</f>
        <v>2</v>
      </c>
      <c r="Z6" s="65"/>
      <c r="AA6" s="65" cm="1">
        <f t="array" aca="1" ref="AA6:AB6" ca="1">IFERROR(ROUND(IF(_xlfn._xlws.SORT(TRANSPOSE(MMULT(MMULT(_xlfn.MUNIT(X6),IF(ROUND(MMULT(IF(E6=0,IF($DW$4=1,INDIRECT(_xlfn.CONCAT($CY$1,MATCH(F6,$CX$7:$CX$100,0)+6)):INDIRECT(_xlfn.CONCAT($CY$1,MATCH(F6,$CX$7:$CX$100,0)+6+SUM(IF((F6=$CX$7:$CX$59)=TRUE,1,0))-1)),INDIRECT(_xlfn.CONCAT($CQ$1,MATCH(F6,$CP$7:$CP$100,0)+6)):INDIRECT(_xlfn.CONCAT($CQ$1,MATCH(F6,$CP$7:$CP$100,0)+6+SUM(IF((F6=$CP$7:$CP$59)=TRUE,1,0))-1))),IF(OR($DW$4=2,$DW$4=3),INDIRECT(_xlfn.CONCAT($CU$1,MATCH(E6,$CT$7:$CT$100,0)+6)):INDIRECT(_xlfn.CONCAT($CU$1,MATCH(E6,$CT$7:$CT$100,0)+6+SUM(IF((E6=$CT$7:$CT$59)=TRUE,1,0))-1)),INDIRECT(_xlfn.CONCAT($CM$1,MATCH(E6,$CL$7:$CL$100,0)+6)):INDIRECT(_xlfn.CONCAT($CM$1,MATCH(E6,$CL$7:$CL$100,0)+6+SUM(IF((E6=$CL$7:$CL$59)=TRUE,1,0))-1))))*$S$3*IF(AND($DV$4=4,F6=0),1.1,1),1/TRANSPOSE(W6-INDIRECT(_xlfn.CONCAT($CI$1,MATCH(D6,$CH$7:$CH$100,0)+6)):INDIRECT(_xlfn.CONCAT($CI$1,MATCH(D6,$CH$7:$CH$100,0)+6+SUM(IF((D6=$CH$7:$CH$59)=TRUE,1,0))-1))*$R$3)),3)=1,1,0)),W6-INDIRECT(_xlfn.CONCAT($CI$1,MATCH(D6,$CH$7:$CH$100,0)+6)):INDIRECT(_xlfn.CONCAT($CI$1,MATCH(D6,$CH$7:$CH$100,0)+6+SUM(IF((D6=$CH$7:$CH$59)=TRUE,1,0))-1))*$R$3))/($S$3*$Q6),1,-1,TRUE)=0,"",_xlfn._xlws.SORT(TRANSPOSE(MMULT(MMULT(_xlfn.MUNIT(X6),IF(ROUND(MMULT(IF(E6=0,IF($DW$4=1,INDIRECT(_xlfn.CONCAT($CY$1,MATCH(F6,$CX$7:$CX$100,0)+6)):INDIRECT(_xlfn.CONCAT($CY$1,MATCH(F6,$CX$7:$CX$100,0)+6+SUM(IF((F6=$CX$7:$CX$59)=TRUE,1,0))-1)),INDIRECT(_xlfn.CONCAT($CQ$1,MATCH(F6,$CP$7:$CP$100,0)+6)):INDIRECT(_xlfn.CONCAT($CQ$1,MATCH(F6,$CP$7:$CP$100,0)+6+SUM(IF((F6=$CP$7:$CP$59)=TRUE,1,0))-1))),IF(OR($DW$4=2,$DW$4=3),INDIRECT(_xlfn.CONCAT($CU$1,MATCH(E6,$CT$7:$CT$100,0)+6)):INDIRECT(_xlfn.CONCAT($CU$1,MATCH(E6,$CT$7:$CT$100,0)+6+SUM(IF((E6=$CT$7:$CT$59)=TRUE,1,0))-1)),INDIRECT(_xlfn.CONCAT($CM$1,MATCH(E6,$CL$7:$CL$100,0)+6)):INDIRECT(_xlfn.CONCAT($CM$1,MATCH(E6,$CL$7:$CL$100,0)+6+SUM(IF((E6=$CL$7:$CL$59)=TRUE,1,0))-1))))*$S$3*IF(AND($DV$4=4,F6=0),1.1,1),1/TRANSPOSE(W6-INDIRECT(_xlfn.CONCAT($CI$1,MATCH(D6,$CH$7:$CH$100,0)+6)):INDIRECT(_xlfn.CONCAT($CI$1,MATCH(D6,$CH$7:$CH$100,0)+6+SUM(IF((D6=$CH$7:$CH$59)=TRUE,1,0))-1))*$R$3)),3)=1,1,0)),W6-INDIRECT(_xlfn.CONCAT($CI$1,MATCH(D6,$CH$7:$CH$100,0)+6)):INDIRECT(_xlfn.CONCAT($CI$1,MATCH(D6,$CH$7:$CH$100,0)+6+SUM(IF((D6=$CH$7:$CH$59)=TRUE,1,0))-1))*$R$3))/($S$3*$Q6),1,-1,TRUE)),1),"")</f>
        <v>268</v>
      </c>
      <c r="AB6" s="65">
        <f ca="1"/>
        <v>135</v>
      </c>
      <c r="AC6" s="65"/>
      <c r="AD6" s="65"/>
      <c r="AE6" s="65"/>
      <c r="AF6" s="65"/>
      <c r="AG6" s="65"/>
      <c r="AH6" s="65"/>
      <c r="AI6" s="6"/>
      <c r="AJ6" s="25">
        <f ca="1">IF(IF(AO6="",0,($W6-AO6*$S$3)/$R$3)=0,"",IF(AO6=0,0,($W6-AO6*$S$3)/$R$3))</f>
        <v>140</v>
      </c>
      <c r="AK6" s="26">
        <f ca="1">IF(IF(AP6="",0,($W6-AP6*$S$3)/$R$3)=0,"",IF(AP6=0,0,($W6-AP6*$S$3)/$R$3))</f>
        <v>139</v>
      </c>
      <c r="AL6" s="26" t="str">
        <f>IF(IF(AQ6="",0,($W6-AQ6*$S$3)/$R$3)=0,"",IF(AQ6=0,0,($W6-AQ6*$S$3)/$R$3))</f>
        <v/>
      </c>
      <c r="AM6" s="26" t="str">
        <f>IF(IF(AR6="",0,($W6-AR6*$S$3)/$R$3)=0,"",IF(AR6=0,0,($W6-AR6*$S$3)/$R$3))</f>
        <v/>
      </c>
      <c r="AN6" s="111" t="str">
        <f>IF(IF(AS6="",0,($W6-AS6*$S$3)/$R$3)=0,"",IF(AS6=0,0,($W6-AS6*$S$3)/$R$3))</f>
        <v/>
      </c>
      <c r="AO6" s="25">
        <f ca="1">IFERROR(IF(IF(AA6&gt;200,AA6/2,AA6)=0,"",IF(AA6&gt;200,AA6/2,AA6)),"")</f>
        <v>134</v>
      </c>
      <c r="AP6" s="26">
        <f t="shared" ref="AP6:AS6" ca="1" si="0">IFERROR(IF(IF(AB6&gt;200,AB6/2,AB6)=0,"",IF(AB6&gt;200,AB6/2,AB6)),"")</f>
        <v>135</v>
      </c>
      <c r="AQ6" s="26" t="str">
        <f t="shared" si="0"/>
        <v/>
      </c>
      <c r="AR6" s="26" t="str">
        <f t="shared" si="0"/>
        <v/>
      </c>
      <c r="AS6" s="27" t="str">
        <f t="shared" si="0"/>
        <v/>
      </c>
      <c r="AT6" s="6"/>
      <c r="AU6" s="19" t="s">
        <v>22</v>
      </c>
      <c r="AV6" s="19" t="s">
        <v>85</v>
      </c>
      <c r="AW6" s="43">
        <f>IFERROR(VLOOKUP(AU6,$DU$5:$DV$15,2,FALSE),12)</f>
        <v>6</v>
      </c>
      <c r="AX6" s="34">
        <f t="shared" ref="AX6:AX26" si="1">VLOOKUP(AV6,$DX$11:$DY$19,2,FALSE)</f>
        <v>3</v>
      </c>
      <c r="AY6" s="34" cm="1">
        <f t="array" ref="AY6">_xlfn.XMATCH(1,IF(IF((AU6=$DP$24:$EO$24)=TRUE,1,0)+IF((AV6=$DP$25:$EO$25)=TRUE,1,0)=2,1,0))</f>
        <v>12</v>
      </c>
      <c r="AZ6" s="34" cm="1">
        <f t="array" aca="1" ref="AZ6:BD6" ca="1">AJ6:AN6</f>
        <v>140</v>
      </c>
      <c r="BA6" s="34">
        <f ca="1"/>
        <v>139</v>
      </c>
      <c r="BB6" s="34" t="str">
        <f ca="1"/>
        <v/>
      </c>
      <c r="BC6" s="34" t="str">
        <f ca="1"/>
        <v/>
      </c>
      <c r="BD6" s="34" t="str">
        <f ca="1"/>
        <v/>
      </c>
      <c r="BE6" s="34">
        <f>IF(E6=0,0,1)</f>
        <v>0</v>
      </c>
      <c r="BF6" s="34" cm="1">
        <f t="array" aca="1" ref="BF6:BJ6" ca="1">IF(AND(BE6=1,AX6&lt;&gt;1),VLOOKUP(E6,변환표준점수!$H$8:$O$60,_xlfn.XMATCH('표점 계산기'!$AU6,변환표준점수!$I$6:$O$6)+1,FALSE),IF(AND($E6=0,$DW$4=1),INDEX($CQ$7:$CQ$73,SUM(IF(AO6=$CY$7:$CY$59,ROW($A$1:$A$50),0))),IF(AND($E6&lt;&gt;0,$DW$4&lt;&gt;1),INDEX($CM$7:$CM$73,SUM(IF(AO6=$CU$7:$CU$59,ROW($A$1:$A$50),0))),AO6:AS6)))</f>
        <v>134</v>
      </c>
      <c r="BG6" s="34">
        <f ca="1"/>
        <v>135</v>
      </c>
      <c r="BH6" s="34" t="str">
        <f ca="1"/>
        <v/>
      </c>
      <c r="BI6" s="34" t="str">
        <f ca="1"/>
        <v/>
      </c>
      <c r="BJ6" s="34" t="str">
        <f ca="1"/>
        <v/>
      </c>
      <c r="BK6" s="34">
        <f>VLOOKUP(G6,변환표준점수!$X$8:$AM$16,_xlfn.XMATCH(AU6,변환표준점수!$Y$5:$AM$5)+IF(OR(AW6=6,AW6=7,AW6=10,AW6=11),IF(AX6=1,0,1),0)+1,FALSE)</f>
        <v>96</v>
      </c>
      <c r="BL6" s="34">
        <f>VLOOKUP(H6,변환표준점수!$AO$8:$BE$16,_xlfn.XMATCH(AU6,변환표준점수!$AP$5:$BE$5)+IF(OR(AW6=3,AW6=6,AW6=8,AW6=9,AW6=10),IF(AX6=1,0,1),0)+1,FALSE)</f>
        <v>0</v>
      </c>
      <c r="BM6" s="34">
        <f>IF(I6=0,VLOOKUP(K6,변환표준점수!$BU$8:$CF$62,'표점 계산기'!$AW6+1,FALSE),VLOOKUP(I6,변환표준점수!$BH$8:$BS$62,'표점 계산기'!$AW6+1,FALSE))</f>
        <v>64.08</v>
      </c>
      <c r="BN6" s="34">
        <f>IF(J6=0,VLOOKUP(L6,변환표준점수!$BU$8:$CF$62,'표점 계산기'!$AW6+1,FALSE),VLOOKUP(J6,변환표준점수!$BH$8:$BS$62,'표점 계산기'!$AW6+1,FALSE))</f>
        <v>65.34</v>
      </c>
      <c r="BO6" s="34" cm="1">
        <f t="array" ref="BO6">IF(M6=0,0,IF(OR(AW6=3,AW6=4),0,IF(AW6=1,INDEX($DI$7:$DI$15,SUM(IF(M6&lt;$DH$7:$DH$15=TRUE,1,0))+1),VLOOKUP(M6,변환표준점수!$BH$8:$BS$62,'표점 계산기'!AW6+1,FALSE))))</f>
        <v>0</v>
      </c>
      <c r="BP6" s="34" cm="1">
        <f t="array" ref="BP6">INDEX($DP$24:$EO$31,COLUMN(C1),$AY6)</f>
        <v>2.0833333333333335</v>
      </c>
      <c r="BQ6" s="34" cm="1">
        <f t="array" ref="BQ6">INDEX($DP$24:$EO$31,COLUMN(D1),$AY6)</f>
        <v>2.9197080291970803</v>
      </c>
      <c r="BR6" s="34" cm="1">
        <f t="array" ref="BR6">INDEX($DP$24:$EO$31,COLUMN(E1),$AY6)</f>
        <v>1.521375323292256</v>
      </c>
      <c r="BS6" s="34" cm="1">
        <f t="array" ref="BS6">INDEX($DP$24:$EO$31,COLUMN(F1),$AY6)</f>
        <v>0</v>
      </c>
      <c r="BT6" s="34" cm="1">
        <f t="array" ref="BT6">INDEX($DP$24:$EO$31,COLUMN(G1),$AY6)</f>
        <v>0</v>
      </c>
      <c r="BU6" s="34" cm="1">
        <f t="array" ref="BU6">INDEX($DP$24:$EO$31,COLUMN(H1),$AY6)</f>
        <v>1</v>
      </c>
      <c r="BV6" s="56" cm="1">
        <f t="array" aca="1" ref="BV6:BZ6" ca="1">IFERROR(ROUND(IF(IFERROR(BF6:BJ6/BF6:BJ6,0)=1,(IFERROR(AZ6:BD6*BP6,0)+IFERROR(BF6:BJ6*BQ6,0)+(SUM(BM6:BO6)-MIN(BM6:BO6))*BR6+BK6*BS6+BL6*BT6)*BU6+BK6*(1-BS6)+BL6*(1-BT6)+IF(AW6=1,BO6,0),""),2),"")</f>
        <v>975.8</v>
      </c>
      <c r="BW6" s="57">
        <f ca="1"/>
        <v>976.64</v>
      </c>
      <c r="BX6" s="57" t="str">
        <f ca="1"/>
        <v/>
      </c>
      <c r="BY6" s="57" t="str">
        <f ca="1"/>
        <v/>
      </c>
      <c r="BZ6" s="58" t="str">
        <f ca="1"/>
        <v/>
      </c>
      <c r="CA6" s="5"/>
      <c r="CB6" s="5"/>
      <c r="CC6" s="5"/>
      <c r="CD6" s="5"/>
      <c r="CE6" s="5"/>
      <c r="CF6" s="5"/>
      <c r="CG6" s="5"/>
      <c r="CH6" s="6" t="s">
        <v>6</v>
      </c>
      <c r="CI6" s="6" t="s">
        <v>7</v>
      </c>
      <c r="CJ6" s="6" t="s">
        <v>6</v>
      </c>
      <c r="CK6" s="5"/>
      <c r="CL6" s="6" t="s">
        <v>6</v>
      </c>
      <c r="CM6" s="6" t="s">
        <v>7</v>
      </c>
      <c r="CN6" s="6" t="s">
        <v>6</v>
      </c>
      <c r="CO6" s="6"/>
      <c r="CP6" s="6" t="s">
        <v>6</v>
      </c>
      <c r="CQ6" s="6" t="s">
        <v>7</v>
      </c>
      <c r="CR6" s="6" t="s">
        <v>6</v>
      </c>
      <c r="CS6" s="5"/>
      <c r="CT6" s="6" t="s">
        <v>6</v>
      </c>
      <c r="CU6" s="6" t="s">
        <v>7</v>
      </c>
      <c r="CV6" s="6" t="s">
        <v>6</v>
      </c>
      <c r="CW6" s="5"/>
      <c r="CX6" s="6" t="s">
        <v>6</v>
      </c>
      <c r="CY6" s="6" t="s">
        <v>7</v>
      </c>
      <c r="CZ6" s="6" t="s">
        <v>6</v>
      </c>
      <c r="DA6" s="5"/>
      <c r="DB6" s="6" t="s">
        <v>15</v>
      </c>
      <c r="DC6" s="6" t="s">
        <v>16</v>
      </c>
      <c r="DD6" s="6"/>
      <c r="DE6" s="6" t="s">
        <v>15</v>
      </c>
      <c r="DF6" s="6" t="s">
        <v>16</v>
      </c>
      <c r="DG6" s="5"/>
      <c r="DH6" s="6" t="s">
        <v>15</v>
      </c>
      <c r="DI6" s="6" t="s">
        <v>17</v>
      </c>
      <c r="DJ6" s="5"/>
      <c r="DK6" s="6"/>
      <c r="DL6" s="6" t="s">
        <v>11</v>
      </c>
      <c r="DM6" s="6" t="s">
        <v>12</v>
      </c>
      <c r="DN6" s="6"/>
      <c r="DO6" s="6"/>
      <c r="DP6" s="6">
        <f>VLOOKUP(AU6,$DU$5:$DV$15,2,FALSE)</f>
        <v>6</v>
      </c>
      <c r="DQ6" s="5"/>
      <c r="DR6" s="5"/>
      <c r="DS6" s="5"/>
      <c r="DT6" s="5"/>
      <c r="DU6" s="6" t="s">
        <v>18</v>
      </c>
      <c r="DV6" s="6">
        <v>2</v>
      </c>
      <c r="DW6" s="5"/>
      <c r="DX6" s="5" t="s">
        <v>42</v>
      </c>
      <c r="DY6" s="5" t="s">
        <v>44</v>
      </c>
      <c r="DZ6" s="5" t="s">
        <v>44</v>
      </c>
      <c r="EA6" s="5"/>
      <c r="EB6" s="5" t="s">
        <v>44</v>
      </c>
      <c r="EC6" s="5" t="s">
        <v>44</v>
      </c>
      <c r="ED6" s="5" t="s">
        <v>44</v>
      </c>
      <c r="EE6" s="5" t="s">
        <v>44</v>
      </c>
      <c r="EF6" s="5" t="s">
        <v>44</v>
      </c>
      <c r="EG6" s="5" t="s">
        <v>44</v>
      </c>
      <c r="EH6" s="5" t="s">
        <v>49</v>
      </c>
      <c r="EI6" s="5"/>
      <c r="EJ6" s="5"/>
      <c r="EK6" s="5"/>
      <c r="EL6" s="5"/>
      <c r="EM6" s="5"/>
      <c r="EN6" s="5"/>
      <c r="EO6" s="5"/>
      <c r="EP6" s="5"/>
      <c r="EQ6" s="5"/>
      <c r="ER6" s="5"/>
      <c r="ES6" s="5"/>
      <c r="ET6" s="5"/>
      <c r="EU6" s="5"/>
      <c r="EV6" s="5"/>
      <c r="EW6" s="5"/>
      <c r="EX6" s="5"/>
      <c r="EY6" s="5"/>
      <c r="EZ6" s="5"/>
      <c r="FA6" s="5"/>
      <c r="FB6" s="5"/>
      <c r="FC6" s="5"/>
      <c r="FD6" s="5"/>
      <c r="FE6" s="5"/>
      <c r="FF6" s="5"/>
    </row>
    <row r="7" spans="1:162" x14ac:dyDescent="0.3">
      <c r="A7" s="5"/>
      <c r="B7" s="17" t="str">
        <f t="shared" ref="B7:B70" si="2">IF(C7=0,"",ROW(A2))</f>
        <v/>
      </c>
      <c r="C7" s="23"/>
      <c r="D7" s="23"/>
      <c r="E7" s="23"/>
      <c r="F7" s="23"/>
      <c r="G7" s="23"/>
      <c r="H7" s="24"/>
      <c r="I7" s="24"/>
      <c r="J7" s="24"/>
      <c r="K7" s="24"/>
      <c r="L7" s="24"/>
      <c r="M7" s="24"/>
      <c r="N7" s="23"/>
      <c r="O7" s="24"/>
      <c r="P7" s="6"/>
      <c r="Q7" s="65">
        <f t="shared" ref="Q7:Q70" si="3">IF(AND($DV$4=4,F7=0)=TRUE,1.1,1)</f>
        <v>1</v>
      </c>
      <c r="R7" s="6" t="e">
        <f t="shared" ref="R7:R8" si="4">VLOOKUP(G7,$DB$7:$DC$15,2,FALSE)</f>
        <v>#N/A</v>
      </c>
      <c r="S7" s="6" t="e">
        <f t="shared" ref="S7:S8" si="5">VLOOKUP(H7,$DE$7:$DF$15,2,FALSE)</f>
        <v>#N/A</v>
      </c>
      <c r="T7" s="6" t="e">
        <f t="shared" ref="T7:T8" si="6">ROUND(IF(AND($DV$4=6,$DW$4=1),IF(N7=1,1.03,1),1)*IF(I7=0,VLOOKUP(K7,$DK$7:$DM$61,3,FALSE),VLOOKUP(I7,$DK$7:$DL$61,2,FALSE)),2)</f>
        <v>#N/A</v>
      </c>
      <c r="U7" s="6" t="e">
        <f t="shared" ref="U7:U8" si="7">ROUND(IF(AND($DV$4=6,$DW$4=1),IF(O7=1,1.03,1),1)*IF(J7=0,VLOOKUP(L7,$DK$7:$DM$61,3,FALSE),VLOOKUP(J7,$DK$7:$DL$61,2,FALSE)),2)</f>
        <v>#N/A</v>
      </c>
      <c r="V7" s="8" cm="1">
        <f t="array" ref="V7">IF(M7=0,0,IF(OR($DV$4=3,$DV$4=4),0,IF($DV$4=1,INDEX($DI$7:$DI$15,SUM(IF(M7&lt;$DH$7:$DH$15=TRUE,1,0))+1),VLOOKUP(M7,$DK$7:$DL$107,2,FALSE))))</f>
        <v>0</v>
      </c>
      <c r="W7" s="6" t="e">
        <f t="shared" ref="W7:W69" si="8">ROUND((C7-S7*(1-$V$3)-V7*(IF($DV$4=1,1,0))-R7*(1-$U$3))/$W$3-R7*$U$3-S7*$V$3-(SUM(T7:V7)-MIN(T7:V7))*$T$3,2)</f>
        <v>#N/A</v>
      </c>
      <c r="X7" s="65" cm="1">
        <f t="array" aca="1" ref="X7" ca="1">SUM(IF((IF(E7=0,INDIRECT(_xlfn.CONCAT($CQ$1,MATCH(F7,$CP$7:$CP$100,0)+6)):INDIRECT(_xlfn.CONCAT($CQ$1,MATCH(F7,$CP$7:$CP$100,0)+6+SUM(IF((F7=$CP$7:$CP$59)=TRUE,1,0))-1)),INDIRECT(_xlfn.CONCAT($CM$1,MATCH(E7,$CL$7:$CL$100,0)+6)):INDIRECT(_xlfn.CONCAT($CM$1,MATCH(E7,$CL$7:$CL$100,0)+6+SUM(IF((E7=$CL$7:$CL$59)=TRUE,1,0))-1)))*$S$3*$Q7)=0,0,1))</f>
        <v>2</v>
      </c>
      <c r="Y7" s="65" t="e" cm="1">
        <f t="array" aca="1" ref="Y7" ca="1">SUM(IF((TRANSPOSE(MMULT(MMULT(_xlfn.MUNIT(X7),IF(ROUND(MMULT(IF(E7=0,INDIRECT(_xlfn.CONCAT($CQ$1,MATCH(F7,$CP$7:$CP$100,0)+6)):INDIRECT(_xlfn.CONCAT($CQ$1,MATCH(F7,$CP$7:$CP$100,0)+6+SUM(IF((F7=$CP$7:$CP$59)=TRUE,1,0))-1)),INDIRECT(_xlfn.CONCAT($CM$1,MATCH(E7,$CL$7:$CL$100,0)+6)):INDIRECT(_xlfn.CONCAT($CM$1,MATCH(E7,$CL$7:$CL$100,0)+6+SUM(IF((E7=$CL$7:$CL$59)=TRUE,1,0))-1)))*$S$3*$Q7,1/TRANSPOSE(W7-INDIRECT(_xlfn.CONCAT($CI$1,MATCH(D7,$CH$7:$CH$100,0)+6)):INDIRECT(_xlfn.CONCAT($CI$1,MATCH(D7,$CH$7:$CH$100,0)+6+SUM(IF((D7=$CH$7:$CH$59)=TRUE,1,0))-1))*$R$3)),1)=1,1,0)),W7-INDIRECT(_xlfn.CONCAT($CI$1,MATCH(D7,$CH$7:$CH$100,0)+6)):INDIRECT(_xlfn.CONCAT($CI$1,MATCH(D7,$CH$7:$CH$100,0)+6+SUM(IF((D7=$CH$7:$CH$59)=TRUE,1,0))-1))*$R$3)))=0,0,1))</f>
        <v>#N/A</v>
      </c>
      <c r="Z7" s="65"/>
      <c r="AA7" s="65" t="str" cm="1">
        <f t="array" aca="1" ref="AA7" ca="1">IFERROR(ROUND(IF(_xlfn._xlws.SORT(TRANSPOSE(MMULT(MMULT(_xlfn.MUNIT(X7),IF(ROUND(MMULT(IF(E7=0,IF($DW$4=1,INDIRECT(_xlfn.CONCAT($CY$1,MATCH(F7,$CX$7:$CX$100,0)+6)):INDIRECT(_xlfn.CONCAT($CY$1,MATCH(F7,$CX$7:$CX$100,0)+6+SUM(IF((F7=$CX$7:$CX$59)=TRUE,1,0))-1)),INDIRECT(_xlfn.CONCAT($CQ$1,MATCH(F7,$CP$7:$CP$100,0)+6)):INDIRECT(_xlfn.CONCAT($CQ$1,MATCH(F7,$CP$7:$CP$100,0)+6+SUM(IF((F7=$CP$7:$CP$59)=TRUE,1,0))-1))),IF(OR($DW$4=2,$DW$4=3),INDIRECT(_xlfn.CONCAT($CU$1,MATCH(E7,$CT$7:$CT$100,0)+6)):INDIRECT(_xlfn.CONCAT($CU$1,MATCH(E7,$CT$7:$CT$100,0)+6+SUM(IF((E7=$CT$7:$CT$59)=TRUE,1,0))-1)),INDIRECT(_xlfn.CONCAT($CM$1,MATCH(E7,$CL$7:$CL$100,0)+6)):INDIRECT(_xlfn.CONCAT($CM$1,MATCH(E7,$CL$7:$CL$100,0)+6+SUM(IF((E7=$CL$7:$CL$59)=TRUE,1,0))-1))))*$S$3*IF(AND($DV$4=4,F7=0),1.1,1),1/TRANSPOSE(W7-INDIRECT(_xlfn.CONCAT($CI$1,MATCH(D7,$CH$7:$CH$100,0)+6)):INDIRECT(_xlfn.CONCAT($CI$1,MATCH(D7,$CH$7:$CH$100,0)+6+SUM(IF((D7=$CH$7:$CH$59)=TRUE,1,0))-1))*$R$3)),3)=1,1,0)),W7-INDIRECT(_xlfn.CONCAT($CI$1,MATCH(D7,$CH$7:$CH$100,0)+6)):INDIRECT(_xlfn.CONCAT($CI$1,MATCH(D7,$CH$7:$CH$100,0)+6+SUM(IF((D7=$CH$7:$CH$59)=TRUE,1,0))-1))*$R$3))/($S$3*$Q7),1,-1,TRUE)=0,"",_xlfn._xlws.SORT(TRANSPOSE(MMULT(MMULT(_xlfn.MUNIT(X7),IF(ROUND(MMULT(IF(E7=0,IF($DW$4=1,INDIRECT(_xlfn.CONCAT($CY$1,MATCH(F7,$CX$7:$CX$100,0)+6)):INDIRECT(_xlfn.CONCAT($CY$1,MATCH(F7,$CX$7:$CX$100,0)+6+SUM(IF((F7=$CX$7:$CX$59)=TRUE,1,0))-1)),INDIRECT(_xlfn.CONCAT($CQ$1,MATCH(F7,$CP$7:$CP$100,0)+6)):INDIRECT(_xlfn.CONCAT($CQ$1,MATCH(F7,$CP$7:$CP$100,0)+6+SUM(IF((F7=$CP$7:$CP$59)=TRUE,1,0))-1))),IF(OR($DW$4=2,$DW$4=3),INDIRECT(_xlfn.CONCAT($CU$1,MATCH(E7,$CT$7:$CT$100,0)+6)):INDIRECT(_xlfn.CONCAT($CU$1,MATCH(E7,$CT$7:$CT$100,0)+6+SUM(IF((E7=$CT$7:$CT$59)=TRUE,1,0))-1)),INDIRECT(_xlfn.CONCAT($CM$1,MATCH(E7,$CL$7:$CL$100,0)+6)):INDIRECT(_xlfn.CONCAT($CM$1,MATCH(E7,$CL$7:$CL$100,0)+6+SUM(IF((E7=$CL$7:$CL$59)=TRUE,1,0))-1))))*$S$3*IF(AND($DV$4=4,F7=0),1.1,1),1/TRANSPOSE(W7-INDIRECT(_xlfn.CONCAT($CI$1,MATCH(D7,$CH$7:$CH$100,0)+6)):INDIRECT(_xlfn.CONCAT($CI$1,MATCH(D7,$CH$7:$CH$100,0)+6+SUM(IF((D7=$CH$7:$CH$59)=TRUE,1,0))-1))*$R$3)),3)=1,1,0)),W7-INDIRECT(_xlfn.CONCAT($CI$1,MATCH(D7,$CH$7:$CH$100,0)+6)):INDIRECT(_xlfn.CONCAT($CI$1,MATCH(D7,$CH$7:$CH$100,0)+6+SUM(IF((D7=$CH$7:$CH$59)=TRUE,1,0))-1))*$R$3))/($S$3*$Q7),1,-1,TRUE)),1),"")</f>
        <v/>
      </c>
      <c r="AB7" s="65"/>
      <c r="AC7" s="65"/>
      <c r="AD7" s="65"/>
      <c r="AE7" s="65"/>
      <c r="AF7" s="65"/>
      <c r="AG7" s="65"/>
      <c r="AH7" s="65"/>
      <c r="AI7" s="6"/>
      <c r="AJ7" s="28" t="str">
        <f t="shared" ref="AJ7:AJ8" ca="1" si="9">IF(IF(AO7="",0,($W7-AO7*$S$3)/$R$3)=0,"",IF(AO7=0,0,($W7-AO7*$S$3)/$R$3))</f>
        <v/>
      </c>
      <c r="AK7" s="29" t="str">
        <f t="shared" ref="AK7:AK8" si="10">IF(IF(AP7="",0,($W7-AP7*$S$3)/$R$3)=0,"",IF(AP7=0,0,($W7-AP7*$S$3)/$R$3))</f>
        <v/>
      </c>
      <c r="AL7" s="29" t="str">
        <f t="shared" ref="AL7:AL8" si="11">IF(IF(AQ7="",0,($W7-AQ7*$S$3)/$R$3)=0,"",IF(AQ7=0,0,($W7-AQ7*$S$3)/$R$3))</f>
        <v/>
      </c>
      <c r="AM7" s="29" t="str">
        <f t="shared" ref="AM7:AM8" si="12">IF(IF(AR7="",0,($W7-AR7*$S$3)/$R$3)=0,"",IF(AR7=0,0,($W7-AR7*$S$3)/$R$3))</f>
        <v/>
      </c>
      <c r="AN7" s="112" t="str">
        <f t="shared" ref="AN7:AN8" si="13">IF(IF(AS7="",0,($W7-AS7*$S$3)/$R$3)=0,"",IF(AS7=0,0,($W7-AS7*$S$3)/$R$3))</f>
        <v/>
      </c>
      <c r="AO7" s="28" t="str">
        <f t="shared" ref="AO7:AO70" ca="1" si="14">IFERROR(IF(IF(AA7&gt;200,AA7/2,AA7)=0,"",IF(AA7&gt;200,AA7/2,AA7)),"")</f>
        <v/>
      </c>
      <c r="AP7" s="29" t="str">
        <f t="shared" ref="AP7:AP70" si="15">IFERROR(IF(IF(AB7&gt;200,AB7/2,AB7)=0,"",IF(AB7&gt;200,AB7/2,AB7)),"")</f>
        <v/>
      </c>
      <c r="AQ7" s="29" t="str">
        <f t="shared" ref="AQ7:AQ70" si="16">IFERROR(IF(IF(AC7&gt;200,AC7/2,AC7)=0,"",IF(AC7&gt;200,AC7/2,AC7)),"")</f>
        <v/>
      </c>
      <c r="AR7" s="29" t="str">
        <f t="shared" ref="AR7:AR70" si="17">IFERROR(IF(IF(AD7&gt;200,AD7/2,AD7)=0,"",IF(AD7&gt;200,AD7/2,AD7)),"")</f>
        <v/>
      </c>
      <c r="AS7" s="30" t="str">
        <f t="shared" ref="AS7:AS70" si="18">IFERROR(IF(IF(AE7&gt;200,AE7/2,AE7)=0,"",IF(AE7&gt;200,AE7/2,AE7)),"")</f>
        <v/>
      </c>
      <c r="AT7" s="6"/>
      <c r="AU7" s="20" t="s">
        <v>72</v>
      </c>
      <c r="AV7" s="20" t="s">
        <v>42</v>
      </c>
      <c r="AW7" s="44">
        <f t="shared" ref="AW7:AW26" si="19">IFERROR(VLOOKUP(AU7,$DU$5:$DV$15,2,FALSE),12)</f>
        <v>1</v>
      </c>
      <c r="AX7" s="35">
        <f t="shared" si="1"/>
        <v>2</v>
      </c>
      <c r="AY7" s="35" cm="1">
        <f t="array" ref="AY7">_xlfn.XMATCH(1,IF(IF((AU7=$DP$24:$EO$24)=TRUE,1,0)+IF((AV7=$DP$25:$EO$25)=TRUE,1,0)=2,1,0))</f>
        <v>2</v>
      </c>
      <c r="AZ7" s="35" t="str" cm="1">
        <f t="array" aca="1" ref="AZ7:BD7" ca="1">AJ7:AN7</f>
        <v/>
      </c>
      <c r="BA7" s="35" t="str">
        <f ca="1"/>
        <v/>
      </c>
      <c r="BB7" s="35" t="str">
        <f ca="1"/>
        <v/>
      </c>
      <c r="BC7" s="35" t="str">
        <f ca="1"/>
        <v/>
      </c>
      <c r="BD7" s="35" t="str">
        <f ca="1"/>
        <v/>
      </c>
      <c r="BE7" s="35">
        <v>0</v>
      </c>
      <c r="BF7" s="35" t="str" cm="1">
        <f t="array" aca="1" ref="BF7:BJ7" ca="1">IF(AND(BE7=1,AX7&lt;&gt;1),VLOOKUP(E7,변환표준점수!$H$8:$O$60,_xlfn.XMATCH('표점 계산기'!$AU7,변환표준점수!$I$6:$O$6)+1,FALSE),IF(AND($E7=0,$DW$4=1),INDEX($CQ$7:$CQ$73,SUM(IF(AO7=$CY$7:$CY$59,ROW($A$1:$A$50),0))),IF(AND($E7&lt;&gt;0,$DW$4&lt;&gt;1),INDEX($CM$7:$CM$73,SUM(IF(AO7=$CU$7:$CU$59,ROW($A$1:$A$50),0))),AO7:AS7)))</f>
        <v/>
      </c>
      <c r="BG7" s="35" t="str">
        <f ca="1"/>
        <v/>
      </c>
      <c r="BH7" s="35" t="str">
        <f ca="1"/>
        <v/>
      </c>
      <c r="BI7" s="35" t="str">
        <f ca="1"/>
        <v/>
      </c>
      <c r="BJ7" s="35" t="str">
        <f ca="1"/>
        <v/>
      </c>
      <c r="BK7" s="35" t="e">
        <f>VLOOKUP(G7,변환표준점수!$X$8:$AM$16,_xlfn.XMATCH(AU7,변환표준점수!$Y$5:$AM$5)+IF(OR(AW7=6,AW7=7,AW7=10,AW7=11),IF(AX7=1,0,1),0)+1,FALSE)</f>
        <v>#N/A</v>
      </c>
      <c r="BL7" s="35" t="e">
        <f>VLOOKUP(H7,변환표준점수!$AO$8:$BE$16,_xlfn.XMATCH(AU7,변환표준점수!$AP$5:$BE$5)+IF(OR(AW7=3,AW7=6,AW7=8,AW7=9,AW7=10),IF(AX7=1,0,1),0)+1,FALSE)</f>
        <v>#N/A</v>
      </c>
      <c r="BM7" s="35" t="e">
        <f>IF(I7=0,VLOOKUP(K7,변환표준점수!$BU$8:$CF$62,'표점 계산기'!$AW7+1,FALSE),VLOOKUP(I7,변환표준점수!$BH$8:$BS$62,'표점 계산기'!$AW7+1,FALSE))</f>
        <v>#N/A</v>
      </c>
      <c r="BN7" s="35" t="e">
        <f>IF(J7=0,VLOOKUP(L7,변환표준점수!$BU$8:$CF$62,'표점 계산기'!$AW7+1,FALSE),VLOOKUP(J7,변환표준점수!$BH$8:$BS$62,'표점 계산기'!$AW7+1,FALSE))</f>
        <v>#N/A</v>
      </c>
      <c r="BO7" s="35" cm="1">
        <f t="array" ref="BO7">IF(M7=0,0,IF(OR(AW7=3,AW7=4),0,IF(AW7=1,INDEX($DI$7:$DI$15,SUM(IF(M7&lt;$DH$7:$DH$15=TRUE,1,0))+1),VLOOKUP(M7,변환표준점수!$BH$8:$BS$62,'표점 계산기'!AW7+1,FALSE))))</f>
        <v>0</v>
      </c>
      <c r="BP7" s="35" cm="1">
        <f t="array" ref="BP7">INDEX($DP$24:$EO$31,COLUMN(C2),$AY7)</f>
        <v>1</v>
      </c>
      <c r="BQ7" s="35" cm="1">
        <f t="array" ref="BQ7">INDEX($DP$24:$EO$31,COLUMN(D2),$AY7)</f>
        <v>1.2</v>
      </c>
      <c r="BR7" s="35" cm="1">
        <f t="array" ref="BR7">INDEX($DP$24:$EO$31,COLUMN(E2),$AY7)</f>
        <v>0.8</v>
      </c>
      <c r="BS7" s="35" cm="1">
        <f t="array" ref="BS7">INDEX($DP$24:$EO$31,COLUMN(F2),$AY7)</f>
        <v>0</v>
      </c>
      <c r="BT7" s="35" cm="1">
        <f t="array" ref="BT7">INDEX($DP$24:$EO$31,COLUMN(G2),$AY7)</f>
        <v>0</v>
      </c>
      <c r="BU7" s="35" cm="1">
        <f t="array" ref="BU7">INDEX($DP$24:$EO$31,COLUMN(H2),$AY7)</f>
        <v>1</v>
      </c>
      <c r="BV7" s="59" t="str" cm="1">
        <f t="array" aca="1" ref="BV7:BZ7" ca="1">IFERROR(ROUND(IF(IFERROR(BF7:BJ7/BF7:BJ7,0)=1,(IFERROR(AZ7:BD7*BP7,0)+IFERROR(BF7:BJ7*BQ7,0)+(SUM(BM7:BO7)-MIN(BM7:BO7))*BR7+BK7*BS7+BL7*BT7)*BU7+BK7*(1-BS7)+BL7*(1-BT7)+IF(AW7=1,BO7,0),""),2),"")</f>
        <v/>
      </c>
      <c r="BW7" s="48" t="str">
        <f ca="1"/>
        <v/>
      </c>
      <c r="BX7" s="48" t="str">
        <f ca="1"/>
        <v/>
      </c>
      <c r="BY7" s="48" t="str">
        <f ca="1"/>
        <v/>
      </c>
      <c r="BZ7" s="60" t="str">
        <f ca="1"/>
        <v/>
      </c>
      <c r="CA7" s="5"/>
      <c r="CB7" s="5"/>
      <c r="CC7" s="5"/>
      <c r="CD7" s="5"/>
      <c r="CE7" s="5"/>
      <c r="CF7" s="5"/>
      <c r="CG7" s="5"/>
      <c r="CH7" s="64">
        <v>100</v>
      </c>
      <c r="CI7" s="64">
        <v>144</v>
      </c>
      <c r="CJ7" s="64">
        <v>100</v>
      </c>
      <c r="CK7" s="5"/>
      <c r="CL7" s="64">
        <v>100</v>
      </c>
      <c r="CM7" s="64">
        <v>137</v>
      </c>
      <c r="CN7" s="64">
        <v>100</v>
      </c>
      <c r="CO7" s="6"/>
      <c r="CP7" s="64">
        <v>100</v>
      </c>
      <c r="CQ7" s="64">
        <v>137</v>
      </c>
      <c r="CR7" s="64">
        <v>100</v>
      </c>
      <c r="CS7" s="5"/>
      <c r="CT7" s="64">
        <v>100</v>
      </c>
      <c r="CU7" s="6" cm="1">
        <f t="array" ref="CU7">INDEX(변환표준점수!$I$8:$O$60,ROW(A1),_xlfn.XMATCH('표점 계산기'!$B$3,변환표준점수!$I$6:$O$6))</f>
        <v>137</v>
      </c>
      <c r="CV7" s="64">
        <v>100</v>
      </c>
      <c r="CW7" s="5"/>
      <c r="CX7" s="6">
        <v>100</v>
      </c>
      <c r="CY7" s="6">
        <v>134</v>
      </c>
      <c r="CZ7" s="6">
        <v>100</v>
      </c>
      <c r="DA7" s="5"/>
      <c r="DB7" s="6">
        <v>1</v>
      </c>
      <c r="DC7" s="6" cm="1">
        <f t="array" ref="DC7">INDEX(변환표준점수!$Y$8:$AM$16,ROW(A1),_xlfn.XMATCH($B$3,변환표준점수!$Y$5:$AM$5)+IF(OR($DV$4=6,$DV$4=7,$DV$4=10,$DV$4=11),IF($DW$4=1,0,1),0))</f>
        <v>0</v>
      </c>
      <c r="DD7" s="6"/>
      <c r="DE7" s="6">
        <v>1</v>
      </c>
      <c r="DF7" s="6" cm="1">
        <f t="array" ref="DF7">INDEX(변환표준점수!$AP$8:$BE$16,ROW(A1),_xlfn.XMATCH($B$3,변환표준점수!$AP$5:$BE$5)+IF(OR($DV$4=3,$DV$4=6,$DV$4=8,$DV$4=9,$DV$4=10),IF($DW$4=1,0,1),0))</f>
        <v>10</v>
      </c>
      <c r="DG7" s="5"/>
      <c r="DH7" s="6">
        <v>96</v>
      </c>
      <c r="DI7" s="6">
        <v>0</v>
      </c>
      <c r="DJ7" s="5"/>
      <c r="DK7" s="6">
        <v>100</v>
      </c>
      <c r="DL7" s="5">
        <f>VLOOKUP(DK7,변환표준점수!$BH$8:$BS$62,1+'표점 계산기'!$DV$4,FALSE)</f>
        <v>66.44</v>
      </c>
      <c r="DM7" s="5">
        <f>VLOOKUP(DK7,변환표준점수!$BU$8:$CF$46,1+'표점 계산기'!$DV$4,FALSE)</f>
        <v>68.12</v>
      </c>
      <c r="DN7" s="5"/>
      <c r="DO7" s="5"/>
      <c r="DP7" s="5"/>
      <c r="DQ7" s="5"/>
      <c r="DR7" s="5"/>
      <c r="DS7" s="5"/>
      <c r="DT7" s="5"/>
      <c r="DU7" s="6" t="s">
        <v>19</v>
      </c>
      <c r="DV7" s="6">
        <v>3</v>
      </c>
      <c r="DW7" s="5"/>
      <c r="DX7" s="5"/>
      <c r="DY7" s="5"/>
      <c r="DZ7" s="5"/>
      <c r="EA7" s="5"/>
      <c r="EB7" s="5"/>
      <c r="EC7" s="5" t="s">
        <v>47</v>
      </c>
      <c r="ED7" s="5"/>
      <c r="EE7" s="5"/>
      <c r="EF7" s="5" t="s">
        <v>48</v>
      </c>
      <c r="EG7" s="5"/>
      <c r="EH7" s="5" t="s">
        <v>50</v>
      </c>
      <c r="EI7" s="5"/>
      <c r="EJ7" s="5"/>
      <c r="EK7" s="5"/>
      <c r="EL7" s="5"/>
      <c r="EM7" s="5"/>
      <c r="EN7" s="5"/>
      <c r="EO7" s="5"/>
      <c r="EP7" s="5"/>
      <c r="EQ7" s="5"/>
      <c r="ER7" s="5"/>
      <c r="ES7" s="5"/>
      <c r="ET7" s="5"/>
      <c r="EU7" s="5"/>
      <c r="EV7" s="5"/>
      <c r="EW7" s="5"/>
      <c r="EX7" s="5"/>
      <c r="EY7" s="5"/>
      <c r="EZ7" s="5"/>
      <c r="FA7" s="5"/>
      <c r="FB7" s="5"/>
      <c r="FC7" s="5"/>
      <c r="FD7" s="5"/>
      <c r="FE7" s="5"/>
      <c r="FF7" s="5"/>
    </row>
    <row r="8" spans="1:162" x14ac:dyDescent="0.3">
      <c r="A8" s="5"/>
      <c r="B8" s="17" t="str">
        <f t="shared" si="2"/>
        <v/>
      </c>
      <c r="C8" s="23"/>
      <c r="D8" s="23"/>
      <c r="E8" s="23"/>
      <c r="F8" s="23"/>
      <c r="G8" s="23"/>
      <c r="H8" s="24"/>
      <c r="I8" s="24"/>
      <c r="J8" s="24"/>
      <c r="K8" s="24"/>
      <c r="L8" s="24"/>
      <c r="M8" s="24"/>
      <c r="N8" s="23"/>
      <c r="O8" s="24"/>
      <c r="P8" s="6"/>
      <c r="Q8" s="65">
        <f t="shared" si="3"/>
        <v>1</v>
      </c>
      <c r="R8" s="6" t="e">
        <f t="shared" si="4"/>
        <v>#N/A</v>
      </c>
      <c r="S8" s="6" t="e">
        <f t="shared" si="5"/>
        <v>#N/A</v>
      </c>
      <c r="T8" s="6" t="e">
        <f t="shared" si="6"/>
        <v>#N/A</v>
      </c>
      <c r="U8" s="6" t="e">
        <f t="shared" si="7"/>
        <v>#N/A</v>
      </c>
      <c r="V8" s="8" cm="1">
        <f t="array" ref="V8">IF(M8=0,0,IF(OR($DV$4=3,$DV$4=4),0,IF($DV$4=1,INDEX($DI$7:$DI$15,SUM(IF(M8&lt;$DH$7:$DH$15=TRUE,1,0))+1),VLOOKUP(M8,$DK$7:$DL$107,2,FALSE))))</f>
        <v>0</v>
      </c>
      <c r="W8" s="6" t="e">
        <f t="shared" si="8"/>
        <v>#N/A</v>
      </c>
      <c r="X8" s="65" cm="1">
        <f t="array" aca="1" ref="X8" ca="1">SUM(IF((IF(E8=0,INDIRECT(_xlfn.CONCAT($CQ$1,MATCH(F8,$CP$7:$CP$100,0)+6)):INDIRECT(_xlfn.CONCAT($CQ$1,MATCH(F8,$CP$7:$CP$100,0)+6+SUM(IF((F8=$CP$7:$CP$59)=TRUE,1,0))-1)),INDIRECT(_xlfn.CONCAT($CM$1,MATCH(E8,$CL$7:$CL$100,0)+6)):INDIRECT(_xlfn.CONCAT($CM$1,MATCH(E8,$CL$7:$CL$100,0)+6+SUM(IF((E8=$CL$7:$CL$59)=TRUE,1,0))-1)))*$S$3*$Q8)=0,0,1))</f>
        <v>2</v>
      </c>
      <c r="Y8" s="65" t="e" cm="1">
        <f t="array" aca="1" ref="Y8" ca="1">SUM(IF((TRANSPOSE(MMULT(MMULT(_xlfn.MUNIT(X8),IF(ROUND(MMULT(IF(E8=0,INDIRECT(_xlfn.CONCAT($CQ$1,MATCH(F8,$CP$7:$CP$100,0)+6)):INDIRECT(_xlfn.CONCAT($CQ$1,MATCH(F8,$CP$7:$CP$100,0)+6+SUM(IF((F8=$CP$7:$CP$59)=TRUE,1,0))-1)),INDIRECT(_xlfn.CONCAT($CM$1,MATCH(E8,$CL$7:$CL$100,0)+6)):INDIRECT(_xlfn.CONCAT($CM$1,MATCH(E8,$CL$7:$CL$100,0)+6+SUM(IF((E8=$CL$7:$CL$59)=TRUE,1,0))-1)))*$S$3*$Q8,1/TRANSPOSE(W8-INDIRECT(_xlfn.CONCAT($CI$1,MATCH(D8,$CH$7:$CH$100,0)+6)):INDIRECT(_xlfn.CONCAT($CI$1,MATCH(D8,$CH$7:$CH$100,0)+6+SUM(IF((D8=$CH$7:$CH$59)=TRUE,1,0))-1))*$R$3)),1)=1,1,0)),W8-INDIRECT(_xlfn.CONCAT($CI$1,MATCH(D8,$CH$7:$CH$100,0)+6)):INDIRECT(_xlfn.CONCAT($CI$1,MATCH(D8,$CH$7:$CH$100,0)+6+SUM(IF((D8=$CH$7:$CH$59)=TRUE,1,0))-1))*$R$3)))=0,0,1))</f>
        <v>#N/A</v>
      </c>
      <c r="Z8" s="65"/>
      <c r="AA8" s="65" t="str" cm="1">
        <f t="array" aca="1" ref="AA8" ca="1">IFERROR(ROUND(IF(_xlfn._xlws.SORT(TRANSPOSE(MMULT(MMULT(_xlfn.MUNIT(X8),IF(ROUND(MMULT(IF(E8=0,IF($DW$4=1,INDIRECT(_xlfn.CONCAT($CY$1,MATCH(F8,$CX$7:$CX$100,0)+6)):INDIRECT(_xlfn.CONCAT($CY$1,MATCH(F8,$CX$7:$CX$100,0)+6+SUM(IF((F8=$CX$7:$CX$59)=TRUE,1,0))-1)),INDIRECT(_xlfn.CONCAT($CQ$1,MATCH(F8,$CP$7:$CP$100,0)+6)):INDIRECT(_xlfn.CONCAT($CQ$1,MATCH(F8,$CP$7:$CP$100,0)+6+SUM(IF((F8=$CP$7:$CP$59)=TRUE,1,0))-1))),IF(OR($DW$4=2,$DW$4=3),INDIRECT(_xlfn.CONCAT($CU$1,MATCH(E8,$CT$7:$CT$100,0)+6)):INDIRECT(_xlfn.CONCAT($CU$1,MATCH(E8,$CT$7:$CT$100,0)+6+SUM(IF((E8=$CT$7:$CT$59)=TRUE,1,0))-1)),INDIRECT(_xlfn.CONCAT($CM$1,MATCH(E8,$CL$7:$CL$100,0)+6)):INDIRECT(_xlfn.CONCAT($CM$1,MATCH(E8,$CL$7:$CL$100,0)+6+SUM(IF((E8=$CL$7:$CL$59)=TRUE,1,0))-1))))*$S$3*IF(AND($DV$4=4,F8=0),1.1,1),1/TRANSPOSE(W8-INDIRECT(_xlfn.CONCAT($CI$1,MATCH(D8,$CH$7:$CH$100,0)+6)):INDIRECT(_xlfn.CONCAT($CI$1,MATCH(D8,$CH$7:$CH$100,0)+6+SUM(IF((D8=$CH$7:$CH$59)=TRUE,1,0))-1))*$R$3)),3)=1,1,0)),W8-INDIRECT(_xlfn.CONCAT($CI$1,MATCH(D8,$CH$7:$CH$100,0)+6)):INDIRECT(_xlfn.CONCAT($CI$1,MATCH(D8,$CH$7:$CH$100,0)+6+SUM(IF((D8=$CH$7:$CH$59)=TRUE,1,0))-1))*$R$3))/($S$3*$Q8),1,-1,TRUE)=0,"",_xlfn._xlws.SORT(TRANSPOSE(MMULT(MMULT(_xlfn.MUNIT(X8),IF(ROUND(MMULT(IF(E8=0,IF($DW$4=1,INDIRECT(_xlfn.CONCAT($CY$1,MATCH(F8,$CX$7:$CX$100,0)+6)):INDIRECT(_xlfn.CONCAT($CY$1,MATCH(F8,$CX$7:$CX$100,0)+6+SUM(IF((F8=$CX$7:$CX$59)=TRUE,1,0))-1)),INDIRECT(_xlfn.CONCAT($CQ$1,MATCH(F8,$CP$7:$CP$100,0)+6)):INDIRECT(_xlfn.CONCAT($CQ$1,MATCH(F8,$CP$7:$CP$100,0)+6+SUM(IF((F8=$CP$7:$CP$59)=TRUE,1,0))-1))),IF(OR($DW$4=2,$DW$4=3),INDIRECT(_xlfn.CONCAT($CU$1,MATCH(E8,$CT$7:$CT$100,0)+6)):INDIRECT(_xlfn.CONCAT($CU$1,MATCH(E8,$CT$7:$CT$100,0)+6+SUM(IF((E8=$CT$7:$CT$59)=TRUE,1,0))-1)),INDIRECT(_xlfn.CONCAT($CM$1,MATCH(E8,$CL$7:$CL$100,0)+6)):INDIRECT(_xlfn.CONCAT($CM$1,MATCH(E8,$CL$7:$CL$100,0)+6+SUM(IF((E8=$CL$7:$CL$59)=TRUE,1,0))-1))))*$S$3*IF(AND($DV$4=4,F8=0),1.1,1),1/TRANSPOSE(W8-INDIRECT(_xlfn.CONCAT($CI$1,MATCH(D8,$CH$7:$CH$100,0)+6)):INDIRECT(_xlfn.CONCAT($CI$1,MATCH(D8,$CH$7:$CH$100,0)+6+SUM(IF((D8=$CH$7:$CH$59)=TRUE,1,0))-1))*$R$3)),3)=1,1,0)),W8-INDIRECT(_xlfn.CONCAT($CI$1,MATCH(D8,$CH$7:$CH$100,0)+6)):INDIRECT(_xlfn.CONCAT($CI$1,MATCH(D8,$CH$7:$CH$100,0)+6+SUM(IF((D8=$CH$7:$CH$59)=TRUE,1,0))-1))*$R$3))/($S$3*$Q8),1,-1,TRUE)),1),"")</f>
        <v/>
      </c>
      <c r="AB8" s="65"/>
      <c r="AC8" s="65"/>
      <c r="AD8" s="65"/>
      <c r="AE8" s="65"/>
      <c r="AF8" s="65"/>
      <c r="AG8" s="65"/>
      <c r="AH8" s="65"/>
      <c r="AI8" s="6"/>
      <c r="AJ8" s="28" t="str">
        <f t="shared" ca="1" si="9"/>
        <v/>
      </c>
      <c r="AK8" s="29" t="str">
        <f t="shared" si="10"/>
        <v/>
      </c>
      <c r="AL8" s="29" t="str">
        <f t="shared" si="11"/>
        <v/>
      </c>
      <c r="AM8" s="29" t="str">
        <f t="shared" si="12"/>
        <v/>
      </c>
      <c r="AN8" s="112" t="str">
        <f t="shared" si="13"/>
        <v/>
      </c>
      <c r="AO8" s="28" t="str">
        <f t="shared" ca="1" si="14"/>
        <v/>
      </c>
      <c r="AP8" s="29" t="str">
        <f t="shared" si="15"/>
        <v/>
      </c>
      <c r="AQ8" s="29" t="str">
        <f t="shared" si="16"/>
        <v/>
      </c>
      <c r="AR8" s="29" t="str">
        <f t="shared" si="17"/>
        <v/>
      </c>
      <c r="AS8" s="30" t="str">
        <f t="shared" si="18"/>
        <v/>
      </c>
      <c r="AT8" s="6"/>
      <c r="AU8" s="20" t="s">
        <v>71</v>
      </c>
      <c r="AV8" s="20" t="s">
        <v>63</v>
      </c>
      <c r="AW8" s="44">
        <f t="shared" si="19"/>
        <v>5</v>
      </c>
      <c r="AX8" s="35">
        <f t="shared" si="1"/>
        <v>2</v>
      </c>
      <c r="AY8" s="35" cm="1">
        <f t="array" ref="AY8">_xlfn.XMATCH(1,IF(IF((AU8=$DP$24:$EO$24)=TRUE,1,0)+IF((AV8=$DP$25:$EO$25)=TRUE,1,0)=2,1,0))</f>
        <v>9</v>
      </c>
      <c r="AZ8" s="35" t="str" cm="1">
        <f t="array" aca="1" ref="AZ8:BD8" ca="1">AJ8:AN8</f>
        <v/>
      </c>
      <c r="BA8" s="35" t="str">
        <f ca="1"/>
        <v/>
      </c>
      <c r="BB8" s="35" t="str">
        <f ca="1"/>
        <v/>
      </c>
      <c r="BC8" s="35" t="str">
        <f ca="1"/>
        <v/>
      </c>
      <c r="BD8" s="35" t="str">
        <f ca="1"/>
        <v/>
      </c>
      <c r="BE8" s="35">
        <f>IF(E8=0,0,1)</f>
        <v>0</v>
      </c>
      <c r="BF8" s="35" t="str" cm="1">
        <f t="array" aca="1" ref="BF8:BJ8" ca="1">IF(AND(BE8=1,AX8&lt;&gt;1),VLOOKUP(E8,변환표준점수!$H$8:$O$60,_xlfn.XMATCH('표점 계산기'!$AU8,변환표준점수!$I$6:$O$6)+1,FALSE),IF(AND($E8=0,$DW$4=1),INDEX($CQ$7:$CQ$73,SUM(IF(AO8=$CY$7:$CY$59,ROW($A$1:$A$50),0))),IF(AND($E8&lt;&gt;0,$DW$4&lt;&gt;1),INDEX($CM$7:$CM$73,SUM(IF(AO8=$CU$7:$CU$59,ROW($A$1:$A$50),0))),AO8:AS8)))</f>
        <v/>
      </c>
      <c r="BG8" s="35" t="str">
        <f ca="1"/>
        <v/>
      </c>
      <c r="BH8" s="35" t="str">
        <f ca="1"/>
        <v/>
      </c>
      <c r="BI8" s="35" t="str">
        <f ca="1"/>
        <v/>
      </c>
      <c r="BJ8" s="35" t="str">
        <f ca="1"/>
        <v/>
      </c>
      <c r="BK8" s="35" t="e">
        <f>VLOOKUP(G8,변환표준점수!$X$8:$AM$16,_xlfn.XMATCH(AU8,변환표준점수!$Y$5:$AM$5)+IF(OR(AW8=6,AW8=7,AW8=10,AW8=11),IF(AX8=1,0,1),0)+1,FALSE)</f>
        <v>#N/A</v>
      </c>
      <c r="BL8" s="35" t="e">
        <f>VLOOKUP(H8,변환표준점수!$AO$8:$BE$16,_xlfn.XMATCH(AU8,변환표준점수!$AP$5:$BE$5)+IF(OR(AW8=3,AW8=6,AW8=8,AW8=9,AW8=10),IF(AX8=1,0,1),0)+1,FALSE)</f>
        <v>#N/A</v>
      </c>
      <c r="BM8" s="35" t="e">
        <f>IF(I8=0,VLOOKUP(K8,변환표준점수!$BU$8:$CF$62,'표점 계산기'!$AW8+1,FALSE),VLOOKUP(I8,변환표준점수!$BH$8:$BS$62,'표점 계산기'!$AW8+1,FALSE))</f>
        <v>#N/A</v>
      </c>
      <c r="BN8" s="35" t="e">
        <f>IF(J8=0,VLOOKUP(L8,변환표준점수!$BU$8:$CF$62,'표점 계산기'!$AW8+1,FALSE),VLOOKUP(J8,변환표준점수!$BH$8:$BS$62,'표점 계산기'!$AW8+1,FALSE))</f>
        <v>#N/A</v>
      </c>
      <c r="BO8" s="35" cm="1">
        <f t="array" ref="BO8">IF(M8=0,0,IF(OR(AW8=3,AW8=4),0,IF(AW8=1,INDEX($DI$7:$DI$15,SUM(IF(M8&lt;$DH$7:$DH$15=TRUE,1,0))+1),VLOOKUP(M8,변환표준점수!$BH$8:$BS$62,'표점 계산기'!AW8+1,FALSE))))</f>
        <v>0</v>
      </c>
      <c r="BP8" s="35" cm="1">
        <f t="array" ref="BP8">INDEX($DP$24:$EO$31,COLUMN(C3),$AY8)</f>
        <v>2</v>
      </c>
      <c r="BQ8" s="35" cm="1">
        <f t="array" ref="BQ8">INDEX($DP$24:$EO$31,COLUMN(D3),$AY8)</f>
        <v>2</v>
      </c>
      <c r="BR8" s="35" cm="1">
        <f t="array" ref="BR8">INDEX($DP$24:$EO$31,COLUMN(E3),$AY8)</f>
        <v>1</v>
      </c>
      <c r="BS8" s="35" cm="1">
        <f t="array" ref="BS8">INDEX($DP$24:$EO$31,COLUMN(F3),$AY8)</f>
        <v>0</v>
      </c>
      <c r="BT8" s="35" cm="1">
        <f t="array" ref="BT8">INDEX($DP$24:$EO$31,COLUMN(G3),$AY8)</f>
        <v>0</v>
      </c>
      <c r="BU8" s="35" cm="1">
        <f t="array" ref="BU8">INDEX($DP$24:$EO$31,COLUMN(H3),$AY8)</f>
        <v>1</v>
      </c>
      <c r="BV8" s="59" t="str" cm="1">
        <f t="array" aca="1" ref="BV8:BZ8" ca="1">IFERROR(ROUND(IF(IFERROR(BF8:BJ8/BF8:BJ8,0)=1,(IFERROR(AZ8:BD8*BP8,0)+IFERROR(BF8:BJ8*BQ8,0)+(SUM(BM8:BO8)-MIN(BM8:BO8))*BR8+BK8*BS8+BL8*BT8)*BU8+BK8*(1-BS8)+BL8*(1-BT8)+IF(AW8=1,BO8,0),""),2),"")</f>
        <v/>
      </c>
      <c r="BW8" s="48" t="str">
        <f ca="1"/>
        <v/>
      </c>
      <c r="BX8" s="48" t="str">
        <f ca="1"/>
        <v/>
      </c>
      <c r="BY8" s="48" t="str">
        <f ca="1"/>
        <v/>
      </c>
      <c r="BZ8" s="60" t="str">
        <f ca="1"/>
        <v/>
      </c>
      <c r="CA8" s="6"/>
      <c r="CB8" s="9"/>
      <c r="CC8" s="9"/>
      <c r="CD8" s="9"/>
      <c r="CE8" s="9"/>
      <c r="CF8" s="9"/>
      <c r="CG8" s="5"/>
      <c r="CH8" s="64">
        <v>100</v>
      </c>
      <c r="CI8" s="64">
        <v>142</v>
      </c>
      <c r="CJ8" s="64">
        <v>100</v>
      </c>
      <c r="CK8" s="5"/>
      <c r="CL8" s="64">
        <v>99</v>
      </c>
      <c r="CM8" s="64">
        <v>135</v>
      </c>
      <c r="CN8" s="64">
        <v>99</v>
      </c>
      <c r="CO8" s="6"/>
      <c r="CP8" s="64">
        <v>99</v>
      </c>
      <c r="CQ8" s="64">
        <v>135</v>
      </c>
      <c r="CR8" s="64">
        <v>99</v>
      </c>
      <c r="CS8" s="5"/>
      <c r="CT8" s="64">
        <v>99</v>
      </c>
      <c r="CU8" s="6" cm="1">
        <f t="array" ref="CU8">INDEX(변환표준점수!$I$8:$O$60,ROW(A2),_xlfn.XMATCH('표점 계산기'!$B$3,변환표준점수!$I$6:$O$6))</f>
        <v>135</v>
      </c>
      <c r="CV8" s="64">
        <v>99</v>
      </c>
      <c r="CW8" s="5"/>
      <c r="CX8" s="6">
        <v>100</v>
      </c>
      <c r="CY8" s="6">
        <v>133.6</v>
      </c>
      <c r="CZ8" s="6">
        <v>100</v>
      </c>
      <c r="DA8" s="5"/>
      <c r="DB8" s="6">
        <v>2</v>
      </c>
      <c r="DC8" s="6" cm="1">
        <f t="array" ref="DC8">INDEX(변환표준점수!$Y$8:$AM$16,ROW(A2),_xlfn.XMATCH($B$3,변환표준점수!$Y$5:$AM$5)+IF(OR($DV$4=6,$DV$4=7,$DV$4=10,$DV$4=11),IF($DW$4=1,0,1),0))</f>
        <v>-1</v>
      </c>
      <c r="DD8" s="6"/>
      <c r="DE8" s="6">
        <v>2</v>
      </c>
      <c r="DF8" s="6" cm="1">
        <f t="array" ref="DF8">INDEX(변환표준점수!$AP$8:$BE$16,ROW(A2),_xlfn.XMATCH($B$3,변환표준점수!$AP$5:$BE$5)+IF(OR($DV$4=3,$DV$4=6,$DV$4=8,$DV$4=9,$DV$4=10),IF($DW$4=1,0,1),0))</f>
        <v>10</v>
      </c>
      <c r="DG8" s="5"/>
      <c r="DH8" s="6">
        <v>89</v>
      </c>
      <c r="DI8" s="6">
        <v>0</v>
      </c>
      <c r="DJ8" s="5"/>
      <c r="DK8" s="6">
        <v>99</v>
      </c>
      <c r="DL8" s="5">
        <f>VLOOKUP(DK8,변환표준점수!$BH$8:$BS$62,1+'표점 계산기'!$DV$4,FALSE)</f>
        <v>66.11</v>
      </c>
      <c r="DM8" s="5">
        <f>VLOOKUP(DK8,변환표준점수!$BU$8:$CF$46,1+'표점 계산기'!$DV$4,FALSE)</f>
        <v>67.25</v>
      </c>
      <c r="DN8" s="5"/>
      <c r="DO8" s="5"/>
      <c r="DP8" s="5"/>
      <c r="DQ8" s="5"/>
      <c r="DR8" s="5"/>
      <c r="DS8" s="5"/>
      <c r="DT8" s="5"/>
      <c r="DU8" s="6" t="s">
        <v>20</v>
      </c>
      <c r="DV8" s="6">
        <v>4</v>
      </c>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row>
    <row r="9" spans="1:162" x14ac:dyDescent="0.3">
      <c r="A9" s="5"/>
      <c r="B9" s="17" t="str">
        <f t="shared" si="2"/>
        <v/>
      </c>
      <c r="C9" s="23"/>
      <c r="D9" s="23"/>
      <c r="E9" s="23"/>
      <c r="F9" s="23"/>
      <c r="G9" s="23"/>
      <c r="H9" s="24"/>
      <c r="I9" s="24"/>
      <c r="J9" s="24"/>
      <c r="K9" s="24"/>
      <c r="L9" s="24"/>
      <c r="M9" s="24"/>
      <c r="N9" s="23"/>
      <c r="O9" s="24"/>
      <c r="P9" s="6"/>
      <c r="Q9" s="65">
        <f t="shared" si="3"/>
        <v>1</v>
      </c>
      <c r="R9" s="6" t="e">
        <f t="shared" ref="R9:R72" si="20">VLOOKUP(G9,$DB$7:$DC$15,2,FALSE)</f>
        <v>#N/A</v>
      </c>
      <c r="S9" s="6" t="e">
        <f t="shared" ref="S9:S72" si="21">VLOOKUP(H9,$DE$7:$DF$15,2,FALSE)</f>
        <v>#N/A</v>
      </c>
      <c r="T9" s="6" t="e">
        <f t="shared" ref="T9:T72" si="22">ROUND(IF(AND($DV$4=6,$DW$4=1),IF(N9=1,1.03,1),1)*IF(I9=0,VLOOKUP(K9,$DK$7:$DM$61,3,FALSE),VLOOKUP(I9,$DK$7:$DL$61,2,FALSE)),2)</f>
        <v>#N/A</v>
      </c>
      <c r="U9" s="6" t="e">
        <f t="shared" ref="U9:U72" si="23">ROUND(IF(AND($DV$4=6,$DW$4=1),IF(O9=1,1.03,1),1)*IF(J9=0,VLOOKUP(L9,$DK$7:$DM$61,3,FALSE),VLOOKUP(J9,$DK$7:$DL$61,2,FALSE)),2)</f>
        <v>#N/A</v>
      </c>
      <c r="V9" s="6" cm="1">
        <f t="array" ref="V9">IF(M9=0,0,IF(OR($DV$4=3,$DV$4=4),0,IF($DV$4=1,INDEX($DI$7:$DI$15,SUM(IF(M9&lt;$DH$7:$DH$15=TRUE,1,0))+1),VLOOKUP(M9,$DK$7:$DL$107,2,FALSE))))</f>
        <v>0</v>
      </c>
      <c r="W9" s="6" t="e">
        <f t="shared" si="8"/>
        <v>#N/A</v>
      </c>
      <c r="X9" s="65" cm="1">
        <f t="array" aca="1" ref="X9" ca="1">SUM(IF((IF(E9=0,INDIRECT(_xlfn.CONCAT($CQ$1,MATCH(F9,$CP$7:$CP$100,0)+6)):INDIRECT(_xlfn.CONCAT($CQ$1,MATCH(F9,$CP$7:$CP$100,0)+6+SUM(IF((F9=$CP$7:$CP$59)=TRUE,1,0))-1)),INDIRECT(_xlfn.CONCAT($CM$1,MATCH(E9,$CL$7:$CL$100,0)+6)):INDIRECT(_xlfn.CONCAT($CM$1,MATCH(E9,$CL$7:$CL$100,0)+6+SUM(IF((E9=$CL$7:$CL$59)=TRUE,1,0))-1)))*$S$3*$Q9)=0,0,1))</f>
        <v>2</v>
      </c>
      <c r="Y9" s="65" t="e" cm="1">
        <f t="array" aca="1" ref="Y9" ca="1">SUM(IF((TRANSPOSE(MMULT(MMULT(_xlfn.MUNIT(X9),IF(ROUND(MMULT(IF(E9=0,INDIRECT(_xlfn.CONCAT($CQ$1,MATCH(F9,$CP$7:$CP$100,0)+6)):INDIRECT(_xlfn.CONCAT($CQ$1,MATCH(F9,$CP$7:$CP$100,0)+6+SUM(IF((F9=$CP$7:$CP$59)=TRUE,1,0))-1)),INDIRECT(_xlfn.CONCAT($CM$1,MATCH(E9,$CL$7:$CL$100,0)+6)):INDIRECT(_xlfn.CONCAT($CM$1,MATCH(E9,$CL$7:$CL$100,0)+6+SUM(IF((E9=$CL$7:$CL$59)=TRUE,1,0))-1)))*$S$3*$Q9,1/TRANSPOSE(W9-INDIRECT(_xlfn.CONCAT($CI$1,MATCH(D9,$CH$7:$CH$100,0)+6)):INDIRECT(_xlfn.CONCAT($CI$1,MATCH(D9,$CH$7:$CH$100,0)+6+SUM(IF((D9=$CH$7:$CH$59)=TRUE,1,0))-1))*$R$3)),1)=1,1,0)),W9-INDIRECT(_xlfn.CONCAT($CI$1,MATCH(D9,$CH$7:$CH$100,0)+6)):INDIRECT(_xlfn.CONCAT($CI$1,MATCH(D9,$CH$7:$CH$100,0)+6+SUM(IF((D9=$CH$7:$CH$59)=TRUE,1,0))-1))*$R$3)))=0,0,1))</f>
        <v>#N/A</v>
      </c>
      <c r="Z9" s="65"/>
      <c r="AA9" s="65" t="str" cm="1">
        <f t="array" aca="1" ref="AA9" ca="1">IFERROR(ROUND(IF(_xlfn._xlws.SORT(TRANSPOSE(MMULT(MMULT(_xlfn.MUNIT(X9),IF(ROUND(MMULT(IF(E9=0,IF($DW$4=1,INDIRECT(_xlfn.CONCAT($CY$1,MATCH(F9,$CX$7:$CX$100,0)+6)):INDIRECT(_xlfn.CONCAT($CY$1,MATCH(F9,$CX$7:$CX$100,0)+6+SUM(IF((F9=$CX$7:$CX$59)=TRUE,1,0))-1)),INDIRECT(_xlfn.CONCAT($CQ$1,MATCH(F9,$CP$7:$CP$100,0)+6)):INDIRECT(_xlfn.CONCAT($CQ$1,MATCH(F9,$CP$7:$CP$100,0)+6+SUM(IF((F9=$CP$7:$CP$59)=TRUE,1,0))-1))),IF(OR($DW$4=2,$DW$4=3),INDIRECT(_xlfn.CONCAT($CU$1,MATCH(E9,$CT$7:$CT$100,0)+6)):INDIRECT(_xlfn.CONCAT($CU$1,MATCH(E9,$CT$7:$CT$100,0)+6+SUM(IF((E9=$CT$7:$CT$59)=TRUE,1,0))-1)),INDIRECT(_xlfn.CONCAT($CM$1,MATCH(E9,$CL$7:$CL$100,0)+6)):INDIRECT(_xlfn.CONCAT($CM$1,MATCH(E9,$CL$7:$CL$100,0)+6+SUM(IF((E9=$CL$7:$CL$59)=TRUE,1,0))-1))))*$S$3*IF(AND($DV$4=4,F9=0),1.1,1),1/TRANSPOSE(W9-INDIRECT(_xlfn.CONCAT($CI$1,MATCH(D9,$CH$7:$CH$100,0)+6)):INDIRECT(_xlfn.CONCAT($CI$1,MATCH(D9,$CH$7:$CH$100,0)+6+SUM(IF((D9=$CH$7:$CH$59)=TRUE,1,0))-1))*$R$3)),3)=1,1,0)),W9-INDIRECT(_xlfn.CONCAT($CI$1,MATCH(D9,$CH$7:$CH$100,0)+6)):INDIRECT(_xlfn.CONCAT($CI$1,MATCH(D9,$CH$7:$CH$100,0)+6+SUM(IF((D9=$CH$7:$CH$59)=TRUE,1,0))-1))*$R$3))/($S$3*$Q9),1,-1,TRUE)=0,"",_xlfn._xlws.SORT(TRANSPOSE(MMULT(MMULT(_xlfn.MUNIT(X9),IF(ROUND(MMULT(IF(E9=0,IF($DW$4=1,INDIRECT(_xlfn.CONCAT($CY$1,MATCH(F9,$CX$7:$CX$100,0)+6)):INDIRECT(_xlfn.CONCAT($CY$1,MATCH(F9,$CX$7:$CX$100,0)+6+SUM(IF((F9=$CX$7:$CX$59)=TRUE,1,0))-1)),INDIRECT(_xlfn.CONCAT($CQ$1,MATCH(F9,$CP$7:$CP$100,0)+6)):INDIRECT(_xlfn.CONCAT($CQ$1,MATCH(F9,$CP$7:$CP$100,0)+6+SUM(IF((F9=$CP$7:$CP$59)=TRUE,1,0))-1))),IF(OR($DW$4=2,$DW$4=3),INDIRECT(_xlfn.CONCAT($CU$1,MATCH(E9,$CT$7:$CT$100,0)+6)):INDIRECT(_xlfn.CONCAT($CU$1,MATCH(E9,$CT$7:$CT$100,0)+6+SUM(IF((E9=$CT$7:$CT$59)=TRUE,1,0))-1)),INDIRECT(_xlfn.CONCAT($CM$1,MATCH(E9,$CL$7:$CL$100,0)+6)):INDIRECT(_xlfn.CONCAT($CM$1,MATCH(E9,$CL$7:$CL$100,0)+6+SUM(IF((E9=$CL$7:$CL$59)=TRUE,1,0))-1))))*$S$3*IF(AND($DV$4=4,F9=0),1.1,1),1/TRANSPOSE(W9-INDIRECT(_xlfn.CONCAT($CI$1,MATCH(D9,$CH$7:$CH$100,0)+6)):INDIRECT(_xlfn.CONCAT($CI$1,MATCH(D9,$CH$7:$CH$100,0)+6+SUM(IF((D9=$CH$7:$CH$59)=TRUE,1,0))-1))*$R$3)),3)=1,1,0)),W9-INDIRECT(_xlfn.CONCAT($CI$1,MATCH(D9,$CH$7:$CH$100,0)+6)):INDIRECT(_xlfn.CONCAT($CI$1,MATCH(D9,$CH$7:$CH$100,0)+6+SUM(IF((D9=$CH$7:$CH$59)=TRUE,1,0))-1))*$R$3))/($S$3*$Q9),1,-1,TRUE)),1),"")</f>
        <v/>
      </c>
      <c r="AB9" s="65"/>
      <c r="AC9" s="65"/>
      <c r="AD9" s="65"/>
      <c r="AE9" s="65"/>
      <c r="AF9" s="65"/>
      <c r="AG9" s="65"/>
      <c r="AH9" s="65"/>
      <c r="AI9" s="6"/>
      <c r="AJ9" s="28" t="str">
        <f t="shared" ref="AJ9:AJ72" ca="1" si="24">IF(IF(AO9="",0,($W9-AO9*$S$3)/$R$3)=0,"",IF(AO9=0,0,($W9-AO9*$S$3)/$R$3))</f>
        <v/>
      </c>
      <c r="AK9" s="29" t="str">
        <f t="shared" ref="AK9:AK72" si="25">IF(IF(AP9="",0,($W9-AP9*$S$3)/$R$3)=0,"",IF(AP9=0,0,($W9-AP9*$S$3)/$R$3))</f>
        <v/>
      </c>
      <c r="AL9" s="29" t="str">
        <f t="shared" ref="AL9:AL72" si="26">IF(IF(AQ9="",0,($W9-AQ9*$S$3)/$R$3)=0,"",IF(AQ9=0,0,($W9-AQ9*$S$3)/$R$3))</f>
        <v/>
      </c>
      <c r="AM9" s="29" t="str">
        <f t="shared" ref="AM9:AM72" si="27">IF(IF(AR9="",0,($W9-AR9*$S$3)/$R$3)=0,"",IF(AR9=0,0,($W9-AR9*$S$3)/$R$3))</f>
        <v/>
      </c>
      <c r="AN9" s="112" t="str">
        <f t="shared" ref="AN9:AN72" si="28">IF(IF(AS9="",0,($W9-AS9*$S$3)/$R$3)=0,"",IF(AS9=0,0,($W9-AS9*$S$3)/$R$3))</f>
        <v/>
      </c>
      <c r="AO9" s="28" t="str">
        <f t="shared" ca="1" si="14"/>
        <v/>
      </c>
      <c r="AP9" s="29" t="str">
        <f t="shared" si="15"/>
        <v/>
      </c>
      <c r="AQ9" s="29" t="str">
        <f t="shared" si="16"/>
        <v/>
      </c>
      <c r="AR9" s="29" t="str">
        <f t="shared" si="17"/>
        <v/>
      </c>
      <c r="AS9" s="30" t="str">
        <f t="shared" si="18"/>
        <v/>
      </c>
      <c r="AT9" s="6"/>
      <c r="AU9" s="20" t="s">
        <v>72</v>
      </c>
      <c r="AV9" s="20" t="s">
        <v>42</v>
      </c>
      <c r="AW9" s="44">
        <f t="shared" si="19"/>
        <v>1</v>
      </c>
      <c r="AX9" s="35">
        <f t="shared" si="1"/>
        <v>2</v>
      </c>
      <c r="AY9" s="35" cm="1">
        <f t="array" ref="AY9">_xlfn.XMATCH(1,IF(IF((AU9=$DP$24:$EO$24)=TRUE,1,0)+IF((AV9=$DP$25:$EO$25)=TRUE,1,0)=2,1,0))</f>
        <v>2</v>
      </c>
      <c r="AZ9" s="35" t="str" cm="1">
        <f t="array" aca="1" ref="AZ9:BD9" ca="1">AJ9:AN9</f>
        <v/>
      </c>
      <c r="BA9" s="35" t="str">
        <f ca="1"/>
        <v/>
      </c>
      <c r="BB9" s="35" t="str">
        <f ca="1"/>
        <v/>
      </c>
      <c r="BC9" s="35" t="str">
        <f ca="1"/>
        <v/>
      </c>
      <c r="BD9" s="35" t="str">
        <f ca="1"/>
        <v/>
      </c>
      <c r="BE9" s="35">
        <f t="shared" ref="BE9:BE26" si="29">IF(E9=0,0,1)</f>
        <v>0</v>
      </c>
      <c r="BF9" s="35" t="str" cm="1">
        <f t="array" aca="1" ref="BF9:BJ9" ca="1">IF(AND(BE9=1,AX9&lt;&gt;1),VLOOKUP(E9,변환표준점수!$H$8:$O$60,_xlfn.XMATCH('표점 계산기'!$AU9,변환표준점수!$I$6:$O$6)+1,FALSE),IF(AND($E9=0,$DW$4=1),INDEX($CQ$7:$CQ$73,SUM(IF(AO9=$CY$7:$CY$59,ROW($A$1:$A$50),0))),IF(AND($E9&lt;&gt;0,$DW$4&lt;&gt;1),INDEX($CM$7:$CM$73,SUM(IF(AO9=$CU$7:$CU$59,ROW($A$1:$A$50),0))),AO9:AS9)))</f>
        <v/>
      </c>
      <c r="BG9" s="35" t="str">
        <f ca="1"/>
        <v/>
      </c>
      <c r="BH9" s="35" t="str">
        <f ca="1"/>
        <v/>
      </c>
      <c r="BI9" s="35" t="str">
        <f ca="1"/>
        <v/>
      </c>
      <c r="BJ9" s="35" t="str">
        <f ca="1"/>
        <v/>
      </c>
      <c r="BK9" s="35" t="e">
        <f>VLOOKUP(G9,변환표준점수!$X$8:$AM$16,_xlfn.XMATCH(AU9,변환표준점수!$Y$5:$AM$5)+IF(OR(AW9=6,AW9=7,AW9=10,AW9=11),IF(AX9=1,0,1),0)+1,FALSE)</f>
        <v>#N/A</v>
      </c>
      <c r="BL9" s="35" t="e">
        <f>VLOOKUP(H9,변환표준점수!$AO$8:$BE$16,_xlfn.XMATCH(AU9,변환표준점수!$AP$5:$BE$5)+IF(OR(AW9=3,AW9=6,AW9=8,AW9=9,AW9=10),IF(AX9=1,0,1),0)+1,FALSE)</f>
        <v>#N/A</v>
      </c>
      <c r="BM9" s="35" t="e">
        <f>IF(I9=0,VLOOKUP(K9,변환표준점수!$BU$8:$CF$62,'표점 계산기'!$AW9+1,FALSE),VLOOKUP(I9,변환표준점수!$BH$8:$BS$62,'표점 계산기'!$AW9+1,FALSE))</f>
        <v>#N/A</v>
      </c>
      <c r="BN9" s="35" t="e">
        <f>IF(J9=0,VLOOKUP(L9,변환표준점수!$BU$8:$CF$62,'표점 계산기'!$AW9+1,FALSE),VLOOKUP(J9,변환표준점수!$BH$8:$BS$62,'표점 계산기'!$AW9+1,FALSE))</f>
        <v>#N/A</v>
      </c>
      <c r="BO9" s="35" cm="1">
        <f t="array" ref="BO9">IF(M9=0,0,IF(OR(AW9=3,AW9=4),0,IF(AW9=1,INDEX($DI$7:$DI$15,SUM(IF(M9&lt;$DH$7:$DH$15=TRUE,1,0))+1),VLOOKUP(M9,변환표준점수!$BH$8:$BS$62,'표점 계산기'!AW9+1,FALSE))))</f>
        <v>0</v>
      </c>
      <c r="BP9" s="35" cm="1">
        <f t="array" ref="BP9">INDEX($DP$24:$EO$31,COLUMN(C4),$AY9)</f>
        <v>1</v>
      </c>
      <c r="BQ9" s="35" cm="1">
        <f t="array" ref="BQ9">INDEX($DP$24:$EO$31,COLUMN(D4),$AY9)</f>
        <v>1.2</v>
      </c>
      <c r="BR9" s="35" cm="1">
        <f t="array" ref="BR9">INDEX($DP$24:$EO$31,COLUMN(E4),$AY9)</f>
        <v>0.8</v>
      </c>
      <c r="BS9" s="35" cm="1">
        <f t="array" ref="BS9">INDEX($DP$24:$EO$31,COLUMN(F4),$AY9)</f>
        <v>0</v>
      </c>
      <c r="BT9" s="35" cm="1">
        <f t="array" ref="BT9">INDEX($DP$24:$EO$31,COLUMN(G4),$AY9)</f>
        <v>0</v>
      </c>
      <c r="BU9" s="35" cm="1">
        <f t="array" ref="BU9">INDEX($DP$24:$EO$31,COLUMN(H4),$AY9)</f>
        <v>1</v>
      </c>
      <c r="BV9" s="59" t="str" cm="1">
        <f t="array" aca="1" ref="BV9:BZ9" ca="1">IFERROR(ROUND(IF(IFERROR(BF9:BJ9/BF9:BJ9,0)=1,(IFERROR(AZ9:BD9*BP9,0)+IFERROR(BF9:BJ9*BQ9,0)+(SUM(BM9:BO9)-MIN(BM9:BO9))*BR9+BK9*BS9+BL9*BT9)*BU9+BK9*(1-BS9)+BL9*(1-BT9)+IF(AW9=1,BO9,0),""),2),"")</f>
        <v/>
      </c>
      <c r="BW9" s="48" t="str">
        <f ca="1"/>
        <v/>
      </c>
      <c r="BX9" s="48" t="str">
        <f ca="1"/>
        <v/>
      </c>
      <c r="BY9" s="48" t="str">
        <f ca="1"/>
        <v/>
      </c>
      <c r="BZ9" s="60" t="str">
        <f ca="1"/>
        <v/>
      </c>
      <c r="CA9" s="6"/>
      <c r="CB9" s="5"/>
      <c r="CC9" s="5"/>
      <c r="CD9" s="5"/>
      <c r="CE9" s="5"/>
      <c r="CF9" s="5"/>
      <c r="CG9" s="5"/>
      <c r="CH9" s="64">
        <v>100</v>
      </c>
      <c r="CI9" s="64">
        <v>140</v>
      </c>
      <c r="CJ9" s="64">
        <v>100</v>
      </c>
      <c r="CK9" s="5"/>
      <c r="CL9" s="64">
        <v>99</v>
      </c>
      <c r="CM9" s="64">
        <v>134</v>
      </c>
      <c r="CN9" s="64">
        <v>99</v>
      </c>
      <c r="CO9" s="6"/>
      <c r="CP9" s="64">
        <v>99</v>
      </c>
      <c r="CQ9" s="64">
        <v>134</v>
      </c>
      <c r="CR9" s="64">
        <v>99</v>
      </c>
      <c r="CS9" s="5"/>
      <c r="CT9" s="64">
        <v>99</v>
      </c>
      <c r="CU9" s="6" cm="1">
        <f t="array" ref="CU9">INDEX(변환표준점수!$I$8:$O$60,ROW(A3),_xlfn.XMATCH('표점 계산기'!$B$3,변환표준점수!$I$6:$O$6))</f>
        <v>134</v>
      </c>
      <c r="CV9" s="64">
        <v>99</v>
      </c>
      <c r="CW9" s="5"/>
      <c r="CX9" s="6">
        <v>100</v>
      </c>
      <c r="CY9" s="6">
        <v>133.4</v>
      </c>
      <c r="CZ9" s="6">
        <v>100</v>
      </c>
      <c r="DA9" s="5"/>
      <c r="DB9" s="6">
        <v>3</v>
      </c>
      <c r="DC9" s="6" cm="1">
        <f t="array" ref="DC9">INDEX(변환표준점수!$Y$8:$AM$16,ROW(A3),_xlfn.XMATCH($B$3,변환표준점수!$Y$5:$AM$5)+IF(OR($DV$4=6,$DV$4=7,$DV$4=10,$DV$4=11),IF($DW$4=1,0,1),0))</f>
        <v>-3</v>
      </c>
      <c r="DD9" s="6"/>
      <c r="DE9" s="6">
        <v>3</v>
      </c>
      <c r="DF9" s="6" cm="1">
        <f t="array" ref="DF9">INDEX(변환표준점수!$AP$8:$BE$16,ROW(A3),_xlfn.XMATCH($B$3,변환표준점수!$AP$5:$BE$5)+IF(OR($DV$4=3,$DV$4=6,$DV$4=8,$DV$4=9,$DV$4=10),IF($DW$4=1,0,1),0))</f>
        <v>10</v>
      </c>
      <c r="DG9" s="5"/>
      <c r="DH9" s="6">
        <v>77</v>
      </c>
      <c r="DI9" s="6">
        <v>-0.5</v>
      </c>
      <c r="DJ9" s="5"/>
      <c r="DK9" s="6">
        <v>98</v>
      </c>
      <c r="DL9" s="5">
        <f>VLOOKUP(DK9,변환표준점수!$BH$8:$BS$62,1+'표점 계산기'!$DV$4,FALSE)</f>
        <v>65.66</v>
      </c>
      <c r="DM9" s="5">
        <f>VLOOKUP(DK9,변환표준점수!$BU$8:$CF$46,1+'표점 계산기'!$DV$4,FALSE)</f>
        <v>66.5</v>
      </c>
      <c r="DN9" s="5"/>
      <c r="DO9" s="5"/>
      <c r="DP9" s="5"/>
      <c r="DQ9" s="5"/>
      <c r="DR9" s="5"/>
      <c r="DS9" s="5"/>
      <c r="DT9" s="5"/>
      <c r="DU9" s="6" t="s">
        <v>21</v>
      </c>
      <c r="DV9" s="6">
        <v>5</v>
      </c>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row>
    <row r="10" spans="1:162" x14ac:dyDescent="0.3">
      <c r="A10" s="5"/>
      <c r="B10" s="17" t="str">
        <f t="shared" si="2"/>
        <v/>
      </c>
      <c r="C10" s="23"/>
      <c r="D10" s="23"/>
      <c r="E10" s="23"/>
      <c r="F10" s="23"/>
      <c r="G10" s="23"/>
      <c r="H10" s="24"/>
      <c r="I10" s="24"/>
      <c r="J10" s="24"/>
      <c r="K10" s="24"/>
      <c r="L10" s="24"/>
      <c r="M10" s="24"/>
      <c r="N10" s="23"/>
      <c r="O10" s="24"/>
      <c r="P10" s="6"/>
      <c r="Q10" s="65">
        <f t="shared" si="3"/>
        <v>1</v>
      </c>
      <c r="R10" s="6" t="e">
        <f t="shared" si="20"/>
        <v>#N/A</v>
      </c>
      <c r="S10" s="6" t="e">
        <f t="shared" si="21"/>
        <v>#N/A</v>
      </c>
      <c r="T10" s="6" t="e">
        <f>ROUND(IF(AND($DV$4=6,$DW$4=1),IF(N10=1,1.03,1),1)*IF(I10=0,VLOOKUP(K10,$DK$7:$DM$61,3,FALSE),VLOOKUP(I10,$DK$7:$DL$61,2,FALSE)),2)</f>
        <v>#N/A</v>
      </c>
      <c r="U10" s="6" t="e">
        <f t="shared" si="23"/>
        <v>#N/A</v>
      </c>
      <c r="V10" s="8" cm="1">
        <f t="array" ref="V10">IF(M10=0,0,IF(OR($DV$4=3,$DV$4=4),0,IF($DV$4=1,INDEX($DI$7:$DI$15,SUM(IF(M10&lt;$DH$7:$DH$15=TRUE,1,0))+1),VLOOKUP(M10,$DK$7:$DL$107,2,FALSE))))</f>
        <v>0</v>
      </c>
      <c r="W10" s="6" t="e">
        <f>ROUND((C10-S10*(1-$V$3)-V10*(IF($DV$4=1,1,0))-R10*(1-$U$3))/$W$3-R10*$U$3-S10*$V$3-(SUM(T10:V10)-MIN(T10:V10))*$T$3,2)</f>
        <v>#N/A</v>
      </c>
      <c r="X10" s="65" cm="1">
        <f t="array" aca="1" ref="X10" ca="1">SUM(IF((IF(E10=0,INDIRECT(_xlfn.CONCAT($CQ$1,MATCH(F10,$CP$7:$CP$100,0)+6)):INDIRECT(_xlfn.CONCAT($CQ$1,MATCH(F10,$CP$7:$CP$100,0)+6+SUM(IF((F10=$CP$7:$CP$59)=TRUE,1,0))-1)),INDIRECT(_xlfn.CONCAT($CM$1,MATCH(E10,$CL$7:$CL$100,0)+6)):INDIRECT(_xlfn.CONCAT($CM$1,MATCH(E10,$CL$7:$CL$100,0)+6+SUM(IF((E10=$CL$7:$CL$59)=TRUE,1,0))-1)))*$S$3*$Q10)=0,0,1))</f>
        <v>2</v>
      </c>
      <c r="Y10" s="65" t="e" cm="1">
        <f t="array" aca="1" ref="Y10" ca="1">SUM(IF((TRANSPOSE(MMULT(MMULT(_xlfn.MUNIT(X10),IF(ROUND(MMULT(IF(E10=0,INDIRECT(_xlfn.CONCAT($CQ$1,MATCH(F10,$CP$7:$CP$100,0)+6)):INDIRECT(_xlfn.CONCAT($CQ$1,MATCH(F10,$CP$7:$CP$100,0)+6+SUM(IF((F10=$CP$7:$CP$59)=TRUE,1,0))-1)),INDIRECT(_xlfn.CONCAT($CM$1,MATCH(E10,$CL$7:$CL$100,0)+6)):INDIRECT(_xlfn.CONCAT($CM$1,MATCH(E10,$CL$7:$CL$100,0)+6+SUM(IF((E10=$CL$7:$CL$59)=TRUE,1,0))-1)))*$S$3*$Q10,1/TRANSPOSE(W10-INDIRECT(_xlfn.CONCAT($CI$1,MATCH(D10,$CH$7:$CH$100,0)+6)):INDIRECT(_xlfn.CONCAT($CI$1,MATCH(D10,$CH$7:$CH$100,0)+6+SUM(IF((D10=$CH$7:$CH$59)=TRUE,1,0))-1))*$R$3)),1)=1,1,0)),W10-INDIRECT(_xlfn.CONCAT($CI$1,MATCH(D10,$CH$7:$CH$100,0)+6)):INDIRECT(_xlfn.CONCAT($CI$1,MATCH(D10,$CH$7:$CH$100,0)+6+SUM(IF((D10=$CH$7:$CH$59)=TRUE,1,0))-1))*$R$3)))=0,0,1))</f>
        <v>#N/A</v>
      </c>
      <c r="Z10" s="65"/>
      <c r="AA10" s="65" t="str" cm="1">
        <f t="array" aca="1" ref="AA10" ca="1">IFERROR(ROUND(IF(_xlfn._xlws.SORT(TRANSPOSE(MMULT(MMULT(_xlfn.MUNIT(X10),IF(ROUND(MMULT(IF(E10=0,IF($DW$4=1,INDIRECT(_xlfn.CONCAT($CY$1,MATCH(F10,$CX$7:$CX$100,0)+6)):INDIRECT(_xlfn.CONCAT($CY$1,MATCH(F10,$CX$7:$CX$100,0)+6+SUM(IF((F10=$CX$7:$CX$59)=TRUE,1,0))-1)),INDIRECT(_xlfn.CONCAT($CQ$1,MATCH(F10,$CP$7:$CP$100,0)+6)):INDIRECT(_xlfn.CONCAT($CQ$1,MATCH(F10,$CP$7:$CP$100,0)+6+SUM(IF((F10=$CP$7:$CP$59)=TRUE,1,0))-1))),IF(OR($DW$4=2,$DW$4=3),INDIRECT(_xlfn.CONCAT($CU$1,MATCH(E10,$CT$7:$CT$100,0)+6)):INDIRECT(_xlfn.CONCAT($CU$1,MATCH(E10,$CT$7:$CT$100,0)+6+SUM(IF((E10=$CT$7:$CT$59)=TRUE,1,0))-1)),INDIRECT(_xlfn.CONCAT($CM$1,MATCH(E10,$CL$7:$CL$100,0)+6)):INDIRECT(_xlfn.CONCAT($CM$1,MATCH(E10,$CL$7:$CL$100,0)+6+SUM(IF((E10=$CL$7:$CL$59)=TRUE,1,0))-1))))*$S$3*IF(AND($DV$4=4,F10=0),1.1,1),1/TRANSPOSE(W10-INDIRECT(_xlfn.CONCAT($CI$1,MATCH(D10,$CH$7:$CH$100,0)+6)):INDIRECT(_xlfn.CONCAT($CI$1,MATCH(D10,$CH$7:$CH$100,0)+6+SUM(IF((D10=$CH$7:$CH$59)=TRUE,1,0))-1))*$R$3)),3)=1,1,0)),W10-INDIRECT(_xlfn.CONCAT($CI$1,MATCH(D10,$CH$7:$CH$100,0)+6)):INDIRECT(_xlfn.CONCAT($CI$1,MATCH(D10,$CH$7:$CH$100,0)+6+SUM(IF((D10=$CH$7:$CH$59)=TRUE,1,0))-1))*$R$3))/($S$3*$Q10),1,-1,TRUE)=0,"",_xlfn._xlws.SORT(TRANSPOSE(MMULT(MMULT(_xlfn.MUNIT(X10),IF(ROUND(MMULT(IF(E10=0,IF($DW$4=1,INDIRECT(_xlfn.CONCAT($CY$1,MATCH(F10,$CX$7:$CX$100,0)+6)):INDIRECT(_xlfn.CONCAT($CY$1,MATCH(F10,$CX$7:$CX$100,0)+6+SUM(IF((F10=$CX$7:$CX$59)=TRUE,1,0))-1)),INDIRECT(_xlfn.CONCAT($CQ$1,MATCH(F10,$CP$7:$CP$100,0)+6)):INDIRECT(_xlfn.CONCAT($CQ$1,MATCH(F10,$CP$7:$CP$100,0)+6+SUM(IF((F10=$CP$7:$CP$59)=TRUE,1,0))-1))),IF(OR($DW$4=2,$DW$4=3),INDIRECT(_xlfn.CONCAT($CU$1,MATCH(E10,$CT$7:$CT$100,0)+6)):INDIRECT(_xlfn.CONCAT($CU$1,MATCH(E10,$CT$7:$CT$100,0)+6+SUM(IF((E10=$CT$7:$CT$59)=TRUE,1,0))-1)),INDIRECT(_xlfn.CONCAT($CM$1,MATCH(E10,$CL$7:$CL$100,0)+6)):INDIRECT(_xlfn.CONCAT($CM$1,MATCH(E10,$CL$7:$CL$100,0)+6+SUM(IF((E10=$CL$7:$CL$59)=TRUE,1,0))-1))))*$S$3*IF(AND($DV$4=4,F10=0),1.1,1),1/TRANSPOSE(W10-INDIRECT(_xlfn.CONCAT($CI$1,MATCH(D10,$CH$7:$CH$100,0)+6)):INDIRECT(_xlfn.CONCAT($CI$1,MATCH(D10,$CH$7:$CH$100,0)+6+SUM(IF((D10=$CH$7:$CH$59)=TRUE,1,0))-1))*$R$3)),3)=1,1,0)),W10-INDIRECT(_xlfn.CONCAT($CI$1,MATCH(D10,$CH$7:$CH$100,0)+6)):INDIRECT(_xlfn.CONCAT($CI$1,MATCH(D10,$CH$7:$CH$100,0)+6+SUM(IF((D10=$CH$7:$CH$59)=TRUE,1,0))-1))*$R$3))/($S$3*$Q10),1,-1,TRUE)),1),"")</f>
        <v/>
      </c>
      <c r="AB10" s="65"/>
      <c r="AC10" s="65"/>
      <c r="AD10" s="65"/>
      <c r="AE10" s="65"/>
      <c r="AF10" s="65"/>
      <c r="AG10" s="65"/>
      <c r="AH10" s="65"/>
      <c r="AI10" s="6"/>
      <c r="AJ10" s="28" t="str">
        <f t="shared" ca="1" si="24"/>
        <v/>
      </c>
      <c r="AK10" s="29" t="str">
        <f t="shared" si="25"/>
        <v/>
      </c>
      <c r="AL10" s="29" t="str">
        <f t="shared" si="26"/>
        <v/>
      </c>
      <c r="AM10" s="29" t="str">
        <f t="shared" si="27"/>
        <v/>
      </c>
      <c r="AN10" s="112" t="str">
        <f t="shared" si="28"/>
        <v/>
      </c>
      <c r="AO10" s="28" t="str">
        <f t="shared" ca="1" si="14"/>
        <v/>
      </c>
      <c r="AP10" s="29" t="str">
        <f t="shared" si="15"/>
        <v/>
      </c>
      <c r="AQ10" s="29" t="str">
        <f t="shared" si="16"/>
        <v/>
      </c>
      <c r="AR10" s="29" t="str">
        <f t="shared" si="17"/>
        <v/>
      </c>
      <c r="AS10" s="30" t="str">
        <f t="shared" si="18"/>
        <v/>
      </c>
      <c r="AT10" s="6"/>
      <c r="AU10" s="20" t="s">
        <v>75</v>
      </c>
      <c r="AV10" s="20" t="s">
        <v>63</v>
      </c>
      <c r="AW10" s="44">
        <f t="shared" si="19"/>
        <v>3</v>
      </c>
      <c r="AX10" s="35">
        <f t="shared" si="1"/>
        <v>2</v>
      </c>
      <c r="AY10" s="35" cm="1">
        <f t="array" ref="AY10">_xlfn.XMATCH(1,IF(IF((AU10=$DP$24:$EO$24)=TRUE,1,0)+IF((AV10=$DP$25:$EO$25)=TRUE,1,0)=2,1,0))</f>
        <v>6</v>
      </c>
      <c r="AZ10" s="35" t="str" cm="1">
        <f t="array" aca="1" ref="AZ10:BD10" ca="1">AJ10:AN10</f>
        <v/>
      </c>
      <c r="BA10" s="35" t="str">
        <f ca="1"/>
        <v/>
      </c>
      <c r="BB10" s="35" t="str">
        <f ca="1"/>
        <v/>
      </c>
      <c r="BC10" s="35" t="str">
        <f ca="1"/>
        <v/>
      </c>
      <c r="BD10" s="35" t="str">
        <f ca="1"/>
        <v/>
      </c>
      <c r="BE10" s="35">
        <f t="shared" si="29"/>
        <v>0</v>
      </c>
      <c r="BF10" s="35" t="str" cm="1">
        <f t="array" aca="1" ref="BF10:BJ10" ca="1">IF(AND(BE10=1,AX10&lt;&gt;1),VLOOKUP(E10,변환표준점수!$H$8:$O$60,_xlfn.XMATCH('표점 계산기'!$AU10,변환표준점수!$I$6:$O$6)+1,FALSE),IF(AND($E10=0,$DW$4=1),INDEX($CQ$7:$CQ$73,SUM(IF(AO10=$CY$7:$CY$59,ROW($A$1:$A$50),0))),IF(AND($E10&lt;&gt;0,$DW$4&lt;&gt;1),INDEX($CM$7:$CM$73,SUM(IF(AO10=$CU$7:$CU$59,ROW($A$1:$A$50),0))),AO10:AS10)))</f>
        <v/>
      </c>
      <c r="BG10" s="35" t="str">
        <f ca="1"/>
        <v/>
      </c>
      <c r="BH10" s="35" t="str">
        <f ca="1"/>
        <v/>
      </c>
      <c r="BI10" s="35" t="str">
        <f ca="1"/>
        <v/>
      </c>
      <c r="BJ10" s="35" t="str">
        <f ca="1"/>
        <v/>
      </c>
      <c r="BK10" s="35" t="e">
        <f>VLOOKUP(G10,변환표준점수!$X$8:$AM$16,_xlfn.XMATCH(AU10,변환표준점수!$Y$5:$AM$5)+IF(OR(AW10=6,AW10=7,AW10=10,AW10=11),IF(AX10=1,0,1),0)+1,FALSE)</f>
        <v>#N/A</v>
      </c>
      <c r="BL10" s="35" t="e">
        <f>VLOOKUP(H10,변환표준점수!$AO$8:$BE$16,_xlfn.XMATCH(AU10,변환표준점수!$AP$5:$BE$5)+IF(OR(AW10=3,AW10=6,AW10=8,AW10=9,AW10=10),IF(AX10=1,0,1),0)+1,FALSE)</f>
        <v>#N/A</v>
      </c>
      <c r="BM10" s="35" t="e">
        <f>IF(I10=0,VLOOKUP(K10,변환표준점수!$BU$8:$CF$62,'표점 계산기'!$AW10+1,FALSE),VLOOKUP(I10,변환표준점수!$BH$8:$BS$62,'표점 계산기'!$AW10+1,FALSE))</f>
        <v>#N/A</v>
      </c>
      <c r="BN10" s="35" t="e">
        <f>IF(J10=0,VLOOKUP(L10,변환표준점수!$BU$8:$CF$62,'표점 계산기'!$AW10+1,FALSE),VLOOKUP(J10,변환표준점수!$BH$8:$BS$62,'표점 계산기'!$AW10+1,FALSE))</f>
        <v>#N/A</v>
      </c>
      <c r="BO10" s="35" cm="1">
        <f t="array" ref="BO10">IF(M10=0,0,IF(OR(AW10=3,AW10=4),0,IF(AW10=1,INDEX($DI$7:$DI$15,SUM(IF(M10&lt;$DH$7:$DH$15=TRUE,1,0))+1),VLOOKUP(M10,변환표준점수!$BH$8:$BS$62,'표점 계산기'!AW10+1,FALSE))))</f>
        <v>0</v>
      </c>
      <c r="BP10" s="35" cm="1">
        <f t="array" ref="BP10">INDEX($DP$24:$EO$31,COLUMN(C5),$AY10)</f>
        <v>1</v>
      </c>
      <c r="BQ10" s="35" cm="1">
        <f t="array" ref="BQ10">INDEX($DP$24:$EO$31,COLUMN(D5),$AY10)</f>
        <v>1</v>
      </c>
      <c r="BR10" s="35" cm="1">
        <f t="array" ref="BR10">INDEX($DP$24:$EO$31,COLUMN(E5),$AY10)</f>
        <v>0.8</v>
      </c>
      <c r="BS10" s="35" cm="1">
        <f t="array" ref="BS10">INDEX($DP$24:$EO$31,COLUMN(F5),$AY10)</f>
        <v>0</v>
      </c>
      <c r="BT10" s="35" cm="1">
        <f t="array" ref="BT10">INDEX($DP$24:$EO$31,COLUMN(G5),$AY10)</f>
        <v>0</v>
      </c>
      <c r="BU10" s="35" cm="1">
        <f t="array" ref="BU10">INDEX($DP$24:$EO$31,COLUMN(H5),$AY10)</f>
        <v>1.7857142857142858</v>
      </c>
      <c r="BV10" s="59" t="str" cm="1">
        <f t="array" aca="1" ref="BV10:BZ10" ca="1">IFERROR(ROUND(IF(IFERROR(BF10:BJ10/BF10:BJ10,0)=1,(IFERROR(AZ10:BD10*BP10,0)+IFERROR(BF10:BJ10*BQ10,0)+(SUM(BM10:BO10)-MIN(BM10:BO10))*BR10+BK10*BS10+BL10*BT10)*BU10+BK10*(1-BS10)+BL10*(1-BT10)+IF(AW10=1,BO10,0),""),2),"")</f>
        <v/>
      </c>
      <c r="BW10" s="48" t="str">
        <f ca="1"/>
        <v/>
      </c>
      <c r="BX10" s="48" t="str">
        <f ca="1"/>
        <v/>
      </c>
      <c r="BY10" s="48" t="str">
        <f ca="1"/>
        <v/>
      </c>
      <c r="BZ10" s="60" t="str">
        <f ca="1"/>
        <v/>
      </c>
      <c r="CA10" s="6"/>
      <c r="CB10" s="5"/>
      <c r="CC10" s="5"/>
      <c r="CD10" s="5"/>
      <c r="CE10" s="5"/>
      <c r="CF10" s="5"/>
      <c r="CG10" s="5"/>
      <c r="CH10" s="64">
        <v>100</v>
      </c>
      <c r="CI10" s="64">
        <v>141</v>
      </c>
      <c r="CJ10" s="64">
        <v>100</v>
      </c>
      <c r="CK10" s="5"/>
      <c r="CL10" s="64">
        <v>98</v>
      </c>
      <c r="CM10" s="64">
        <v>133</v>
      </c>
      <c r="CN10" s="64">
        <v>98</v>
      </c>
      <c r="CO10" s="6"/>
      <c r="CP10" s="64">
        <v>98</v>
      </c>
      <c r="CQ10" s="64">
        <v>133</v>
      </c>
      <c r="CR10" s="64">
        <v>98</v>
      </c>
      <c r="CS10" s="5"/>
      <c r="CT10" s="64">
        <v>98</v>
      </c>
      <c r="CU10" s="6" cm="1">
        <f t="array" ref="CU10">INDEX(변환표준점수!$I$8:$O$60,ROW(A4),_xlfn.XMATCH('표점 계산기'!$B$3,변환표준점수!$I$6:$O$6))</f>
        <v>133</v>
      </c>
      <c r="CV10" s="64">
        <v>98</v>
      </c>
      <c r="CW10" s="5"/>
      <c r="CX10" s="6">
        <v>100</v>
      </c>
      <c r="CY10" s="6">
        <v>133.19999999999999</v>
      </c>
      <c r="CZ10" s="6">
        <v>100</v>
      </c>
      <c r="DA10" s="5"/>
      <c r="DB10" s="6">
        <v>4</v>
      </c>
      <c r="DC10" s="6" cm="1">
        <f t="array" ref="DC10">INDEX(변환표준점수!$Y$8:$AM$16,ROW(A4),_xlfn.XMATCH($B$3,변환표준점수!$Y$5:$AM$5)+IF(OR($DV$4=6,$DV$4=7,$DV$4=10,$DV$4=11),IF($DW$4=1,0,1),0))</f>
        <v>-5</v>
      </c>
      <c r="DD10" s="6"/>
      <c r="DE10" s="6">
        <v>4</v>
      </c>
      <c r="DF10" s="6" cm="1">
        <f t="array" ref="DF10">INDEX(변환표준점수!$AP$8:$BE$16,ROW(A4),_xlfn.XMATCH($B$3,변환표준점수!$AP$5:$BE$5)+IF(OR($DV$4=3,$DV$4=6,$DV$4=8,$DV$4=9,$DV$4=10),IF($DW$4=1,0,1),0))</f>
        <v>9.8000000000000007</v>
      </c>
      <c r="DG10" s="5"/>
      <c r="DH10" s="6">
        <v>60</v>
      </c>
      <c r="DI10" s="6">
        <v>-1</v>
      </c>
      <c r="DJ10" s="5"/>
      <c r="DK10" s="6">
        <v>97</v>
      </c>
      <c r="DL10" s="5">
        <f>VLOOKUP(DK10,변환표준점수!$BH$8:$BS$62,1+'표점 계산기'!$DV$4,FALSE)</f>
        <v>65.31</v>
      </c>
      <c r="DM10" s="5">
        <f>VLOOKUP(DK10,변환표준점수!$BU$8:$CF$46,1+'표점 계산기'!$DV$4,FALSE)</f>
        <v>65.930000000000007</v>
      </c>
      <c r="DN10" s="5"/>
      <c r="DO10" s="5"/>
      <c r="DP10" s="5"/>
      <c r="DQ10" s="5"/>
      <c r="DR10" s="5"/>
      <c r="DS10" s="5"/>
      <c r="DT10" s="5"/>
      <c r="DU10" s="6" t="s">
        <v>22</v>
      </c>
      <c r="DV10" s="6">
        <v>6</v>
      </c>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row>
    <row r="11" spans="1:162" x14ac:dyDescent="0.3">
      <c r="A11" s="5"/>
      <c r="B11" s="17" t="str">
        <f>IF(C11=0,"",ROW(A6))</f>
        <v/>
      </c>
      <c r="C11" s="23"/>
      <c r="D11" s="23"/>
      <c r="E11" s="23"/>
      <c r="F11" s="23"/>
      <c r="G11" s="23"/>
      <c r="H11" s="24"/>
      <c r="I11" s="24"/>
      <c r="J11" s="24"/>
      <c r="K11" s="24"/>
      <c r="L11" s="24"/>
      <c r="M11" s="24"/>
      <c r="N11" s="23"/>
      <c r="O11" s="24"/>
      <c r="P11" s="6"/>
      <c r="Q11" s="65">
        <f t="shared" si="3"/>
        <v>1</v>
      </c>
      <c r="R11" s="6" t="e">
        <f>VLOOKUP(G11,$DB$7:$DC$15,2,FALSE)</f>
        <v>#N/A</v>
      </c>
      <c r="S11" s="6" t="e">
        <f>VLOOKUP(H11,$DE$7:$DF$15,2,FALSE)</f>
        <v>#N/A</v>
      </c>
      <c r="T11" s="6" t="e">
        <f>ROUND(IF(AND($DV$4=6,$DW$4=1),IF(N11=1,1.03,1),1)*IF(I11=0,VLOOKUP(K11,$DK$7:$DM$61,3,FALSE),VLOOKUP(I11,$DK$7:$DL$61,2,FALSE)),2)</f>
        <v>#N/A</v>
      </c>
      <c r="U11" s="8" t="e">
        <f>ROUND(IF(AND($DV$4=6,$DW$4=1),IF(O11=1,1.03,1),1)*IF(J11=0,VLOOKUP(L11,$DK$7:$DM$61,3,FALSE),VLOOKUP(J11,$DK$7:$DL$61,2,FALSE)),2)</f>
        <v>#N/A</v>
      </c>
      <c r="V11" s="8" cm="1">
        <f t="array" ref="V11">IF(M11=0,0,IF(OR($DV$4=3,$DV$4=4),0,IF($DV$4=1,INDEX($DI$7:$DI$15,SUM(IF(M11&lt;$DH$7:$DH$15=TRUE,1,0))+1),VLOOKUP(M11,$DK$7:$DL$107,2,FALSE))))</f>
        <v>0</v>
      </c>
      <c r="W11" s="6" t="e">
        <f>ROUND((C11-S11*(1-$V$3)-V11*(IF($DV$4=1,1,0))-R11*(1-$U$3))/$W$3-R11*$U$3-S11*$V$3-(SUM(T11:V11)-MIN(T11:V11))*$T$3,2)</f>
        <v>#N/A</v>
      </c>
      <c r="X11" s="65" cm="1">
        <f t="array" aca="1" ref="X11" ca="1">SUM(IF((IF(E11=0,INDIRECT(_xlfn.CONCAT($CQ$1,MATCH(F11,$CP$7:$CP$100,0)+6)):INDIRECT(_xlfn.CONCAT($CQ$1,MATCH(F11,$CP$7:$CP$100,0)+6+SUM(IF((F11=$CP$7:$CP$59)=TRUE,1,0))-1)),INDIRECT(_xlfn.CONCAT($CM$1,MATCH(E11,$CL$7:$CL$100,0)+6)):INDIRECT(_xlfn.CONCAT($CM$1,MATCH(E11,$CL$7:$CL$100,0)+6+SUM(IF((E11=$CL$7:$CL$59)=TRUE,1,0))-1)))*$S$3*$Q11)=0,0,1))</f>
        <v>2</v>
      </c>
      <c r="Y11" s="65" t="e" cm="1">
        <f t="array" aca="1" ref="Y11" ca="1">SUM(IF((TRANSPOSE(MMULT(MMULT(_xlfn.MUNIT(X11),IF(ROUND(MMULT(IF(E11=0,INDIRECT(_xlfn.CONCAT($CQ$1,MATCH(F11,$CP$7:$CP$100,0)+6)):INDIRECT(_xlfn.CONCAT($CQ$1,MATCH(F11,$CP$7:$CP$100,0)+6+SUM(IF((F11=$CP$7:$CP$59)=TRUE,1,0))-1)),INDIRECT(_xlfn.CONCAT($CM$1,MATCH(E11,$CL$7:$CL$100,0)+6)):INDIRECT(_xlfn.CONCAT($CM$1,MATCH(E11,$CL$7:$CL$100,0)+6+SUM(IF((E11=$CL$7:$CL$59)=TRUE,1,0))-1)))*$S$3*$Q11,1/TRANSPOSE(W11-INDIRECT(_xlfn.CONCAT($CI$1,MATCH(D11,$CH$7:$CH$100,0)+6)):INDIRECT(_xlfn.CONCAT($CI$1,MATCH(D11,$CH$7:$CH$100,0)+6+SUM(IF((D11=$CH$7:$CH$59)=TRUE,1,0))-1))*$R$3)),1)=1,1,0)),W11-INDIRECT(_xlfn.CONCAT($CI$1,MATCH(D11,$CH$7:$CH$100,0)+6)):INDIRECT(_xlfn.CONCAT($CI$1,MATCH(D11,$CH$7:$CH$100,0)+6+SUM(IF((D11=$CH$7:$CH$59)=TRUE,1,0))-1))*$R$3)))=0,0,1))</f>
        <v>#N/A</v>
      </c>
      <c r="Z11" s="65"/>
      <c r="AA11" s="65" t="str" cm="1">
        <f t="array" aca="1" ref="AA11" ca="1">IFERROR(ROUND(IF(_xlfn._xlws.SORT(TRANSPOSE(MMULT(MMULT(_xlfn.MUNIT(X11),IF(ROUND(MMULT(IF(E11=0,IF($DW$4=1,INDIRECT(_xlfn.CONCAT($CY$1,MATCH(F11,$CX$7:$CX$100,0)+6)):INDIRECT(_xlfn.CONCAT($CY$1,MATCH(F11,$CX$7:$CX$100,0)+6+SUM(IF((F11=$CX$7:$CX$59)=TRUE,1,0))-1)),INDIRECT(_xlfn.CONCAT($CQ$1,MATCH(F11,$CP$7:$CP$100,0)+6)):INDIRECT(_xlfn.CONCAT($CQ$1,MATCH(F11,$CP$7:$CP$100,0)+6+SUM(IF((F11=$CP$7:$CP$59)=TRUE,1,0))-1))),IF(OR($DW$4=2,$DW$4=3),INDIRECT(_xlfn.CONCAT($CU$1,MATCH(E11,$CT$7:$CT$100,0)+6)):INDIRECT(_xlfn.CONCAT($CU$1,MATCH(E11,$CT$7:$CT$100,0)+6+SUM(IF((E11=$CT$7:$CT$59)=TRUE,1,0))-1)),INDIRECT(_xlfn.CONCAT($CM$1,MATCH(E11,$CL$7:$CL$100,0)+6)):INDIRECT(_xlfn.CONCAT($CM$1,MATCH(E11,$CL$7:$CL$100,0)+6+SUM(IF((E11=$CL$7:$CL$59)=TRUE,1,0))-1))))*$S$3*IF(AND($DV$4=4,F11=0),1.1,1),1/TRANSPOSE(W11-INDIRECT(_xlfn.CONCAT($CI$1,MATCH(D11,$CH$7:$CH$100,0)+6)):INDIRECT(_xlfn.CONCAT($CI$1,MATCH(D11,$CH$7:$CH$100,0)+6+SUM(IF((D11=$CH$7:$CH$59)=TRUE,1,0))-1))*$R$3)),3)=1,1,0)),W11-INDIRECT(_xlfn.CONCAT($CI$1,MATCH(D11,$CH$7:$CH$100,0)+6)):INDIRECT(_xlfn.CONCAT($CI$1,MATCH(D11,$CH$7:$CH$100,0)+6+SUM(IF((D11=$CH$7:$CH$59)=TRUE,1,0))-1))*$R$3))/($S$3*$Q11),1,-1,TRUE)=0,"",_xlfn._xlws.SORT(TRANSPOSE(MMULT(MMULT(_xlfn.MUNIT(X11),IF(ROUND(MMULT(IF(E11=0,IF($DW$4=1,INDIRECT(_xlfn.CONCAT($CY$1,MATCH(F11,$CX$7:$CX$100,0)+6)):INDIRECT(_xlfn.CONCAT($CY$1,MATCH(F11,$CX$7:$CX$100,0)+6+SUM(IF((F11=$CX$7:$CX$59)=TRUE,1,0))-1)),INDIRECT(_xlfn.CONCAT($CQ$1,MATCH(F11,$CP$7:$CP$100,0)+6)):INDIRECT(_xlfn.CONCAT($CQ$1,MATCH(F11,$CP$7:$CP$100,0)+6+SUM(IF((F11=$CP$7:$CP$59)=TRUE,1,0))-1))),IF(OR($DW$4=2,$DW$4=3),INDIRECT(_xlfn.CONCAT($CU$1,MATCH(E11,$CT$7:$CT$100,0)+6)):INDIRECT(_xlfn.CONCAT($CU$1,MATCH(E11,$CT$7:$CT$100,0)+6+SUM(IF((E11=$CT$7:$CT$59)=TRUE,1,0))-1)),INDIRECT(_xlfn.CONCAT($CM$1,MATCH(E11,$CL$7:$CL$100,0)+6)):INDIRECT(_xlfn.CONCAT($CM$1,MATCH(E11,$CL$7:$CL$100,0)+6+SUM(IF((E11=$CL$7:$CL$59)=TRUE,1,0))-1))))*$S$3*IF(AND($DV$4=4,F11=0),1.1,1),1/TRANSPOSE(W11-INDIRECT(_xlfn.CONCAT($CI$1,MATCH(D11,$CH$7:$CH$100,0)+6)):INDIRECT(_xlfn.CONCAT($CI$1,MATCH(D11,$CH$7:$CH$100,0)+6+SUM(IF((D11=$CH$7:$CH$59)=TRUE,1,0))-1))*$R$3)),3)=1,1,0)),W11-INDIRECT(_xlfn.CONCAT($CI$1,MATCH(D11,$CH$7:$CH$100,0)+6)):INDIRECT(_xlfn.CONCAT($CI$1,MATCH(D11,$CH$7:$CH$100,0)+6+SUM(IF((D11=$CH$7:$CH$59)=TRUE,1,0))-1))*$R$3))/($S$3*$Q11),1,-1,TRUE)),1),"")</f>
        <v/>
      </c>
      <c r="AB11" s="65"/>
      <c r="AC11" s="65"/>
      <c r="AD11" s="65"/>
      <c r="AE11" s="65"/>
      <c r="AF11" s="65"/>
      <c r="AG11" s="65"/>
      <c r="AH11" s="65"/>
      <c r="AI11" s="6"/>
      <c r="AJ11" s="28" t="str">
        <f t="shared" ca="1" si="24"/>
        <v/>
      </c>
      <c r="AK11" s="29" t="str">
        <f t="shared" si="25"/>
        <v/>
      </c>
      <c r="AL11" s="29" t="str">
        <f t="shared" si="26"/>
        <v/>
      </c>
      <c r="AM11" s="29" t="str">
        <f t="shared" si="27"/>
        <v/>
      </c>
      <c r="AN11" s="112" t="str">
        <f t="shared" si="28"/>
        <v/>
      </c>
      <c r="AO11" s="28" t="str">
        <f t="shared" ca="1" si="14"/>
        <v/>
      </c>
      <c r="AP11" s="29" t="str">
        <f t="shared" si="15"/>
        <v/>
      </c>
      <c r="AQ11" s="29" t="str">
        <f t="shared" si="16"/>
        <v/>
      </c>
      <c r="AR11" s="29" t="str">
        <f t="shared" si="17"/>
        <v/>
      </c>
      <c r="AS11" s="30" t="str">
        <f t="shared" si="18"/>
        <v/>
      </c>
      <c r="AT11" s="6"/>
      <c r="AU11" s="20" t="s">
        <v>75</v>
      </c>
      <c r="AV11" s="20" t="s">
        <v>63</v>
      </c>
      <c r="AW11" s="44">
        <f t="shared" si="19"/>
        <v>3</v>
      </c>
      <c r="AX11" s="35">
        <f t="shared" si="1"/>
        <v>2</v>
      </c>
      <c r="AY11" s="35" cm="1">
        <f t="array" ref="AY11">_xlfn.XMATCH(1,IF(IF((AU11=$DP$24:$EO$24)=TRUE,1,0)+IF((AV11=$DP$25:$EO$25)=TRUE,1,0)=2,1,0))</f>
        <v>6</v>
      </c>
      <c r="AZ11" s="35" t="str" cm="1">
        <f t="array" aca="1" ref="AZ11:BD11" ca="1">AJ11:AN11</f>
        <v/>
      </c>
      <c r="BA11" s="35" t="str">
        <f ca="1"/>
        <v/>
      </c>
      <c r="BB11" s="35" t="str">
        <f ca="1"/>
        <v/>
      </c>
      <c r="BC11" s="35" t="str">
        <f ca="1"/>
        <v/>
      </c>
      <c r="BD11" s="35" t="str">
        <f ca="1"/>
        <v/>
      </c>
      <c r="BE11" s="35">
        <f>IF(E11=0,0,1)</f>
        <v>0</v>
      </c>
      <c r="BF11" s="35" t="str" cm="1">
        <f t="array" aca="1" ref="BF11:BJ11" ca="1">IF(AND(BE11=1,AX11&lt;&gt;1),VLOOKUP(E11,변환표준점수!$H$8:$O$60,_xlfn.XMATCH('표점 계산기'!$AU11,변환표준점수!$I$6:$O$6)+1,FALSE),IF(AND($E11=0,$DW$4=1),INDEX($CQ$7:$CQ$73,SUM(IF(AO11=$CY$7:$CY$59,ROW($A$1:$A$50),0))),IF(AND($E11&lt;&gt;0,$DW$4&lt;&gt;1),INDEX($CM$7:$CM$73,SUM(IF(AO11=$CU$7:$CU$59,ROW($A$1:$A$50),0))),AO11:AS11)))</f>
        <v/>
      </c>
      <c r="BG11" s="35" t="str">
        <f ca="1"/>
        <v/>
      </c>
      <c r="BH11" s="35" t="str">
        <f ca="1"/>
        <v/>
      </c>
      <c r="BI11" s="35" t="str">
        <f ca="1"/>
        <v/>
      </c>
      <c r="BJ11" s="35" t="str">
        <f ca="1"/>
        <v/>
      </c>
      <c r="BK11" s="35" t="e">
        <f>VLOOKUP(G11,변환표준점수!$X$8:$AM$16,_xlfn.XMATCH(AU11,변환표준점수!$Y$5:$AM$5)+IF(OR(AW11=6,AW11=7,AW11=10,AW11=11),IF(AX11=1,0,1),0)+1,FALSE)</f>
        <v>#N/A</v>
      </c>
      <c r="BL11" s="35" t="e">
        <f>VLOOKUP(H11,변환표준점수!$AO$8:$BE$16,_xlfn.XMATCH(AU11,변환표준점수!$AP$5:$BE$5)+IF(OR(AW11=3,AW11=6,AW11=8,AW11=9,AW11=10),IF(AX11=1,0,1),0)+1,FALSE)</f>
        <v>#N/A</v>
      </c>
      <c r="BM11" s="35" t="e">
        <f>IF(I11=0,VLOOKUP(K11,변환표준점수!$BU$8:$CF$62,'표점 계산기'!$AW11+1,FALSE),VLOOKUP(I11,변환표준점수!$BH$8:$BS$62,'표점 계산기'!$AW11+1,FALSE))</f>
        <v>#N/A</v>
      </c>
      <c r="BN11" s="35" t="e">
        <f>IF(J11=0,VLOOKUP(L11,변환표준점수!$BU$8:$CF$62,'표점 계산기'!$AW11+1,FALSE),VLOOKUP(J11,변환표준점수!$BH$8:$BS$62,'표점 계산기'!$AW11+1,FALSE))</f>
        <v>#N/A</v>
      </c>
      <c r="BO11" s="35" cm="1">
        <f t="array" ref="BO11">IF(M11=0,0,IF(OR(AW11=3,AW11=4),0,IF(AW11=1,INDEX($DI$7:$DI$15,SUM(IF(M11&lt;$DH$7:$DH$15=TRUE,1,0))+1),VLOOKUP(M11,변환표준점수!$BH$8:$BS$62,'표점 계산기'!AW11+1,FALSE))))</f>
        <v>0</v>
      </c>
      <c r="BP11" s="35" cm="1">
        <f t="array" ref="BP11">INDEX($DP$24:$EO$31,COLUMN(C6),$AY11)</f>
        <v>1</v>
      </c>
      <c r="BQ11" s="35" cm="1">
        <f t="array" ref="BQ11">INDEX($DP$24:$EO$31,COLUMN(D6),$AY11)</f>
        <v>1</v>
      </c>
      <c r="BR11" s="35" cm="1">
        <f t="array" ref="BR11">INDEX($DP$24:$EO$31,COLUMN(E6),$AY11)</f>
        <v>0.8</v>
      </c>
      <c r="BS11" s="35" cm="1">
        <f t="array" ref="BS11">INDEX($DP$24:$EO$31,COLUMN(F6),$AY11)</f>
        <v>0</v>
      </c>
      <c r="BT11" s="35" cm="1">
        <f t="array" ref="BT11">INDEX($DP$24:$EO$31,COLUMN(G6),$AY11)</f>
        <v>0</v>
      </c>
      <c r="BU11" s="35" cm="1">
        <f t="array" ref="BU11">INDEX($DP$24:$EO$31,COLUMN(H6),$AY11)</f>
        <v>1.7857142857142858</v>
      </c>
      <c r="BV11" s="59" t="str" cm="1">
        <f t="array" aca="1" ref="BV11:BZ11" ca="1">IFERROR(ROUND(IF(IFERROR(BF11:BJ11/BF11:BJ11,0)=1,(IFERROR(AZ11:BD11*BP11,0)+IFERROR(BF11:BJ11*BQ11,0)+(SUM(BM11:BO11)-MIN(BM11:BO11))*BR11+BK11*BS11+BL11*BT11)*BU11+BK11*(1-BS11)+BL11*(1-BT11)+IF(AW11=1,BO11,0),""),2),"")</f>
        <v/>
      </c>
      <c r="BW11" s="48" t="str">
        <f ca="1"/>
        <v/>
      </c>
      <c r="BX11" s="48" t="str">
        <f ca="1"/>
        <v/>
      </c>
      <c r="BY11" s="48" t="str">
        <f ca="1"/>
        <v/>
      </c>
      <c r="BZ11" s="60" t="str">
        <f ca="1"/>
        <v/>
      </c>
      <c r="CA11" s="6"/>
      <c r="CB11" s="5"/>
      <c r="CC11" s="5"/>
      <c r="CD11" s="5"/>
      <c r="CE11" s="5"/>
      <c r="CF11" s="5"/>
      <c r="CG11" s="5"/>
      <c r="CH11" s="64">
        <v>100</v>
      </c>
      <c r="CI11" s="64">
        <v>140</v>
      </c>
      <c r="CJ11" s="64">
        <v>100</v>
      </c>
      <c r="CK11" s="5"/>
      <c r="CL11" s="64">
        <v>98</v>
      </c>
      <c r="CM11" s="64">
        <v>132</v>
      </c>
      <c r="CN11" s="64">
        <v>98</v>
      </c>
      <c r="CO11" s="6"/>
      <c r="CP11" s="64">
        <v>98</v>
      </c>
      <c r="CQ11" s="64">
        <v>132</v>
      </c>
      <c r="CR11" s="64">
        <v>98</v>
      </c>
      <c r="CS11" s="5"/>
      <c r="CT11" s="64">
        <v>98</v>
      </c>
      <c r="CU11" s="6" cm="1">
        <f t="array" ref="CU11">INDEX(변환표준점수!$I$8:$O$60,ROW(A5),_xlfn.XMATCH('표점 계산기'!$B$3,변환표준점수!$I$6:$O$6))</f>
        <v>132.33000000000001</v>
      </c>
      <c r="CV11" s="64">
        <v>98</v>
      </c>
      <c r="CW11" s="5"/>
      <c r="CX11" s="6">
        <v>99</v>
      </c>
      <c r="CY11" s="6">
        <v>133</v>
      </c>
      <c r="CZ11" s="6">
        <v>100</v>
      </c>
      <c r="DA11" s="5"/>
      <c r="DB11" s="6">
        <v>5</v>
      </c>
      <c r="DC11" s="6" cm="1">
        <f t="array" ref="DC11">INDEX(변환표준점수!$Y$8:$AM$16,ROW(A5),_xlfn.XMATCH($B$3,변환표준점수!$Y$5:$AM$5)+IF(OR($DV$4=6,$DV$4=7,$DV$4=10,$DV$4=11),IF($DW$4=1,0,1),0))</f>
        <v>-7</v>
      </c>
      <c r="DD11" s="6"/>
      <c r="DE11" s="6">
        <v>5</v>
      </c>
      <c r="DF11" s="6" cm="1">
        <f t="array" ref="DF11">INDEX(변환표준점수!$AP$8:$BE$16,ROW(A5),_xlfn.XMATCH($B$3,변환표준점수!$AP$5:$BE$5)+IF(OR($DV$4=3,$DV$4=6,$DV$4=8,$DV$4=9,$DV$4=10),IF($DW$4=1,0,1),0))</f>
        <v>9.6</v>
      </c>
      <c r="DG11" s="5"/>
      <c r="DH11" s="6">
        <v>40</v>
      </c>
      <c r="DI11" s="6">
        <v>-1.5</v>
      </c>
      <c r="DJ11" s="5"/>
      <c r="DK11" s="6">
        <v>96</v>
      </c>
      <c r="DL11" s="5">
        <f>VLOOKUP(DK11,변환표준점수!$BH$8:$BS$62,1+'표점 계산기'!$DV$4,FALSE)</f>
        <v>65</v>
      </c>
      <c r="DM11" s="5">
        <f>VLOOKUP(DK11,변환표준점수!$BU$8:$CF$46,1+'표점 계산기'!$DV$4,FALSE)</f>
        <v>65.349999999999994</v>
      </c>
      <c r="DN11" s="5"/>
      <c r="DO11" s="5"/>
      <c r="DP11" s="5"/>
      <c r="DQ11" s="5"/>
      <c r="DR11" s="5"/>
      <c r="DS11" s="5"/>
      <c r="DT11" s="5"/>
      <c r="DU11" s="6" t="s">
        <v>23</v>
      </c>
      <c r="DV11" s="6">
        <v>7</v>
      </c>
      <c r="DW11" s="5"/>
      <c r="DX11" s="5" t="s">
        <v>41</v>
      </c>
      <c r="DY11" s="5">
        <v>1</v>
      </c>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row>
    <row r="12" spans="1:162" x14ac:dyDescent="0.3">
      <c r="A12" s="5"/>
      <c r="B12" s="17" t="str">
        <f t="shared" si="2"/>
        <v/>
      </c>
      <c r="C12" s="23"/>
      <c r="D12" s="23"/>
      <c r="E12" s="23"/>
      <c r="F12" s="23"/>
      <c r="G12" s="23"/>
      <c r="H12" s="24"/>
      <c r="I12" s="24"/>
      <c r="J12" s="24"/>
      <c r="K12" s="24"/>
      <c r="L12" s="24"/>
      <c r="M12" s="24"/>
      <c r="N12" s="23"/>
      <c r="O12" s="24"/>
      <c r="P12" s="6"/>
      <c r="Q12" s="65">
        <f t="shared" si="3"/>
        <v>1</v>
      </c>
      <c r="R12" s="6" t="e">
        <f t="shared" si="20"/>
        <v>#N/A</v>
      </c>
      <c r="S12" s="6" t="e">
        <f t="shared" si="21"/>
        <v>#N/A</v>
      </c>
      <c r="T12" s="6" t="e">
        <f t="shared" si="22"/>
        <v>#N/A</v>
      </c>
      <c r="U12" s="8" t="e">
        <f t="shared" si="23"/>
        <v>#N/A</v>
      </c>
      <c r="V12" s="8" cm="1">
        <f t="array" ref="V12">IF(M12=0,0,IF(OR($DV$4=3,$DV$4=4),0,IF($DV$4=1,INDEX($DI$7:$DI$15,SUM(IF(M12&lt;$DH$7:$DH$15=TRUE,1,0))+1),VLOOKUP(M12,$DK$7:$DL$107,2,FALSE))))</f>
        <v>0</v>
      </c>
      <c r="W12" s="6" t="e">
        <f t="shared" si="8"/>
        <v>#N/A</v>
      </c>
      <c r="X12" s="65" cm="1">
        <f t="array" aca="1" ref="X12" ca="1">SUM(IF((IF(E12=0,INDIRECT(_xlfn.CONCAT($CQ$1,MATCH(F12,$CP$7:$CP$100,0)+6)):INDIRECT(_xlfn.CONCAT($CQ$1,MATCH(F12,$CP$7:$CP$100,0)+6+SUM(IF((F12=$CP$7:$CP$59)=TRUE,1,0))-1)),INDIRECT(_xlfn.CONCAT($CM$1,MATCH(E12,$CL$7:$CL$100,0)+6)):INDIRECT(_xlfn.CONCAT($CM$1,MATCH(E12,$CL$7:$CL$100,0)+6+SUM(IF((E12=$CL$7:$CL$59)=TRUE,1,0))-1)))*$S$3*$Q12)=0,0,1))</f>
        <v>2</v>
      </c>
      <c r="Y12" s="65" t="e" cm="1">
        <f t="array" aca="1" ref="Y12" ca="1">SUM(IF((TRANSPOSE(MMULT(MMULT(_xlfn.MUNIT(X12),IF(ROUND(MMULT(IF(E12=0,INDIRECT(_xlfn.CONCAT($CQ$1,MATCH(F12,$CP$7:$CP$100,0)+6)):INDIRECT(_xlfn.CONCAT($CQ$1,MATCH(F12,$CP$7:$CP$100,0)+6+SUM(IF((F12=$CP$7:$CP$59)=TRUE,1,0))-1)),INDIRECT(_xlfn.CONCAT($CM$1,MATCH(E12,$CL$7:$CL$100,0)+6)):INDIRECT(_xlfn.CONCAT($CM$1,MATCH(E12,$CL$7:$CL$100,0)+6+SUM(IF((E12=$CL$7:$CL$59)=TRUE,1,0))-1)))*$S$3*$Q12,1/TRANSPOSE(W12-INDIRECT(_xlfn.CONCAT($CI$1,MATCH(D12,$CH$7:$CH$100,0)+6)):INDIRECT(_xlfn.CONCAT($CI$1,MATCH(D12,$CH$7:$CH$100,0)+6+SUM(IF((D12=$CH$7:$CH$59)=TRUE,1,0))-1))*$R$3)),1)=1,1,0)),W12-INDIRECT(_xlfn.CONCAT($CI$1,MATCH(D12,$CH$7:$CH$100,0)+6)):INDIRECT(_xlfn.CONCAT($CI$1,MATCH(D12,$CH$7:$CH$100,0)+6+SUM(IF((D12=$CH$7:$CH$59)=TRUE,1,0))-1))*$R$3)))=0,0,1))</f>
        <v>#N/A</v>
      </c>
      <c r="Z12" s="65"/>
      <c r="AA12" s="65" t="str" cm="1">
        <f t="array" aca="1" ref="AA12" ca="1">IFERROR(ROUND(IF(_xlfn._xlws.SORT(TRANSPOSE(MMULT(MMULT(_xlfn.MUNIT(X12),IF(ROUND(MMULT(IF(E12=0,IF($DW$4=1,INDIRECT(_xlfn.CONCAT($CY$1,MATCH(F12,$CX$7:$CX$100,0)+6)):INDIRECT(_xlfn.CONCAT($CY$1,MATCH(F12,$CX$7:$CX$100,0)+6+SUM(IF((F12=$CX$7:$CX$59)=TRUE,1,0))-1)),INDIRECT(_xlfn.CONCAT($CQ$1,MATCH(F12,$CP$7:$CP$100,0)+6)):INDIRECT(_xlfn.CONCAT($CQ$1,MATCH(F12,$CP$7:$CP$100,0)+6+SUM(IF((F12=$CP$7:$CP$59)=TRUE,1,0))-1))),IF(OR($DW$4=2,$DW$4=3),INDIRECT(_xlfn.CONCAT($CU$1,MATCH(E12,$CT$7:$CT$100,0)+6)):INDIRECT(_xlfn.CONCAT($CU$1,MATCH(E12,$CT$7:$CT$100,0)+6+SUM(IF((E12=$CT$7:$CT$59)=TRUE,1,0))-1)),INDIRECT(_xlfn.CONCAT($CM$1,MATCH(E12,$CL$7:$CL$100,0)+6)):INDIRECT(_xlfn.CONCAT($CM$1,MATCH(E12,$CL$7:$CL$100,0)+6+SUM(IF((E12=$CL$7:$CL$59)=TRUE,1,0))-1))))*$S$3*IF(AND($DV$4=4,F12=0),1.1,1),1/TRANSPOSE(W12-INDIRECT(_xlfn.CONCAT($CI$1,MATCH(D12,$CH$7:$CH$100,0)+6)):INDIRECT(_xlfn.CONCAT($CI$1,MATCH(D12,$CH$7:$CH$100,0)+6+SUM(IF((D12=$CH$7:$CH$59)=TRUE,1,0))-1))*$R$3)),3)=1,1,0)),W12-INDIRECT(_xlfn.CONCAT($CI$1,MATCH(D12,$CH$7:$CH$100,0)+6)):INDIRECT(_xlfn.CONCAT($CI$1,MATCH(D12,$CH$7:$CH$100,0)+6+SUM(IF((D12=$CH$7:$CH$59)=TRUE,1,0))-1))*$R$3))/($S$3*$Q12),1,-1,TRUE)=0,"",_xlfn._xlws.SORT(TRANSPOSE(MMULT(MMULT(_xlfn.MUNIT(X12),IF(ROUND(MMULT(IF(E12=0,IF($DW$4=1,INDIRECT(_xlfn.CONCAT($CY$1,MATCH(F12,$CX$7:$CX$100,0)+6)):INDIRECT(_xlfn.CONCAT($CY$1,MATCH(F12,$CX$7:$CX$100,0)+6+SUM(IF((F12=$CX$7:$CX$59)=TRUE,1,0))-1)),INDIRECT(_xlfn.CONCAT($CQ$1,MATCH(F12,$CP$7:$CP$100,0)+6)):INDIRECT(_xlfn.CONCAT($CQ$1,MATCH(F12,$CP$7:$CP$100,0)+6+SUM(IF((F12=$CP$7:$CP$59)=TRUE,1,0))-1))),IF(OR($DW$4=2,$DW$4=3),INDIRECT(_xlfn.CONCAT($CU$1,MATCH(E12,$CT$7:$CT$100,0)+6)):INDIRECT(_xlfn.CONCAT($CU$1,MATCH(E12,$CT$7:$CT$100,0)+6+SUM(IF((E12=$CT$7:$CT$59)=TRUE,1,0))-1)),INDIRECT(_xlfn.CONCAT($CM$1,MATCH(E12,$CL$7:$CL$100,0)+6)):INDIRECT(_xlfn.CONCAT($CM$1,MATCH(E12,$CL$7:$CL$100,0)+6+SUM(IF((E12=$CL$7:$CL$59)=TRUE,1,0))-1))))*$S$3*IF(AND($DV$4=4,F12=0),1.1,1),1/TRANSPOSE(W12-INDIRECT(_xlfn.CONCAT($CI$1,MATCH(D12,$CH$7:$CH$100,0)+6)):INDIRECT(_xlfn.CONCAT($CI$1,MATCH(D12,$CH$7:$CH$100,0)+6+SUM(IF((D12=$CH$7:$CH$59)=TRUE,1,0))-1))*$R$3)),3)=1,1,0)),W12-INDIRECT(_xlfn.CONCAT($CI$1,MATCH(D12,$CH$7:$CH$100,0)+6)):INDIRECT(_xlfn.CONCAT($CI$1,MATCH(D12,$CH$7:$CH$100,0)+6+SUM(IF((D12=$CH$7:$CH$59)=TRUE,1,0))-1))*$R$3))/($S$3*$Q12),1,-1,TRUE)),1),"")</f>
        <v/>
      </c>
      <c r="AB12" s="65"/>
      <c r="AC12" s="65"/>
      <c r="AD12" s="65"/>
      <c r="AE12" s="65"/>
      <c r="AF12" s="65"/>
      <c r="AG12" s="65"/>
      <c r="AH12" s="65"/>
      <c r="AI12" s="6"/>
      <c r="AJ12" s="28" t="str">
        <f t="shared" ca="1" si="24"/>
        <v/>
      </c>
      <c r="AK12" s="29" t="str">
        <f t="shared" si="25"/>
        <v/>
      </c>
      <c r="AL12" s="29" t="str">
        <f t="shared" si="26"/>
        <v/>
      </c>
      <c r="AM12" s="29" t="str">
        <f t="shared" si="27"/>
        <v/>
      </c>
      <c r="AN12" s="112" t="str">
        <f t="shared" si="28"/>
        <v/>
      </c>
      <c r="AO12" s="28" t="str">
        <f t="shared" ca="1" si="14"/>
        <v/>
      </c>
      <c r="AP12" s="29" t="str">
        <f t="shared" si="15"/>
        <v/>
      </c>
      <c r="AQ12" s="29" t="str">
        <f t="shared" si="16"/>
        <v/>
      </c>
      <c r="AR12" s="29" t="str">
        <f t="shared" si="17"/>
        <v/>
      </c>
      <c r="AS12" s="30" t="str">
        <f t="shared" si="18"/>
        <v/>
      </c>
      <c r="AT12" s="6"/>
      <c r="AU12" s="20"/>
      <c r="AV12" s="20"/>
      <c r="AW12" s="44">
        <f t="shared" si="19"/>
        <v>12</v>
      </c>
      <c r="AX12" s="35" t="e">
        <f t="shared" si="1"/>
        <v>#N/A</v>
      </c>
      <c r="AY12" s="35" t="e" cm="1">
        <f t="array" ref="AY12">_xlfn.XMATCH(1,IF(IF((AU12=$DP$24:$EO$24)=TRUE,1,0)+IF((AV12=$DP$25:$EO$25)=TRUE,1,0)=2,1,0))</f>
        <v>#N/A</v>
      </c>
      <c r="AZ12" s="35" t="str" cm="1">
        <f t="array" aca="1" ref="AZ12:BD12" ca="1">AJ12:AN12</f>
        <v/>
      </c>
      <c r="BA12" s="35" t="str">
        <f ca="1"/>
        <v/>
      </c>
      <c r="BB12" s="35" t="str">
        <f ca="1"/>
        <v/>
      </c>
      <c r="BC12" s="35" t="str">
        <f ca="1"/>
        <v/>
      </c>
      <c r="BD12" s="35" t="str">
        <f ca="1"/>
        <v/>
      </c>
      <c r="BE12" s="35">
        <f t="shared" si="29"/>
        <v>0</v>
      </c>
      <c r="BF12" s="35" t="e" cm="1">
        <f t="array" ref="BF12">IF(AND(BE12=1,AX12&lt;&gt;1),VLOOKUP(E12,변환표준점수!$H$8:$O$60,_xlfn.XMATCH('표점 계산기'!$AU12,변환표준점수!$I$6:$O$6)+1,FALSE),IF(AND($E12=0,$DW$4=1),INDEX($CQ$7:$CQ$73,SUM(IF(AO12=$CY$7:$CY$59,ROW($A$1:$A$50),0))),IF(AND($E12&lt;&gt;0,$DW$4&lt;&gt;1),INDEX($CM$7:$CM$73,SUM(IF(AO12=$CU$7:$CU$59,ROW($A$1:$A$50),0))),AO12:AS12)))</f>
        <v>#N/A</v>
      </c>
      <c r="BG12" s="35"/>
      <c r="BH12" s="35"/>
      <c r="BI12" s="35"/>
      <c r="BJ12" s="35"/>
      <c r="BK12" s="35" t="e">
        <f>VLOOKUP(G12,변환표준점수!$X$8:$AM$16,_xlfn.XMATCH(AU12,변환표준점수!$Y$5:$AM$5)+IF(OR(AW12=6,AW12=7,AW12=10,AW12=11),IF(AX12=1,0,1),0)+1,FALSE)</f>
        <v>#N/A</v>
      </c>
      <c r="BL12" s="35" t="e">
        <f>VLOOKUP(H12,변환표준점수!$AO$8:$BE$16,_xlfn.XMATCH(AU12,변환표준점수!$AP$5:$BE$5)+IF(OR(AW12=3,AW12=6,AW12=8,AW12=9,AW12=10),IF(AX12=1,0,1),0)+1,FALSE)</f>
        <v>#N/A</v>
      </c>
      <c r="BM12" s="35" t="e">
        <f>IF(I12=0,VLOOKUP(K12,변환표준점수!$BU$8:$CF$62,'표점 계산기'!$AW12+1,FALSE),VLOOKUP(I12,변환표준점수!$BH$8:$BS$62,'표점 계산기'!$AW12+1,FALSE))</f>
        <v>#N/A</v>
      </c>
      <c r="BN12" s="35" t="e">
        <f>IF(J12=0,VLOOKUP(L12,변환표준점수!$BU$8:$CF$62,'표점 계산기'!$AW12+1,FALSE),VLOOKUP(J12,변환표준점수!$BH$8:$BS$62,'표점 계산기'!$AW12+1,FALSE))</f>
        <v>#N/A</v>
      </c>
      <c r="BO12" s="35" cm="1">
        <f t="array" ref="BO12">IF(M12=0,0,IF(OR(AW12=3,AW12=4),0,IF(AW12=1,INDEX($DI$7:$DI$15,SUM(IF(M12&lt;$DH$7:$DH$15=TRUE,1,0))+1),VLOOKUP(M12,변환표준점수!$BH$8:$BS$62,'표점 계산기'!AW12+1,FALSE))))</f>
        <v>0</v>
      </c>
      <c r="BP12" s="35" t="e" cm="1">
        <f t="array" ref="BP12">INDEX($DP$24:$EO$31,COLUMN(C7),$AY12)</f>
        <v>#N/A</v>
      </c>
      <c r="BQ12" s="35" t="e" cm="1">
        <f t="array" ref="BQ12">INDEX($DP$24:$EO$31,COLUMN(D7),$AY12)</f>
        <v>#N/A</v>
      </c>
      <c r="BR12" s="35" t="e" cm="1">
        <f t="array" ref="BR12">INDEX($DP$24:$EO$31,COLUMN(E7),$AY12)</f>
        <v>#N/A</v>
      </c>
      <c r="BS12" s="35" t="e" cm="1">
        <f t="array" ref="BS12">INDEX($DP$24:$EO$31,COLUMN(F7),$AY12)</f>
        <v>#N/A</v>
      </c>
      <c r="BT12" s="35" t="e" cm="1">
        <f t="array" ref="BT12">INDEX($DP$24:$EO$31,COLUMN(G7),$AY12)</f>
        <v>#N/A</v>
      </c>
      <c r="BU12" s="35" t="e" cm="1">
        <f t="array" ref="BU12">INDEX($DP$24:$EO$31,COLUMN(H7),$AY12)</f>
        <v>#N/A</v>
      </c>
      <c r="BV12" s="59" t="str" cm="1">
        <f t="array" aca="1" ref="BV12:BZ12" ca="1">IFERROR(ROUND(IF(IFERROR(BF12:BJ12/BF12:BJ12,0)=1,(IFERROR(AZ12:BD12*BP12,0)+IFERROR(BF12:BJ12*BQ12,0)+(SUM(BM12:BO12)-MIN(BM12:BO12))*BR12+BK12*BS12+BL12*BT12)*BU12+BK12*(1-BS12)+BL12*(1-BT12)+IF(AW12=1,BO12,0),""),2),"")</f>
        <v/>
      </c>
      <c r="BW12" s="48" t="str">
        <f ca="1"/>
        <v/>
      </c>
      <c r="BX12" s="48" t="str">
        <f ca="1"/>
        <v/>
      </c>
      <c r="BY12" s="48" t="str">
        <f ca="1"/>
        <v/>
      </c>
      <c r="BZ12" s="60" t="str">
        <f ca="1"/>
        <v/>
      </c>
      <c r="CA12" s="6"/>
      <c r="CB12" s="5"/>
      <c r="CC12" s="5"/>
      <c r="CD12" s="5"/>
      <c r="CE12" s="5"/>
      <c r="CF12" s="5"/>
      <c r="CG12" s="5"/>
      <c r="CH12" s="64">
        <v>100</v>
      </c>
      <c r="CI12" s="64">
        <v>139</v>
      </c>
      <c r="CJ12" s="64">
        <v>100</v>
      </c>
      <c r="CK12" s="5"/>
      <c r="CL12" s="64">
        <v>98</v>
      </c>
      <c r="CM12" s="64">
        <v>131</v>
      </c>
      <c r="CN12" s="64">
        <v>98</v>
      </c>
      <c r="CO12" s="6"/>
      <c r="CP12" s="64">
        <v>96</v>
      </c>
      <c r="CQ12" s="64">
        <v>131</v>
      </c>
      <c r="CR12" s="64">
        <v>96</v>
      </c>
      <c r="CS12" s="5"/>
      <c r="CT12" s="64">
        <v>98</v>
      </c>
      <c r="CU12" s="6" cm="1">
        <f t="array" ref="CU12">INDEX(변환표준점수!$I$8:$O$60,ROW(A6),_xlfn.XMATCH('표점 계산기'!$B$3,변환표준점수!$I$6:$O$6))</f>
        <v>131.66</v>
      </c>
      <c r="CV12" s="64">
        <v>98</v>
      </c>
      <c r="CW12" s="5"/>
      <c r="CX12" s="6">
        <v>99</v>
      </c>
      <c r="CY12" s="6">
        <v>132.4</v>
      </c>
      <c r="CZ12" s="6">
        <v>99</v>
      </c>
      <c r="DA12" s="5"/>
      <c r="DB12" s="6">
        <v>6</v>
      </c>
      <c r="DC12" s="6" cm="1">
        <f t="array" ref="DC12">INDEX(변환표준점수!$Y$8:$AM$16,ROW(A6),_xlfn.XMATCH($B$3,변환표준점수!$Y$5:$AM$5)+IF(OR($DV$4=6,$DV$4=7,$DV$4=10,$DV$4=11),IF($DW$4=1,0,1),0))</f>
        <v>-9</v>
      </c>
      <c r="DD12" s="6"/>
      <c r="DE12" s="6">
        <v>6</v>
      </c>
      <c r="DF12" s="6" cm="1">
        <f t="array" ref="DF12">INDEX(변환표준점수!$AP$8:$BE$16,ROW(A6),_xlfn.XMATCH($B$3,변환표준점수!$AP$5:$BE$5)+IF(OR($DV$4=3,$DV$4=6,$DV$4=8,$DV$4=9,$DV$4=10),IF($DW$4=1,0,1),0))</f>
        <v>9.4</v>
      </c>
      <c r="DG12" s="5"/>
      <c r="DH12" s="6">
        <v>23</v>
      </c>
      <c r="DI12" s="6">
        <v>-2</v>
      </c>
      <c r="DJ12" s="5"/>
      <c r="DK12" s="6">
        <v>95</v>
      </c>
      <c r="DL12" s="5">
        <f>VLOOKUP(DK12,변환표준점수!$BH$8:$BS$62,1+'표점 계산기'!$DV$4,FALSE)</f>
        <v>64.709999999999994</v>
      </c>
      <c r="DM12" s="5">
        <f>VLOOKUP(DK12,변환표준점수!$BU$8:$CF$46,1+'표점 계산기'!$DV$4,FALSE)</f>
        <v>64.77</v>
      </c>
      <c r="DN12" s="5"/>
      <c r="DO12" s="5"/>
      <c r="DP12" s="5"/>
      <c r="DQ12" s="5"/>
      <c r="DR12" s="5"/>
      <c r="DS12" s="5"/>
      <c r="DT12" s="5"/>
      <c r="DU12" s="6" t="s">
        <v>24</v>
      </c>
      <c r="DV12" s="6">
        <v>8</v>
      </c>
      <c r="DW12" s="5"/>
      <c r="DX12" s="5" t="s">
        <v>42</v>
      </c>
      <c r="DY12" s="5">
        <v>2</v>
      </c>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row>
    <row r="13" spans="1:162" x14ac:dyDescent="0.3">
      <c r="A13" s="5"/>
      <c r="B13" s="17" t="str">
        <f t="shared" si="2"/>
        <v/>
      </c>
      <c r="C13" s="23"/>
      <c r="D13" s="23"/>
      <c r="E13" s="23"/>
      <c r="F13" s="23"/>
      <c r="G13" s="23"/>
      <c r="H13" s="24"/>
      <c r="I13" s="24"/>
      <c r="J13" s="24"/>
      <c r="K13" s="24"/>
      <c r="L13" s="24"/>
      <c r="M13" s="24"/>
      <c r="N13" s="23"/>
      <c r="O13" s="24"/>
      <c r="P13" s="6"/>
      <c r="Q13" s="65">
        <f t="shared" si="3"/>
        <v>1</v>
      </c>
      <c r="R13" s="6" t="e">
        <f t="shared" si="20"/>
        <v>#N/A</v>
      </c>
      <c r="S13" s="6" t="e">
        <f t="shared" si="21"/>
        <v>#N/A</v>
      </c>
      <c r="T13" s="6" t="e">
        <f t="shared" si="22"/>
        <v>#N/A</v>
      </c>
      <c r="U13" s="8" t="e">
        <f t="shared" si="23"/>
        <v>#N/A</v>
      </c>
      <c r="V13" s="8" cm="1">
        <f t="array" ref="V13">IF(M13=0,0,IF(OR($DV$4=3,$DV$4=4),0,IF($DV$4=1,INDEX($DI$7:$DI$15,SUM(IF(M13&lt;$DH$7:$DH$15=TRUE,1,0))+1),VLOOKUP(M13,$DK$7:$DL$107,2,FALSE))))</f>
        <v>0</v>
      </c>
      <c r="W13" s="6" t="e">
        <f t="shared" si="8"/>
        <v>#N/A</v>
      </c>
      <c r="X13" s="65" cm="1">
        <f t="array" aca="1" ref="X13" ca="1">SUM(IF((IF(E13=0,INDIRECT(_xlfn.CONCAT($CQ$1,MATCH(F13,$CP$7:$CP$100,0)+6)):INDIRECT(_xlfn.CONCAT($CQ$1,MATCH(F13,$CP$7:$CP$100,0)+6+SUM(IF((F13=$CP$7:$CP$59)=TRUE,1,0))-1)),INDIRECT(_xlfn.CONCAT($CM$1,MATCH(E13,$CL$7:$CL$100,0)+6)):INDIRECT(_xlfn.CONCAT($CM$1,MATCH(E13,$CL$7:$CL$100,0)+6+SUM(IF((E13=$CL$7:$CL$59)=TRUE,1,0))-1)))*$S$3*$Q13)=0,0,1))</f>
        <v>2</v>
      </c>
      <c r="Y13" s="65" t="e" cm="1">
        <f t="array" aca="1" ref="Y13" ca="1">SUM(IF((TRANSPOSE(MMULT(MMULT(_xlfn.MUNIT(X13),IF(ROUND(MMULT(IF(E13=0,INDIRECT(_xlfn.CONCAT($CQ$1,MATCH(F13,$CP$7:$CP$100,0)+6)):INDIRECT(_xlfn.CONCAT($CQ$1,MATCH(F13,$CP$7:$CP$100,0)+6+SUM(IF((F13=$CP$7:$CP$59)=TRUE,1,0))-1)),INDIRECT(_xlfn.CONCAT($CM$1,MATCH(E13,$CL$7:$CL$100,0)+6)):INDIRECT(_xlfn.CONCAT($CM$1,MATCH(E13,$CL$7:$CL$100,0)+6+SUM(IF((E13=$CL$7:$CL$59)=TRUE,1,0))-1)))*$S$3*$Q13,1/TRANSPOSE(W13-INDIRECT(_xlfn.CONCAT($CI$1,MATCH(D13,$CH$7:$CH$100,0)+6)):INDIRECT(_xlfn.CONCAT($CI$1,MATCH(D13,$CH$7:$CH$100,0)+6+SUM(IF((D13=$CH$7:$CH$59)=TRUE,1,0))-1))*$R$3)),1)=1,1,0)),W13-INDIRECT(_xlfn.CONCAT($CI$1,MATCH(D13,$CH$7:$CH$100,0)+6)):INDIRECT(_xlfn.CONCAT($CI$1,MATCH(D13,$CH$7:$CH$100,0)+6+SUM(IF((D13=$CH$7:$CH$59)=TRUE,1,0))-1))*$R$3)))=0,0,1))</f>
        <v>#N/A</v>
      </c>
      <c r="Z13" s="65"/>
      <c r="AA13" s="65" t="str" cm="1">
        <f t="array" aca="1" ref="AA13" ca="1">IFERROR(ROUND(IF(_xlfn._xlws.SORT(TRANSPOSE(MMULT(MMULT(_xlfn.MUNIT(X13),IF(ROUND(MMULT(IF(E13=0,IF($DW$4=1,INDIRECT(_xlfn.CONCAT($CY$1,MATCH(F13,$CX$7:$CX$100,0)+6)):INDIRECT(_xlfn.CONCAT($CY$1,MATCH(F13,$CX$7:$CX$100,0)+6+SUM(IF((F13=$CX$7:$CX$59)=TRUE,1,0))-1)),INDIRECT(_xlfn.CONCAT($CQ$1,MATCH(F13,$CP$7:$CP$100,0)+6)):INDIRECT(_xlfn.CONCAT($CQ$1,MATCH(F13,$CP$7:$CP$100,0)+6+SUM(IF((F13=$CP$7:$CP$59)=TRUE,1,0))-1))),IF(OR($DW$4=2,$DW$4=3),INDIRECT(_xlfn.CONCAT($CU$1,MATCH(E13,$CT$7:$CT$100,0)+6)):INDIRECT(_xlfn.CONCAT($CU$1,MATCH(E13,$CT$7:$CT$100,0)+6+SUM(IF((E13=$CT$7:$CT$59)=TRUE,1,0))-1)),INDIRECT(_xlfn.CONCAT($CM$1,MATCH(E13,$CL$7:$CL$100,0)+6)):INDIRECT(_xlfn.CONCAT($CM$1,MATCH(E13,$CL$7:$CL$100,0)+6+SUM(IF((E13=$CL$7:$CL$59)=TRUE,1,0))-1))))*$S$3*IF(AND($DV$4=4,F13=0),1.1,1),1/TRANSPOSE(W13-INDIRECT(_xlfn.CONCAT($CI$1,MATCH(D13,$CH$7:$CH$100,0)+6)):INDIRECT(_xlfn.CONCAT($CI$1,MATCH(D13,$CH$7:$CH$100,0)+6+SUM(IF((D13=$CH$7:$CH$59)=TRUE,1,0))-1))*$R$3)),3)=1,1,0)),W13-INDIRECT(_xlfn.CONCAT($CI$1,MATCH(D13,$CH$7:$CH$100,0)+6)):INDIRECT(_xlfn.CONCAT($CI$1,MATCH(D13,$CH$7:$CH$100,0)+6+SUM(IF((D13=$CH$7:$CH$59)=TRUE,1,0))-1))*$R$3))/($S$3*$Q13),1,-1,TRUE)=0,"",_xlfn._xlws.SORT(TRANSPOSE(MMULT(MMULT(_xlfn.MUNIT(X13),IF(ROUND(MMULT(IF(E13=0,IF($DW$4=1,INDIRECT(_xlfn.CONCAT($CY$1,MATCH(F13,$CX$7:$CX$100,0)+6)):INDIRECT(_xlfn.CONCAT($CY$1,MATCH(F13,$CX$7:$CX$100,0)+6+SUM(IF((F13=$CX$7:$CX$59)=TRUE,1,0))-1)),INDIRECT(_xlfn.CONCAT($CQ$1,MATCH(F13,$CP$7:$CP$100,0)+6)):INDIRECT(_xlfn.CONCAT($CQ$1,MATCH(F13,$CP$7:$CP$100,0)+6+SUM(IF((F13=$CP$7:$CP$59)=TRUE,1,0))-1))),IF(OR($DW$4=2,$DW$4=3),INDIRECT(_xlfn.CONCAT($CU$1,MATCH(E13,$CT$7:$CT$100,0)+6)):INDIRECT(_xlfn.CONCAT($CU$1,MATCH(E13,$CT$7:$CT$100,0)+6+SUM(IF((E13=$CT$7:$CT$59)=TRUE,1,0))-1)),INDIRECT(_xlfn.CONCAT($CM$1,MATCH(E13,$CL$7:$CL$100,0)+6)):INDIRECT(_xlfn.CONCAT($CM$1,MATCH(E13,$CL$7:$CL$100,0)+6+SUM(IF((E13=$CL$7:$CL$59)=TRUE,1,0))-1))))*$S$3*IF(AND($DV$4=4,F13=0),1.1,1),1/TRANSPOSE(W13-INDIRECT(_xlfn.CONCAT($CI$1,MATCH(D13,$CH$7:$CH$100,0)+6)):INDIRECT(_xlfn.CONCAT($CI$1,MATCH(D13,$CH$7:$CH$100,0)+6+SUM(IF((D13=$CH$7:$CH$59)=TRUE,1,0))-1))*$R$3)),3)=1,1,0)),W13-INDIRECT(_xlfn.CONCAT($CI$1,MATCH(D13,$CH$7:$CH$100,0)+6)):INDIRECT(_xlfn.CONCAT($CI$1,MATCH(D13,$CH$7:$CH$100,0)+6+SUM(IF((D13=$CH$7:$CH$59)=TRUE,1,0))-1))*$R$3))/($S$3*$Q13),1,-1,TRUE)),1),"")</f>
        <v/>
      </c>
      <c r="AB13" s="65"/>
      <c r="AC13" s="65"/>
      <c r="AD13" s="65"/>
      <c r="AE13" s="65"/>
      <c r="AF13" s="65"/>
      <c r="AG13" s="65"/>
      <c r="AH13" s="65"/>
      <c r="AI13" s="6"/>
      <c r="AJ13" s="28" t="str">
        <f t="shared" ca="1" si="24"/>
        <v/>
      </c>
      <c r="AK13" s="29" t="str">
        <f t="shared" si="25"/>
        <v/>
      </c>
      <c r="AL13" s="29" t="str">
        <f t="shared" si="26"/>
        <v/>
      </c>
      <c r="AM13" s="29" t="str">
        <f t="shared" si="27"/>
        <v/>
      </c>
      <c r="AN13" s="112" t="str">
        <f t="shared" si="28"/>
        <v/>
      </c>
      <c r="AO13" s="28" t="str">
        <f t="shared" ca="1" si="14"/>
        <v/>
      </c>
      <c r="AP13" s="29" t="str">
        <f t="shared" si="15"/>
        <v/>
      </c>
      <c r="AQ13" s="29" t="str">
        <f t="shared" si="16"/>
        <v/>
      </c>
      <c r="AR13" s="29" t="str">
        <f t="shared" si="17"/>
        <v/>
      </c>
      <c r="AS13" s="30" t="str">
        <f t="shared" si="18"/>
        <v/>
      </c>
      <c r="AT13" s="6"/>
      <c r="AU13" s="20"/>
      <c r="AV13" s="20"/>
      <c r="AW13" s="44">
        <f t="shared" si="19"/>
        <v>12</v>
      </c>
      <c r="AX13" s="35" t="e">
        <f t="shared" si="1"/>
        <v>#N/A</v>
      </c>
      <c r="AY13" s="35" t="e" cm="1">
        <f t="array" ref="AY13">_xlfn.XMATCH(1,IF(IF((AU13=$DP$24:$EO$24)=TRUE,1,0)+IF((AV13=$DP$25:$EO$25)=TRUE,1,0)=2,1,0))</f>
        <v>#N/A</v>
      </c>
      <c r="AZ13" s="35" t="str" cm="1">
        <f t="array" aca="1" ref="AZ13:BD13" ca="1">AJ13:AN13</f>
        <v/>
      </c>
      <c r="BA13" s="35" t="str">
        <f ca="1"/>
        <v/>
      </c>
      <c r="BB13" s="35" t="str">
        <f ca="1"/>
        <v/>
      </c>
      <c r="BC13" s="35" t="str">
        <f ca="1"/>
        <v/>
      </c>
      <c r="BD13" s="35" t="str">
        <f ca="1"/>
        <v/>
      </c>
      <c r="BE13" s="35">
        <f t="shared" si="29"/>
        <v>0</v>
      </c>
      <c r="BF13" s="35" t="e" cm="1">
        <f t="array" ref="BF13">IF(AND(BE13=1,AX13&lt;&gt;1),VLOOKUP(E13,변환표준점수!$H$8:$O$60,_xlfn.XMATCH('표점 계산기'!$AU13,변환표준점수!$I$6:$O$6)+1,FALSE),IF(AND($E13=0,$DW$4=1),INDEX($CQ$7:$CQ$73,SUM(IF(AO13=$CY$7:$CY$59,ROW($A$1:$A$50),0))),IF(AND($E13&lt;&gt;0,$DW$4&lt;&gt;1),INDEX($CM$7:$CM$73,SUM(IF(AO13=$CU$7:$CU$59,ROW($A$1:$A$50),0))),AO13:AS13)))</f>
        <v>#N/A</v>
      </c>
      <c r="BG13" s="35"/>
      <c r="BH13" s="35"/>
      <c r="BI13" s="35"/>
      <c r="BJ13" s="35"/>
      <c r="BK13" s="35" t="e">
        <f>VLOOKUP(G13,변환표준점수!$X$8:$AM$16,_xlfn.XMATCH(AU13,변환표준점수!$Y$5:$AM$5)+IF(OR(AW13=6,AW13=7,AW13=10,AW13=11),IF(AX13=1,0,1),0)+1,FALSE)</f>
        <v>#N/A</v>
      </c>
      <c r="BL13" s="35" t="e">
        <f>VLOOKUP(H13,변환표준점수!$AO$8:$BE$16,_xlfn.XMATCH(AU13,변환표준점수!$AP$5:$BE$5)+IF(OR(AW13=3,AW13=6,AW13=8,AW13=9,AW13=10),IF(AX13=1,0,1),0)+1,FALSE)</f>
        <v>#N/A</v>
      </c>
      <c r="BM13" s="35" t="e">
        <f>IF(I13=0,VLOOKUP(K13,변환표준점수!$BU$8:$CF$62,'표점 계산기'!$AW13+1,FALSE),VLOOKUP(I13,변환표준점수!$BH$8:$BS$62,'표점 계산기'!$AW13+1,FALSE))</f>
        <v>#N/A</v>
      </c>
      <c r="BN13" s="35" t="e">
        <f>IF(J13=0,VLOOKUP(L13,변환표준점수!$BU$8:$CF$62,'표점 계산기'!$AW13+1,FALSE),VLOOKUP(J13,변환표준점수!$BH$8:$BS$62,'표점 계산기'!$AW13+1,FALSE))</f>
        <v>#N/A</v>
      </c>
      <c r="BO13" s="35" cm="1">
        <f t="array" ref="BO13">IF(M13=0,0,IF(OR(AW13=3,AW13=4),0,IF(AW13=1,INDEX($DI$7:$DI$15,SUM(IF(M13&lt;$DH$7:$DH$15=TRUE,1,0))+1),VLOOKUP(M13,변환표준점수!$BH$8:$BS$62,'표점 계산기'!AW13+1,FALSE))))</f>
        <v>0</v>
      </c>
      <c r="BP13" s="35" t="e" cm="1">
        <f t="array" ref="BP13">INDEX($DP$24:$EO$31,COLUMN(C8),$AY13)</f>
        <v>#N/A</v>
      </c>
      <c r="BQ13" s="35" t="e" cm="1">
        <f t="array" ref="BQ13">INDEX($DP$24:$EO$31,COLUMN(D8),$AY13)</f>
        <v>#N/A</v>
      </c>
      <c r="BR13" s="35" t="e" cm="1">
        <f t="array" ref="BR13">INDEX($DP$24:$EO$31,COLUMN(E8),$AY13)</f>
        <v>#N/A</v>
      </c>
      <c r="BS13" s="35" t="e" cm="1">
        <f t="array" ref="BS13">INDEX($DP$24:$EO$31,COLUMN(F8),$AY13)</f>
        <v>#N/A</v>
      </c>
      <c r="BT13" s="35" t="e" cm="1">
        <f t="array" ref="BT13">INDEX($DP$24:$EO$31,COLUMN(G8),$AY13)</f>
        <v>#N/A</v>
      </c>
      <c r="BU13" s="35" t="e" cm="1">
        <f t="array" ref="BU13">INDEX($DP$24:$EO$31,COLUMN(H8),$AY13)</f>
        <v>#N/A</v>
      </c>
      <c r="BV13" s="59" t="str" cm="1">
        <f t="array" aca="1" ref="BV13:BZ13" ca="1">IFERROR(ROUND(IF(IFERROR(BF13:BJ13/BF13:BJ13,0)=1,(IFERROR(AZ13:BD13*BP13,0)+IFERROR(BF13:BJ13*BQ13,0)+(SUM(BM13:BO13)-MIN(BM13:BO13))*BR13+BK13*BS13+BL13*BT13)*BU13+BK13*(1-BS13)+BL13*(1-BT13)+IF(AW13=1,BO13,0),""),2),"")</f>
        <v/>
      </c>
      <c r="BW13" s="48" t="str">
        <f ca="1"/>
        <v/>
      </c>
      <c r="BX13" s="48" t="str">
        <f ca="1"/>
        <v/>
      </c>
      <c r="BY13" s="48" t="str">
        <f ca="1"/>
        <v/>
      </c>
      <c r="BZ13" s="60" t="str">
        <f ca="1"/>
        <v/>
      </c>
      <c r="CA13" s="6"/>
      <c r="CB13" s="5"/>
      <c r="CC13" s="5"/>
      <c r="CD13" s="5"/>
      <c r="CE13" s="5"/>
      <c r="CF13" s="5"/>
      <c r="CG13" s="5"/>
      <c r="CH13" s="64">
        <v>99</v>
      </c>
      <c r="CI13" s="64">
        <v>138</v>
      </c>
      <c r="CJ13" s="64">
        <v>99</v>
      </c>
      <c r="CK13" s="5"/>
      <c r="CL13" s="64">
        <v>96</v>
      </c>
      <c r="CM13" s="64">
        <v>130</v>
      </c>
      <c r="CN13" s="64">
        <v>96</v>
      </c>
      <c r="CO13" s="6"/>
      <c r="CP13" s="64">
        <v>95</v>
      </c>
      <c r="CQ13" s="64">
        <v>130</v>
      </c>
      <c r="CR13" s="64">
        <v>95</v>
      </c>
      <c r="CS13" s="5"/>
      <c r="CT13" s="64">
        <v>96</v>
      </c>
      <c r="CU13" s="6" cm="1">
        <f t="array" ref="CU13">INDEX(변환표준점수!$I$8:$O$60,ROW(A7),_xlfn.XMATCH('표점 계산기'!$B$3,변환표준점수!$I$6:$O$6))</f>
        <v>131</v>
      </c>
      <c r="CV13" s="64">
        <v>96</v>
      </c>
      <c r="CW13" s="5"/>
      <c r="CX13" s="6">
        <v>99</v>
      </c>
      <c r="CY13" s="6">
        <v>131.80000000000001</v>
      </c>
      <c r="CZ13" s="6">
        <v>99</v>
      </c>
      <c r="DA13" s="5"/>
      <c r="DB13" s="6">
        <v>7</v>
      </c>
      <c r="DC13" s="6" cm="1">
        <f t="array" ref="DC13">INDEX(변환표준점수!$Y$8:$AM$16,ROW(A7),_xlfn.XMATCH($B$3,변환표준점수!$Y$5:$AM$5)+IF(OR($DV$4=6,$DV$4=7,$DV$4=10,$DV$4=11),IF($DW$4=1,0,1),0))</f>
        <v>-11</v>
      </c>
      <c r="DD13" s="6"/>
      <c r="DE13" s="6">
        <v>7</v>
      </c>
      <c r="DF13" s="6" cm="1">
        <f t="array" ref="DF13">INDEX(변환표준점수!$AP$8:$BE$16,ROW(A7),_xlfn.XMATCH($B$3,변환표준점수!$AP$5:$BE$5)+IF(OR($DV$4=3,$DV$4=6,$DV$4=8,$DV$4=9,$DV$4=10),IF($DW$4=1,0,1),0))</f>
        <v>9.1999999999999993</v>
      </c>
      <c r="DG13" s="5"/>
      <c r="DH13" s="6">
        <v>11</v>
      </c>
      <c r="DI13" s="6">
        <v>-2.5</v>
      </c>
      <c r="DJ13" s="5"/>
      <c r="DK13" s="6">
        <v>94</v>
      </c>
      <c r="DL13" s="5">
        <f>VLOOKUP(DK13,변환표준점수!$BH$8:$BS$62,1+'표점 계산기'!$DV$4,FALSE)</f>
        <v>64.349999999999994</v>
      </c>
      <c r="DM13" s="5">
        <f>VLOOKUP(DK13,변환표준점수!$BU$8:$CF$46,1+'표점 계산기'!$DV$4,FALSE)</f>
        <v>64.3</v>
      </c>
      <c r="DN13" s="5"/>
      <c r="DO13" s="5"/>
      <c r="DP13" s="5"/>
      <c r="DQ13" s="5"/>
      <c r="DR13" s="5"/>
      <c r="DS13" s="5"/>
      <c r="DT13" s="5"/>
      <c r="DU13" s="6" t="s">
        <v>25</v>
      </c>
      <c r="DV13" s="6">
        <v>9</v>
      </c>
      <c r="DW13" s="5"/>
      <c r="DX13" s="5" t="s">
        <v>45</v>
      </c>
      <c r="DY13" s="5">
        <v>1</v>
      </c>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row>
    <row r="14" spans="1:162" x14ac:dyDescent="0.3">
      <c r="A14" s="5"/>
      <c r="B14" s="17" t="str">
        <f t="shared" si="2"/>
        <v/>
      </c>
      <c r="C14" s="23"/>
      <c r="D14" s="23"/>
      <c r="E14" s="23"/>
      <c r="F14" s="23"/>
      <c r="G14" s="23"/>
      <c r="H14" s="24"/>
      <c r="I14" s="24"/>
      <c r="J14" s="24"/>
      <c r="K14" s="24"/>
      <c r="L14" s="24"/>
      <c r="M14" s="24"/>
      <c r="N14" s="23"/>
      <c r="O14" s="24"/>
      <c r="P14" s="6"/>
      <c r="Q14" s="65">
        <f t="shared" si="3"/>
        <v>1</v>
      </c>
      <c r="R14" s="6" t="e">
        <f t="shared" si="20"/>
        <v>#N/A</v>
      </c>
      <c r="S14" s="6" t="e">
        <f t="shared" si="21"/>
        <v>#N/A</v>
      </c>
      <c r="T14" s="6" t="e">
        <f t="shared" si="22"/>
        <v>#N/A</v>
      </c>
      <c r="U14" s="8" t="e">
        <f t="shared" si="23"/>
        <v>#N/A</v>
      </c>
      <c r="V14" s="8" cm="1">
        <f t="array" ref="V14">IF(M14=0,0,IF(OR($DV$4=3,$DV$4=4),0,IF($DV$4=1,INDEX($DI$7:$DI$15,SUM(IF(M14&lt;$DH$7:$DH$15=TRUE,1,0))+1),VLOOKUP(M14,$DK$7:$DL$107,2,FALSE))))</f>
        <v>0</v>
      </c>
      <c r="W14" s="6" t="e">
        <f t="shared" si="8"/>
        <v>#N/A</v>
      </c>
      <c r="X14" s="65" cm="1">
        <f t="array" aca="1" ref="X14" ca="1">SUM(IF((IF(E14=0,INDIRECT(_xlfn.CONCAT($CQ$1,MATCH(F14,$CP$7:$CP$100,0)+6)):INDIRECT(_xlfn.CONCAT($CQ$1,MATCH(F14,$CP$7:$CP$100,0)+6+SUM(IF((F14=$CP$7:$CP$59)=TRUE,1,0))-1)),INDIRECT(_xlfn.CONCAT($CM$1,MATCH(E14,$CL$7:$CL$100,0)+6)):INDIRECT(_xlfn.CONCAT($CM$1,MATCH(E14,$CL$7:$CL$100,0)+6+SUM(IF((E14=$CL$7:$CL$59)=TRUE,1,0))-1)))*$S$3*$Q14)=0,0,1))</f>
        <v>2</v>
      </c>
      <c r="Y14" s="65" t="e" cm="1">
        <f t="array" aca="1" ref="Y14" ca="1">SUM(IF((TRANSPOSE(MMULT(MMULT(_xlfn.MUNIT(X14),IF(ROUND(MMULT(IF(E14=0,INDIRECT(_xlfn.CONCAT($CQ$1,MATCH(F14,$CP$7:$CP$100,0)+6)):INDIRECT(_xlfn.CONCAT($CQ$1,MATCH(F14,$CP$7:$CP$100,0)+6+SUM(IF((F14=$CP$7:$CP$59)=TRUE,1,0))-1)),INDIRECT(_xlfn.CONCAT($CM$1,MATCH(E14,$CL$7:$CL$100,0)+6)):INDIRECT(_xlfn.CONCAT($CM$1,MATCH(E14,$CL$7:$CL$100,0)+6+SUM(IF((E14=$CL$7:$CL$59)=TRUE,1,0))-1)))*$S$3*$Q14,1/TRANSPOSE(W14-INDIRECT(_xlfn.CONCAT($CI$1,MATCH(D14,$CH$7:$CH$100,0)+6)):INDIRECT(_xlfn.CONCAT($CI$1,MATCH(D14,$CH$7:$CH$100,0)+6+SUM(IF((D14=$CH$7:$CH$59)=TRUE,1,0))-1))*$R$3)),1)=1,1,0)),W14-INDIRECT(_xlfn.CONCAT($CI$1,MATCH(D14,$CH$7:$CH$100,0)+6)):INDIRECT(_xlfn.CONCAT($CI$1,MATCH(D14,$CH$7:$CH$100,0)+6+SUM(IF((D14=$CH$7:$CH$59)=TRUE,1,0))-1))*$R$3)))=0,0,1))</f>
        <v>#N/A</v>
      </c>
      <c r="Z14" s="65"/>
      <c r="AA14" s="65" t="str" cm="1">
        <f t="array" aca="1" ref="AA14" ca="1">IFERROR(ROUND(IF(_xlfn._xlws.SORT(TRANSPOSE(MMULT(MMULT(_xlfn.MUNIT(X14),IF(ROUND(MMULT(IF(E14=0,IF($DW$4=1,INDIRECT(_xlfn.CONCAT($CY$1,MATCH(F14,$CX$7:$CX$100,0)+6)):INDIRECT(_xlfn.CONCAT($CY$1,MATCH(F14,$CX$7:$CX$100,0)+6+SUM(IF((F14=$CX$7:$CX$59)=TRUE,1,0))-1)),INDIRECT(_xlfn.CONCAT($CQ$1,MATCH(F14,$CP$7:$CP$100,0)+6)):INDIRECT(_xlfn.CONCAT($CQ$1,MATCH(F14,$CP$7:$CP$100,0)+6+SUM(IF((F14=$CP$7:$CP$59)=TRUE,1,0))-1))),IF(OR($DW$4=2,$DW$4=3),INDIRECT(_xlfn.CONCAT($CU$1,MATCH(E14,$CT$7:$CT$100,0)+6)):INDIRECT(_xlfn.CONCAT($CU$1,MATCH(E14,$CT$7:$CT$100,0)+6+SUM(IF((E14=$CT$7:$CT$59)=TRUE,1,0))-1)),INDIRECT(_xlfn.CONCAT($CM$1,MATCH(E14,$CL$7:$CL$100,0)+6)):INDIRECT(_xlfn.CONCAT($CM$1,MATCH(E14,$CL$7:$CL$100,0)+6+SUM(IF((E14=$CL$7:$CL$59)=TRUE,1,0))-1))))*$S$3*IF(AND($DV$4=4,F14=0),1.1,1),1/TRANSPOSE(W14-INDIRECT(_xlfn.CONCAT($CI$1,MATCH(D14,$CH$7:$CH$100,0)+6)):INDIRECT(_xlfn.CONCAT($CI$1,MATCH(D14,$CH$7:$CH$100,0)+6+SUM(IF((D14=$CH$7:$CH$59)=TRUE,1,0))-1))*$R$3)),3)=1,1,0)),W14-INDIRECT(_xlfn.CONCAT($CI$1,MATCH(D14,$CH$7:$CH$100,0)+6)):INDIRECT(_xlfn.CONCAT($CI$1,MATCH(D14,$CH$7:$CH$100,0)+6+SUM(IF((D14=$CH$7:$CH$59)=TRUE,1,0))-1))*$R$3))/($S$3*$Q14),1,-1,TRUE)=0,"",_xlfn._xlws.SORT(TRANSPOSE(MMULT(MMULT(_xlfn.MUNIT(X14),IF(ROUND(MMULT(IF(E14=0,IF($DW$4=1,INDIRECT(_xlfn.CONCAT($CY$1,MATCH(F14,$CX$7:$CX$100,0)+6)):INDIRECT(_xlfn.CONCAT($CY$1,MATCH(F14,$CX$7:$CX$100,0)+6+SUM(IF((F14=$CX$7:$CX$59)=TRUE,1,0))-1)),INDIRECT(_xlfn.CONCAT($CQ$1,MATCH(F14,$CP$7:$CP$100,0)+6)):INDIRECT(_xlfn.CONCAT($CQ$1,MATCH(F14,$CP$7:$CP$100,0)+6+SUM(IF((F14=$CP$7:$CP$59)=TRUE,1,0))-1))),IF(OR($DW$4=2,$DW$4=3),INDIRECT(_xlfn.CONCAT($CU$1,MATCH(E14,$CT$7:$CT$100,0)+6)):INDIRECT(_xlfn.CONCAT($CU$1,MATCH(E14,$CT$7:$CT$100,0)+6+SUM(IF((E14=$CT$7:$CT$59)=TRUE,1,0))-1)),INDIRECT(_xlfn.CONCAT($CM$1,MATCH(E14,$CL$7:$CL$100,0)+6)):INDIRECT(_xlfn.CONCAT($CM$1,MATCH(E14,$CL$7:$CL$100,0)+6+SUM(IF((E14=$CL$7:$CL$59)=TRUE,1,0))-1))))*$S$3*IF(AND($DV$4=4,F14=0),1.1,1),1/TRANSPOSE(W14-INDIRECT(_xlfn.CONCAT($CI$1,MATCH(D14,$CH$7:$CH$100,0)+6)):INDIRECT(_xlfn.CONCAT($CI$1,MATCH(D14,$CH$7:$CH$100,0)+6+SUM(IF((D14=$CH$7:$CH$59)=TRUE,1,0))-1))*$R$3)),3)=1,1,0)),W14-INDIRECT(_xlfn.CONCAT($CI$1,MATCH(D14,$CH$7:$CH$100,0)+6)):INDIRECT(_xlfn.CONCAT($CI$1,MATCH(D14,$CH$7:$CH$100,0)+6+SUM(IF((D14=$CH$7:$CH$59)=TRUE,1,0))-1))*$R$3))/($S$3*$Q14),1,-1,TRUE)),1),"")</f>
        <v/>
      </c>
      <c r="AB14" s="65"/>
      <c r="AC14" s="65"/>
      <c r="AD14" s="65"/>
      <c r="AE14" s="65"/>
      <c r="AF14" s="65"/>
      <c r="AG14" s="65"/>
      <c r="AH14" s="65"/>
      <c r="AI14" s="6"/>
      <c r="AJ14" s="28" t="str">
        <f t="shared" ca="1" si="24"/>
        <v/>
      </c>
      <c r="AK14" s="29" t="str">
        <f t="shared" si="25"/>
        <v/>
      </c>
      <c r="AL14" s="29" t="str">
        <f t="shared" si="26"/>
        <v/>
      </c>
      <c r="AM14" s="29" t="str">
        <f t="shared" si="27"/>
        <v/>
      </c>
      <c r="AN14" s="112" t="str">
        <f t="shared" si="28"/>
        <v/>
      </c>
      <c r="AO14" s="28" t="str">
        <f t="shared" ca="1" si="14"/>
        <v/>
      </c>
      <c r="AP14" s="29" t="str">
        <f t="shared" si="15"/>
        <v/>
      </c>
      <c r="AQ14" s="29" t="str">
        <f t="shared" si="16"/>
        <v/>
      </c>
      <c r="AR14" s="29" t="str">
        <f t="shared" si="17"/>
        <v/>
      </c>
      <c r="AS14" s="30" t="str">
        <f t="shared" si="18"/>
        <v/>
      </c>
      <c r="AT14" s="6"/>
      <c r="AU14" s="20"/>
      <c r="AV14" s="20"/>
      <c r="AW14" s="44">
        <f t="shared" si="19"/>
        <v>12</v>
      </c>
      <c r="AX14" s="35" t="e">
        <f t="shared" si="1"/>
        <v>#N/A</v>
      </c>
      <c r="AY14" s="35" t="e" cm="1">
        <f t="array" ref="AY14">_xlfn.XMATCH(1,IF(IF((AU14=$DP$24:$EO$24)=TRUE,1,0)+IF((AV14=$DP$25:$EO$25)=TRUE,1,0)=2,1,0))</f>
        <v>#N/A</v>
      </c>
      <c r="AZ14" s="35" t="str" cm="1">
        <f t="array" aca="1" ref="AZ14:BD14" ca="1">AJ14:AN14</f>
        <v/>
      </c>
      <c r="BA14" s="35" t="str">
        <f ca="1"/>
        <v/>
      </c>
      <c r="BB14" s="35" t="str">
        <f ca="1"/>
        <v/>
      </c>
      <c r="BC14" s="35" t="str">
        <f ca="1"/>
        <v/>
      </c>
      <c r="BD14" s="35" t="str">
        <f ca="1"/>
        <v/>
      </c>
      <c r="BE14" s="35">
        <f t="shared" si="29"/>
        <v>0</v>
      </c>
      <c r="BF14" s="35" t="e" cm="1">
        <f t="array" ref="BF14">IF(AND(BE14=1,AX14&lt;&gt;1),VLOOKUP(E14,변환표준점수!$H$8:$O$60,_xlfn.XMATCH('표점 계산기'!$AU14,변환표준점수!$I$6:$O$6)+1,FALSE),IF(AND($E14=0,$DW$4=1),INDEX($CQ$7:$CQ$73,SUM(IF(AO14=$CY$7:$CY$59,ROW($A$1:$A$50),0))),IF(AND($E14&lt;&gt;0,$DW$4&lt;&gt;1),INDEX($CM$7:$CM$73,SUM(IF(AO14=$CU$7:$CU$59,ROW($A$1:$A$50),0))),AO14:AS14)))</f>
        <v>#N/A</v>
      </c>
      <c r="BG14" s="35"/>
      <c r="BH14" s="35"/>
      <c r="BI14" s="35"/>
      <c r="BJ14" s="35"/>
      <c r="BK14" s="35" t="e">
        <f>VLOOKUP(G14,변환표준점수!$X$8:$AM$16,_xlfn.XMATCH(AU14,변환표준점수!$Y$5:$AM$5)+IF(OR(AW14=6,AW14=7,AW14=10,AW14=11),IF(AX14=1,0,1),0)+1,FALSE)</f>
        <v>#N/A</v>
      </c>
      <c r="BL14" s="35" t="e">
        <f>VLOOKUP(H14,변환표준점수!$AO$8:$BE$16,_xlfn.XMATCH(AU14,변환표준점수!$AP$5:$BE$5)+IF(OR(AW14=3,AW14=6,AW14=8,AW14=9,AW14=10),IF(AX14=1,0,1),0)+1,FALSE)</f>
        <v>#N/A</v>
      </c>
      <c r="BM14" s="35" t="e">
        <f>IF(I14=0,VLOOKUP(K14,변환표준점수!$BU$8:$CF$62,'표점 계산기'!$AW14+1,FALSE),VLOOKUP(I14,변환표준점수!$BH$8:$BS$62,'표점 계산기'!$AW14+1,FALSE))</f>
        <v>#N/A</v>
      </c>
      <c r="BN14" s="35" t="e">
        <f>IF(J14=0,VLOOKUP(L14,변환표준점수!$BU$8:$CF$62,'표점 계산기'!$AW14+1,FALSE),VLOOKUP(J14,변환표준점수!$BH$8:$BS$62,'표점 계산기'!$AW14+1,FALSE))</f>
        <v>#N/A</v>
      </c>
      <c r="BO14" s="35" cm="1">
        <f t="array" ref="BO14">IF(M14=0,0,IF(OR(AW14=3,AW14=4),0,IF(AW14=1,INDEX($DI$7:$DI$15,SUM(IF(M14&lt;$DH$7:$DH$15=TRUE,1,0))+1),VLOOKUP(M14,변환표준점수!$BH$8:$BS$62,'표점 계산기'!AW14+1,FALSE))))</f>
        <v>0</v>
      </c>
      <c r="BP14" s="35" t="e" cm="1">
        <f t="array" ref="BP14">INDEX($DP$24:$EO$31,COLUMN(C9),$AY14)</f>
        <v>#N/A</v>
      </c>
      <c r="BQ14" s="35" t="e" cm="1">
        <f t="array" ref="BQ14">INDEX($DP$24:$EO$31,COLUMN(D9),$AY14)</f>
        <v>#N/A</v>
      </c>
      <c r="BR14" s="35" t="e" cm="1">
        <f t="array" ref="BR14">INDEX($DP$24:$EO$31,COLUMN(E9),$AY14)</f>
        <v>#N/A</v>
      </c>
      <c r="BS14" s="35" t="e" cm="1">
        <f t="array" ref="BS14">INDEX($DP$24:$EO$31,COLUMN(F9),$AY14)</f>
        <v>#N/A</v>
      </c>
      <c r="BT14" s="35" t="e" cm="1">
        <f t="array" ref="BT14">INDEX($DP$24:$EO$31,COLUMN(G9),$AY14)</f>
        <v>#N/A</v>
      </c>
      <c r="BU14" s="35" t="e" cm="1">
        <f t="array" ref="BU14">INDEX($DP$24:$EO$31,COLUMN(H9),$AY14)</f>
        <v>#N/A</v>
      </c>
      <c r="BV14" s="59" t="str" cm="1">
        <f t="array" aca="1" ref="BV14:BZ14" ca="1">IFERROR(ROUND(IF(IFERROR(BF14:BJ14/BF14:BJ14,0)=1,(IFERROR(AZ14:BD14*BP14,0)+IFERROR(BF14:BJ14*BQ14,0)+(SUM(BM14:BO14)-MIN(BM14:BO14))*BR14+BK14*BS14+BL14*BT14)*BU14+BK14*(1-BS14)+BL14*(1-BT14)+IF(AW14=1,BO14,0),""),2),"")</f>
        <v/>
      </c>
      <c r="BW14" s="48" t="str">
        <f ca="1"/>
        <v/>
      </c>
      <c r="BX14" s="48" t="str">
        <f ca="1"/>
        <v/>
      </c>
      <c r="BY14" s="48" t="str">
        <f ca="1"/>
        <v/>
      </c>
      <c r="BZ14" s="60" t="str">
        <f ca="1"/>
        <v/>
      </c>
      <c r="CA14" s="6"/>
      <c r="CB14" s="5"/>
      <c r="CC14" s="5"/>
      <c r="CD14" s="5"/>
      <c r="CE14" s="5"/>
      <c r="CF14" s="5"/>
      <c r="CG14" s="5"/>
      <c r="CH14" s="64">
        <v>99</v>
      </c>
      <c r="CI14" s="64">
        <v>137</v>
      </c>
      <c r="CJ14" s="64">
        <v>99</v>
      </c>
      <c r="CK14" s="5"/>
      <c r="CL14" s="64">
        <v>95</v>
      </c>
      <c r="CM14" s="64">
        <v>129</v>
      </c>
      <c r="CN14" s="64">
        <v>95</v>
      </c>
      <c r="CO14" s="6"/>
      <c r="CP14" s="64">
        <v>95</v>
      </c>
      <c r="CQ14" s="64">
        <v>129</v>
      </c>
      <c r="CR14" s="64">
        <v>95</v>
      </c>
      <c r="CS14" s="5"/>
      <c r="CT14" s="64">
        <v>95</v>
      </c>
      <c r="CU14" s="6" cm="1">
        <f t="array" ref="CU14">INDEX(변환표준점수!$I$8:$O$60,ROW(A8),_xlfn.XMATCH('표점 계산기'!$B$3,변환표준점수!$I$6:$O$6))</f>
        <v>130</v>
      </c>
      <c r="CV14" s="64">
        <v>95</v>
      </c>
      <c r="CW14" s="5"/>
      <c r="CX14" s="6">
        <v>99</v>
      </c>
      <c r="CY14" s="6">
        <v>131.19999999999999</v>
      </c>
      <c r="CZ14" s="6">
        <v>99</v>
      </c>
      <c r="DA14" s="5"/>
      <c r="DB14" s="6">
        <v>8</v>
      </c>
      <c r="DC14" s="6" cm="1">
        <f t="array" ref="DC14">INDEX(변환표준점수!$Y$8:$AM$16,ROW(A8),_xlfn.XMATCH($B$3,변환표준점수!$Y$5:$AM$5)+IF(OR($DV$4=6,$DV$4=7,$DV$4=10,$DV$4=11),IF($DW$4=1,0,1),0))</f>
        <v>-13</v>
      </c>
      <c r="DD14" s="6"/>
      <c r="DE14" s="6">
        <v>8</v>
      </c>
      <c r="DF14" s="6" cm="1">
        <f t="array" ref="DF14">INDEX(변환표준점수!$AP$8:$BE$16,ROW(A8),_xlfn.XMATCH($B$3,변환표준점수!$AP$5:$BE$5)+IF(OR($DV$4=3,$DV$4=6,$DV$4=8,$DV$4=9,$DV$4=10),IF($DW$4=1,0,1),0))</f>
        <v>9</v>
      </c>
      <c r="DG14" s="5"/>
      <c r="DH14" s="6">
        <v>4</v>
      </c>
      <c r="DI14" s="6">
        <v>-3</v>
      </c>
      <c r="DJ14" s="5"/>
      <c r="DK14" s="6">
        <v>93</v>
      </c>
      <c r="DL14" s="5">
        <f>VLOOKUP(DK14,변환표준점수!$BH$8:$BS$62,1+'표점 계산기'!$DV$4,FALSE)</f>
        <v>64.08</v>
      </c>
      <c r="DM14" s="5">
        <f>VLOOKUP(DK14,변환표준점수!$BU$8:$CF$46,1+'표점 계산기'!$DV$4,FALSE)</f>
        <v>63.88</v>
      </c>
      <c r="DN14" s="5"/>
      <c r="DO14" s="5"/>
      <c r="DP14" s="5"/>
      <c r="DQ14" s="5"/>
      <c r="DR14" s="5"/>
      <c r="DS14" s="5"/>
      <c r="DT14" s="5"/>
      <c r="DU14" s="6" t="s">
        <v>26</v>
      </c>
      <c r="DV14" s="6">
        <v>10</v>
      </c>
      <c r="DW14" s="5"/>
      <c r="DX14" s="5" t="s">
        <v>44</v>
      </c>
      <c r="DY14" s="5">
        <v>2</v>
      </c>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row>
    <row r="15" spans="1:162" x14ac:dyDescent="0.3">
      <c r="A15" s="5"/>
      <c r="B15" s="17" t="str">
        <f t="shared" si="2"/>
        <v/>
      </c>
      <c r="C15" s="23"/>
      <c r="D15" s="23"/>
      <c r="E15" s="23"/>
      <c r="F15" s="23"/>
      <c r="G15" s="23"/>
      <c r="H15" s="24"/>
      <c r="I15" s="24"/>
      <c r="J15" s="24"/>
      <c r="K15" s="24"/>
      <c r="L15" s="24"/>
      <c r="M15" s="24"/>
      <c r="N15" s="23"/>
      <c r="O15" s="24"/>
      <c r="P15" s="6"/>
      <c r="Q15" s="65">
        <f t="shared" si="3"/>
        <v>1</v>
      </c>
      <c r="R15" s="6" t="e">
        <f t="shared" si="20"/>
        <v>#N/A</v>
      </c>
      <c r="S15" s="6" t="e">
        <f t="shared" si="21"/>
        <v>#N/A</v>
      </c>
      <c r="T15" s="6" t="e">
        <f t="shared" si="22"/>
        <v>#N/A</v>
      </c>
      <c r="U15" s="8" t="e">
        <f t="shared" si="23"/>
        <v>#N/A</v>
      </c>
      <c r="V15" s="8" cm="1">
        <f t="array" ref="V15">IF(M15=0,0,IF(OR($DV$4=3,$DV$4=4),0,IF($DV$4=1,INDEX($DI$7:$DI$15,SUM(IF(M15&lt;$DH$7:$DH$15=TRUE,1,0))+1),VLOOKUP(M15,$DK$7:$DL$107,2,FALSE))))</f>
        <v>0</v>
      </c>
      <c r="W15" s="6" t="e">
        <f t="shared" si="8"/>
        <v>#N/A</v>
      </c>
      <c r="X15" s="65" cm="1">
        <f t="array" aca="1" ref="X15" ca="1">SUM(IF((IF(E15=0,INDIRECT(_xlfn.CONCAT($CQ$1,MATCH(F15,$CP$7:$CP$100,0)+6)):INDIRECT(_xlfn.CONCAT($CQ$1,MATCH(F15,$CP$7:$CP$100,0)+6+SUM(IF((F15=$CP$7:$CP$59)=TRUE,1,0))-1)),INDIRECT(_xlfn.CONCAT($CM$1,MATCH(E15,$CL$7:$CL$100,0)+6)):INDIRECT(_xlfn.CONCAT($CM$1,MATCH(E15,$CL$7:$CL$100,0)+6+SUM(IF((E15=$CL$7:$CL$59)=TRUE,1,0))-1)))*$S$3*$Q15)=0,0,1))</f>
        <v>2</v>
      </c>
      <c r="Y15" s="65" t="e" cm="1">
        <f t="array" aca="1" ref="Y15" ca="1">SUM(IF((TRANSPOSE(MMULT(MMULT(_xlfn.MUNIT(X15),IF(ROUND(MMULT(IF(E15=0,INDIRECT(_xlfn.CONCAT($CQ$1,MATCH(F15,$CP$7:$CP$100,0)+6)):INDIRECT(_xlfn.CONCAT($CQ$1,MATCH(F15,$CP$7:$CP$100,0)+6+SUM(IF((F15=$CP$7:$CP$59)=TRUE,1,0))-1)),INDIRECT(_xlfn.CONCAT($CM$1,MATCH(E15,$CL$7:$CL$100,0)+6)):INDIRECT(_xlfn.CONCAT($CM$1,MATCH(E15,$CL$7:$CL$100,0)+6+SUM(IF((E15=$CL$7:$CL$59)=TRUE,1,0))-1)))*$S$3*$Q15,1/TRANSPOSE(W15-INDIRECT(_xlfn.CONCAT($CI$1,MATCH(D15,$CH$7:$CH$100,0)+6)):INDIRECT(_xlfn.CONCAT($CI$1,MATCH(D15,$CH$7:$CH$100,0)+6+SUM(IF((D15=$CH$7:$CH$59)=TRUE,1,0))-1))*$R$3)),1)=1,1,0)),W15-INDIRECT(_xlfn.CONCAT($CI$1,MATCH(D15,$CH$7:$CH$100,0)+6)):INDIRECT(_xlfn.CONCAT($CI$1,MATCH(D15,$CH$7:$CH$100,0)+6+SUM(IF((D15=$CH$7:$CH$59)=TRUE,1,0))-1))*$R$3)))=0,0,1))</f>
        <v>#N/A</v>
      </c>
      <c r="Z15" s="65"/>
      <c r="AA15" s="65" t="str" cm="1">
        <f t="array" aca="1" ref="AA15" ca="1">IFERROR(ROUND(IF(_xlfn._xlws.SORT(TRANSPOSE(MMULT(MMULT(_xlfn.MUNIT(X15),IF(ROUND(MMULT(IF(E15=0,IF($DW$4=1,INDIRECT(_xlfn.CONCAT($CY$1,MATCH(F15,$CX$7:$CX$100,0)+6)):INDIRECT(_xlfn.CONCAT($CY$1,MATCH(F15,$CX$7:$CX$100,0)+6+SUM(IF((F15=$CX$7:$CX$59)=TRUE,1,0))-1)),INDIRECT(_xlfn.CONCAT($CQ$1,MATCH(F15,$CP$7:$CP$100,0)+6)):INDIRECT(_xlfn.CONCAT($CQ$1,MATCH(F15,$CP$7:$CP$100,0)+6+SUM(IF((F15=$CP$7:$CP$59)=TRUE,1,0))-1))),IF(OR($DW$4=2,$DW$4=3),INDIRECT(_xlfn.CONCAT($CU$1,MATCH(E15,$CT$7:$CT$100,0)+6)):INDIRECT(_xlfn.CONCAT($CU$1,MATCH(E15,$CT$7:$CT$100,0)+6+SUM(IF((E15=$CT$7:$CT$59)=TRUE,1,0))-1)),INDIRECT(_xlfn.CONCAT($CM$1,MATCH(E15,$CL$7:$CL$100,0)+6)):INDIRECT(_xlfn.CONCAT($CM$1,MATCH(E15,$CL$7:$CL$100,0)+6+SUM(IF((E15=$CL$7:$CL$59)=TRUE,1,0))-1))))*$S$3*IF(AND($DV$4=4,F15=0),1.1,1),1/TRANSPOSE(W15-INDIRECT(_xlfn.CONCAT($CI$1,MATCH(D15,$CH$7:$CH$100,0)+6)):INDIRECT(_xlfn.CONCAT($CI$1,MATCH(D15,$CH$7:$CH$100,0)+6+SUM(IF((D15=$CH$7:$CH$59)=TRUE,1,0))-1))*$R$3)),3)=1,1,0)),W15-INDIRECT(_xlfn.CONCAT($CI$1,MATCH(D15,$CH$7:$CH$100,0)+6)):INDIRECT(_xlfn.CONCAT($CI$1,MATCH(D15,$CH$7:$CH$100,0)+6+SUM(IF((D15=$CH$7:$CH$59)=TRUE,1,0))-1))*$R$3))/($S$3*$Q15),1,-1,TRUE)=0,"",_xlfn._xlws.SORT(TRANSPOSE(MMULT(MMULT(_xlfn.MUNIT(X15),IF(ROUND(MMULT(IF(E15=0,IF($DW$4=1,INDIRECT(_xlfn.CONCAT($CY$1,MATCH(F15,$CX$7:$CX$100,0)+6)):INDIRECT(_xlfn.CONCAT($CY$1,MATCH(F15,$CX$7:$CX$100,0)+6+SUM(IF((F15=$CX$7:$CX$59)=TRUE,1,0))-1)),INDIRECT(_xlfn.CONCAT($CQ$1,MATCH(F15,$CP$7:$CP$100,0)+6)):INDIRECT(_xlfn.CONCAT($CQ$1,MATCH(F15,$CP$7:$CP$100,0)+6+SUM(IF((F15=$CP$7:$CP$59)=TRUE,1,0))-1))),IF(OR($DW$4=2,$DW$4=3),INDIRECT(_xlfn.CONCAT($CU$1,MATCH(E15,$CT$7:$CT$100,0)+6)):INDIRECT(_xlfn.CONCAT($CU$1,MATCH(E15,$CT$7:$CT$100,0)+6+SUM(IF((E15=$CT$7:$CT$59)=TRUE,1,0))-1)),INDIRECT(_xlfn.CONCAT($CM$1,MATCH(E15,$CL$7:$CL$100,0)+6)):INDIRECT(_xlfn.CONCAT($CM$1,MATCH(E15,$CL$7:$CL$100,0)+6+SUM(IF((E15=$CL$7:$CL$59)=TRUE,1,0))-1))))*$S$3*IF(AND($DV$4=4,F15=0),1.1,1),1/TRANSPOSE(W15-INDIRECT(_xlfn.CONCAT($CI$1,MATCH(D15,$CH$7:$CH$100,0)+6)):INDIRECT(_xlfn.CONCAT($CI$1,MATCH(D15,$CH$7:$CH$100,0)+6+SUM(IF((D15=$CH$7:$CH$59)=TRUE,1,0))-1))*$R$3)),3)=1,1,0)),W15-INDIRECT(_xlfn.CONCAT($CI$1,MATCH(D15,$CH$7:$CH$100,0)+6)):INDIRECT(_xlfn.CONCAT($CI$1,MATCH(D15,$CH$7:$CH$100,0)+6+SUM(IF((D15=$CH$7:$CH$59)=TRUE,1,0))-1))*$R$3))/($S$3*$Q15),1,-1,TRUE)),1),"")</f>
        <v/>
      </c>
      <c r="AB15" s="65"/>
      <c r="AC15" s="65"/>
      <c r="AD15" s="65"/>
      <c r="AE15" s="65"/>
      <c r="AF15" s="65"/>
      <c r="AG15" s="65"/>
      <c r="AH15" s="65"/>
      <c r="AI15" s="6"/>
      <c r="AJ15" s="28" t="str">
        <f t="shared" ca="1" si="24"/>
        <v/>
      </c>
      <c r="AK15" s="29" t="str">
        <f t="shared" si="25"/>
        <v/>
      </c>
      <c r="AL15" s="29" t="str">
        <f t="shared" si="26"/>
        <v/>
      </c>
      <c r="AM15" s="29" t="str">
        <f t="shared" si="27"/>
        <v/>
      </c>
      <c r="AN15" s="112" t="str">
        <f t="shared" si="28"/>
        <v/>
      </c>
      <c r="AO15" s="28" t="str">
        <f t="shared" ca="1" si="14"/>
        <v/>
      </c>
      <c r="AP15" s="29" t="str">
        <f t="shared" si="15"/>
        <v/>
      </c>
      <c r="AQ15" s="29" t="str">
        <f t="shared" si="16"/>
        <v/>
      </c>
      <c r="AR15" s="29" t="str">
        <f t="shared" si="17"/>
        <v/>
      </c>
      <c r="AS15" s="30" t="str">
        <f t="shared" si="18"/>
        <v/>
      </c>
      <c r="AT15" s="6"/>
      <c r="AU15" s="20"/>
      <c r="AV15" s="20"/>
      <c r="AW15" s="44">
        <f t="shared" si="19"/>
        <v>12</v>
      </c>
      <c r="AX15" s="35" t="e">
        <f t="shared" si="1"/>
        <v>#N/A</v>
      </c>
      <c r="AY15" s="35" t="e" cm="1">
        <f t="array" ref="AY15">_xlfn.XMATCH(1,IF(IF((AU15=$DP$24:$EO$24)=TRUE,1,0)+IF((AV15=$DP$25:$EO$25)=TRUE,1,0)=2,1,0))</f>
        <v>#N/A</v>
      </c>
      <c r="AZ15" s="35" t="str" cm="1">
        <f t="array" aca="1" ref="AZ15:BD15" ca="1">AJ15:AN15</f>
        <v/>
      </c>
      <c r="BA15" s="35" t="str">
        <f ca="1"/>
        <v/>
      </c>
      <c r="BB15" s="35" t="str">
        <f ca="1"/>
        <v/>
      </c>
      <c r="BC15" s="35" t="str">
        <f ca="1"/>
        <v/>
      </c>
      <c r="BD15" s="35" t="str">
        <f ca="1"/>
        <v/>
      </c>
      <c r="BE15" s="35">
        <f t="shared" si="29"/>
        <v>0</v>
      </c>
      <c r="BF15" s="35" t="e" cm="1">
        <f t="array" ref="BF15">IF(AND(BE15=1,AX15&lt;&gt;1),VLOOKUP(E15,변환표준점수!$H$8:$O$60,_xlfn.XMATCH('표점 계산기'!$AU15,변환표준점수!$I$6:$O$6)+1,FALSE),IF(AND($E15=0,$DW$4=1),INDEX($CQ$7:$CQ$73,SUM(IF(AO15=$CY$7:$CY$59,ROW($A$1:$A$50),0))),IF(AND($E15&lt;&gt;0,$DW$4&lt;&gt;1),INDEX($CM$7:$CM$73,SUM(IF(AO15=$CU$7:$CU$59,ROW($A$1:$A$50),0))),AO15:AS15)))</f>
        <v>#N/A</v>
      </c>
      <c r="BG15" s="35"/>
      <c r="BH15" s="35"/>
      <c r="BI15" s="35"/>
      <c r="BJ15" s="35"/>
      <c r="BK15" s="35" t="e">
        <f>VLOOKUP(G15,변환표준점수!$X$8:$AM$16,_xlfn.XMATCH(AU15,변환표준점수!$Y$5:$AM$5)+IF(OR(AW15=6,AW15=7,AW15=10,AW15=11),IF(AX15=1,0,1),0)+1,FALSE)</f>
        <v>#N/A</v>
      </c>
      <c r="BL15" s="35" t="e">
        <f>VLOOKUP(H15,변환표준점수!$AO$8:$BE$16,_xlfn.XMATCH(AU15,변환표준점수!$AP$5:$BE$5)+IF(OR(AW15=3,AW15=6,AW15=8,AW15=9,AW15=10),IF(AX15=1,0,1),0)+1,FALSE)</f>
        <v>#N/A</v>
      </c>
      <c r="BM15" s="35" t="e">
        <f>IF(I15=0,VLOOKUP(K15,변환표준점수!$BU$8:$CF$62,'표점 계산기'!$AW15+1,FALSE),VLOOKUP(I15,변환표준점수!$BH$8:$BS$62,'표점 계산기'!$AW15+1,FALSE))</f>
        <v>#N/A</v>
      </c>
      <c r="BN15" s="35" t="e">
        <f>IF(J15=0,VLOOKUP(L15,변환표준점수!$BU$8:$CF$62,'표점 계산기'!$AW15+1,FALSE),VLOOKUP(J15,변환표준점수!$BH$8:$BS$62,'표점 계산기'!$AW15+1,FALSE))</f>
        <v>#N/A</v>
      </c>
      <c r="BO15" s="35" cm="1">
        <f t="array" ref="BO15">IF(M15=0,0,IF(OR(AW15=3,AW15=4),0,IF(AW15=1,INDEX($DI$7:$DI$15,SUM(IF(M15&lt;$DH$7:$DH$15=TRUE,1,0))+1),VLOOKUP(M15,변환표준점수!$BH$8:$BS$62,'표점 계산기'!AW15+1,FALSE))))</f>
        <v>0</v>
      </c>
      <c r="BP15" s="35" t="e" cm="1">
        <f t="array" ref="BP15">INDEX($DP$24:$EO$31,COLUMN(C10),$AY15)</f>
        <v>#N/A</v>
      </c>
      <c r="BQ15" s="35" t="e" cm="1">
        <f t="array" ref="BQ15">INDEX($DP$24:$EO$31,COLUMN(D10),$AY15)</f>
        <v>#N/A</v>
      </c>
      <c r="BR15" s="35" t="e" cm="1">
        <f t="array" ref="BR15">INDEX($DP$24:$EO$31,COLUMN(E10),$AY15)</f>
        <v>#N/A</v>
      </c>
      <c r="BS15" s="35" t="e" cm="1">
        <f t="array" ref="BS15">INDEX($DP$24:$EO$31,COLUMN(F10),$AY15)</f>
        <v>#N/A</v>
      </c>
      <c r="BT15" s="35" t="e" cm="1">
        <f t="array" ref="BT15">INDEX($DP$24:$EO$31,COLUMN(G10),$AY15)</f>
        <v>#N/A</v>
      </c>
      <c r="BU15" s="35" t="e" cm="1">
        <f t="array" ref="BU15">INDEX($DP$24:$EO$31,COLUMN(H10),$AY15)</f>
        <v>#N/A</v>
      </c>
      <c r="BV15" s="59" t="str" cm="1">
        <f t="array" aca="1" ref="BV15:BZ15" ca="1">IFERROR(ROUND(IF(IFERROR(BF15:BJ15/BF15:BJ15,0)=1,(IFERROR(AZ15:BD15*BP15,0)+IFERROR(BF15:BJ15*BQ15,0)+(SUM(BM15:BO15)-MIN(BM15:BO15))*BR15+BK15*BS15+BL15*BT15)*BU15+BK15*(1-BS15)+BL15*(1-BT15)+IF(AW15=1,BO15,0),""),2),"")</f>
        <v/>
      </c>
      <c r="BW15" s="48" t="str">
        <f ca="1"/>
        <v/>
      </c>
      <c r="BX15" s="48" t="str">
        <f ca="1"/>
        <v/>
      </c>
      <c r="BY15" s="48" t="str">
        <f ca="1"/>
        <v/>
      </c>
      <c r="BZ15" s="60" t="str">
        <f ca="1"/>
        <v/>
      </c>
      <c r="CA15" s="6"/>
      <c r="CB15" s="5"/>
      <c r="CC15" s="5"/>
      <c r="CD15" s="5"/>
      <c r="CE15" s="5"/>
      <c r="CF15" s="5"/>
      <c r="CG15" s="5"/>
      <c r="CH15" s="64">
        <v>99</v>
      </c>
      <c r="CI15" s="64">
        <v>136</v>
      </c>
      <c r="CJ15" s="64">
        <v>99</v>
      </c>
      <c r="CK15" s="5"/>
      <c r="CL15" s="64">
        <v>95</v>
      </c>
      <c r="CM15" s="64">
        <v>128</v>
      </c>
      <c r="CN15" s="64">
        <v>95</v>
      </c>
      <c r="CO15" s="6"/>
      <c r="CP15" s="64">
        <v>92</v>
      </c>
      <c r="CQ15" s="64">
        <v>128</v>
      </c>
      <c r="CR15" s="64">
        <v>92</v>
      </c>
      <c r="CS15" s="5"/>
      <c r="CT15" s="64">
        <v>95</v>
      </c>
      <c r="CU15" s="6" cm="1">
        <f t="array" ref="CU15">INDEX(변환표준점수!$I$8:$O$60,ROW(A9),_xlfn.XMATCH('표점 계산기'!$B$3,변환표준점수!$I$6:$O$6))</f>
        <v>129.66</v>
      </c>
      <c r="CV15" s="64">
        <v>95</v>
      </c>
      <c r="CW15" s="5"/>
      <c r="CX15" s="6">
        <v>99</v>
      </c>
      <c r="CY15" s="6">
        <v>130.6</v>
      </c>
      <c r="CZ15" s="6">
        <v>99</v>
      </c>
      <c r="DA15" s="5"/>
      <c r="DB15" s="6">
        <v>9</v>
      </c>
      <c r="DC15" s="6" cm="1">
        <f t="array" ref="DC15">INDEX(변환표준점수!$Y$8:$AM$16,ROW(A9),_xlfn.XMATCH($B$3,변환표준점수!$Y$5:$AM$5)+IF(OR($DV$4=6,$DV$4=7,$DV$4=10,$DV$4=11),IF($DW$4=1,0,1),0))</f>
        <v>-15</v>
      </c>
      <c r="DD15" s="6"/>
      <c r="DE15" s="6">
        <v>9</v>
      </c>
      <c r="DF15" s="6" cm="1">
        <f t="array" ref="DF15">INDEX(변환표준점수!$AP$8:$BE$16,ROW(A9),_xlfn.XMATCH($B$3,변환표준점수!$AP$5:$BE$5)+IF(OR($DV$4=3,$DV$4=6,$DV$4=8,$DV$4=9,$DV$4=10),IF($DW$4=1,0,1),0))</f>
        <v>8</v>
      </c>
      <c r="DG15" s="5"/>
      <c r="DH15" s="6">
        <v>0</v>
      </c>
      <c r="DI15" s="6">
        <v>-3.5</v>
      </c>
      <c r="DJ15" s="5"/>
      <c r="DK15" s="6">
        <v>92</v>
      </c>
      <c r="DL15" s="5">
        <f>VLOOKUP(DK15,변환표준점수!$BH$8:$BS$62,1+'표점 계산기'!$DV$4,FALSE)</f>
        <v>63.78</v>
      </c>
      <c r="DM15" s="5">
        <f>VLOOKUP(DK15,변환표준점수!$BU$8:$CF$46,1+'표점 계산기'!$DV$4,FALSE)</f>
        <v>63.52</v>
      </c>
      <c r="DN15" s="5"/>
      <c r="DO15" s="5"/>
      <c r="DP15" s="5"/>
      <c r="DQ15" s="5"/>
      <c r="DR15" s="5"/>
      <c r="DS15" s="5"/>
      <c r="DT15" s="5"/>
      <c r="DU15" s="6" t="s">
        <v>27</v>
      </c>
      <c r="DV15" s="6">
        <v>11</v>
      </c>
      <c r="DW15" s="5"/>
      <c r="DX15" s="5" t="s">
        <v>48</v>
      </c>
      <c r="DY15" s="5">
        <v>3</v>
      </c>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row>
    <row r="16" spans="1:162" x14ac:dyDescent="0.3">
      <c r="A16" s="5"/>
      <c r="B16" s="17" t="str">
        <f t="shared" si="2"/>
        <v/>
      </c>
      <c r="C16" s="23"/>
      <c r="D16" s="23"/>
      <c r="E16" s="23"/>
      <c r="F16" s="23"/>
      <c r="G16" s="23"/>
      <c r="H16" s="24"/>
      <c r="I16" s="24"/>
      <c r="J16" s="24"/>
      <c r="K16" s="24"/>
      <c r="L16" s="24"/>
      <c r="M16" s="24"/>
      <c r="N16" s="23"/>
      <c r="O16" s="24"/>
      <c r="P16" s="6"/>
      <c r="Q16" s="65">
        <f t="shared" si="3"/>
        <v>1</v>
      </c>
      <c r="R16" s="6" t="e">
        <f t="shared" si="20"/>
        <v>#N/A</v>
      </c>
      <c r="S16" s="6" t="e">
        <f t="shared" si="21"/>
        <v>#N/A</v>
      </c>
      <c r="T16" s="6" t="e">
        <f t="shared" si="22"/>
        <v>#N/A</v>
      </c>
      <c r="U16" s="8" t="e">
        <f t="shared" si="23"/>
        <v>#N/A</v>
      </c>
      <c r="V16" s="8" cm="1">
        <f t="array" ref="V16">IF(M16=0,0,IF(OR($DV$4=3,$DV$4=4),0,IF($DV$4=1,INDEX($DI$7:$DI$15,SUM(IF(M16&lt;$DH$7:$DH$15=TRUE,1,0))+1),VLOOKUP(M16,$DK$7:$DL$107,2,FALSE))))</f>
        <v>0</v>
      </c>
      <c r="W16" s="6" t="e">
        <f t="shared" si="8"/>
        <v>#N/A</v>
      </c>
      <c r="X16" s="65" cm="1">
        <f t="array" aca="1" ref="X16" ca="1">SUM(IF((IF(E16=0,INDIRECT(_xlfn.CONCAT($CQ$1,MATCH(F16,$CP$7:$CP$100,0)+6)):INDIRECT(_xlfn.CONCAT($CQ$1,MATCH(F16,$CP$7:$CP$100,0)+6+SUM(IF((F16=$CP$7:$CP$59)=TRUE,1,0))-1)),INDIRECT(_xlfn.CONCAT($CM$1,MATCH(E16,$CL$7:$CL$100,0)+6)):INDIRECT(_xlfn.CONCAT($CM$1,MATCH(E16,$CL$7:$CL$100,0)+6+SUM(IF((E16=$CL$7:$CL$59)=TRUE,1,0))-1)))*$S$3*$Q16)=0,0,1))</f>
        <v>2</v>
      </c>
      <c r="Y16" s="65" t="e" cm="1">
        <f t="array" aca="1" ref="Y16" ca="1">SUM(IF((TRANSPOSE(MMULT(MMULT(_xlfn.MUNIT(X16),IF(ROUND(MMULT(IF(E16=0,INDIRECT(_xlfn.CONCAT($CQ$1,MATCH(F16,$CP$7:$CP$100,0)+6)):INDIRECT(_xlfn.CONCAT($CQ$1,MATCH(F16,$CP$7:$CP$100,0)+6+SUM(IF((F16=$CP$7:$CP$59)=TRUE,1,0))-1)),INDIRECT(_xlfn.CONCAT($CM$1,MATCH(E16,$CL$7:$CL$100,0)+6)):INDIRECT(_xlfn.CONCAT($CM$1,MATCH(E16,$CL$7:$CL$100,0)+6+SUM(IF((E16=$CL$7:$CL$59)=TRUE,1,0))-1)))*$S$3*$Q16,1/TRANSPOSE(W16-INDIRECT(_xlfn.CONCAT($CI$1,MATCH(D16,$CH$7:$CH$100,0)+6)):INDIRECT(_xlfn.CONCAT($CI$1,MATCH(D16,$CH$7:$CH$100,0)+6+SUM(IF((D16=$CH$7:$CH$59)=TRUE,1,0))-1))*$R$3)),1)=1,1,0)),W16-INDIRECT(_xlfn.CONCAT($CI$1,MATCH(D16,$CH$7:$CH$100,0)+6)):INDIRECT(_xlfn.CONCAT($CI$1,MATCH(D16,$CH$7:$CH$100,0)+6+SUM(IF((D16=$CH$7:$CH$59)=TRUE,1,0))-1))*$R$3)))=0,0,1))</f>
        <v>#N/A</v>
      </c>
      <c r="Z16" s="65"/>
      <c r="AA16" s="65" t="str" cm="1">
        <f t="array" aca="1" ref="AA16" ca="1">IFERROR(ROUND(IF(_xlfn._xlws.SORT(TRANSPOSE(MMULT(MMULT(_xlfn.MUNIT(X16),IF(ROUND(MMULT(IF(E16=0,IF($DW$4=1,INDIRECT(_xlfn.CONCAT($CY$1,MATCH(F16,$CX$7:$CX$100,0)+6)):INDIRECT(_xlfn.CONCAT($CY$1,MATCH(F16,$CX$7:$CX$100,0)+6+SUM(IF((F16=$CX$7:$CX$59)=TRUE,1,0))-1)),INDIRECT(_xlfn.CONCAT($CQ$1,MATCH(F16,$CP$7:$CP$100,0)+6)):INDIRECT(_xlfn.CONCAT($CQ$1,MATCH(F16,$CP$7:$CP$100,0)+6+SUM(IF((F16=$CP$7:$CP$59)=TRUE,1,0))-1))),IF(OR($DW$4=2,$DW$4=3),INDIRECT(_xlfn.CONCAT($CU$1,MATCH(E16,$CT$7:$CT$100,0)+6)):INDIRECT(_xlfn.CONCAT($CU$1,MATCH(E16,$CT$7:$CT$100,0)+6+SUM(IF((E16=$CT$7:$CT$59)=TRUE,1,0))-1)),INDIRECT(_xlfn.CONCAT($CM$1,MATCH(E16,$CL$7:$CL$100,0)+6)):INDIRECT(_xlfn.CONCAT($CM$1,MATCH(E16,$CL$7:$CL$100,0)+6+SUM(IF((E16=$CL$7:$CL$59)=TRUE,1,0))-1))))*$S$3*IF(AND($DV$4=4,F16=0),1.1,1),1/TRANSPOSE(W16-INDIRECT(_xlfn.CONCAT($CI$1,MATCH(D16,$CH$7:$CH$100,0)+6)):INDIRECT(_xlfn.CONCAT($CI$1,MATCH(D16,$CH$7:$CH$100,0)+6+SUM(IF((D16=$CH$7:$CH$59)=TRUE,1,0))-1))*$R$3)),3)=1,1,0)),W16-INDIRECT(_xlfn.CONCAT($CI$1,MATCH(D16,$CH$7:$CH$100,0)+6)):INDIRECT(_xlfn.CONCAT($CI$1,MATCH(D16,$CH$7:$CH$100,0)+6+SUM(IF((D16=$CH$7:$CH$59)=TRUE,1,0))-1))*$R$3))/($S$3*$Q16),1,-1,TRUE)=0,"",_xlfn._xlws.SORT(TRANSPOSE(MMULT(MMULT(_xlfn.MUNIT(X16),IF(ROUND(MMULT(IF(E16=0,IF($DW$4=1,INDIRECT(_xlfn.CONCAT($CY$1,MATCH(F16,$CX$7:$CX$100,0)+6)):INDIRECT(_xlfn.CONCAT($CY$1,MATCH(F16,$CX$7:$CX$100,0)+6+SUM(IF((F16=$CX$7:$CX$59)=TRUE,1,0))-1)),INDIRECT(_xlfn.CONCAT($CQ$1,MATCH(F16,$CP$7:$CP$100,0)+6)):INDIRECT(_xlfn.CONCAT($CQ$1,MATCH(F16,$CP$7:$CP$100,0)+6+SUM(IF((F16=$CP$7:$CP$59)=TRUE,1,0))-1))),IF(OR($DW$4=2,$DW$4=3),INDIRECT(_xlfn.CONCAT($CU$1,MATCH(E16,$CT$7:$CT$100,0)+6)):INDIRECT(_xlfn.CONCAT($CU$1,MATCH(E16,$CT$7:$CT$100,0)+6+SUM(IF((E16=$CT$7:$CT$59)=TRUE,1,0))-1)),INDIRECT(_xlfn.CONCAT($CM$1,MATCH(E16,$CL$7:$CL$100,0)+6)):INDIRECT(_xlfn.CONCAT($CM$1,MATCH(E16,$CL$7:$CL$100,0)+6+SUM(IF((E16=$CL$7:$CL$59)=TRUE,1,0))-1))))*$S$3*IF(AND($DV$4=4,F16=0),1.1,1),1/TRANSPOSE(W16-INDIRECT(_xlfn.CONCAT($CI$1,MATCH(D16,$CH$7:$CH$100,0)+6)):INDIRECT(_xlfn.CONCAT($CI$1,MATCH(D16,$CH$7:$CH$100,0)+6+SUM(IF((D16=$CH$7:$CH$59)=TRUE,1,0))-1))*$R$3)),3)=1,1,0)),W16-INDIRECT(_xlfn.CONCAT($CI$1,MATCH(D16,$CH$7:$CH$100,0)+6)):INDIRECT(_xlfn.CONCAT($CI$1,MATCH(D16,$CH$7:$CH$100,0)+6+SUM(IF((D16=$CH$7:$CH$59)=TRUE,1,0))-1))*$R$3))/($S$3*$Q16),1,-1,TRUE)),1),"")</f>
        <v/>
      </c>
      <c r="AB16" s="65"/>
      <c r="AC16" s="65"/>
      <c r="AD16" s="65"/>
      <c r="AE16" s="65"/>
      <c r="AF16" s="65"/>
      <c r="AG16" s="65"/>
      <c r="AH16" s="65"/>
      <c r="AI16" s="6"/>
      <c r="AJ16" s="28" t="str">
        <f t="shared" ca="1" si="24"/>
        <v/>
      </c>
      <c r="AK16" s="29" t="str">
        <f t="shared" si="25"/>
        <v/>
      </c>
      <c r="AL16" s="29" t="str">
        <f t="shared" si="26"/>
        <v/>
      </c>
      <c r="AM16" s="29" t="str">
        <f t="shared" si="27"/>
        <v/>
      </c>
      <c r="AN16" s="112" t="str">
        <f t="shared" si="28"/>
        <v/>
      </c>
      <c r="AO16" s="28" t="str">
        <f t="shared" ca="1" si="14"/>
        <v/>
      </c>
      <c r="AP16" s="29" t="str">
        <f t="shared" si="15"/>
        <v/>
      </c>
      <c r="AQ16" s="29" t="str">
        <f t="shared" si="16"/>
        <v/>
      </c>
      <c r="AR16" s="29" t="str">
        <f t="shared" si="17"/>
        <v/>
      </c>
      <c r="AS16" s="30" t="str">
        <f t="shared" si="18"/>
        <v/>
      </c>
      <c r="AT16" s="6"/>
      <c r="AU16" s="20"/>
      <c r="AV16" s="20"/>
      <c r="AW16" s="44">
        <f t="shared" si="19"/>
        <v>12</v>
      </c>
      <c r="AX16" s="35" t="e">
        <f t="shared" si="1"/>
        <v>#N/A</v>
      </c>
      <c r="AY16" s="35" t="e" cm="1">
        <f t="array" ref="AY16">_xlfn.XMATCH(1,IF(IF((AU16=$DP$24:$EO$24)=TRUE,1,0)+IF((AV16=$DP$25:$EO$25)=TRUE,1,0)=2,1,0))</f>
        <v>#N/A</v>
      </c>
      <c r="AZ16" s="35" t="str" cm="1">
        <f t="array" aca="1" ref="AZ16:BD16" ca="1">AJ16:AN16</f>
        <v/>
      </c>
      <c r="BA16" s="35" t="str">
        <f ca="1"/>
        <v/>
      </c>
      <c r="BB16" s="35" t="str">
        <f ca="1"/>
        <v/>
      </c>
      <c r="BC16" s="35" t="str">
        <f ca="1"/>
        <v/>
      </c>
      <c r="BD16" s="35" t="str">
        <f ca="1"/>
        <v/>
      </c>
      <c r="BE16" s="35">
        <f t="shared" si="29"/>
        <v>0</v>
      </c>
      <c r="BF16" s="35" t="e" cm="1">
        <f t="array" ref="BF16">IF(AND(BE16=1,AX16&lt;&gt;1),VLOOKUP(E16,변환표준점수!$H$8:$O$60,_xlfn.XMATCH('표점 계산기'!$AU16,변환표준점수!$I$6:$O$6)+1,FALSE),IF(AND($E16=0,$DW$4=1),INDEX($CQ$7:$CQ$73,SUM(IF(AO16=$CY$7:$CY$59,ROW($A$1:$A$50),0))),IF(AND($E16&lt;&gt;0,$DW$4&lt;&gt;1),INDEX($CM$7:$CM$73,SUM(IF(AO16=$CU$7:$CU$59,ROW($A$1:$A$50),0))),AO16:AS16)))</f>
        <v>#N/A</v>
      </c>
      <c r="BG16" s="35"/>
      <c r="BH16" s="35"/>
      <c r="BI16" s="35"/>
      <c r="BJ16" s="35"/>
      <c r="BK16" s="35" t="e">
        <f>VLOOKUP(G16,변환표준점수!$X$8:$AM$16,_xlfn.XMATCH(AU16,변환표준점수!$Y$5:$AM$5)+IF(OR(AW16=6,AW16=7,AW16=10,AW16=11),IF(AX16=1,0,1),0)+1,FALSE)</f>
        <v>#N/A</v>
      </c>
      <c r="BL16" s="35" t="e">
        <f>VLOOKUP(H16,변환표준점수!$AO$8:$BE$16,_xlfn.XMATCH(AU16,변환표준점수!$AP$5:$BE$5)+IF(OR(AW16=3,AW16=6,AW16=8,AW16=9,AW16=10),IF(AX16=1,0,1),0)+1,FALSE)</f>
        <v>#N/A</v>
      </c>
      <c r="BM16" s="35" t="e">
        <f>IF(I16=0,VLOOKUP(K16,변환표준점수!$BU$8:$CF$62,'표점 계산기'!$AW16+1,FALSE),VLOOKUP(I16,변환표준점수!$BH$8:$BS$62,'표점 계산기'!$AW16+1,FALSE))</f>
        <v>#N/A</v>
      </c>
      <c r="BN16" s="35" t="e">
        <f>IF(J16=0,VLOOKUP(L16,변환표준점수!$BU$8:$CF$62,'표점 계산기'!$AW16+1,FALSE),VLOOKUP(J16,변환표준점수!$BH$8:$BS$62,'표점 계산기'!$AW16+1,FALSE))</f>
        <v>#N/A</v>
      </c>
      <c r="BO16" s="35" cm="1">
        <f t="array" ref="BO16">IF(M16=0,0,IF(OR(AW16=3,AW16=4),0,IF(AW16=1,INDEX($DI$7:$DI$15,SUM(IF(M16&lt;$DH$7:$DH$15=TRUE,1,0))+1),VLOOKUP(M16,변환표준점수!$BH$8:$BS$62,'표점 계산기'!AW16+1,FALSE))))</f>
        <v>0</v>
      </c>
      <c r="BP16" s="35" t="e" cm="1">
        <f t="array" ref="BP16">INDEX($DP$24:$EO$31,COLUMN(C11),$AY16)</f>
        <v>#N/A</v>
      </c>
      <c r="BQ16" s="35" t="e" cm="1">
        <f t="array" ref="BQ16">INDEX($DP$24:$EO$31,COLUMN(D11),$AY16)</f>
        <v>#N/A</v>
      </c>
      <c r="BR16" s="35" t="e" cm="1">
        <f t="array" ref="BR16">INDEX($DP$24:$EO$31,COLUMN(E11),$AY16)</f>
        <v>#N/A</v>
      </c>
      <c r="BS16" s="35" t="e" cm="1">
        <f t="array" ref="BS16">INDEX($DP$24:$EO$31,COLUMN(F11),$AY16)</f>
        <v>#N/A</v>
      </c>
      <c r="BT16" s="35" t="e" cm="1">
        <f t="array" ref="BT16">INDEX($DP$24:$EO$31,COLUMN(G11),$AY16)</f>
        <v>#N/A</v>
      </c>
      <c r="BU16" s="35" t="e" cm="1">
        <f t="array" ref="BU16">INDEX($DP$24:$EO$31,COLUMN(H11),$AY16)</f>
        <v>#N/A</v>
      </c>
      <c r="BV16" s="59" t="str" cm="1">
        <f t="array" aca="1" ref="BV16:BZ16" ca="1">IFERROR(ROUND(IF(IFERROR(BF16:BJ16/BF16:BJ16,0)=1,(IFERROR(AZ16:BD16*BP16,0)+IFERROR(BF16:BJ16*BQ16,0)+(SUM(BM16:BO16)-MIN(BM16:BO16))*BR16+BK16*BS16+BL16*BT16)*BU16+BK16*(1-BS16)+BL16*(1-BT16)+IF(AW16=1,BO16,0),""),2),"")</f>
        <v/>
      </c>
      <c r="BW16" s="48" t="str">
        <f ca="1"/>
        <v/>
      </c>
      <c r="BX16" s="48" t="str">
        <f ca="1"/>
        <v/>
      </c>
      <c r="BY16" s="48" t="str">
        <f ca="1"/>
        <v/>
      </c>
      <c r="BZ16" s="60" t="str">
        <f ca="1"/>
        <v/>
      </c>
      <c r="CA16" s="6"/>
      <c r="CB16" s="5"/>
      <c r="CC16" s="5"/>
      <c r="CD16" s="5"/>
      <c r="CE16" s="5"/>
      <c r="CF16" s="5"/>
      <c r="CG16" s="5"/>
      <c r="CH16" s="64">
        <v>98</v>
      </c>
      <c r="CI16" s="64">
        <v>134</v>
      </c>
      <c r="CJ16" s="64">
        <v>98</v>
      </c>
      <c r="CK16" s="5"/>
      <c r="CL16" s="64">
        <v>94</v>
      </c>
      <c r="CM16" s="64">
        <v>127</v>
      </c>
      <c r="CN16" s="64">
        <v>94</v>
      </c>
      <c r="CO16" s="6"/>
      <c r="CP16" s="64">
        <v>89</v>
      </c>
      <c r="CQ16" s="64">
        <v>127</v>
      </c>
      <c r="CR16" s="64">
        <v>89</v>
      </c>
      <c r="CS16" s="5"/>
      <c r="CT16" s="64">
        <v>94</v>
      </c>
      <c r="CU16" s="6" cm="1">
        <f t="array" ref="CU16">INDEX(변환표준점수!$I$8:$O$60,ROW(A10),_xlfn.XMATCH('표점 계산기'!$B$3,변환표준점수!$I$6:$O$6))</f>
        <v>129.33000000000001</v>
      </c>
      <c r="CV16" s="64">
        <v>94</v>
      </c>
      <c r="CW16" s="5"/>
      <c r="CX16" s="6">
        <v>98</v>
      </c>
      <c r="CY16" s="6">
        <v>130</v>
      </c>
      <c r="CZ16" s="6">
        <v>99</v>
      </c>
      <c r="DA16" s="5"/>
      <c r="DB16" s="5"/>
      <c r="DC16" s="5"/>
      <c r="DD16" s="5"/>
      <c r="DE16" s="5"/>
      <c r="DF16" s="5"/>
      <c r="DG16" s="5"/>
      <c r="DH16" s="5"/>
      <c r="DI16" s="5"/>
      <c r="DJ16" s="5"/>
      <c r="DK16" s="6">
        <v>91</v>
      </c>
      <c r="DL16" s="5">
        <f>VLOOKUP(DK16,변환표준점수!$BH$8:$BS$62,1+'표점 계산기'!$DV$4,FALSE)</f>
        <v>63.51</v>
      </c>
      <c r="DM16" s="5">
        <f>VLOOKUP(DK16,변환표준점수!$BU$8:$CF$46,1+'표점 계산기'!$DV$4,FALSE)</f>
        <v>63.2</v>
      </c>
      <c r="DN16" s="5"/>
      <c r="DO16" s="5"/>
      <c r="DP16" s="5"/>
      <c r="DQ16" s="5"/>
      <c r="DR16" s="5"/>
      <c r="DS16" s="5"/>
      <c r="DT16" s="5"/>
      <c r="DU16" s="6"/>
      <c r="DV16" s="6">
        <v>12</v>
      </c>
      <c r="DW16" s="5"/>
      <c r="DX16" s="5" t="s">
        <v>47</v>
      </c>
      <c r="DY16" s="5">
        <v>3</v>
      </c>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row>
    <row r="17" spans="1:162" x14ac:dyDescent="0.3">
      <c r="A17" s="5"/>
      <c r="B17" s="17" t="str">
        <f t="shared" si="2"/>
        <v/>
      </c>
      <c r="C17" s="23"/>
      <c r="D17" s="23"/>
      <c r="E17" s="23"/>
      <c r="F17" s="23"/>
      <c r="G17" s="23"/>
      <c r="H17" s="24"/>
      <c r="I17" s="24"/>
      <c r="J17" s="24"/>
      <c r="K17" s="24"/>
      <c r="L17" s="24"/>
      <c r="M17" s="24"/>
      <c r="N17" s="23"/>
      <c r="O17" s="24"/>
      <c r="P17" s="6"/>
      <c r="Q17" s="65">
        <f t="shared" si="3"/>
        <v>1</v>
      </c>
      <c r="R17" s="6" t="e">
        <f t="shared" si="20"/>
        <v>#N/A</v>
      </c>
      <c r="S17" s="6" t="e">
        <f t="shared" si="21"/>
        <v>#N/A</v>
      </c>
      <c r="T17" s="6" t="e">
        <f t="shared" si="22"/>
        <v>#N/A</v>
      </c>
      <c r="U17" s="8" t="e">
        <f t="shared" si="23"/>
        <v>#N/A</v>
      </c>
      <c r="V17" s="8" cm="1">
        <f t="array" ref="V17">IF(M17=0,0,IF(OR($DV$4=3,$DV$4=4),0,IF($DV$4=1,INDEX($DI$7:$DI$15,SUM(IF(M17&lt;$DH$7:$DH$15=TRUE,1,0))+1),VLOOKUP(M17,$DK$7:$DL$107,2,FALSE))))</f>
        <v>0</v>
      </c>
      <c r="W17" s="6" t="e">
        <f t="shared" si="8"/>
        <v>#N/A</v>
      </c>
      <c r="X17" s="65" cm="1">
        <f t="array" aca="1" ref="X17" ca="1">SUM(IF((IF(E17=0,INDIRECT(_xlfn.CONCAT($CQ$1,MATCH(F17,$CP$7:$CP$100,0)+6)):INDIRECT(_xlfn.CONCAT($CQ$1,MATCH(F17,$CP$7:$CP$100,0)+6+SUM(IF((F17=$CP$7:$CP$59)=TRUE,1,0))-1)),INDIRECT(_xlfn.CONCAT($CM$1,MATCH(E17,$CL$7:$CL$100,0)+6)):INDIRECT(_xlfn.CONCAT($CM$1,MATCH(E17,$CL$7:$CL$100,0)+6+SUM(IF((E17=$CL$7:$CL$59)=TRUE,1,0))-1)))*$S$3*$Q17)=0,0,1))</f>
        <v>2</v>
      </c>
      <c r="Y17" s="65" t="e" cm="1">
        <f t="array" aca="1" ref="Y17" ca="1">SUM(IF((TRANSPOSE(MMULT(MMULT(_xlfn.MUNIT(X17),IF(ROUND(MMULT(IF(E17=0,INDIRECT(_xlfn.CONCAT($CQ$1,MATCH(F17,$CP$7:$CP$100,0)+6)):INDIRECT(_xlfn.CONCAT($CQ$1,MATCH(F17,$CP$7:$CP$100,0)+6+SUM(IF((F17=$CP$7:$CP$59)=TRUE,1,0))-1)),INDIRECT(_xlfn.CONCAT($CM$1,MATCH(E17,$CL$7:$CL$100,0)+6)):INDIRECT(_xlfn.CONCAT($CM$1,MATCH(E17,$CL$7:$CL$100,0)+6+SUM(IF((E17=$CL$7:$CL$59)=TRUE,1,0))-1)))*$S$3*$Q17,1/TRANSPOSE(W17-INDIRECT(_xlfn.CONCAT($CI$1,MATCH(D17,$CH$7:$CH$100,0)+6)):INDIRECT(_xlfn.CONCAT($CI$1,MATCH(D17,$CH$7:$CH$100,0)+6+SUM(IF((D17=$CH$7:$CH$59)=TRUE,1,0))-1))*$R$3)),1)=1,1,0)),W17-INDIRECT(_xlfn.CONCAT($CI$1,MATCH(D17,$CH$7:$CH$100,0)+6)):INDIRECT(_xlfn.CONCAT($CI$1,MATCH(D17,$CH$7:$CH$100,0)+6+SUM(IF((D17=$CH$7:$CH$59)=TRUE,1,0))-1))*$R$3)))=0,0,1))</f>
        <v>#N/A</v>
      </c>
      <c r="Z17" s="65"/>
      <c r="AA17" s="65" t="str" cm="1">
        <f t="array" aca="1" ref="AA17" ca="1">IFERROR(ROUND(IF(_xlfn._xlws.SORT(TRANSPOSE(MMULT(MMULT(_xlfn.MUNIT(X17),IF(ROUND(MMULT(IF(E17=0,IF($DW$4=1,INDIRECT(_xlfn.CONCAT($CY$1,MATCH(F17,$CX$7:$CX$100,0)+6)):INDIRECT(_xlfn.CONCAT($CY$1,MATCH(F17,$CX$7:$CX$100,0)+6+SUM(IF((F17=$CX$7:$CX$59)=TRUE,1,0))-1)),INDIRECT(_xlfn.CONCAT($CQ$1,MATCH(F17,$CP$7:$CP$100,0)+6)):INDIRECT(_xlfn.CONCAT($CQ$1,MATCH(F17,$CP$7:$CP$100,0)+6+SUM(IF((F17=$CP$7:$CP$59)=TRUE,1,0))-1))),IF(OR($DW$4=2,$DW$4=3),INDIRECT(_xlfn.CONCAT($CU$1,MATCH(E17,$CT$7:$CT$100,0)+6)):INDIRECT(_xlfn.CONCAT($CU$1,MATCH(E17,$CT$7:$CT$100,0)+6+SUM(IF((E17=$CT$7:$CT$59)=TRUE,1,0))-1)),INDIRECT(_xlfn.CONCAT($CM$1,MATCH(E17,$CL$7:$CL$100,0)+6)):INDIRECT(_xlfn.CONCAT($CM$1,MATCH(E17,$CL$7:$CL$100,0)+6+SUM(IF((E17=$CL$7:$CL$59)=TRUE,1,0))-1))))*$S$3*IF(AND($DV$4=4,F17=0),1.1,1),1/TRANSPOSE(W17-INDIRECT(_xlfn.CONCAT($CI$1,MATCH(D17,$CH$7:$CH$100,0)+6)):INDIRECT(_xlfn.CONCAT($CI$1,MATCH(D17,$CH$7:$CH$100,0)+6+SUM(IF((D17=$CH$7:$CH$59)=TRUE,1,0))-1))*$R$3)),3)=1,1,0)),W17-INDIRECT(_xlfn.CONCAT($CI$1,MATCH(D17,$CH$7:$CH$100,0)+6)):INDIRECT(_xlfn.CONCAT($CI$1,MATCH(D17,$CH$7:$CH$100,0)+6+SUM(IF((D17=$CH$7:$CH$59)=TRUE,1,0))-1))*$R$3))/($S$3*$Q17),1,-1,TRUE)=0,"",_xlfn._xlws.SORT(TRANSPOSE(MMULT(MMULT(_xlfn.MUNIT(X17),IF(ROUND(MMULT(IF(E17=0,IF($DW$4=1,INDIRECT(_xlfn.CONCAT($CY$1,MATCH(F17,$CX$7:$CX$100,0)+6)):INDIRECT(_xlfn.CONCAT($CY$1,MATCH(F17,$CX$7:$CX$100,0)+6+SUM(IF((F17=$CX$7:$CX$59)=TRUE,1,0))-1)),INDIRECT(_xlfn.CONCAT($CQ$1,MATCH(F17,$CP$7:$CP$100,0)+6)):INDIRECT(_xlfn.CONCAT($CQ$1,MATCH(F17,$CP$7:$CP$100,0)+6+SUM(IF((F17=$CP$7:$CP$59)=TRUE,1,0))-1))),IF(OR($DW$4=2,$DW$4=3),INDIRECT(_xlfn.CONCAT($CU$1,MATCH(E17,$CT$7:$CT$100,0)+6)):INDIRECT(_xlfn.CONCAT($CU$1,MATCH(E17,$CT$7:$CT$100,0)+6+SUM(IF((E17=$CT$7:$CT$59)=TRUE,1,0))-1)),INDIRECT(_xlfn.CONCAT($CM$1,MATCH(E17,$CL$7:$CL$100,0)+6)):INDIRECT(_xlfn.CONCAT($CM$1,MATCH(E17,$CL$7:$CL$100,0)+6+SUM(IF((E17=$CL$7:$CL$59)=TRUE,1,0))-1))))*$S$3*IF(AND($DV$4=4,F17=0),1.1,1),1/TRANSPOSE(W17-INDIRECT(_xlfn.CONCAT($CI$1,MATCH(D17,$CH$7:$CH$100,0)+6)):INDIRECT(_xlfn.CONCAT($CI$1,MATCH(D17,$CH$7:$CH$100,0)+6+SUM(IF((D17=$CH$7:$CH$59)=TRUE,1,0))-1))*$R$3)),3)=1,1,0)),W17-INDIRECT(_xlfn.CONCAT($CI$1,MATCH(D17,$CH$7:$CH$100,0)+6)):INDIRECT(_xlfn.CONCAT($CI$1,MATCH(D17,$CH$7:$CH$100,0)+6+SUM(IF((D17=$CH$7:$CH$59)=TRUE,1,0))-1))*$R$3))/($S$3*$Q17),1,-1,TRUE)),1),"")</f>
        <v/>
      </c>
      <c r="AB17" s="65"/>
      <c r="AC17" s="65"/>
      <c r="AD17" s="65"/>
      <c r="AE17" s="65"/>
      <c r="AF17" s="65"/>
      <c r="AG17" s="65"/>
      <c r="AH17" s="65"/>
      <c r="AI17" s="6"/>
      <c r="AJ17" s="28" t="str">
        <f t="shared" ca="1" si="24"/>
        <v/>
      </c>
      <c r="AK17" s="29" t="str">
        <f t="shared" si="25"/>
        <v/>
      </c>
      <c r="AL17" s="29" t="str">
        <f t="shared" si="26"/>
        <v/>
      </c>
      <c r="AM17" s="29" t="str">
        <f t="shared" si="27"/>
        <v/>
      </c>
      <c r="AN17" s="112" t="str">
        <f t="shared" si="28"/>
        <v/>
      </c>
      <c r="AO17" s="28" t="str">
        <f t="shared" ca="1" si="14"/>
        <v/>
      </c>
      <c r="AP17" s="29" t="str">
        <f t="shared" si="15"/>
        <v/>
      </c>
      <c r="AQ17" s="29" t="str">
        <f t="shared" si="16"/>
        <v/>
      </c>
      <c r="AR17" s="29" t="str">
        <f t="shared" si="17"/>
        <v/>
      </c>
      <c r="AS17" s="30" t="str">
        <f t="shared" si="18"/>
        <v/>
      </c>
      <c r="AT17" s="6"/>
      <c r="AU17" s="20"/>
      <c r="AV17" s="20"/>
      <c r="AW17" s="44">
        <f t="shared" si="19"/>
        <v>12</v>
      </c>
      <c r="AX17" s="35" t="e">
        <f t="shared" si="1"/>
        <v>#N/A</v>
      </c>
      <c r="AY17" s="35" t="e" cm="1">
        <f t="array" ref="AY17">_xlfn.XMATCH(1,IF(IF((AU17=$DP$24:$EO$24)=TRUE,1,0)+IF((AV17=$DP$25:$EO$25)=TRUE,1,0)=2,1,0))</f>
        <v>#N/A</v>
      </c>
      <c r="AZ17" s="35" t="str" cm="1">
        <f t="array" aca="1" ref="AZ17:BD17" ca="1">AJ17:AN17</f>
        <v/>
      </c>
      <c r="BA17" s="35" t="str">
        <f ca="1"/>
        <v/>
      </c>
      <c r="BB17" s="35" t="str">
        <f ca="1"/>
        <v/>
      </c>
      <c r="BC17" s="35" t="str">
        <f ca="1"/>
        <v/>
      </c>
      <c r="BD17" s="35" t="str">
        <f ca="1"/>
        <v/>
      </c>
      <c r="BE17" s="35">
        <f t="shared" si="29"/>
        <v>0</v>
      </c>
      <c r="BF17" s="35" t="e" cm="1">
        <f t="array" ref="BF17">IF(AND(BE17=1,AX17&lt;&gt;1),VLOOKUP(E17,변환표준점수!$H$8:$O$60,_xlfn.XMATCH('표점 계산기'!$AU17,변환표준점수!$I$6:$O$6)+1,FALSE),IF(AND($E17=0,$DW$4=1),INDEX($CQ$7:$CQ$73,SUM(IF(AO17=$CY$7:$CY$59,ROW($A$1:$A$50),0))),IF(AND($E17&lt;&gt;0,$DW$4&lt;&gt;1),INDEX($CM$7:$CM$73,SUM(IF(AO17=$CU$7:$CU$59,ROW($A$1:$A$50),0))),AO17:AS17)))</f>
        <v>#N/A</v>
      </c>
      <c r="BG17" s="35"/>
      <c r="BH17" s="35"/>
      <c r="BI17" s="35"/>
      <c r="BJ17" s="35"/>
      <c r="BK17" s="35" t="e">
        <f>VLOOKUP(G17,변환표준점수!$X$8:$AM$16,_xlfn.XMATCH(AU17,변환표준점수!$Y$5:$AM$5)+IF(OR(AW17=6,AW17=7,AW17=10,AW17=11),IF(AX17=1,0,1),0)+1,FALSE)</f>
        <v>#N/A</v>
      </c>
      <c r="BL17" s="35" t="e">
        <f>VLOOKUP(H17,변환표준점수!$AO$8:$BE$16,_xlfn.XMATCH(AU17,변환표준점수!$AP$5:$BE$5)+IF(OR(AW17=3,AW17=6,AW17=8,AW17=9,AW17=10),IF(AX17=1,0,1),0)+1,FALSE)</f>
        <v>#N/A</v>
      </c>
      <c r="BM17" s="35" t="e">
        <f>IF(I17=0,VLOOKUP(K17,변환표준점수!$BU$8:$CF$62,'표점 계산기'!$AW17+1,FALSE),VLOOKUP(I17,변환표준점수!$BH$8:$BS$62,'표점 계산기'!$AW17+1,FALSE))</f>
        <v>#N/A</v>
      </c>
      <c r="BN17" s="35" t="e">
        <f>IF(J17=0,VLOOKUP(L17,변환표준점수!$BU$8:$CF$62,'표점 계산기'!$AW17+1,FALSE),VLOOKUP(J17,변환표준점수!$BH$8:$BS$62,'표점 계산기'!$AW17+1,FALSE))</f>
        <v>#N/A</v>
      </c>
      <c r="BO17" s="35" cm="1">
        <f t="array" ref="BO17">IF(M17=0,0,IF(OR(AW17=3,AW17=4),0,IF(AW17=1,INDEX($DI$7:$DI$15,SUM(IF(M17&lt;$DH$7:$DH$15=TRUE,1,0))+1),VLOOKUP(M17,변환표준점수!$BH$8:$BS$62,'표점 계산기'!AW17+1,FALSE))))</f>
        <v>0</v>
      </c>
      <c r="BP17" s="35" t="e" cm="1">
        <f t="array" ref="BP17">INDEX($DP$24:$EO$31,COLUMN(C12),$AY17)</f>
        <v>#N/A</v>
      </c>
      <c r="BQ17" s="35" t="e" cm="1">
        <f t="array" ref="BQ17">INDEX($DP$24:$EO$31,COLUMN(D12),$AY17)</f>
        <v>#N/A</v>
      </c>
      <c r="BR17" s="35" t="e" cm="1">
        <f t="array" ref="BR17">INDEX($DP$24:$EO$31,COLUMN(E12),$AY17)</f>
        <v>#N/A</v>
      </c>
      <c r="BS17" s="35" t="e" cm="1">
        <f t="array" ref="BS17">INDEX($DP$24:$EO$31,COLUMN(F12),$AY17)</f>
        <v>#N/A</v>
      </c>
      <c r="BT17" s="35" t="e" cm="1">
        <f t="array" ref="BT17">INDEX($DP$24:$EO$31,COLUMN(G12),$AY17)</f>
        <v>#N/A</v>
      </c>
      <c r="BU17" s="35" t="e" cm="1">
        <f t="array" ref="BU17">INDEX($DP$24:$EO$31,COLUMN(H12),$AY17)</f>
        <v>#N/A</v>
      </c>
      <c r="BV17" s="59" t="str" cm="1">
        <f t="array" aca="1" ref="BV17:BZ17" ca="1">IFERROR(ROUND(IF(IFERROR(BF17:BJ17/BF17:BJ17,0)=1,(IFERROR(AZ17:BD17*BP17,0)+IFERROR(BF17:BJ17*BQ17,0)+(SUM(BM17:BO17)-MIN(BM17:BO17))*BR17+BK17*BS17+BL17*BT17)*BU17+BK17*(1-BS17)+BL17*(1-BT17)+IF(AW17=1,BO17,0),""),2),"")</f>
        <v/>
      </c>
      <c r="BW17" s="48" t="str">
        <f ca="1"/>
        <v/>
      </c>
      <c r="BX17" s="48" t="str">
        <f ca="1"/>
        <v/>
      </c>
      <c r="BY17" s="48" t="str">
        <f ca="1"/>
        <v/>
      </c>
      <c r="BZ17" s="60" t="str">
        <f ca="1"/>
        <v/>
      </c>
      <c r="CA17" s="6"/>
      <c r="CB17" s="5"/>
      <c r="CC17" s="5"/>
      <c r="CD17" s="5"/>
      <c r="CE17" s="5"/>
      <c r="CF17" s="5"/>
      <c r="CG17" s="5"/>
      <c r="CH17" s="64">
        <v>97</v>
      </c>
      <c r="CI17" s="64">
        <v>133</v>
      </c>
      <c r="CJ17" s="64">
        <v>97</v>
      </c>
      <c r="CK17" s="5"/>
      <c r="CL17" s="64">
        <v>93</v>
      </c>
      <c r="CM17" s="64">
        <v>126</v>
      </c>
      <c r="CN17" s="64">
        <v>93</v>
      </c>
      <c r="CO17" s="6"/>
      <c r="CP17" s="64">
        <v>89</v>
      </c>
      <c r="CQ17" s="64">
        <v>126</v>
      </c>
      <c r="CR17" s="64">
        <v>89</v>
      </c>
      <c r="CS17" s="5"/>
      <c r="CT17" s="64">
        <v>93</v>
      </c>
      <c r="CU17" s="6" cm="1">
        <f t="array" ref="CU17">INDEX(변환표준점수!$I$8:$O$60,ROW(A11),_xlfn.XMATCH('표점 계산기'!$B$3,변환표준점수!$I$6:$O$6))</f>
        <v>128.66</v>
      </c>
      <c r="CV17" s="64">
        <v>93</v>
      </c>
      <c r="CW17" s="5"/>
      <c r="CX17" s="6">
        <v>98</v>
      </c>
      <c r="CY17" s="6">
        <v>129.5</v>
      </c>
      <c r="CZ17" s="6">
        <v>99</v>
      </c>
      <c r="DA17" s="5"/>
      <c r="DB17" s="5"/>
      <c r="DC17" s="5"/>
      <c r="DD17" s="5"/>
      <c r="DE17" s="5"/>
      <c r="DF17" s="5"/>
      <c r="DG17" s="5"/>
      <c r="DH17" s="5"/>
      <c r="DI17" s="5"/>
      <c r="DJ17" s="5"/>
      <c r="DK17" s="6">
        <v>90</v>
      </c>
      <c r="DL17" s="5">
        <f>VLOOKUP(DK17,변환표준점수!$BH$8:$BS$62,1+'표점 계산기'!$DV$4,FALSE)</f>
        <v>63.24</v>
      </c>
      <c r="DM17" s="5">
        <f>VLOOKUP(DK17,변환표준점수!$BU$8:$CF$46,1+'표점 계산기'!$DV$4,FALSE)</f>
        <v>62.9</v>
      </c>
      <c r="DN17" s="5"/>
      <c r="DO17" s="5"/>
      <c r="DP17" s="5"/>
      <c r="DQ17" s="5"/>
      <c r="DR17" s="5"/>
      <c r="DS17" s="5"/>
      <c r="DT17" s="5"/>
      <c r="DU17" s="6"/>
      <c r="DV17" s="6"/>
      <c r="DW17" s="5"/>
      <c r="DX17" s="5" t="s">
        <v>49</v>
      </c>
      <c r="DY17" s="5">
        <v>2</v>
      </c>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row>
    <row r="18" spans="1:162" x14ac:dyDescent="0.3">
      <c r="A18" s="5"/>
      <c r="B18" s="17" t="str">
        <f t="shared" si="2"/>
        <v/>
      </c>
      <c r="C18" s="23"/>
      <c r="D18" s="23"/>
      <c r="E18" s="23"/>
      <c r="F18" s="23"/>
      <c r="G18" s="23"/>
      <c r="H18" s="24"/>
      <c r="I18" s="24"/>
      <c r="J18" s="24"/>
      <c r="K18" s="24"/>
      <c r="L18" s="24"/>
      <c r="M18" s="24"/>
      <c r="N18" s="23"/>
      <c r="O18" s="24"/>
      <c r="P18" s="6"/>
      <c r="Q18" s="65">
        <f t="shared" si="3"/>
        <v>1</v>
      </c>
      <c r="R18" s="6" t="e">
        <f t="shared" si="20"/>
        <v>#N/A</v>
      </c>
      <c r="S18" s="6" t="e">
        <f t="shared" si="21"/>
        <v>#N/A</v>
      </c>
      <c r="T18" s="6" t="e">
        <f t="shared" si="22"/>
        <v>#N/A</v>
      </c>
      <c r="U18" s="8" t="e">
        <f t="shared" si="23"/>
        <v>#N/A</v>
      </c>
      <c r="V18" s="8" cm="1">
        <f t="array" ref="V18">IF(M18=0,0,IF(OR($DV$4=3,$DV$4=4),0,IF($DV$4=1,INDEX($DI$7:$DI$15,SUM(IF(M18&lt;$DH$7:$DH$15=TRUE,1,0))+1),VLOOKUP(M18,$DK$7:$DL$107,2,FALSE))))</f>
        <v>0</v>
      </c>
      <c r="W18" s="6" t="e">
        <f t="shared" si="8"/>
        <v>#N/A</v>
      </c>
      <c r="X18" s="65" cm="1">
        <f t="array" aca="1" ref="X18" ca="1">SUM(IF((IF(E18=0,INDIRECT(_xlfn.CONCAT($CQ$1,MATCH(F18,$CP$7:$CP$100,0)+6)):INDIRECT(_xlfn.CONCAT($CQ$1,MATCH(F18,$CP$7:$CP$100,0)+6+SUM(IF((F18=$CP$7:$CP$59)=TRUE,1,0))-1)),INDIRECT(_xlfn.CONCAT($CM$1,MATCH(E18,$CL$7:$CL$100,0)+6)):INDIRECT(_xlfn.CONCAT($CM$1,MATCH(E18,$CL$7:$CL$100,0)+6+SUM(IF((E18=$CL$7:$CL$59)=TRUE,1,0))-1)))*$S$3*$Q18)=0,0,1))</f>
        <v>2</v>
      </c>
      <c r="Y18" s="65" t="e" cm="1">
        <f t="array" aca="1" ref="Y18" ca="1">SUM(IF((TRANSPOSE(MMULT(MMULT(_xlfn.MUNIT(X18),IF(ROUND(MMULT(IF(E18=0,INDIRECT(_xlfn.CONCAT($CQ$1,MATCH(F18,$CP$7:$CP$100,0)+6)):INDIRECT(_xlfn.CONCAT($CQ$1,MATCH(F18,$CP$7:$CP$100,0)+6+SUM(IF((F18=$CP$7:$CP$59)=TRUE,1,0))-1)),INDIRECT(_xlfn.CONCAT($CM$1,MATCH(E18,$CL$7:$CL$100,0)+6)):INDIRECT(_xlfn.CONCAT($CM$1,MATCH(E18,$CL$7:$CL$100,0)+6+SUM(IF((E18=$CL$7:$CL$59)=TRUE,1,0))-1)))*$S$3*$Q18,1/TRANSPOSE(W18-INDIRECT(_xlfn.CONCAT($CI$1,MATCH(D18,$CH$7:$CH$100,0)+6)):INDIRECT(_xlfn.CONCAT($CI$1,MATCH(D18,$CH$7:$CH$100,0)+6+SUM(IF((D18=$CH$7:$CH$59)=TRUE,1,0))-1))*$R$3)),1)=1,1,0)),W18-INDIRECT(_xlfn.CONCAT($CI$1,MATCH(D18,$CH$7:$CH$100,0)+6)):INDIRECT(_xlfn.CONCAT($CI$1,MATCH(D18,$CH$7:$CH$100,0)+6+SUM(IF((D18=$CH$7:$CH$59)=TRUE,1,0))-1))*$R$3)))=0,0,1))</f>
        <v>#N/A</v>
      </c>
      <c r="Z18" s="65"/>
      <c r="AA18" s="65" t="str" cm="1">
        <f t="array" aca="1" ref="AA18" ca="1">IFERROR(ROUND(IF(_xlfn._xlws.SORT(TRANSPOSE(MMULT(MMULT(_xlfn.MUNIT(X18),IF(ROUND(MMULT(IF(E18=0,IF($DW$4=1,INDIRECT(_xlfn.CONCAT($CY$1,MATCH(F18,$CX$7:$CX$100,0)+6)):INDIRECT(_xlfn.CONCAT($CY$1,MATCH(F18,$CX$7:$CX$100,0)+6+SUM(IF((F18=$CX$7:$CX$59)=TRUE,1,0))-1)),INDIRECT(_xlfn.CONCAT($CQ$1,MATCH(F18,$CP$7:$CP$100,0)+6)):INDIRECT(_xlfn.CONCAT($CQ$1,MATCH(F18,$CP$7:$CP$100,0)+6+SUM(IF((F18=$CP$7:$CP$59)=TRUE,1,0))-1))),IF(OR($DW$4=2,$DW$4=3),INDIRECT(_xlfn.CONCAT($CU$1,MATCH(E18,$CT$7:$CT$100,0)+6)):INDIRECT(_xlfn.CONCAT($CU$1,MATCH(E18,$CT$7:$CT$100,0)+6+SUM(IF((E18=$CT$7:$CT$59)=TRUE,1,0))-1)),INDIRECT(_xlfn.CONCAT($CM$1,MATCH(E18,$CL$7:$CL$100,0)+6)):INDIRECT(_xlfn.CONCAT($CM$1,MATCH(E18,$CL$7:$CL$100,0)+6+SUM(IF((E18=$CL$7:$CL$59)=TRUE,1,0))-1))))*$S$3*IF(AND($DV$4=4,F18=0),1.1,1),1/TRANSPOSE(W18-INDIRECT(_xlfn.CONCAT($CI$1,MATCH(D18,$CH$7:$CH$100,0)+6)):INDIRECT(_xlfn.CONCAT($CI$1,MATCH(D18,$CH$7:$CH$100,0)+6+SUM(IF((D18=$CH$7:$CH$59)=TRUE,1,0))-1))*$R$3)),3)=1,1,0)),W18-INDIRECT(_xlfn.CONCAT($CI$1,MATCH(D18,$CH$7:$CH$100,0)+6)):INDIRECT(_xlfn.CONCAT($CI$1,MATCH(D18,$CH$7:$CH$100,0)+6+SUM(IF((D18=$CH$7:$CH$59)=TRUE,1,0))-1))*$R$3))/($S$3*$Q18),1,-1,TRUE)=0,"",_xlfn._xlws.SORT(TRANSPOSE(MMULT(MMULT(_xlfn.MUNIT(X18),IF(ROUND(MMULT(IF(E18=0,IF($DW$4=1,INDIRECT(_xlfn.CONCAT($CY$1,MATCH(F18,$CX$7:$CX$100,0)+6)):INDIRECT(_xlfn.CONCAT($CY$1,MATCH(F18,$CX$7:$CX$100,0)+6+SUM(IF((F18=$CX$7:$CX$59)=TRUE,1,0))-1)),INDIRECT(_xlfn.CONCAT($CQ$1,MATCH(F18,$CP$7:$CP$100,0)+6)):INDIRECT(_xlfn.CONCAT($CQ$1,MATCH(F18,$CP$7:$CP$100,0)+6+SUM(IF((F18=$CP$7:$CP$59)=TRUE,1,0))-1))),IF(OR($DW$4=2,$DW$4=3),INDIRECT(_xlfn.CONCAT($CU$1,MATCH(E18,$CT$7:$CT$100,0)+6)):INDIRECT(_xlfn.CONCAT($CU$1,MATCH(E18,$CT$7:$CT$100,0)+6+SUM(IF((E18=$CT$7:$CT$59)=TRUE,1,0))-1)),INDIRECT(_xlfn.CONCAT($CM$1,MATCH(E18,$CL$7:$CL$100,0)+6)):INDIRECT(_xlfn.CONCAT($CM$1,MATCH(E18,$CL$7:$CL$100,0)+6+SUM(IF((E18=$CL$7:$CL$59)=TRUE,1,0))-1))))*$S$3*IF(AND($DV$4=4,F18=0),1.1,1),1/TRANSPOSE(W18-INDIRECT(_xlfn.CONCAT($CI$1,MATCH(D18,$CH$7:$CH$100,0)+6)):INDIRECT(_xlfn.CONCAT($CI$1,MATCH(D18,$CH$7:$CH$100,0)+6+SUM(IF((D18=$CH$7:$CH$59)=TRUE,1,0))-1))*$R$3)),3)=1,1,0)),W18-INDIRECT(_xlfn.CONCAT($CI$1,MATCH(D18,$CH$7:$CH$100,0)+6)):INDIRECT(_xlfn.CONCAT($CI$1,MATCH(D18,$CH$7:$CH$100,0)+6+SUM(IF((D18=$CH$7:$CH$59)=TRUE,1,0))-1))*$R$3))/($S$3*$Q18),1,-1,TRUE)),1),"")</f>
        <v/>
      </c>
      <c r="AB18" s="65"/>
      <c r="AC18" s="65"/>
      <c r="AD18" s="65"/>
      <c r="AE18" s="65"/>
      <c r="AF18" s="65"/>
      <c r="AG18" s="65"/>
      <c r="AH18" s="65"/>
      <c r="AI18" s="6"/>
      <c r="AJ18" s="28" t="str">
        <f t="shared" ca="1" si="24"/>
        <v/>
      </c>
      <c r="AK18" s="29" t="str">
        <f t="shared" si="25"/>
        <v/>
      </c>
      <c r="AL18" s="29" t="str">
        <f t="shared" si="26"/>
        <v/>
      </c>
      <c r="AM18" s="29" t="str">
        <f t="shared" si="27"/>
        <v/>
      </c>
      <c r="AN18" s="112" t="str">
        <f t="shared" si="28"/>
        <v/>
      </c>
      <c r="AO18" s="28" t="str">
        <f t="shared" ca="1" si="14"/>
        <v/>
      </c>
      <c r="AP18" s="29" t="str">
        <f t="shared" si="15"/>
        <v/>
      </c>
      <c r="AQ18" s="29" t="str">
        <f t="shared" si="16"/>
        <v/>
      </c>
      <c r="AR18" s="29" t="str">
        <f t="shared" si="17"/>
        <v/>
      </c>
      <c r="AS18" s="30" t="str">
        <f t="shared" si="18"/>
        <v/>
      </c>
      <c r="AT18" s="6"/>
      <c r="AU18" s="20"/>
      <c r="AV18" s="20"/>
      <c r="AW18" s="44">
        <f t="shared" si="19"/>
        <v>12</v>
      </c>
      <c r="AX18" s="35" t="e">
        <f t="shared" si="1"/>
        <v>#N/A</v>
      </c>
      <c r="AY18" s="35" t="e" cm="1">
        <f t="array" ref="AY18">_xlfn.XMATCH(1,IF(IF((AU18=$DP$24:$EO$24)=TRUE,1,0)+IF((AV18=$DP$25:$EO$25)=TRUE,1,0)=2,1,0))</f>
        <v>#N/A</v>
      </c>
      <c r="AZ18" s="35" t="str" cm="1">
        <f t="array" aca="1" ref="AZ18:BD18" ca="1">AJ18:AN18</f>
        <v/>
      </c>
      <c r="BA18" s="35" t="str">
        <f ca="1"/>
        <v/>
      </c>
      <c r="BB18" s="35" t="str">
        <f ca="1"/>
        <v/>
      </c>
      <c r="BC18" s="35" t="str">
        <f ca="1"/>
        <v/>
      </c>
      <c r="BD18" s="35" t="str">
        <f ca="1"/>
        <v/>
      </c>
      <c r="BE18" s="35">
        <f t="shared" si="29"/>
        <v>0</v>
      </c>
      <c r="BF18" s="35" t="e" cm="1">
        <f t="array" ref="BF18">IF(AND(BE18=1,AX18&lt;&gt;1),VLOOKUP(E18,변환표준점수!$H$8:$O$60,_xlfn.XMATCH('표점 계산기'!$AU18,변환표준점수!$I$6:$O$6)+1,FALSE),IF(AND($E18=0,$DW$4=1),INDEX($CQ$7:$CQ$73,SUM(IF(AO18=$CY$7:$CY$59,ROW($A$1:$A$50),0))),IF(AND($E18&lt;&gt;0,$DW$4&lt;&gt;1),INDEX($CM$7:$CM$73,SUM(IF(AO18=$CU$7:$CU$59,ROW($A$1:$A$50),0))),AO18:AS18)))</f>
        <v>#N/A</v>
      </c>
      <c r="BG18" s="35"/>
      <c r="BH18" s="35"/>
      <c r="BI18" s="35"/>
      <c r="BJ18" s="35"/>
      <c r="BK18" s="35" t="e">
        <f>VLOOKUP(G18,변환표준점수!$X$8:$AM$16,_xlfn.XMATCH(AU18,변환표준점수!$Y$5:$AM$5)+IF(OR(AW18=6,AW18=7,AW18=10,AW18=11),IF(AX18=1,0,1),0)+1,FALSE)</f>
        <v>#N/A</v>
      </c>
      <c r="BL18" s="35" t="e">
        <f>VLOOKUP(H18,변환표준점수!$AO$8:$BE$16,_xlfn.XMATCH(AU18,변환표준점수!$AP$5:$BE$5)+IF(OR(AW18=3,AW18=6,AW18=8,AW18=9,AW18=10),IF(AX18=1,0,1),0)+1,FALSE)</f>
        <v>#N/A</v>
      </c>
      <c r="BM18" s="35" t="e">
        <f>IF(I18=0,VLOOKUP(K18,변환표준점수!$BU$8:$CF$62,'표점 계산기'!$AW18+1,FALSE),VLOOKUP(I18,변환표준점수!$BH$8:$BS$62,'표점 계산기'!$AW18+1,FALSE))</f>
        <v>#N/A</v>
      </c>
      <c r="BN18" s="35" t="e">
        <f>IF(J18=0,VLOOKUP(L18,변환표준점수!$BU$8:$CF$62,'표점 계산기'!$AW18+1,FALSE),VLOOKUP(J18,변환표준점수!$BH$8:$BS$62,'표점 계산기'!$AW18+1,FALSE))</f>
        <v>#N/A</v>
      </c>
      <c r="BO18" s="35" cm="1">
        <f t="array" ref="BO18">IF(M18=0,0,IF(OR(AW18=3,AW18=4),0,IF(AW18=1,INDEX($DI$7:$DI$15,SUM(IF(M18&lt;$DH$7:$DH$15=TRUE,1,0))+1),VLOOKUP(M18,변환표준점수!$BH$8:$BS$62,'표점 계산기'!AW18+1,FALSE))))</f>
        <v>0</v>
      </c>
      <c r="BP18" s="35" t="e" cm="1">
        <f t="array" ref="BP18">INDEX($DP$24:$EO$31,COLUMN(C13),$AY18)</f>
        <v>#N/A</v>
      </c>
      <c r="BQ18" s="35" t="e" cm="1">
        <f t="array" ref="BQ18">INDEX($DP$24:$EO$31,COLUMN(D13),$AY18)</f>
        <v>#N/A</v>
      </c>
      <c r="BR18" s="35" t="e" cm="1">
        <f t="array" ref="BR18">INDEX($DP$24:$EO$31,COLUMN(E13),$AY18)</f>
        <v>#N/A</v>
      </c>
      <c r="BS18" s="35" t="e" cm="1">
        <f t="array" ref="BS18">INDEX($DP$24:$EO$31,COLUMN(F13),$AY18)</f>
        <v>#N/A</v>
      </c>
      <c r="BT18" s="35" t="e" cm="1">
        <f t="array" ref="BT18">INDEX($DP$24:$EO$31,COLUMN(G13),$AY18)</f>
        <v>#N/A</v>
      </c>
      <c r="BU18" s="35" t="e" cm="1">
        <f t="array" ref="BU18">INDEX($DP$24:$EO$31,COLUMN(H13),$AY18)</f>
        <v>#N/A</v>
      </c>
      <c r="BV18" s="59" t="str" cm="1">
        <f t="array" aca="1" ref="BV18:BZ18" ca="1">IFERROR(ROUND(IF(IFERROR(BF18:BJ18/BF18:BJ18,0)=1,(IFERROR(AZ18:BD18*BP18,0)+IFERROR(BF18:BJ18*BQ18,0)+(SUM(BM18:BO18)-MIN(BM18:BO18))*BR18+BK18*BS18+BL18*BT18)*BU18+BK18*(1-BS18)+BL18*(1-BT18)+IF(AW18=1,BO18,0),""),2),"")</f>
        <v/>
      </c>
      <c r="BW18" s="48" t="str">
        <f ca="1"/>
        <v/>
      </c>
      <c r="BX18" s="48" t="str">
        <f ca="1"/>
        <v/>
      </c>
      <c r="BY18" s="48" t="str">
        <f ca="1"/>
        <v/>
      </c>
      <c r="BZ18" s="60" t="str">
        <f ca="1"/>
        <v/>
      </c>
      <c r="CA18" s="6"/>
      <c r="CB18" s="5"/>
      <c r="CC18" s="5"/>
      <c r="CD18" s="5"/>
      <c r="CE18" s="5"/>
      <c r="CF18" s="5"/>
      <c r="CG18" s="5"/>
      <c r="CH18" s="64">
        <v>97</v>
      </c>
      <c r="CI18" s="64">
        <v>132</v>
      </c>
      <c r="CJ18" s="64">
        <v>97</v>
      </c>
      <c r="CK18" s="5"/>
      <c r="CL18" s="64">
        <v>91</v>
      </c>
      <c r="CM18" s="64">
        <v>125</v>
      </c>
      <c r="CN18" s="64">
        <v>91</v>
      </c>
      <c r="CO18" s="6"/>
      <c r="CP18" s="64">
        <v>86</v>
      </c>
      <c r="CQ18" s="64">
        <v>125</v>
      </c>
      <c r="CR18" s="64">
        <v>86</v>
      </c>
      <c r="CS18" s="5"/>
      <c r="CT18" s="64">
        <v>91</v>
      </c>
      <c r="CU18" s="6" cm="1">
        <f t="array" ref="CU18">INDEX(변환표준점수!$I$8:$O$60,ROW(A12),_xlfn.XMATCH('표점 계산기'!$B$3,변환표준점수!$I$6:$O$6))</f>
        <v>127.66</v>
      </c>
      <c r="CV18" s="64">
        <v>91</v>
      </c>
      <c r="CW18" s="5"/>
      <c r="CX18" s="6">
        <v>97</v>
      </c>
      <c r="CY18" s="6">
        <v>129</v>
      </c>
      <c r="CZ18" s="6">
        <v>98</v>
      </c>
      <c r="DA18" s="5"/>
      <c r="DB18" s="5"/>
      <c r="DC18" s="5"/>
      <c r="DD18" s="5"/>
      <c r="DE18" s="5"/>
      <c r="DF18" s="5"/>
      <c r="DG18" s="5"/>
      <c r="DH18" s="5"/>
      <c r="DI18" s="5"/>
      <c r="DJ18" s="5"/>
      <c r="DK18" s="6">
        <v>89</v>
      </c>
      <c r="DL18" s="5">
        <f>VLOOKUP(DK18,변환표준점수!$BH$8:$BS$62,1+'표점 계산기'!$DV$4,FALSE)</f>
        <v>62.97</v>
      </c>
      <c r="DM18" s="5">
        <f>VLOOKUP(DK18,변환표준점수!$BU$8:$CF$46,1+'표점 계산기'!$DV$4,FALSE)</f>
        <v>62.61</v>
      </c>
      <c r="DN18" s="5"/>
      <c r="DO18" s="5"/>
      <c r="DP18" s="5"/>
      <c r="DQ18" s="5"/>
      <c r="DR18" s="5"/>
      <c r="DS18" s="5"/>
      <c r="DT18" s="5"/>
      <c r="DU18" s="6"/>
      <c r="DV18" s="6"/>
      <c r="DW18" s="5"/>
      <c r="DX18" s="5" t="s">
        <v>50</v>
      </c>
      <c r="DY18" s="5">
        <v>3</v>
      </c>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row>
    <row r="19" spans="1:162" x14ac:dyDescent="0.3">
      <c r="A19" s="5"/>
      <c r="B19" s="17" t="str">
        <f t="shared" si="2"/>
        <v/>
      </c>
      <c r="C19" s="23"/>
      <c r="D19" s="23"/>
      <c r="E19" s="23"/>
      <c r="F19" s="23"/>
      <c r="G19" s="23"/>
      <c r="H19" s="24"/>
      <c r="I19" s="24"/>
      <c r="J19" s="24"/>
      <c r="K19" s="24"/>
      <c r="L19" s="24"/>
      <c r="M19" s="24"/>
      <c r="N19" s="23"/>
      <c r="O19" s="24"/>
      <c r="P19" s="6"/>
      <c r="Q19" s="65">
        <f t="shared" si="3"/>
        <v>1</v>
      </c>
      <c r="R19" s="6" t="e">
        <f t="shared" si="20"/>
        <v>#N/A</v>
      </c>
      <c r="S19" s="6" t="e">
        <f t="shared" si="21"/>
        <v>#N/A</v>
      </c>
      <c r="T19" s="6" t="e">
        <f t="shared" si="22"/>
        <v>#N/A</v>
      </c>
      <c r="U19" s="8" t="e">
        <f t="shared" si="23"/>
        <v>#N/A</v>
      </c>
      <c r="V19" s="8" cm="1">
        <f t="array" ref="V19">IF(M19=0,0,IF(OR($DV$4=3,$DV$4=4),0,IF($DV$4=1,INDEX($DI$7:$DI$15,SUM(IF(M19&lt;$DH$7:$DH$15=TRUE,1,0))+1),VLOOKUP(M19,$DK$7:$DL$107,2,FALSE))))</f>
        <v>0</v>
      </c>
      <c r="W19" s="6" t="e">
        <f t="shared" si="8"/>
        <v>#N/A</v>
      </c>
      <c r="X19" s="65" cm="1">
        <f t="array" aca="1" ref="X19" ca="1">SUM(IF((IF(E19=0,INDIRECT(_xlfn.CONCAT($CQ$1,MATCH(F19,$CP$7:$CP$100,0)+6)):INDIRECT(_xlfn.CONCAT($CQ$1,MATCH(F19,$CP$7:$CP$100,0)+6+SUM(IF((F19=$CP$7:$CP$59)=TRUE,1,0))-1)),INDIRECT(_xlfn.CONCAT($CM$1,MATCH(E19,$CL$7:$CL$100,0)+6)):INDIRECT(_xlfn.CONCAT($CM$1,MATCH(E19,$CL$7:$CL$100,0)+6+SUM(IF((E19=$CL$7:$CL$59)=TRUE,1,0))-1)))*$S$3*$Q19)=0,0,1))</f>
        <v>2</v>
      </c>
      <c r="Y19" s="65" t="e" cm="1">
        <f t="array" aca="1" ref="Y19" ca="1">SUM(IF((TRANSPOSE(MMULT(MMULT(_xlfn.MUNIT(X19),IF(ROUND(MMULT(IF(E19=0,INDIRECT(_xlfn.CONCAT($CQ$1,MATCH(F19,$CP$7:$CP$100,0)+6)):INDIRECT(_xlfn.CONCAT($CQ$1,MATCH(F19,$CP$7:$CP$100,0)+6+SUM(IF((F19=$CP$7:$CP$59)=TRUE,1,0))-1)),INDIRECT(_xlfn.CONCAT($CM$1,MATCH(E19,$CL$7:$CL$100,0)+6)):INDIRECT(_xlfn.CONCAT($CM$1,MATCH(E19,$CL$7:$CL$100,0)+6+SUM(IF((E19=$CL$7:$CL$59)=TRUE,1,0))-1)))*$S$3*$Q19,1/TRANSPOSE(W19-INDIRECT(_xlfn.CONCAT($CI$1,MATCH(D19,$CH$7:$CH$100,0)+6)):INDIRECT(_xlfn.CONCAT($CI$1,MATCH(D19,$CH$7:$CH$100,0)+6+SUM(IF((D19=$CH$7:$CH$59)=TRUE,1,0))-1))*$R$3)),1)=1,1,0)),W19-INDIRECT(_xlfn.CONCAT($CI$1,MATCH(D19,$CH$7:$CH$100,0)+6)):INDIRECT(_xlfn.CONCAT($CI$1,MATCH(D19,$CH$7:$CH$100,0)+6+SUM(IF((D19=$CH$7:$CH$59)=TRUE,1,0))-1))*$R$3)))=0,0,1))</f>
        <v>#N/A</v>
      </c>
      <c r="Z19" s="65"/>
      <c r="AA19" s="65" t="str" cm="1">
        <f t="array" aca="1" ref="AA19" ca="1">IFERROR(ROUND(IF(_xlfn._xlws.SORT(TRANSPOSE(MMULT(MMULT(_xlfn.MUNIT(X19),IF(ROUND(MMULT(IF(E19=0,IF($DW$4=1,INDIRECT(_xlfn.CONCAT($CY$1,MATCH(F19,$CX$7:$CX$100,0)+6)):INDIRECT(_xlfn.CONCAT($CY$1,MATCH(F19,$CX$7:$CX$100,0)+6+SUM(IF((F19=$CX$7:$CX$59)=TRUE,1,0))-1)),INDIRECT(_xlfn.CONCAT($CQ$1,MATCH(F19,$CP$7:$CP$100,0)+6)):INDIRECT(_xlfn.CONCAT($CQ$1,MATCH(F19,$CP$7:$CP$100,0)+6+SUM(IF((F19=$CP$7:$CP$59)=TRUE,1,0))-1))),IF(OR($DW$4=2,$DW$4=3),INDIRECT(_xlfn.CONCAT($CU$1,MATCH(E19,$CT$7:$CT$100,0)+6)):INDIRECT(_xlfn.CONCAT($CU$1,MATCH(E19,$CT$7:$CT$100,0)+6+SUM(IF((E19=$CT$7:$CT$59)=TRUE,1,0))-1)),INDIRECT(_xlfn.CONCAT($CM$1,MATCH(E19,$CL$7:$CL$100,0)+6)):INDIRECT(_xlfn.CONCAT($CM$1,MATCH(E19,$CL$7:$CL$100,0)+6+SUM(IF((E19=$CL$7:$CL$59)=TRUE,1,0))-1))))*$S$3*IF(AND($DV$4=4,F19=0),1.1,1),1/TRANSPOSE(W19-INDIRECT(_xlfn.CONCAT($CI$1,MATCH(D19,$CH$7:$CH$100,0)+6)):INDIRECT(_xlfn.CONCAT($CI$1,MATCH(D19,$CH$7:$CH$100,0)+6+SUM(IF((D19=$CH$7:$CH$59)=TRUE,1,0))-1))*$R$3)),3)=1,1,0)),W19-INDIRECT(_xlfn.CONCAT($CI$1,MATCH(D19,$CH$7:$CH$100,0)+6)):INDIRECT(_xlfn.CONCAT($CI$1,MATCH(D19,$CH$7:$CH$100,0)+6+SUM(IF((D19=$CH$7:$CH$59)=TRUE,1,0))-1))*$R$3))/($S$3*$Q19),1,-1,TRUE)=0,"",_xlfn._xlws.SORT(TRANSPOSE(MMULT(MMULT(_xlfn.MUNIT(X19),IF(ROUND(MMULT(IF(E19=0,IF($DW$4=1,INDIRECT(_xlfn.CONCAT($CY$1,MATCH(F19,$CX$7:$CX$100,0)+6)):INDIRECT(_xlfn.CONCAT($CY$1,MATCH(F19,$CX$7:$CX$100,0)+6+SUM(IF((F19=$CX$7:$CX$59)=TRUE,1,0))-1)),INDIRECT(_xlfn.CONCAT($CQ$1,MATCH(F19,$CP$7:$CP$100,0)+6)):INDIRECT(_xlfn.CONCAT($CQ$1,MATCH(F19,$CP$7:$CP$100,0)+6+SUM(IF((F19=$CP$7:$CP$59)=TRUE,1,0))-1))),IF(OR($DW$4=2,$DW$4=3),INDIRECT(_xlfn.CONCAT($CU$1,MATCH(E19,$CT$7:$CT$100,0)+6)):INDIRECT(_xlfn.CONCAT($CU$1,MATCH(E19,$CT$7:$CT$100,0)+6+SUM(IF((E19=$CT$7:$CT$59)=TRUE,1,0))-1)),INDIRECT(_xlfn.CONCAT($CM$1,MATCH(E19,$CL$7:$CL$100,0)+6)):INDIRECT(_xlfn.CONCAT($CM$1,MATCH(E19,$CL$7:$CL$100,0)+6+SUM(IF((E19=$CL$7:$CL$59)=TRUE,1,0))-1))))*$S$3*IF(AND($DV$4=4,F19=0),1.1,1),1/TRANSPOSE(W19-INDIRECT(_xlfn.CONCAT($CI$1,MATCH(D19,$CH$7:$CH$100,0)+6)):INDIRECT(_xlfn.CONCAT($CI$1,MATCH(D19,$CH$7:$CH$100,0)+6+SUM(IF((D19=$CH$7:$CH$59)=TRUE,1,0))-1))*$R$3)),3)=1,1,0)),W19-INDIRECT(_xlfn.CONCAT($CI$1,MATCH(D19,$CH$7:$CH$100,0)+6)):INDIRECT(_xlfn.CONCAT($CI$1,MATCH(D19,$CH$7:$CH$100,0)+6+SUM(IF((D19=$CH$7:$CH$59)=TRUE,1,0))-1))*$R$3))/($S$3*$Q19),1,-1,TRUE)),1),"")</f>
        <v/>
      </c>
      <c r="AB19" s="65"/>
      <c r="AC19" s="65"/>
      <c r="AD19" s="65"/>
      <c r="AE19" s="65"/>
      <c r="AF19" s="65"/>
      <c r="AG19" s="65"/>
      <c r="AH19" s="65"/>
      <c r="AI19" s="6"/>
      <c r="AJ19" s="28" t="str">
        <f t="shared" ca="1" si="24"/>
        <v/>
      </c>
      <c r="AK19" s="29" t="str">
        <f t="shared" si="25"/>
        <v/>
      </c>
      <c r="AL19" s="29" t="str">
        <f t="shared" si="26"/>
        <v/>
      </c>
      <c r="AM19" s="29" t="str">
        <f t="shared" si="27"/>
        <v/>
      </c>
      <c r="AN19" s="112" t="str">
        <f t="shared" si="28"/>
        <v/>
      </c>
      <c r="AO19" s="28" t="str">
        <f t="shared" ca="1" si="14"/>
        <v/>
      </c>
      <c r="AP19" s="29" t="str">
        <f t="shared" si="15"/>
        <v/>
      </c>
      <c r="AQ19" s="29" t="str">
        <f t="shared" si="16"/>
        <v/>
      </c>
      <c r="AR19" s="29" t="str">
        <f t="shared" si="17"/>
        <v/>
      </c>
      <c r="AS19" s="30" t="str">
        <f t="shared" si="18"/>
        <v/>
      </c>
      <c r="AT19" s="6"/>
      <c r="AU19" s="20"/>
      <c r="AV19" s="20"/>
      <c r="AW19" s="44">
        <f t="shared" si="19"/>
        <v>12</v>
      </c>
      <c r="AX19" s="35" t="e">
        <f t="shared" si="1"/>
        <v>#N/A</v>
      </c>
      <c r="AY19" s="35" t="e" cm="1">
        <f t="array" ref="AY19">_xlfn.XMATCH(1,IF(IF((AU19=$DP$24:$EO$24)=TRUE,1,0)+IF((AV19=$DP$25:$EO$25)=TRUE,1,0)=2,1,0))</f>
        <v>#N/A</v>
      </c>
      <c r="AZ19" s="35" t="str" cm="1">
        <f t="array" aca="1" ref="AZ19:BD19" ca="1">AJ19:AN19</f>
        <v/>
      </c>
      <c r="BA19" s="35" t="str">
        <f ca="1"/>
        <v/>
      </c>
      <c r="BB19" s="35" t="str">
        <f ca="1"/>
        <v/>
      </c>
      <c r="BC19" s="35" t="str">
        <f ca="1"/>
        <v/>
      </c>
      <c r="BD19" s="35" t="str">
        <f ca="1"/>
        <v/>
      </c>
      <c r="BE19" s="35">
        <f t="shared" si="29"/>
        <v>0</v>
      </c>
      <c r="BF19" s="35" t="e" cm="1">
        <f t="array" ref="BF19">IF(AND(BE19=1,AX19&lt;&gt;1),VLOOKUP(E19,변환표준점수!$H$8:$O$60,_xlfn.XMATCH('표점 계산기'!$AU19,변환표준점수!$I$6:$O$6)+1,FALSE),IF(AND($E19=0,$DW$4=1),INDEX($CQ$7:$CQ$73,SUM(IF(AO19=$CY$7:$CY$59,ROW($A$1:$A$50),0))),IF(AND($E19&lt;&gt;0,$DW$4&lt;&gt;1),INDEX($CM$7:$CM$73,SUM(IF(AO19=$CU$7:$CU$59,ROW($A$1:$A$50),0))),AO19:AS19)))</f>
        <v>#N/A</v>
      </c>
      <c r="BG19" s="35"/>
      <c r="BH19" s="35"/>
      <c r="BI19" s="35"/>
      <c r="BJ19" s="35"/>
      <c r="BK19" s="35" t="e">
        <f>VLOOKUP(G19,변환표준점수!$X$8:$AM$16,_xlfn.XMATCH(AU19,변환표준점수!$Y$5:$AM$5)+IF(OR(AW19=6,AW19=7,AW19=10,AW19=11),IF(AX19=1,0,1),0)+1,FALSE)</f>
        <v>#N/A</v>
      </c>
      <c r="BL19" s="35" t="e">
        <f>VLOOKUP(H19,변환표준점수!$AO$8:$BE$16,_xlfn.XMATCH(AU19,변환표준점수!$AP$5:$BE$5)+IF(OR(AW19=3,AW19=6,AW19=8,AW19=9,AW19=10),IF(AX19=1,0,1),0)+1,FALSE)</f>
        <v>#N/A</v>
      </c>
      <c r="BM19" s="35" t="e">
        <f>IF(I19=0,VLOOKUP(K19,변환표준점수!$BU$8:$CF$62,'표점 계산기'!$AW19+1,FALSE),VLOOKUP(I19,변환표준점수!$BH$8:$BS$62,'표점 계산기'!$AW19+1,FALSE))</f>
        <v>#N/A</v>
      </c>
      <c r="BN19" s="35" t="e">
        <f>IF(J19=0,VLOOKUP(L19,변환표준점수!$BU$8:$CF$62,'표점 계산기'!$AW19+1,FALSE),VLOOKUP(J19,변환표준점수!$BH$8:$BS$62,'표점 계산기'!$AW19+1,FALSE))</f>
        <v>#N/A</v>
      </c>
      <c r="BO19" s="35" cm="1">
        <f t="array" ref="BO19">IF(M19=0,0,IF(OR(AW19=3,AW19=4),0,IF(AW19=1,INDEX($DI$7:$DI$15,SUM(IF(M19&lt;$DH$7:$DH$15=TRUE,1,0))+1),VLOOKUP(M19,변환표준점수!$BH$8:$BS$62,'표점 계산기'!AW19+1,FALSE))))</f>
        <v>0</v>
      </c>
      <c r="BP19" s="35" t="e" cm="1">
        <f t="array" ref="BP19">INDEX($DP$24:$EO$31,COLUMN(C14),$AY19)</f>
        <v>#N/A</v>
      </c>
      <c r="BQ19" s="35" t="e" cm="1">
        <f t="array" ref="BQ19">INDEX($DP$24:$EO$31,COLUMN(D14),$AY19)</f>
        <v>#N/A</v>
      </c>
      <c r="BR19" s="35" t="e" cm="1">
        <f t="array" ref="BR19">INDEX($DP$24:$EO$31,COLUMN(E14),$AY19)</f>
        <v>#N/A</v>
      </c>
      <c r="BS19" s="35" t="e" cm="1">
        <f t="array" ref="BS19">INDEX($DP$24:$EO$31,COLUMN(F14),$AY19)</f>
        <v>#N/A</v>
      </c>
      <c r="BT19" s="35" t="e" cm="1">
        <f t="array" ref="BT19">INDEX($DP$24:$EO$31,COLUMN(G14),$AY19)</f>
        <v>#N/A</v>
      </c>
      <c r="BU19" s="35" t="e" cm="1">
        <f t="array" ref="BU19">INDEX($DP$24:$EO$31,COLUMN(H14),$AY19)</f>
        <v>#N/A</v>
      </c>
      <c r="BV19" s="59" t="str" cm="1">
        <f t="array" aca="1" ref="BV19:BZ19" ca="1">IFERROR(ROUND(IF(IFERROR(BF19:BJ19/BF19:BJ19,0)=1,(IFERROR(AZ19:BD19*BP19,0)+IFERROR(BF19:BJ19*BQ19,0)+(SUM(BM19:BO19)-MIN(BM19:BO19))*BR19+BK19*BS19+BL19*BT19)*BU19+BK19*(1-BS19)+BL19*(1-BT19)+IF(AW19=1,BO19,0),""),2),"")</f>
        <v/>
      </c>
      <c r="BW19" s="48" t="str">
        <f ca="1"/>
        <v/>
      </c>
      <c r="BX19" s="48" t="str">
        <f ca="1"/>
        <v/>
      </c>
      <c r="BY19" s="48" t="str">
        <f ca="1"/>
        <v/>
      </c>
      <c r="BZ19" s="60" t="str">
        <f ca="1"/>
        <v/>
      </c>
      <c r="CA19" s="6"/>
      <c r="CB19" s="5"/>
      <c r="CC19" s="5"/>
      <c r="CD19" s="5"/>
      <c r="CE19" s="5"/>
      <c r="CF19" s="5"/>
      <c r="CG19" s="5"/>
      <c r="CH19" s="64">
        <v>96</v>
      </c>
      <c r="CI19" s="64">
        <v>131</v>
      </c>
      <c r="CJ19" s="64">
        <v>96</v>
      </c>
      <c r="CK19" s="5"/>
      <c r="CL19" s="64">
        <v>90</v>
      </c>
      <c r="CM19" s="64">
        <v>124</v>
      </c>
      <c r="CN19" s="64">
        <v>90</v>
      </c>
      <c r="CO19" s="6"/>
      <c r="CP19" s="64">
        <v>83</v>
      </c>
      <c r="CQ19" s="64">
        <v>124</v>
      </c>
      <c r="CR19" s="64">
        <v>83</v>
      </c>
      <c r="CS19" s="5"/>
      <c r="CT19" s="64">
        <v>90</v>
      </c>
      <c r="CU19" s="6" cm="1">
        <f t="array" ref="CU19">INDEX(변환표준점수!$I$8:$O$60,ROW(A13),_xlfn.XMATCH('표점 계산기'!$B$3,변환표준점수!$I$6:$O$6))</f>
        <v>127.33</v>
      </c>
      <c r="CV19" s="64">
        <v>90</v>
      </c>
      <c r="CW19" s="5"/>
      <c r="CX19" s="6">
        <v>97</v>
      </c>
      <c r="CY19" s="6">
        <v>128.5</v>
      </c>
      <c r="CZ19" s="6">
        <v>98</v>
      </c>
      <c r="DA19" s="5"/>
      <c r="DB19" s="5"/>
      <c r="DC19" s="5"/>
      <c r="DD19" s="5"/>
      <c r="DE19" s="5"/>
      <c r="DF19" s="5"/>
      <c r="DG19" s="5"/>
      <c r="DH19" s="5"/>
      <c r="DI19" s="5"/>
      <c r="DJ19" s="5"/>
      <c r="DK19" s="6">
        <v>88</v>
      </c>
      <c r="DL19" s="5">
        <f>VLOOKUP(DK19,변환표준점수!$BH$8:$BS$62,1+'표점 계산기'!$DV$4,FALSE)</f>
        <v>62.68</v>
      </c>
      <c r="DM19" s="5">
        <f>VLOOKUP(DK19,변환표준점수!$BU$8:$CF$46,1+'표점 계산기'!$DV$4,FALSE)</f>
        <v>62.33</v>
      </c>
      <c r="DN19" s="5"/>
      <c r="DO19" s="5"/>
      <c r="DP19" s="5"/>
      <c r="DQ19" s="5"/>
      <c r="DR19" s="5"/>
      <c r="DS19" s="5"/>
      <c r="DT19" s="5"/>
      <c r="DU19" s="6"/>
      <c r="DV19" s="6"/>
      <c r="DW19" s="5"/>
      <c r="DX19" s="5" t="s">
        <v>46</v>
      </c>
      <c r="DY19" s="5">
        <v>4</v>
      </c>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row>
    <row r="20" spans="1:162" x14ac:dyDescent="0.3">
      <c r="A20" s="5"/>
      <c r="B20" s="17" t="str">
        <f t="shared" si="2"/>
        <v/>
      </c>
      <c r="C20" s="23"/>
      <c r="D20" s="23"/>
      <c r="E20" s="23"/>
      <c r="F20" s="23"/>
      <c r="G20" s="23"/>
      <c r="H20" s="24"/>
      <c r="I20" s="24"/>
      <c r="J20" s="24"/>
      <c r="K20" s="24"/>
      <c r="L20" s="24"/>
      <c r="M20" s="24"/>
      <c r="N20" s="23"/>
      <c r="O20" s="24"/>
      <c r="P20" s="6"/>
      <c r="Q20" s="65">
        <f t="shared" si="3"/>
        <v>1</v>
      </c>
      <c r="R20" s="6" t="e">
        <f t="shared" si="20"/>
        <v>#N/A</v>
      </c>
      <c r="S20" s="6" t="e">
        <f t="shared" si="21"/>
        <v>#N/A</v>
      </c>
      <c r="T20" s="6" t="e">
        <f t="shared" si="22"/>
        <v>#N/A</v>
      </c>
      <c r="U20" s="8" t="e">
        <f t="shared" si="23"/>
        <v>#N/A</v>
      </c>
      <c r="V20" s="8" cm="1">
        <f t="array" ref="V20">IF(M20=0,0,IF(OR($DV$4=3,$DV$4=4),0,IF($DV$4=1,INDEX($DI$7:$DI$15,SUM(IF(M20&lt;$DH$7:$DH$15=TRUE,1,0))+1),VLOOKUP(M20,$DK$7:$DL$107,2,FALSE))))</f>
        <v>0</v>
      </c>
      <c r="W20" s="6" t="e">
        <f t="shared" si="8"/>
        <v>#N/A</v>
      </c>
      <c r="X20" s="65" cm="1">
        <f t="array" aca="1" ref="X20" ca="1">SUM(IF((IF(E20=0,INDIRECT(_xlfn.CONCAT($CQ$1,MATCH(F20,$CP$7:$CP$100,0)+6)):INDIRECT(_xlfn.CONCAT($CQ$1,MATCH(F20,$CP$7:$CP$100,0)+6+SUM(IF((F20=$CP$7:$CP$59)=TRUE,1,0))-1)),INDIRECT(_xlfn.CONCAT($CM$1,MATCH(E20,$CL$7:$CL$100,0)+6)):INDIRECT(_xlfn.CONCAT($CM$1,MATCH(E20,$CL$7:$CL$100,0)+6+SUM(IF((E20=$CL$7:$CL$59)=TRUE,1,0))-1)))*$S$3*$Q20)=0,0,1))</f>
        <v>2</v>
      </c>
      <c r="Y20" s="65" t="e" cm="1">
        <f t="array" aca="1" ref="Y20" ca="1">SUM(IF((TRANSPOSE(MMULT(MMULT(_xlfn.MUNIT(X20),IF(ROUND(MMULT(IF(E20=0,INDIRECT(_xlfn.CONCAT($CQ$1,MATCH(F20,$CP$7:$CP$100,0)+6)):INDIRECT(_xlfn.CONCAT($CQ$1,MATCH(F20,$CP$7:$CP$100,0)+6+SUM(IF((F20=$CP$7:$CP$59)=TRUE,1,0))-1)),INDIRECT(_xlfn.CONCAT($CM$1,MATCH(E20,$CL$7:$CL$100,0)+6)):INDIRECT(_xlfn.CONCAT($CM$1,MATCH(E20,$CL$7:$CL$100,0)+6+SUM(IF((E20=$CL$7:$CL$59)=TRUE,1,0))-1)))*$S$3*$Q20,1/TRANSPOSE(W20-INDIRECT(_xlfn.CONCAT($CI$1,MATCH(D20,$CH$7:$CH$100,0)+6)):INDIRECT(_xlfn.CONCAT($CI$1,MATCH(D20,$CH$7:$CH$100,0)+6+SUM(IF((D20=$CH$7:$CH$59)=TRUE,1,0))-1))*$R$3)),1)=1,1,0)),W20-INDIRECT(_xlfn.CONCAT($CI$1,MATCH(D20,$CH$7:$CH$100,0)+6)):INDIRECT(_xlfn.CONCAT($CI$1,MATCH(D20,$CH$7:$CH$100,0)+6+SUM(IF((D20=$CH$7:$CH$59)=TRUE,1,0))-1))*$R$3)))=0,0,1))</f>
        <v>#N/A</v>
      </c>
      <c r="Z20" s="65"/>
      <c r="AA20" s="65" t="str" cm="1">
        <f t="array" aca="1" ref="AA20" ca="1">IFERROR(ROUND(IF(_xlfn._xlws.SORT(TRANSPOSE(MMULT(MMULT(_xlfn.MUNIT(X20),IF(ROUND(MMULT(IF(E20=0,IF($DW$4=1,INDIRECT(_xlfn.CONCAT($CY$1,MATCH(F20,$CX$7:$CX$100,0)+6)):INDIRECT(_xlfn.CONCAT($CY$1,MATCH(F20,$CX$7:$CX$100,0)+6+SUM(IF((F20=$CX$7:$CX$59)=TRUE,1,0))-1)),INDIRECT(_xlfn.CONCAT($CQ$1,MATCH(F20,$CP$7:$CP$100,0)+6)):INDIRECT(_xlfn.CONCAT($CQ$1,MATCH(F20,$CP$7:$CP$100,0)+6+SUM(IF((F20=$CP$7:$CP$59)=TRUE,1,0))-1))),IF(OR($DW$4=2,$DW$4=3),INDIRECT(_xlfn.CONCAT($CU$1,MATCH(E20,$CT$7:$CT$100,0)+6)):INDIRECT(_xlfn.CONCAT($CU$1,MATCH(E20,$CT$7:$CT$100,0)+6+SUM(IF((E20=$CT$7:$CT$59)=TRUE,1,0))-1)),INDIRECT(_xlfn.CONCAT($CM$1,MATCH(E20,$CL$7:$CL$100,0)+6)):INDIRECT(_xlfn.CONCAT($CM$1,MATCH(E20,$CL$7:$CL$100,0)+6+SUM(IF((E20=$CL$7:$CL$59)=TRUE,1,0))-1))))*$S$3*IF(AND($DV$4=4,F20=0),1.1,1),1/TRANSPOSE(W20-INDIRECT(_xlfn.CONCAT($CI$1,MATCH(D20,$CH$7:$CH$100,0)+6)):INDIRECT(_xlfn.CONCAT($CI$1,MATCH(D20,$CH$7:$CH$100,0)+6+SUM(IF((D20=$CH$7:$CH$59)=TRUE,1,0))-1))*$R$3)),3)=1,1,0)),W20-INDIRECT(_xlfn.CONCAT($CI$1,MATCH(D20,$CH$7:$CH$100,0)+6)):INDIRECT(_xlfn.CONCAT($CI$1,MATCH(D20,$CH$7:$CH$100,0)+6+SUM(IF((D20=$CH$7:$CH$59)=TRUE,1,0))-1))*$R$3))/($S$3*$Q20),1,-1,TRUE)=0,"",_xlfn._xlws.SORT(TRANSPOSE(MMULT(MMULT(_xlfn.MUNIT(X20),IF(ROUND(MMULT(IF(E20=0,IF($DW$4=1,INDIRECT(_xlfn.CONCAT($CY$1,MATCH(F20,$CX$7:$CX$100,0)+6)):INDIRECT(_xlfn.CONCAT($CY$1,MATCH(F20,$CX$7:$CX$100,0)+6+SUM(IF((F20=$CX$7:$CX$59)=TRUE,1,0))-1)),INDIRECT(_xlfn.CONCAT($CQ$1,MATCH(F20,$CP$7:$CP$100,0)+6)):INDIRECT(_xlfn.CONCAT($CQ$1,MATCH(F20,$CP$7:$CP$100,0)+6+SUM(IF((F20=$CP$7:$CP$59)=TRUE,1,0))-1))),IF(OR($DW$4=2,$DW$4=3),INDIRECT(_xlfn.CONCAT($CU$1,MATCH(E20,$CT$7:$CT$100,0)+6)):INDIRECT(_xlfn.CONCAT($CU$1,MATCH(E20,$CT$7:$CT$100,0)+6+SUM(IF((E20=$CT$7:$CT$59)=TRUE,1,0))-1)),INDIRECT(_xlfn.CONCAT($CM$1,MATCH(E20,$CL$7:$CL$100,0)+6)):INDIRECT(_xlfn.CONCAT($CM$1,MATCH(E20,$CL$7:$CL$100,0)+6+SUM(IF((E20=$CL$7:$CL$59)=TRUE,1,0))-1))))*$S$3*IF(AND($DV$4=4,F20=0),1.1,1),1/TRANSPOSE(W20-INDIRECT(_xlfn.CONCAT($CI$1,MATCH(D20,$CH$7:$CH$100,0)+6)):INDIRECT(_xlfn.CONCAT($CI$1,MATCH(D20,$CH$7:$CH$100,0)+6+SUM(IF((D20=$CH$7:$CH$59)=TRUE,1,0))-1))*$R$3)),3)=1,1,0)),W20-INDIRECT(_xlfn.CONCAT($CI$1,MATCH(D20,$CH$7:$CH$100,0)+6)):INDIRECT(_xlfn.CONCAT($CI$1,MATCH(D20,$CH$7:$CH$100,0)+6+SUM(IF((D20=$CH$7:$CH$59)=TRUE,1,0))-1))*$R$3))/($S$3*$Q20),1,-1,TRUE)),1),"")</f>
        <v/>
      </c>
      <c r="AB20" s="65"/>
      <c r="AC20" s="65"/>
      <c r="AD20" s="65"/>
      <c r="AE20" s="65"/>
      <c r="AF20" s="65"/>
      <c r="AG20" s="65"/>
      <c r="AH20" s="65"/>
      <c r="AI20" s="6"/>
      <c r="AJ20" s="28" t="str">
        <f t="shared" ca="1" si="24"/>
        <v/>
      </c>
      <c r="AK20" s="29" t="str">
        <f t="shared" si="25"/>
        <v/>
      </c>
      <c r="AL20" s="29" t="str">
        <f t="shared" si="26"/>
        <v/>
      </c>
      <c r="AM20" s="29" t="str">
        <f t="shared" si="27"/>
        <v/>
      </c>
      <c r="AN20" s="112" t="str">
        <f t="shared" si="28"/>
        <v/>
      </c>
      <c r="AO20" s="28" t="str">
        <f t="shared" ca="1" si="14"/>
        <v/>
      </c>
      <c r="AP20" s="29" t="str">
        <f t="shared" si="15"/>
        <v/>
      </c>
      <c r="AQ20" s="29" t="str">
        <f t="shared" si="16"/>
        <v/>
      </c>
      <c r="AR20" s="29" t="str">
        <f t="shared" si="17"/>
        <v/>
      </c>
      <c r="AS20" s="30" t="str">
        <f t="shared" si="18"/>
        <v/>
      </c>
      <c r="AT20" s="6"/>
      <c r="AU20" s="20"/>
      <c r="AV20" s="20"/>
      <c r="AW20" s="44">
        <f t="shared" si="19"/>
        <v>12</v>
      </c>
      <c r="AX20" s="35" t="e">
        <f t="shared" si="1"/>
        <v>#N/A</v>
      </c>
      <c r="AY20" s="35" t="e" cm="1">
        <f t="array" ref="AY20">_xlfn.XMATCH(1,IF(IF((AU20=$DP$24:$EO$24)=TRUE,1,0)+IF((AV20=$DP$25:$EO$25)=TRUE,1,0)=2,1,0))</f>
        <v>#N/A</v>
      </c>
      <c r="AZ20" s="35" t="str" cm="1">
        <f t="array" aca="1" ref="AZ20:BD20" ca="1">AJ20:AN20</f>
        <v/>
      </c>
      <c r="BA20" s="35" t="str">
        <f ca="1"/>
        <v/>
      </c>
      <c r="BB20" s="35" t="str">
        <f ca="1"/>
        <v/>
      </c>
      <c r="BC20" s="35" t="str">
        <f ca="1"/>
        <v/>
      </c>
      <c r="BD20" s="35" t="str">
        <f ca="1"/>
        <v/>
      </c>
      <c r="BE20" s="35">
        <f t="shared" si="29"/>
        <v>0</v>
      </c>
      <c r="BF20" s="35" t="e" cm="1">
        <f t="array" ref="BF20">IF(AND(BE20=1,AX20&lt;&gt;1),VLOOKUP(E20,변환표준점수!$H$8:$O$60,_xlfn.XMATCH('표점 계산기'!$AU20,변환표준점수!$I$6:$O$6)+1,FALSE),IF(AND($E20=0,$DW$4=1),INDEX($CQ$7:$CQ$73,SUM(IF(AO20=$CY$7:$CY$59,ROW($A$1:$A$50),0))),IF(AND($E20&lt;&gt;0,$DW$4&lt;&gt;1),INDEX($CM$7:$CM$73,SUM(IF(AO20=$CU$7:$CU$59,ROW($A$1:$A$50),0))),AO20:AS20)))</f>
        <v>#N/A</v>
      </c>
      <c r="BG20" s="35"/>
      <c r="BH20" s="35"/>
      <c r="BI20" s="35"/>
      <c r="BJ20" s="35"/>
      <c r="BK20" s="35" t="e">
        <f>VLOOKUP(G20,변환표준점수!$X$8:$AM$16,_xlfn.XMATCH(AU20,변환표준점수!$Y$5:$AM$5)+IF(OR(AW20=6,AW20=7,AW20=10,AW20=11),IF(AX20=1,0,1),0)+1,FALSE)</f>
        <v>#N/A</v>
      </c>
      <c r="BL20" s="35" t="e">
        <f>VLOOKUP(H20,변환표준점수!$AO$8:$BE$16,_xlfn.XMATCH(AU20,변환표준점수!$AP$5:$BE$5)+IF(OR(AW20=3,AW20=6,AW20=8,AW20=9,AW20=10),IF(AX20=1,0,1),0)+1,FALSE)</f>
        <v>#N/A</v>
      </c>
      <c r="BM20" s="35" t="e">
        <f>IF(I20=0,VLOOKUP(K20,변환표준점수!$BU$8:$CF$62,'표점 계산기'!$AW20+1,FALSE),VLOOKUP(I20,변환표준점수!$BH$8:$BS$62,'표점 계산기'!$AW20+1,FALSE))</f>
        <v>#N/A</v>
      </c>
      <c r="BN20" s="35" t="e">
        <f>IF(J20=0,VLOOKUP(L20,변환표준점수!$BU$8:$CF$62,'표점 계산기'!$AW20+1,FALSE),VLOOKUP(J20,변환표준점수!$BH$8:$BS$62,'표점 계산기'!$AW20+1,FALSE))</f>
        <v>#N/A</v>
      </c>
      <c r="BO20" s="35" cm="1">
        <f t="array" ref="BO20">IF(M20=0,0,IF(OR(AW20=3,AW20=4),0,IF(AW20=1,INDEX($DI$7:$DI$15,SUM(IF(M20&lt;$DH$7:$DH$15=TRUE,1,0))+1),VLOOKUP(M20,변환표준점수!$BH$8:$BS$62,'표점 계산기'!AW20+1,FALSE))))</f>
        <v>0</v>
      </c>
      <c r="BP20" s="35" t="e" cm="1">
        <f t="array" ref="BP20">INDEX($DP$24:$EO$31,COLUMN(C15),$AY20)</f>
        <v>#N/A</v>
      </c>
      <c r="BQ20" s="35" t="e" cm="1">
        <f t="array" ref="BQ20">INDEX($DP$24:$EO$31,COLUMN(D15),$AY20)</f>
        <v>#N/A</v>
      </c>
      <c r="BR20" s="35" t="e" cm="1">
        <f t="array" ref="BR20">INDEX($DP$24:$EO$31,COLUMN(E15),$AY20)</f>
        <v>#N/A</v>
      </c>
      <c r="BS20" s="35" t="e" cm="1">
        <f t="array" ref="BS20">INDEX($DP$24:$EO$31,COLUMN(F15),$AY20)</f>
        <v>#N/A</v>
      </c>
      <c r="BT20" s="35" t="e" cm="1">
        <f t="array" ref="BT20">INDEX($DP$24:$EO$31,COLUMN(G15),$AY20)</f>
        <v>#N/A</v>
      </c>
      <c r="BU20" s="35" t="e" cm="1">
        <f t="array" ref="BU20">INDEX($DP$24:$EO$31,COLUMN(H15),$AY20)</f>
        <v>#N/A</v>
      </c>
      <c r="BV20" s="59" t="str" cm="1">
        <f t="array" aca="1" ref="BV20:BZ20" ca="1">IFERROR(ROUND(IF(IFERROR(BF20:BJ20/BF20:BJ20,0)=1,(IFERROR(AZ20:BD20*BP20,0)+IFERROR(BF20:BJ20*BQ20,0)+(SUM(BM20:BO20)-MIN(BM20:BO20))*BR20+BK20*BS20+BL20*BT20)*BU20+BK20*(1-BS20)+BL20*(1-BT20)+IF(AW20=1,BO20,0),""),2),"")</f>
        <v/>
      </c>
      <c r="BW20" s="48" t="str">
        <f ca="1"/>
        <v/>
      </c>
      <c r="BX20" s="48" t="str">
        <f ca="1"/>
        <v/>
      </c>
      <c r="BY20" s="48" t="str">
        <f ca="1"/>
        <v/>
      </c>
      <c r="BZ20" s="60" t="str">
        <f ca="1"/>
        <v/>
      </c>
      <c r="CA20" s="6"/>
      <c r="CB20" s="5"/>
      <c r="CC20" s="5"/>
      <c r="CD20" s="5"/>
      <c r="CE20" s="5"/>
      <c r="CF20" s="5"/>
      <c r="CG20" s="5"/>
      <c r="CH20" s="64">
        <v>95</v>
      </c>
      <c r="CI20" s="64">
        <v>130</v>
      </c>
      <c r="CJ20" s="64">
        <v>95</v>
      </c>
      <c r="CK20" s="5"/>
      <c r="CL20" s="64">
        <v>88</v>
      </c>
      <c r="CM20" s="64">
        <v>123</v>
      </c>
      <c r="CN20" s="64">
        <v>88</v>
      </c>
      <c r="CO20" s="6"/>
      <c r="CP20" s="64">
        <v>82</v>
      </c>
      <c r="CQ20" s="64">
        <v>123</v>
      </c>
      <c r="CR20" s="64">
        <v>82</v>
      </c>
      <c r="CS20" s="5"/>
      <c r="CT20" s="64">
        <v>88</v>
      </c>
      <c r="CU20" s="6" cm="1">
        <f t="array" ref="CU20">INDEX(변환표준점수!$I$8:$O$60,ROW(A14),_xlfn.XMATCH('표점 계산기'!$B$3,변환표준점수!$I$6:$O$6))</f>
        <v>126.33</v>
      </c>
      <c r="CV20" s="64">
        <v>88</v>
      </c>
      <c r="CW20" s="5"/>
      <c r="CX20" s="6">
        <v>96</v>
      </c>
      <c r="CY20" s="6">
        <v>128</v>
      </c>
      <c r="CZ20" s="6">
        <v>97</v>
      </c>
      <c r="DA20" s="5"/>
      <c r="DB20" s="5"/>
      <c r="DC20" s="5"/>
      <c r="DD20" s="5"/>
      <c r="DE20" s="5"/>
      <c r="DF20" s="5"/>
      <c r="DG20" s="5"/>
      <c r="DH20" s="5"/>
      <c r="DI20" s="5"/>
      <c r="DJ20" s="5"/>
      <c r="DK20" s="6">
        <v>87</v>
      </c>
      <c r="DL20" s="5">
        <f>VLOOKUP(DK20,변환표준점수!$BH$8:$BS$62,1+'표점 계산기'!$DV$4,FALSE)</f>
        <v>62.39</v>
      </c>
      <c r="DM20" s="5">
        <f>VLOOKUP(DK20,변환표준점수!$BU$8:$CF$46,1+'표점 계산기'!$DV$4,FALSE)</f>
        <v>62.04</v>
      </c>
      <c r="DN20" s="5"/>
      <c r="DO20" s="5"/>
      <c r="DP20" s="5"/>
      <c r="DQ20" s="5"/>
      <c r="DR20" s="5"/>
      <c r="DS20" s="5"/>
      <c r="DT20" s="5"/>
      <c r="DU20" s="6"/>
      <c r="DV20" s="6"/>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row>
    <row r="21" spans="1:162" x14ac:dyDescent="0.3">
      <c r="A21" s="5"/>
      <c r="B21" s="17" t="str">
        <f t="shared" si="2"/>
        <v/>
      </c>
      <c r="C21" s="23"/>
      <c r="D21" s="23"/>
      <c r="E21" s="23"/>
      <c r="F21" s="23"/>
      <c r="G21" s="23"/>
      <c r="H21" s="24"/>
      <c r="I21" s="24"/>
      <c r="J21" s="24"/>
      <c r="K21" s="24"/>
      <c r="L21" s="24"/>
      <c r="M21" s="24"/>
      <c r="N21" s="23"/>
      <c r="O21" s="24"/>
      <c r="P21" s="6"/>
      <c r="Q21" s="65">
        <f t="shared" si="3"/>
        <v>1</v>
      </c>
      <c r="R21" s="6" t="e">
        <f t="shared" si="20"/>
        <v>#N/A</v>
      </c>
      <c r="S21" s="6" t="e">
        <f t="shared" si="21"/>
        <v>#N/A</v>
      </c>
      <c r="T21" s="6" t="e">
        <f t="shared" si="22"/>
        <v>#N/A</v>
      </c>
      <c r="U21" s="8" t="e">
        <f t="shared" si="23"/>
        <v>#N/A</v>
      </c>
      <c r="V21" s="8" cm="1">
        <f t="array" ref="V21">IF(M21=0,0,IF(OR($DV$4=3,$DV$4=4),0,IF($DV$4=1,INDEX($DI$7:$DI$15,SUM(IF(M21&lt;$DH$7:$DH$15=TRUE,1,0))+1),VLOOKUP(M21,$DK$7:$DL$107,2,FALSE))))</f>
        <v>0</v>
      </c>
      <c r="W21" s="6" t="e">
        <f t="shared" si="8"/>
        <v>#N/A</v>
      </c>
      <c r="X21" s="65" cm="1">
        <f t="array" aca="1" ref="X21" ca="1">SUM(IF((IF(E21=0,INDIRECT(_xlfn.CONCAT($CQ$1,MATCH(F21,$CP$7:$CP$100,0)+6)):INDIRECT(_xlfn.CONCAT($CQ$1,MATCH(F21,$CP$7:$CP$100,0)+6+SUM(IF((F21=$CP$7:$CP$59)=TRUE,1,0))-1)),INDIRECT(_xlfn.CONCAT($CM$1,MATCH(E21,$CL$7:$CL$100,0)+6)):INDIRECT(_xlfn.CONCAT($CM$1,MATCH(E21,$CL$7:$CL$100,0)+6+SUM(IF((E21=$CL$7:$CL$59)=TRUE,1,0))-1)))*$S$3*$Q21)=0,0,1))</f>
        <v>2</v>
      </c>
      <c r="Y21" s="65" t="e" cm="1">
        <f t="array" aca="1" ref="Y21" ca="1">SUM(IF((TRANSPOSE(MMULT(MMULT(_xlfn.MUNIT(X21),IF(ROUND(MMULT(IF(E21=0,INDIRECT(_xlfn.CONCAT($CQ$1,MATCH(F21,$CP$7:$CP$100,0)+6)):INDIRECT(_xlfn.CONCAT($CQ$1,MATCH(F21,$CP$7:$CP$100,0)+6+SUM(IF((F21=$CP$7:$CP$59)=TRUE,1,0))-1)),INDIRECT(_xlfn.CONCAT($CM$1,MATCH(E21,$CL$7:$CL$100,0)+6)):INDIRECT(_xlfn.CONCAT($CM$1,MATCH(E21,$CL$7:$CL$100,0)+6+SUM(IF((E21=$CL$7:$CL$59)=TRUE,1,0))-1)))*$S$3*$Q21,1/TRANSPOSE(W21-INDIRECT(_xlfn.CONCAT($CI$1,MATCH(D21,$CH$7:$CH$100,0)+6)):INDIRECT(_xlfn.CONCAT($CI$1,MATCH(D21,$CH$7:$CH$100,0)+6+SUM(IF((D21=$CH$7:$CH$59)=TRUE,1,0))-1))*$R$3)),1)=1,1,0)),W21-INDIRECT(_xlfn.CONCAT($CI$1,MATCH(D21,$CH$7:$CH$100,0)+6)):INDIRECT(_xlfn.CONCAT($CI$1,MATCH(D21,$CH$7:$CH$100,0)+6+SUM(IF((D21=$CH$7:$CH$59)=TRUE,1,0))-1))*$R$3)))=0,0,1))</f>
        <v>#N/A</v>
      </c>
      <c r="Z21" s="65"/>
      <c r="AA21" s="65" t="str" cm="1">
        <f t="array" aca="1" ref="AA21" ca="1">IFERROR(ROUND(IF(_xlfn._xlws.SORT(TRANSPOSE(MMULT(MMULT(_xlfn.MUNIT(X21),IF(ROUND(MMULT(IF(E21=0,IF($DW$4=1,INDIRECT(_xlfn.CONCAT($CY$1,MATCH(F21,$CX$7:$CX$100,0)+6)):INDIRECT(_xlfn.CONCAT($CY$1,MATCH(F21,$CX$7:$CX$100,0)+6+SUM(IF((F21=$CX$7:$CX$59)=TRUE,1,0))-1)),INDIRECT(_xlfn.CONCAT($CQ$1,MATCH(F21,$CP$7:$CP$100,0)+6)):INDIRECT(_xlfn.CONCAT($CQ$1,MATCH(F21,$CP$7:$CP$100,0)+6+SUM(IF((F21=$CP$7:$CP$59)=TRUE,1,0))-1))),IF(OR($DW$4=2,$DW$4=3),INDIRECT(_xlfn.CONCAT($CU$1,MATCH(E21,$CT$7:$CT$100,0)+6)):INDIRECT(_xlfn.CONCAT($CU$1,MATCH(E21,$CT$7:$CT$100,0)+6+SUM(IF((E21=$CT$7:$CT$59)=TRUE,1,0))-1)),INDIRECT(_xlfn.CONCAT($CM$1,MATCH(E21,$CL$7:$CL$100,0)+6)):INDIRECT(_xlfn.CONCAT($CM$1,MATCH(E21,$CL$7:$CL$100,0)+6+SUM(IF((E21=$CL$7:$CL$59)=TRUE,1,0))-1))))*$S$3*IF(AND($DV$4=4,F21=0),1.1,1),1/TRANSPOSE(W21-INDIRECT(_xlfn.CONCAT($CI$1,MATCH(D21,$CH$7:$CH$100,0)+6)):INDIRECT(_xlfn.CONCAT($CI$1,MATCH(D21,$CH$7:$CH$100,0)+6+SUM(IF((D21=$CH$7:$CH$59)=TRUE,1,0))-1))*$R$3)),3)=1,1,0)),W21-INDIRECT(_xlfn.CONCAT($CI$1,MATCH(D21,$CH$7:$CH$100,0)+6)):INDIRECT(_xlfn.CONCAT($CI$1,MATCH(D21,$CH$7:$CH$100,0)+6+SUM(IF((D21=$CH$7:$CH$59)=TRUE,1,0))-1))*$R$3))/($S$3*$Q21),1,-1,TRUE)=0,"",_xlfn._xlws.SORT(TRANSPOSE(MMULT(MMULT(_xlfn.MUNIT(X21),IF(ROUND(MMULT(IF(E21=0,IF($DW$4=1,INDIRECT(_xlfn.CONCAT($CY$1,MATCH(F21,$CX$7:$CX$100,0)+6)):INDIRECT(_xlfn.CONCAT($CY$1,MATCH(F21,$CX$7:$CX$100,0)+6+SUM(IF((F21=$CX$7:$CX$59)=TRUE,1,0))-1)),INDIRECT(_xlfn.CONCAT($CQ$1,MATCH(F21,$CP$7:$CP$100,0)+6)):INDIRECT(_xlfn.CONCAT($CQ$1,MATCH(F21,$CP$7:$CP$100,0)+6+SUM(IF((F21=$CP$7:$CP$59)=TRUE,1,0))-1))),IF(OR($DW$4=2,$DW$4=3),INDIRECT(_xlfn.CONCAT($CU$1,MATCH(E21,$CT$7:$CT$100,0)+6)):INDIRECT(_xlfn.CONCAT($CU$1,MATCH(E21,$CT$7:$CT$100,0)+6+SUM(IF((E21=$CT$7:$CT$59)=TRUE,1,0))-1)),INDIRECT(_xlfn.CONCAT($CM$1,MATCH(E21,$CL$7:$CL$100,0)+6)):INDIRECT(_xlfn.CONCAT($CM$1,MATCH(E21,$CL$7:$CL$100,0)+6+SUM(IF((E21=$CL$7:$CL$59)=TRUE,1,0))-1))))*$S$3*IF(AND($DV$4=4,F21=0),1.1,1),1/TRANSPOSE(W21-INDIRECT(_xlfn.CONCAT($CI$1,MATCH(D21,$CH$7:$CH$100,0)+6)):INDIRECT(_xlfn.CONCAT($CI$1,MATCH(D21,$CH$7:$CH$100,0)+6+SUM(IF((D21=$CH$7:$CH$59)=TRUE,1,0))-1))*$R$3)),3)=1,1,0)),W21-INDIRECT(_xlfn.CONCAT($CI$1,MATCH(D21,$CH$7:$CH$100,0)+6)):INDIRECT(_xlfn.CONCAT($CI$1,MATCH(D21,$CH$7:$CH$100,0)+6+SUM(IF((D21=$CH$7:$CH$59)=TRUE,1,0))-1))*$R$3))/($S$3*$Q21),1,-1,TRUE)),1),"")</f>
        <v/>
      </c>
      <c r="AB21" s="65"/>
      <c r="AC21" s="65"/>
      <c r="AD21" s="65"/>
      <c r="AE21" s="65"/>
      <c r="AF21" s="65"/>
      <c r="AG21" s="65"/>
      <c r="AH21" s="65"/>
      <c r="AI21" s="6"/>
      <c r="AJ21" s="28" t="str">
        <f t="shared" ca="1" si="24"/>
        <v/>
      </c>
      <c r="AK21" s="29" t="str">
        <f t="shared" si="25"/>
        <v/>
      </c>
      <c r="AL21" s="29" t="str">
        <f t="shared" si="26"/>
        <v/>
      </c>
      <c r="AM21" s="29" t="str">
        <f t="shared" si="27"/>
        <v/>
      </c>
      <c r="AN21" s="112" t="str">
        <f t="shared" si="28"/>
        <v/>
      </c>
      <c r="AO21" s="28" t="str">
        <f t="shared" ca="1" si="14"/>
        <v/>
      </c>
      <c r="AP21" s="29" t="str">
        <f t="shared" si="15"/>
        <v/>
      </c>
      <c r="AQ21" s="29" t="str">
        <f t="shared" si="16"/>
        <v/>
      </c>
      <c r="AR21" s="29" t="str">
        <f t="shared" si="17"/>
        <v/>
      </c>
      <c r="AS21" s="30" t="str">
        <f t="shared" si="18"/>
        <v/>
      </c>
      <c r="AT21" s="6"/>
      <c r="AU21" s="20"/>
      <c r="AV21" s="20"/>
      <c r="AW21" s="44">
        <f t="shared" si="19"/>
        <v>12</v>
      </c>
      <c r="AX21" s="35" t="e">
        <f t="shared" si="1"/>
        <v>#N/A</v>
      </c>
      <c r="AY21" s="35" t="e" cm="1">
        <f t="array" ref="AY21">_xlfn.XMATCH(1,IF(IF((AU21=$DP$24:$EO$24)=TRUE,1,0)+IF((AV21=$DP$25:$EO$25)=TRUE,1,0)=2,1,0))</f>
        <v>#N/A</v>
      </c>
      <c r="AZ21" s="35" t="str" cm="1">
        <f t="array" aca="1" ref="AZ21:BD21" ca="1">AJ21:AN21</f>
        <v/>
      </c>
      <c r="BA21" s="35" t="str">
        <f ca="1"/>
        <v/>
      </c>
      <c r="BB21" s="35" t="str">
        <f ca="1"/>
        <v/>
      </c>
      <c r="BC21" s="35" t="str">
        <f ca="1"/>
        <v/>
      </c>
      <c r="BD21" s="35" t="str">
        <f ca="1"/>
        <v/>
      </c>
      <c r="BE21" s="35">
        <f t="shared" si="29"/>
        <v>0</v>
      </c>
      <c r="BF21" s="35" t="e" cm="1">
        <f t="array" ref="BF21">IF(AND(BE21=1,AX21&lt;&gt;1),VLOOKUP(E21,변환표준점수!$H$8:$O$60,_xlfn.XMATCH('표점 계산기'!$AU21,변환표준점수!$I$6:$O$6)+1,FALSE),IF(AND($E21=0,$DW$4=1),INDEX($CQ$7:$CQ$73,SUM(IF(AO21=$CY$7:$CY$59,ROW($A$1:$A$50),0))),IF(AND($E21&lt;&gt;0,$DW$4&lt;&gt;1),INDEX($CM$7:$CM$73,SUM(IF(AO21=$CU$7:$CU$59,ROW($A$1:$A$50),0))),AO21:AS21)))</f>
        <v>#N/A</v>
      </c>
      <c r="BG21" s="35"/>
      <c r="BH21" s="35"/>
      <c r="BI21" s="35"/>
      <c r="BJ21" s="35"/>
      <c r="BK21" s="35" t="e">
        <f>VLOOKUP(G21,변환표준점수!$X$8:$AM$16,_xlfn.XMATCH(AU21,변환표준점수!$Y$5:$AM$5)+IF(OR(AW21=6,AW21=7,AW21=10,AW21=11),IF(AX21=1,0,1),0)+1,FALSE)</f>
        <v>#N/A</v>
      </c>
      <c r="BL21" s="35" t="e">
        <f>VLOOKUP(H21,변환표준점수!$AO$8:$BE$16,_xlfn.XMATCH(AU21,변환표준점수!$AP$5:$BE$5)+IF(OR(AW21=3,AW21=6,AW21=8,AW21=9,AW21=10),IF(AX21=1,0,1),0)+1,FALSE)</f>
        <v>#N/A</v>
      </c>
      <c r="BM21" s="35" t="e">
        <f>IF(I21=0,VLOOKUP(K21,변환표준점수!$BU$8:$CF$62,'표점 계산기'!$AW21+1,FALSE),VLOOKUP(I21,변환표준점수!$BH$8:$BS$62,'표점 계산기'!$AW21+1,FALSE))</f>
        <v>#N/A</v>
      </c>
      <c r="BN21" s="35" t="e">
        <f>IF(J21=0,VLOOKUP(L21,변환표준점수!$BU$8:$CF$62,'표점 계산기'!$AW21+1,FALSE),VLOOKUP(J21,변환표준점수!$BH$8:$BS$62,'표점 계산기'!$AW21+1,FALSE))</f>
        <v>#N/A</v>
      </c>
      <c r="BO21" s="35" cm="1">
        <f t="array" ref="BO21">IF(M21=0,0,IF(OR(AW21=3,AW21=4),0,IF(AW21=1,INDEX($DI$7:$DI$15,SUM(IF(M21&lt;$DH$7:$DH$15=TRUE,1,0))+1),VLOOKUP(M21,변환표준점수!$BH$8:$BS$62,'표점 계산기'!AW21+1,FALSE))))</f>
        <v>0</v>
      </c>
      <c r="BP21" s="35" t="e" cm="1">
        <f t="array" ref="BP21">INDEX($DP$24:$EO$31,COLUMN(C16),$AY21)</f>
        <v>#N/A</v>
      </c>
      <c r="BQ21" s="35" t="e" cm="1">
        <f t="array" ref="BQ21">INDEX($DP$24:$EO$31,COLUMN(D16),$AY21)</f>
        <v>#N/A</v>
      </c>
      <c r="BR21" s="35" t="e" cm="1">
        <f t="array" ref="BR21">INDEX($DP$24:$EO$31,COLUMN(E16),$AY21)</f>
        <v>#N/A</v>
      </c>
      <c r="BS21" s="35" t="e" cm="1">
        <f t="array" ref="BS21">INDEX($DP$24:$EO$31,COLUMN(F16),$AY21)</f>
        <v>#N/A</v>
      </c>
      <c r="BT21" s="35" t="e" cm="1">
        <f t="array" ref="BT21">INDEX($DP$24:$EO$31,COLUMN(G16),$AY21)</f>
        <v>#N/A</v>
      </c>
      <c r="BU21" s="35" t="e" cm="1">
        <f t="array" ref="BU21">INDEX($DP$24:$EO$31,COLUMN(H16),$AY21)</f>
        <v>#N/A</v>
      </c>
      <c r="BV21" s="59" t="str" cm="1">
        <f t="array" aca="1" ref="BV21:BZ21" ca="1">IFERROR(ROUND(IF(IFERROR(BF21:BJ21/BF21:BJ21,0)=1,(IFERROR(AZ21:BD21*BP21,0)+IFERROR(BF21:BJ21*BQ21,0)+(SUM(BM21:BO21)-MIN(BM21:BO21))*BR21+BK21*BS21+BL21*BT21)*BU21+BK21*(1-BS21)+BL21*(1-BT21)+IF(AW21=1,BO21,0),""),2),"")</f>
        <v/>
      </c>
      <c r="BW21" s="48" t="str">
        <f ca="1"/>
        <v/>
      </c>
      <c r="BX21" s="48" t="str">
        <f ca="1"/>
        <v/>
      </c>
      <c r="BY21" s="48" t="str">
        <f ca="1"/>
        <v/>
      </c>
      <c r="BZ21" s="60" t="str">
        <f ca="1"/>
        <v/>
      </c>
      <c r="CB21" s="5"/>
      <c r="CC21" s="5"/>
      <c r="CD21" s="5"/>
      <c r="CE21" s="5"/>
      <c r="CF21" s="5"/>
      <c r="CG21" s="5"/>
      <c r="CH21" s="64">
        <v>94</v>
      </c>
      <c r="CI21" s="64">
        <v>129</v>
      </c>
      <c r="CJ21" s="64">
        <v>94</v>
      </c>
      <c r="CK21" s="5"/>
      <c r="CL21" s="64">
        <v>86</v>
      </c>
      <c r="CM21" s="64">
        <v>122</v>
      </c>
      <c r="CN21" s="64">
        <v>86</v>
      </c>
      <c r="CO21" s="6"/>
      <c r="CP21" s="64">
        <v>80</v>
      </c>
      <c r="CQ21" s="64">
        <v>122</v>
      </c>
      <c r="CR21" s="64">
        <v>80</v>
      </c>
      <c r="CS21" s="5"/>
      <c r="CT21" s="64">
        <v>86</v>
      </c>
      <c r="CU21" s="6" cm="1">
        <f t="array" ref="CU21">INDEX(변환표준점수!$I$8:$O$60,ROW(A15),_xlfn.XMATCH('표점 계산기'!$B$3,변환표준점수!$I$6:$O$6))</f>
        <v>125</v>
      </c>
      <c r="CV21" s="64">
        <v>86</v>
      </c>
      <c r="CW21" s="5"/>
      <c r="CX21" s="6">
        <v>95</v>
      </c>
      <c r="CY21" s="6">
        <v>127.5</v>
      </c>
      <c r="CZ21" s="6">
        <v>97</v>
      </c>
      <c r="DA21" s="5"/>
      <c r="DB21" s="5"/>
      <c r="DC21" s="5"/>
      <c r="DD21" s="5"/>
      <c r="DE21" s="5"/>
      <c r="DF21" s="5"/>
      <c r="DG21" s="5"/>
      <c r="DH21" s="5"/>
      <c r="DI21" s="5"/>
      <c r="DJ21" s="5"/>
      <c r="DK21" s="6">
        <v>86</v>
      </c>
      <c r="DL21" s="5">
        <f>VLOOKUP(DK21,변환표준점수!$BH$8:$BS$62,1+'표점 계산기'!$DV$4,FALSE)</f>
        <v>62.15</v>
      </c>
      <c r="DM21" s="5">
        <f>VLOOKUP(DK21,변환표준점수!$BU$8:$CF$46,1+'표점 계산기'!$DV$4,FALSE)</f>
        <v>61.75</v>
      </c>
      <c r="DN21" s="5"/>
      <c r="DO21" s="5"/>
      <c r="DP21" s="5" t="s">
        <v>60</v>
      </c>
      <c r="DQ21" s="5"/>
      <c r="DR21" s="5"/>
      <c r="DS21" s="5"/>
      <c r="DT21" s="5"/>
      <c r="DU21" s="6"/>
      <c r="DV21" s="6"/>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row>
    <row r="22" spans="1:162" x14ac:dyDescent="0.3">
      <c r="A22" s="5"/>
      <c r="B22" s="17" t="str">
        <f t="shared" si="2"/>
        <v/>
      </c>
      <c r="C22" s="23"/>
      <c r="D22" s="23"/>
      <c r="E22" s="23"/>
      <c r="F22" s="23"/>
      <c r="G22" s="23"/>
      <c r="H22" s="24"/>
      <c r="I22" s="24"/>
      <c r="J22" s="24"/>
      <c r="K22" s="24"/>
      <c r="L22" s="24"/>
      <c r="M22" s="24"/>
      <c r="N22" s="23"/>
      <c r="O22" s="24"/>
      <c r="P22" s="6"/>
      <c r="Q22" s="65">
        <f t="shared" si="3"/>
        <v>1</v>
      </c>
      <c r="R22" s="6" t="e">
        <f t="shared" si="20"/>
        <v>#N/A</v>
      </c>
      <c r="S22" s="6" t="e">
        <f t="shared" si="21"/>
        <v>#N/A</v>
      </c>
      <c r="T22" s="6" t="e">
        <f t="shared" si="22"/>
        <v>#N/A</v>
      </c>
      <c r="U22" s="6" t="e">
        <f t="shared" si="23"/>
        <v>#N/A</v>
      </c>
      <c r="V22" s="8" cm="1">
        <f t="array" ref="V22">IF(M22=0,0,IF(OR($DV$4=3,$DV$4=4),0,IF($DV$4=1,INDEX($DI$7:$DI$15,SUM(IF(M22&lt;$DH$7:$DH$15=TRUE,1,0))+1),VLOOKUP(M22,$DK$7:$DL$107,2,FALSE))))</f>
        <v>0</v>
      </c>
      <c r="W22" s="6" t="e">
        <f t="shared" si="8"/>
        <v>#N/A</v>
      </c>
      <c r="X22" s="65" cm="1">
        <f t="array" aca="1" ref="X22" ca="1">SUM(IF((IF(E22=0,INDIRECT(_xlfn.CONCAT($CQ$1,MATCH(F22,$CP$7:$CP$100,0)+6)):INDIRECT(_xlfn.CONCAT($CQ$1,MATCH(F22,$CP$7:$CP$100,0)+6+SUM(IF((F22=$CP$7:$CP$59)=TRUE,1,0))-1)),INDIRECT(_xlfn.CONCAT($CM$1,MATCH(E22,$CL$7:$CL$100,0)+6)):INDIRECT(_xlfn.CONCAT($CM$1,MATCH(E22,$CL$7:$CL$100,0)+6+SUM(IF((E22=$CL$7:$CL$59)=TRUE,1,0))-1)))*$S$3*$Q22)=0,0,1))</f>
        <v>2</v>
      </c>
      <c r="Y22" s="65" t="e" cm="1">
        <f t="array" aca="1" ref="Y22" ca="1">SUM(IF((TRANSPOSE(MMULT(MMULT(_xlfn.MUNIT(X22),IF(ROUND(MMULT(IF(E22=0,INDIRECT(_xlfn.CONCAT($CQ$1,MATCH(F22,$CP$7:$CP$100,0)+6)):INDIRECT(_xlfn.CONCAT($CQ$1,MATCH(F22,$CP$7:$CP$100,0)+6+SUM(IF((F22=$CP$7:$CP$59)=TRUE,1,0))-1)),INDIRECT(_xlfn.CONCAT($CM$1,MATCH(E22,$CL$7:$CL$100,0)+6)):INDIRECT(_xlfn.CONCAT($CM$1,MATCH(E22,$CL$7:$CL$100,0)+6+SUM(IF((E22=$CL$7:$CL$59)=TRUE,1,0))-1)))*$S$3*$Q22,1/TRANSPOSE(W22-INDIRECT(_xlfn.CONCAT($CI$1,MATCH(D22,$CH$7:$CH$100,0)+6)):INDIRECT(_xlfn.CONCAT($CI$1,MATCH(D22,$CH$7:$CH$100,0)+6+SUM(IF((D22=$CH$7:$CH$59)=TRUE,1,0))-1))*$R$3)),1)=1,1,0)),W22-INDIRECT(_xlfn.CONCAT($CI$1,MATCH(D22,$CH$7:$CH$100,0)+6)):INDIRECT(_xlfn.CONCAT($CI$1,MATCH(D22,$CH$7:$CH$100,0)+6+SUM(IF((D22=$CH$7:$CH$59)=TRUE,1,0))-1))*$R$3)))=0,0,1))</f>
        <v>#N/A</v>
      </c>
      <c r="Z22" s="65"/>
      <c r="AA22" s="65" t="str" cm="1">
        <f t="array" aca="1" ref="AA22" ca="1">IFERROR(ROUND(IF(_xlfn._xlws.SORT(TRANSPOSE(MMULT(MMULT(_xlfn.MUNIT(X22),IF(ROUND(MMULT(IF(E22=0,IF($DW$4=1,INDIRECT(_xlfn.CONCAT($CY$1,MATCH(F22,$CX$7:$CX$100,0)+6)):INDIRECT(_xlfn.CONCAT($CY$1,MATCH(F22,$CX$7:$CX$100,0)+6+SUM(IF((F22=$CX$7:$CX$59)=TRUE,1,0))-1)),INDIRECT(_xlfn.CONCAT($CQ$1,MATCH(F22,$CP$7:$CP$100,0)+6)):INDIRECT(_xlfn.CONCAT($CQ$1,MATCH(F22,$CP$7:$CP$100,0)+6+SUM(IF((F22=$CP$7:$CP$59)=TRUE,1,0))-1))),IF(OR($DW$4=2,$DW$4=3),INDIRECT(_xlfn.CONCAT($CU$1,MATCH(E22,$CT$7:$CT$100,0)+6)):INDIRECT(_xlfn.CONCAT($CU$1,MATCH(E22,$CT$7:$CT$100,0)+6+SUM(IF((E22=$CT$7:$CT$59)=TRUE,1,0))-1)),INDIRECT(_xlfn.CONCAT($CM$1,MATCH(E22,$CL$7:$CL$100,0)+6)):INDIRECT(_xlfn.CONCAT($CM$1,MATCH(E22,$CL$7:$CL$100,0)+6+SUM(IF((E22=$CL$7:$CL$59)=TRUE,1,0))-1))))*$S$3*IF(AND($DV$4=4,F22=0),1.1,1),1/TRANSPOSE(W22-INDIRECT(_xlfn.CONCAT($CI$1,MATCH(D22,$CH$7:$CH$100,0)+6)):INDIRECT(_xlfn.CONCAT($CI$1,MATCH(D22,$CH$7:$CH$100,0)+6+SUM(IF((D22=$CH$7:$CH$59)=TRUE,1,0))-1))*$R$3)),3)=1,1,0)),W22-INDIRECT(_xlfn.CONCAT($CI$1,MATCH(D22,$CH$7:$CH$100,0)+6)):INDIRECT(_xlfn.CONCAT($CI$1,MATCH(D22,$CH$7:$CH$100,0)+6+SUM(IF((D22=$CH$7:$CH$59)=TRUE,1,0))-1))*$R$3))/($S$3*$Q22),1,-1,TRUE)=0,"",_xlfn._xlws.SORT(TRANSPOSE(MMULT(MMULT(_xlfn.MUNIT(X22),IF(ROUND(MMULT(IF(E22=0,IF($DW$4=1,INDIRECT(_xlfn.CONCAT($CY$1,MATCH(F22,$CX$7:$CX$100,0)+6)):INDIRECT(_xlfn.CONCAT($CY$1,MATCH(F22,$CX$7:$CX$100,0)+6+SUM(IF((F22=$CX$7:$CX$59)=TRUE,1,0))-1)),INDIRECT(_xlfn.CONCAT($CQ$1,MATCH(F22,$CP$7:$CP$100,0)+6)):INDIRECT(_xlfn.CONCAT($CQ$1,MATCH(F22,$CP$7:$CP$100,0)+6+SUM(IF((F22=$CP$7:$CP$59)=TRUE,1,0))-1))),IF(OR($DW$4=2,$DW$4=3),INDIRECT(_xlfn.CONCAT($CU$1,MATCH(E22,$CT$7:$CT$100,0)+6)):INDIRECT(_xlfn.CONCAT($CU$1,MATCH(E22,$CT$7:$CT$100,0)+6+SUM(IF((E22=$CT$7:$CT$59)=TRUE,1,0))-1)),INDIRECT(_xlfn.CONCAT($CM$1,MATCH(E22,$CL$7:$CL$100,0)+6)):INDIRECT(_xlfn.CONCAT($CM$1,MATCH(E22,$CL$7:$CL$100,0)+6+SUM(IF((E22=$CL$7:$CL$59)=TRUE,1,0))-1))))*$S$3*IF(AND($DV$4=4,F22=0),1.1,1),1/TRANSPOSE(W22-INDIRECT(_xlfn.CONCAT($CI$1,MATCH(D22,$CH$7:$CH$100,0)+6)):INDIRECT(_xlfn.CONCAT($CI$1,MATCH(D22,$CH$7:$CH$100,0)+6+SUM(IF((D22=$CH$7:$CH$59)=TRUE,1,0))-1))*$R$3)),3)=1,1,0)),W22-INDIRECT(_xlfn.CONCAT($CI$1,MATCH(D22,$CH$7:$CH$100,0)+6)):INDIRECT(_xlfn.CONCAT($CI$1,MATCH(D22,$CH$7:$CH$100,0)+6+SUM(IF((D22=$CH$7:$CH$59)=TRUE,1,0))-1))*$R$3))/($S$3*$Q22),1,-1,TRUE)),1),"")</f>
        <v/>
      </c>
      <c r="AB22" s="65"/>
      <c r="AC22" s="65"/>
      <c r="AD22" s="65"/>
      <c r="AE22" s="65"/>
      <c r="AF22" s="65"/>
      <c r="AG22" s="65"/>
      <c r="AH22" s="65"/>
      <c r="AI22" s="6"/>
      <c r="AJ22" s="28" t="str">
        <f t="shared" ca="1" si="24"/>
        <v/>
      </c>
      <c r="AK22" s="29" t="str">
        <f t="shared" si="25"/>
        <v/>
      </c>
      <c r="AL22" s="29" t="str">
        <f t="shared" si="26"/>
        <v/>
      </c>
      <c r="AM22" s="29" t="str">
        <f t="shared" si="27"/>
        <v/>
      </c>
      <c r="AN22" s="112" t="str">
        <f t="shared" si="28"/>
        <v/>
      </c>
      <c r="AO22" s="28" t="str">
        <f t="shared" ca="1" si="14"/>
        <v/>
      </c>
      <c r="AP22" s="29" t="str">
        <f t="shared" si="15"/>
        <v/>
      </c>
      <c r="AQ22" s="29" t="str">
        <f t="shared" si="16"/>
        <v/>
      </c>
      <c r="AR22" s="29" t="str">
        <f t="shared" si="17"/>
        <v/>
      </c>
      <c r="AS22" s="30" t="str">
        <f t="shared" si="18"/>
        <v/>
      </c>
      <c r="AT22" s="6"/>
      <c r="AU22" s="20"/>
      <c r="AV22" s="20"/>
      <c r="AW22" s="44">
        <f t="shared" si="19"/>
        <v>12</v>
      </c>
      <c r="AX22" s="35" t="e">
        <f t="shared" si="1"/>
        <v>#N/A</v>
      </c>
      <c r="AY22" s="35" t="e" cm="1">
        <f t="array" ref="AY22">_xlfn.XMATCH(1,IF(IF((AU22=$DP$24:$EO$24)=TRUE,1,0)+IF((AV22=$DP$25:$EO$25)=TRUE,1,0)=2,1,0))</f>
        <v>#N/A</v>
      </c>
      <c r="AZ22" s="35" t="str" cm="1">
        <f t="array" aca="1" ref="AZ22:BD22" ca="1">AJ22:AN22</f>
        <v/>
      </c>
      <c r="BA22" s="35" t="str">
        <f ca="1"/>
        <v/>
      </c>
      <c r="BB22" s="35" t="str">
        <f ca="1"/>
        <v/>
      </c>
      <c r="BC22" s="35" t="str">
        <f ca="1"/>
        <v/>
      </c>
      <c r="BD22" s="35" t="str">
        <f ca="1"/>
        <v/>
      </c>
      <c r="BE22" s="35">
        <f t="shared" si="29"/>
        <v>0</v>
      </c>
      <c r="BF22" s="35" t="e" cm="1">
        <f t="array" ref="BF22">IF(AND(BE22=1,AX22&lt;&gt;1),VLOOKUP(E22,변환표준점수!$H$8:$O$60,_xlfn.XMATCH('표점 계산기'!$AU22,변환표준점수!$I$6:$O$6)+1,FALSE),IF(AND($E22=0,$DW$4=1),INDEX($CQ$7:$CQ$73,SUM(IF(AO22=$CY$7:$CY$59,ROW($A$1:$A$50),0))),IF(AND($E22&lt;&gt;0,$DW$4&lt;&gt;1),INDEX($CM$7:$CM$73,SUM(IF(AO22=$CU$7:$CU$59,ROW($A$1:$A$50),0))),AO22:AS22)))</f>
        <v>#N/A</v>
      </c>
      <c r="BG22" s="35"/>
      <c r="BH22" s="35"/>
      <c r="BI22" s="35"/>
      <c r="BJ22" s="35"/>
      <c r="BK22" s="35" t="e">
        <f>VLOOKUP(G22,변환표준점수!$X$8:$AM$16,_xlfn.XMATCH(AU22,변환표준점수!$Y$5:$AM$5)+IF(OR(AW22=6,AW22=7,AW22=10,AW22=11),IF(AX22=1,0,1),0)+1,FALSE)</f>
        <v>#N/A</v>
      </c>
      <c r="BL22" s="35" t="e">
        <f>VLOOKUP(H22,변환표준점수!$AO$8:$BE$16,_xlfn.XMATCH(AU22,변환표준점수!$AP$5:$BE$5)+IF(OR(AW22=3,AW22=6,AW22=8,AW22=9,AW22=10),IF(AX22=1,0,1),0)+1,FALSE)</f>
        <v>#N/A</v>
      </c>
      <c r="BM22" s="35" t="e">
        <f>IF(I22=0,VLOOKUP(K22,변환표준점수!$BU$8:$CF$62,'표점 계산기'!$AW22+1,FALSE),VLOOKUP(I22,변환표준점수!$BH$8:$BS$62,'표점 계산기'!$AW22+1,FALSE))</f>
        <v>#N/A</v>
      </c>
      <c r="BN22" s="35" t="e">
        <f>IF(J22=0,VLOOKUP(L22,변환표준점수!$BU$8:$CF$62,'표점 계산기'!$AW22+1,FALSE),VLOOKUP(J22,변환표준점수!$BH$8:$BS$62,'표점 계산기'!$AW22+1,FALSE))</f>
        <v>#N/A</v>
      </c>
      <c r="BO22" s="35" cm="1">
        <f t="array" ref="BO22">IF(M22=0,0,IF(OR(AW22=3,AW22=4),0,IF(AW22=1,INDEX($DI$7:$DI$15,SUM(IF(M22&lt;$DH$7:$DH$15=TRUE,1,0))+1),VLOOKUP(M22,변환표준점수!$BH$8:$BS$62,'표점 계산기'!AW22+1,FALSE))))</f>
        <v>0</v>
      </c>
      <c r="BP22" s="35" t="e" cm="1">
        <f t="array" ref="BP22">INDEX($DP$24:$EO$31,COLUMN(C17),$AY22)</f>
        <v>#N/A</v>
      </c>
      <c r="BQ22" s="35" t="e" cm="1">
        <f t="array" ref="BQ22">INDEX($DP$24:$EO$31,COLUMN(D17),$AY22)</f>
        <v>#N/A</v>
      </c>
      <c r="BR22" s="35" t="e" cm="1">
        <f t="array" ref="BR22">INDEX($DP$24:$EO$31,COLUMN(E17),$AY22)</f>
        <v>#N/A</v>
      </c>
      <c r="BS22" s="35" t="e" cm="1">
        <f t="array" ref="BS22">INDEX($DP$24:$EO$31,COLUMN(F17),$AY22)</f>
        <v>#N/A</v>
      </c>
      <c r="BT22" s="35" t="e" cm="1">
        <f t="array" ref="BT22">INDEX($DP$24:$EO$31,COLUMN(G17),$AY22)</f>
        <v>#N/A</v>
      </c>
      <c r="BU22" s="35" t="e" cm="1">
        <f t="array" ref="BU22">INDEX($DP$24:$EO$31,COLUMN(H17),$AY22)</f>
        <v>#N/A</v>
      </c>
      <c r="BV22" s="59" t="str" cm="1">
        <f t="array" aca="1" ref="BV22:BZ22" ca="1">IFERROR(ROUND(IF(IFERROR(BF22:BJ22/BF22:BJ22,0)=1,(IFERROR(AZ22:BD22*BP22,0)+IFERROR(BF22:BJ22*BQ22,0)+(SUM(BM22:BO22)-MIN(BM22:BO22))*BR22+BK22*BS22+BL22*BT22)*BU22+BK22*(1-BS22)+BL22*(1-BT22)+IF(AW22=1,BO22,0),""),2),"")</f>
        <v/>
      </c>
      <c r="BW22" s="48" t="str">
        <f ca="1"/>
        <v/>
      </c>
      <c r="BX22" s="48" t="str">
        <f ca="1"/>
        <v/>
      </c>
      <c r="BY22" s="48" t="str">
        <f ca="1"/>
        <v/>
      </c>
      <c r="BZ22" s="60" t="str">
        <f ca="1"/>
        <v/>
      </c>
      <c r="CA22" s="6"/>
      <c r="CB22" s="5"/>
      <c r="CC22" s="5"/>
      <c r="CD22" s="5"/>
      <c r="CE22" s="5"/>
      <c r="CF22" s="5"/>
      <c r="CG22" s="5"/>
      <c r="CH22" s="64">
        <v>93</v>
      </c>
      <c r="CI22" s="64">
        <v>128</v>
      </c>
      <c r="CJ22" s="64">
        <v>93</v>
      </c>
      <c r="CK22" s="5"/>
      <c r="CL22" s="64">
        <v>85</v>
      </c>
      <c r="CM22" s="64">
        <v>121</v>
      </c>
      <c r="CN22" s="64">
        <v>85</v>
      </c>
      <c r="CO22" s="6"/>
      <c r="CP22" s="64">
        <v>78</v>
      </c>
      <c r="CQ22" s="64">
        <v>121</v>
      </c>
      <c r="CR22" s="64">
        <v>78</v>
      </c>
      <c r="CS22" s="5"/>
      <c r="CT22" s="64">
        <v>85</v>
      </c>
      <c r="CU22" s="6" cm="1">
        <f t="array" ref="CU22">INDEX(변환표준점수!$I$8:$O$60,ROW(A16),_xlfn.XMATCH('표점 계산기'!$B$3,변환표준점수!$I$6:$O$6))</f>
        <v>124.66</v>
      </c>
      <c r="CV22" s="64">
        <v>85</v>
      </c>
      <c r="CW22" s="5"/>
      <c r="CX22" s="6">
        <v>95</v>
      </c>
      <c r="CY22" s="6">
        <v>127</v>
      </c>
      <c r="CZ22" s="6">
        <v>97</v>
      </c>
      <c r="DA22" s="5"/>
      <c r="DB22" s="5"/>
      <c r="DC22" s="5"/>
      <c r="DD22" s="5"/>
      <c r="DE22" s="5"/>
      <c r="DF22" s="5"/>
      <c r="DG22" s="5"/>
      <c r="DH22" s="5"/>
      <c r="DI22" s="5"/>
      <c r="DJ22" s="5"/>
      <c r="DK22" s="6">
        <v>85</v>
      </c>
      <c r="DL22" s="5">
        <f>VLOOKUP(DK22,변환표준점수!$BH$8:$BS$62,1+'표점 계산기'!$DV$4,FALSE)</f>
        <v>61.93</v>
      </c>
      <c r="DM22" s="5">
        <f>VLOOKUP(DK22,변환표준점수!$BU$8:$CF$46,1+'표점 계산기'!$DV$4,FALSE)</f>
        <v>61.45</v>
      </c>
      <c r="DN22" s="5"/>
      <c r="DO22" s="5"/>
      <c r="DP22" s="5" cm="1">
        <f t="array" ref="DP22">_xlfn.XMATCH(1,IF(IF((B3=DP24:EO24)=TRUE,1,0)+IF((C3=DP25:EO25)=TRUE,1,0)=2,1,0))</f>
        <v>6</v>
      </c>
      <c r="DQ22" s="5"/>
      <c r="DR22" s="5"/>
      <c r="DS22" s="5"/>
      <c r="DT22" s="5"/>
      <c r="DU22" s="6"/>
      <c r="DV22" s="6"/>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row>
    <row r="23" spans="1:162" x14ac:dyDescent="0.3">
      <c r="A23" s="5"/>
      <c r="B23" s="17" t="str">
        <f t="shared" si="2"/>
        <v/>
      </c>
      <c r="C23" s="23"/>
      <c r="D23" s="23"/>
      <c r="E23" s="23"/>
      <c r="F23" s="23"/>
      <c r="G23" s="23"/>
      <c r="H23" s="24"/>
      <c r="I23" s="24"/>
      <c r="J23" s="24"/>
      <c r="K23" s="24"/>
      <c r="L23" s="24"/>
      <c r="M23" s="24"/>
      <c r="N23" s="23"/>
      <c r="O23" s="24"/>
      <c r="P23" s="6"/>
      <c r="Q23" s="65">
        <f t="shared" si="3"/>
        <v>1</v>
      </c>
      <c r="R23" s="6" t="e">
        <f t="shared" si="20"/>
        <v>#N/A</v>
      </c>
      <c r="S23" s="6" t="e">
        <f t="shared" si="21"/>
        <v>#N/A</v>
      </c>
      <c r="T23" s="6" t="e">
        <f t="shared" si="22"/>
        <v>#N/A</v>
      </c>
      <c r="U23" s="6" t="e">
        <f t="shared" si="23"/>
        <v>#N/A</v>
      </c>
      <c r="V23" s="8" cm="1">
        <f t="array" ref="V23">IF(M23=0,0,IF(OR($DV$4=3,$DV$4=4),0,IF($DV$4=1,INDEX($DI$7:$DI$15,SUM(IF(M23&lt;$DH$7:$DH$15=TRUE,1,0))+1),VLOOKUP(M23,$DK$7:$DL$107,2,FALSE))))</f>
        <v>0</v>
      </c>
      <c r="W23" s="6" t="e">
        <f t="shared" si="8"/>
        <v>#N/A</v>
      </c>
      <c r="X23" s="65" cm="1">
        <f t="array" aca="1" ref="X23" ca="1">SUM(IF((IF(E23=0,INDIRECT(_xlfn.CONCAT($CQ$1,MATCH(F23,$CP$7:$CP$100,0)+6)):INDIRECT(_xlfn.CONCAT($CQ$1,MATCH(F23,$CP$7:$CP$100,0)+6+SUM(IF((F23=$CP$7:$CP$59)=TRUE,1,0))-1)),INDIRECT(_xlfn.CONCAT($CM$1,MATCH(E23,$CL$7:$CL$100,0)+6)):INDIRECT(_xlfn.CONCAT($CM$1,MATCH(E23,$CL$7:$CL$100,0)+6+SUM(IF((E23=$CL$7:$CL$59)=TRUE,1,0))-1)))*$S$3*$Q23)=0,0,1))</f>
        <v>2</v>
      </c>
      <c r="Y23" s="65" t="e" cm="1">
        <f t="array" aca="1" ref="Y23" ca="1">SUM(IF((TRANSPOSE(MMULT(MMULT(_xlfn.MUNIT(X23),IF(ROUND(MMULT(IF(E23=0,INDIRECT(_xlfn.CONCAT($CQ$1,MATCH(F23,$CP$7:$CP$100,0)+6)):INDIRECT(_xlfn.CONCAT($CQ$1,MATCH(F23,$CP$7:$CP$100,0)+6+SUM(IF((F23=$CP$7:$CP$59)=TRUE,1,0))-1)),INDIRECT(_xlfn.CONCAT($CM$1,MATCH(E23,$CL$7:$CL$100,0)+6)):INDIRECT(_xlfn.CONCAT($CM$1,MATCH(E23,$CL$7:$CL$100,0)+6+SUM(IF((E23=$CL$7:$CL$59)=TRUE,1,0))-1)))*$S$3*$Q23,1/TRANSPOSE(W23-INDIRECT(_xlfn.CONCAT($CI$1,MATCH(D23,$CH$7:$CH$100,0)+6)):INDIRECT(_xlfn.CONCAT($CI$1,MATCH(D23,$CH$7:$CH$100,0)+6+SUM(IF((D23=$CH$7:$CH$59)=TRUE,1,0))-1))*$R$3)),1)=1,1,0)),W23-INDIRECT(_xlfn.CONCAT($CI$1,MATCH(D23,$CH$7:$CH$100,0)+6)):INDIRECT(_xlfn.CONCAT($CI$1,MATCH(D23,$CH$7:$CH$100,0)+6+SUM(IF((D23=$CH$7:$CH$59)=TRUE,1,0))-1))*$R$3)))=0,0,1))</f>
        <v>#N/A</v>
      </c>
      <c r="Z23" s="65"/>
      <c r="AA23" s="65" t="str" cm="1">
        <f t="array" aca="1" ref="AA23" ca="1">IFERROR(ROUND(IF(_xlfn._xlws.SORT(TRANSPOSE(MMULT(MMULT(_xlfn.MUNIT(X23),IF(ROUND(MMULT(IF(E23=0,IF($DW$4=1,INDIRECT(_xlfn.CONCAT($CY$1,MATCH(F23,$CX$7:$CX$100,0)+6)):INDIRECT(_xlfn.CONCAT($CY$1,MATCH(F23,$CX$7:$CX$100,0)+6+SUM(IF((F23=$CX$7:$CX$59)=TRUE,1,0))-1)),INDIRECT(_xlfn.CONCAT($CQ$1,MATCH(F23,$CP$7:$CP$100,0)+6)):INDIRECT(_xlfn.CONCAT($CQ$1,MATCH(F23,$CP$7:$CP$100,0)+6+SUM(IF((F23=$CP$7:$CP$59)=TRUE,1,0))-1))),IF(OR($DW$4=2,$DW$4=3),INDIRECT(_xlfn.CONCAT($CU$1,MATCH(E23,$CT$7:$CT$100,0)+6)):INDIRECT(_xlfn.CONCAT($CU$1,MATCH(E23,$CT$7:$CT$100,0)+6+SUM(IF((E23=$CT$7:$CT$59)=TRUE,1,0))-1)),INDIRECT(_xlfn.CONCAT($CM$1,MATCH(E23,$CL$7:$CL$100,0)+6)):INDIRECT(_xlfn.CONCAT($CM$1,MATCH(E23,$CL$7:$CL$100,0)+6+SUM(IF((E23=$CL$7:$CL$59)=TRUE,1,0))-1))))*$S$3*IF(AND($DV$4=4,F23=0),1.1,1),1/TRANSPOSE(W23-INDIRECT(_xlfn.CONCAT($CI$1,MATCH(D23,$CH$7:$CH$100,0)+6)):INDIRECT(_xlfn.CONCAT($CI$1,MATCH(D23,$CH$7:$CH$100,0)+6+SUM(IF((D23=$CH$7:$CH$59)=TRUE,1,0))-1))*$R$3)),3)=1,1,0)),W23-INDIRECT(_xlfn.CONCAT($CI$1,MATCH(D23,$CH$7:$CH$100,0)+6)):INDIRECT(_xlfn.CONCAT($CI$1,MATCH(D23,$CH$7:$CH$100,0)+6+SUM(IF((D23=$CH$7:$CH$59)=TRUE,1,0))-1))*$R$3))/($S$3*$Q23),1,-1,TRUE)=0,"",_xlfn._xlws.SORT(TRANSPOSE(MMULT(MMULT(_xlfn.MUNIT(X23),IF(ROUND(MMULT(IF(E23=0,IF($DW$4=1,INDIRECT(_xlfn.CONCAT($CY$1,MATCH(F23,$CX$7:$CX$100,0)+6)):INDIRECT(_xlfn.CONCAT($CY$1,MATCH(F23,$CX$7:$CX$100,0)+6+SUM(IF((F23=$CX$7:$CX$59)=TRUE,1,0))-1)),INDIRECT(_xlfn.CONCAT($CQ$1,MATCH(F23,$CP$7:$CP$100,0)+6)):INDIRECT(_xlfn.CONCAT($CQ$1,MATCH(F23,$CP$7:$CP$100,0)+6+SUM(IF((F23=$CP$7:$CP$59)=TRUE,1,0))-1))),IF(OR($DW$4=2,$DW$4=3),INDIRECT(_xlfn.CONCAT($CU$1,MATCH(E23,$CT$7:$CT$100,0)+6)):INDIRECT(_xlfn.CONCAT($CU$1,MATCH(E23,$CT$7:$CT$100,0)+6+SUM(IF((E23=$CT$7:$CT$59)=TRUE,1,0))-1)),INDIRECT(_xlfn.CONCAT($CM$1,MATCH(E23,$CL$7:$CL$100,0)+6)):INDIRECT(_xlfn.CONCAT($CM$1,MATCH(E23,$CL$7:$CL$100,0)+6+SUM(IF((E23=$CL$7:$CL$59)=TRUE,1,0))-1))))*$S$3*IF(AND($DV$4=4,F23=0),1.1,1),1/TRANSPOSE(W23-INDIRECT(_xlfn.CONCAT($CI$1,MATCH(D23,$CH$7:$CH$100,0)+6)):INDIRECT(_xlfn.CONCAT($CI$1,MATCH(D23,$CH$7:$CH$100,0)+6+SUM(IF((D23=$CH$7:$CH$59)=TRUE,1,0))-1))*$R$3)),3)=1,1,0)),W23-INDIRECT(_xlfn.CONCAT($CI$1,MATCH(D23,$CH$7:$CH$100,0)+6)):INDIRECT(_xlfn.CONCAT($CI$1,MATCH(D23,$CH$7:$CH$100,0)+6+SUM(IF((D23=$CH$7:$CH$59)=TRUE,1,0))-1))*$R$3))/($S$3*$Q23),1,-1,TRUE)),1),"")</f>
        <v/>
      </c>
      <c r="AB23" s="65"/>
      <c r="AC23" s="65"/>
      <c r="AD23" s="65"/>
      <c r="AE23" s="65"/>
      <c r="AF23" s="65"/>
      <c r="AG23" s="65"/>
      <c r="AH23" s="65"/>
      <c r="AI23" s="6"/>
      <c r="AJ23" s="28" t="str">
        <f t="shared" ca="1" si="24"/>
        <v/>
      </c>
      <c r="AK23" s="29" t="str">
        <f t="shared" si="25"/>
        <v/>
      </c>
      <c r="AL23" s="29" t="str">
        <f t="shared" si="26"/>
        <v/>
      </c>
      <c r="AM23" s="29" t="str">
        <f t="shared" si="27"/>
        <v/>
      </c>
      <c r="AN23" s="112" t="str">
        <f t="shared" si="28"/>
        <v/>
      </c>
      <c r="AO23" s="28" t="str">
        <f t="shared" ca="1" si="14"/>
        <v/>
      </c>
      <c r="AP23" s="29" t="str">
        <f t="shared" si="15"/>
        <v/>
      </c>
      <c r="AQ23" s="29" t="str">
        <f t="shared" si="16"/>
        <v/>
      </c>
      <c r="AR23" s="29" t="str">
        <f t="shared" si="17"/>
        <v/>
      </c>
      <c r="AS23" s="30" t="str">
        <f t="shared" si="18"/>
        <v/>
      </c>
      <c r="AT23" s="6"/>
      <c r="AU23" s="20"/>
      <c r="AV23" s="20"/>
      <c r="AW23" s="44">
        <f t="shared" si="19"/>
        <v>12</v>
      </c>
      <c r="AX23" s="35" t="e">
        <f t="shared" si="1"/>
        <v>#N/A</v>
      </c>
      <c r="AY23" s="35" t="e" cm="1">
        <f t="array" ref="AY23">_xlfn.XMATCH(1,IF(IF((AU23=$DP$24:$EO$24)=TRUE,1,0)+IF((AV23=$DP$25:$EO$25)=TRUE,1,0)=2,1,0))</f>
        <v>#N/A</v>
      </c>
      <c r="AZ23" s="35" t="str" cm="1">
        <f t="array" aca="1" ref="AZ23:BD23" ca="1">AJ23:AN23</f>
        <v/>
      </c>
      <c r="BA23" s="35" t="str">
        <f ca="1"/>
        <v/>
      </c>
      <c r="BB23" s="35" t="str">
        <f ca="1"/>
        <v/>
      </c>
      <c r="BC23" s="35" t="str">
        <f ca="1"/>
        <v/>
      </c>
      <c r="BD23" s="35" t="str">
        <f ca="1"/>
        <v/>
      </c>
      <c r="BE23" s="35">
        <f t="shared" si="29"/>
        <v>0</v>
      </c>
      <c r="BF23" s="35" t="e" cm="1">
        <f t="array" ref="BF23">IF(AND(BE23=1,AX23&lt;&gt;1),VLOOKUP(E23,변환표준점수!$H$8:$O$60,_xlfn.XMATCH('표점 계산기'!$AU23,변환표준점수!$I$6:$O$6)+1,FALSE),IF(AND($E23=0,$DW$4=1),INDEX($CQ$7:$CQ$73,SUM(IF(AO23=$CY$7:$CY$59,ROW($A$1:$A$50),0))),IF(AND($E23&lt;&gt;0,$DW$4&lt;&gt;1),INDEX($CM$7:$CM$73,SUM(IF(AO23=$CU$7:$CU$59,ROW($A$1:$A$50),0))),AO23:AS23)))</f>
        <v>#N/A</v>
      </c>
      <c r="BG23" s="35"/>
      <c r="BH23" s="35"/>
      <c r="BI23" s="35"/>
      <c r="BJ23" s="35"/>
      <c r="BK23" s="35" t="e">
        <f>VLOOKUP(G23,변환표준점수!$X$8:$AM$16,_xlfn.XMATCH(AU23,변환표준점수!$Y$5:$AM$5)+IF(OR(AW23=6,AW23=7,AW23=10,AW23=11),IF(AX23=1,0,1),0)+1,FALSE)</f>
        <v>#N/A</v>
      </c>
      <c r="BL23" s="35" t="e">
        <f>VLOOKUP(H23,변환표준점수!$AO$8:$BE$16,_xlfn.XMATCH(AU23,변환표준점수!$AP$5:$BE$5)+IF(OR(AW23=3,AW23=6,AW23=8,AW23=9,AW23=10),IF(AX23=1,0,1),0)+1,FALSE)</f>
        <v>#N/A</v>
      </c>
      <c r="BM23" s="35" t="e">
        <f>IF(I23=0,VLOOKUP(K23,변환표준점수!$BU$8:$CF$62,'표점 계산기'!$AW23+1,FALSE),VLOOKUP(I23,변환표준점수!$BH$8:$BS$62,'표점 계산기'!$AW23+1,FALSE))</f>
        <v>#N/A</v>
      </c>
      <c r="BN23" s="35" t="e">
        <f>IF(J23=0,VLOOKUP(L23,변환표준점수!$BU$8:$CF$62,'표점 계산기'!$AW23+1,FALSE),VLOOKUP(J23,변환표준점수!$BH$8:$BS$62,'표점 계산기'!$AW23+1,FALSE))</f>
        <v>#N/A</v>
      </c>
      <c r="BO23" s="35" cm="1">
        <f t="array" ref="BO23">IF(M23=0,0,IF(OR(AW23=3,AW23=4),0,IF(AW23=1,INDEX($DI$7:$DI$15,SUM(IF(M23&lt;$DH$7:$DH$15=TRUE,1,0))+1),VLOOKUP(M23,변환표준점수!$BH$8:$BS$62,'표점 계산기'!AW23+1,FALSE))))</f>
        <v>0</v>
      </c>
      <c r="BP23" s="35" t="e" cm="1">
        <f t="array" ref="BP23">INDEX($DP$24:$EO$31,COLUMN(C18),$AY23)</f>
        <v>#N/A</v>
      </c>
      <c r="BQ23" s="35" t="e" cm="1">
        <f t="array" ref="BQ23">INDEX($DP$24:$EO$31,COLUMN(D18),$AY23)</f>
        <v>#N/A</v>
      </c>
      <c r="BR23" s="35" t="e" cm="1">
        <f t="array" ref="BR23">INDEX($DP$24:$EO$31,COLUMN(E18),$AY23)</f>
        <v>#N/A</v>
      </c>
      <c r="BS23" s="35" t="e" cm="1">
        <f t="array" ref="BS23">INDEX($DP$24:$EO$31,COLUMN(F18),$AY23)</f>
        <v>#N/A</v>
      </c>
      <c r="BT23" s="35" t="e" cm="1">
        <f t="array" ref="BT23">INDEX($DP$24:$EO$31,COLUMN(G18),$AY23)</f>
        <v>#N/A</v>
      </c>
      <c r="BU23" s="35" t="e" cm="1">
        <f t="array" ref="BU23">INDEX($DP$24:$EO$31,COLUMN(H18),$AY23)</f>
        <v>#N/A</v>
      </c>
      <c r="BV23" s="59" t="str" cm="1">
        <f t="array" aca="1" ref="BV23:BZ23" ca="1">IFERROR(ROUND(IF(IFERROR(BF23:BJ23/BF23:BJ23,0)=1,(IFERROR(AZ23:BD23*BP23,0)+IFERROR(BF23:BJ23*BQ23,0)+(SUM(BM23:BO23)-MIN(BM23:BO23))*BR23+BK23*BS23+BL23*BT23)*BU23+BK23*(1-BS23)+BL23*(1-BT23)+IF(AW23=1,BO23,0),""),2),"")</f>
        <v/>
      </c>
      <c r="BW23" s="48" t="str">
        <f ca="1"/>
        <v/>
      </c>
      <c r="BX23" s="48" t="str">
        <f ca="1"/>
        <v/>
      </c>
      <c r="BY23" s="48" t="str">
        <f ca="1"/>
        <v/>
      </c>
      <c r="BZ23" s="60" t="str">
        <f ca="1"/>
        <v/>
      </c>
      <c r="CA23" s="6"/>
      <c r="CB23" s="5"/>
      <c r="CC23" s="5"/>
      <c r="CD23" s="5"/>
      <c r="CE23" s="5"/>
      <c r="CF23" s="5"/>
      <c r="CG23" s="5"/>
      <c r="CH23" s="64">
        <v>92</v>
      </c>
      <c r="CI23" s="64">
        <v>127</v>
      </c>
      <c r="CJ23" s="64">
        <v>92</v>
      </c>
      <c r="CK23" s="5"/>
      <c r="CL23" s="64">
        <v>84</v>
      </c>
      <c r="CM23" s="64">
        <v>120</v>
      </c>
      <c r="CN23" s="64">
        <v>84</v>
      </c>
      <c r="CO23" s="6"/>
      <c r="CP23" s="64">
        <v>77</v>
      </c>
      <c r="CQ23" s="64">
        <v>120</v>
      </c>
      <c r="CR23" s="64">
        <v>77</v>
      </c>
      <c r="CS23" s="5"/>
      <c r="CT23" s="64">
        <v>84</v>
      </c>
      <c r="CU23" s="6" cm="1">
        <f t="array" ref="CU23">INDEX(변환표준점수!$I$8:$O$60,ROW(A17),_xlfn.XMATCH('표점 계산기'!$B$3,변환표준점수!$I$6:$O$6))</f>
        <v>124.33</v>
      </c>
      <c r="CV23" s="64">
        <v>84</v>
      </c>
      <c r="CW23" s="5"/>
      <c r="CX23" s="6">
        <v>95</v>
      </c>
      <c r="CY23" s="6">
        <v>126.5</v>
      </c>
      <c r="CZ23" s="6">
        <v>96</v>
      </c>
      <c r="DA23" s="5"/>
      <c r="DB23" s="5"/>
      <c r="DC23" s="5"/>
      <c r="DD23" s="5"/>
      <c r="DE23" s="5"/>
      <c r="DF23" s="5"/>
      <c r="DG23" s="5"/>
      <c r="DH23" s="5"/>
      <c r="DI23" s="5"/>
      <c r="DJ23" s="5"/>
      <c r="DK23" s="6">
        <v>84</v>
      </c>
      <c r="DL23" s="5">
        <f>VLOOKUP(DK23,변환표준점수!$BH$8:$BS$62,1+'표점 계산기'!$DV$4,FALSE)</f>
        <v>61.69</v>
      </c>
      <c r="DM23" s="5">
        <f>VLOOKUP(DK23,변환표준점수!$BU$8:$CF$46,1+'표점 계산기'!$DV$4,FALSE)</f>
        <v>61.15</v>
      </c>
      <c r="DN23" s="5"/>
      <c r="DO23" s="5"/>
      <c r="DP23" s="5"/>
      <c r="DQ23" s="5"/>
      <c r="DR23" s="5"/>
      <c r="DS23" s="5"/>
      <c r="DT23" s="5"/>
      <c r="DU23" s="6"/>
      <c r="DV23" s="6"/>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row>
    <row r="24" spans="1:162" x14ac:dyDescent="0.3">
      <c r="A24" s="5"/>
      <c r="B24" s="17" t="str">
        <f t="shared" si="2"/>
        <v/>
      </c>
      <c r="C24" s="23"/>
      <c r="D24" s="23"/>
      <c r="E24" s="23"/>
      <c r="F24" s="23"/>
      <c r="G24" s="23"/>
      <c r="H24" s="24"/>
      <c r="I24" s="24"/>
      <c r="J24" s="24"/>
      <c r="K24" s="24"/>
      <c r="L24" s="24"/>
      <c r="M24" s="24"/>
      <c r="N24" s="23"/>
      <c r="O24" s="24"/>
      <c r="P24" s="6"/>
      <c r="Q24" s="65">
        <f t="shared" si="3"/>
        <v>1</v>
      </c>
      <c r="R24" s="6" t="e">
        <f t="shared" si="20"/>
        <v>#N/A</v>
      </c>
      <c r="S24" s="6" t="e">
        <f t="shared" si="21"/>
        <v>#N/A</v>
      </c>
      <c r="T24" s="6" t="e">
        <f t="shared" si="22"/>
        <v>#N/A</v>
      </c>
      <c r="U24" s="6" t="e">
        <f t="shared" si="23"/>
        <v>#N/A</v>
      </c>
      <c r="V24" s="8" cm="1">
        <f t="array" ref="V24">IF(M24=0,0,IF(OR($DV$4=3,$DV$4=4),0,IF($DV$4=1,INDEX($DI$7:$DI$15,SUM(IF(M24&lt;$DH$7:$DH$15=TRUE,1,0))+1),VLOOKUP(M24,$DK$7:$DL$107,2,FALSE))))</f>
        <v>0</v>
      </c>
      <c r="W24" s="6" t="e">
        <f t="shared" si="8"/>
        <v>#N/A</v>
      </c>
      <c r="X24" s="65" cm="1">
        <f t="array" aca="1" ref="X24" ca="1">SUM(IF((IF(E24=0,INDIRECT(_xlfn.CONCAT($CQ$1,MATCH(F24,$CP$7:$CP$100,0)+6)):INDIRECT(_xlfn.CONCAT($CQ$1,MATCH(F24,$CP$7:$CP$100,0)+6+SUM(IF((F24=$CP$7:$CP$59)=TRUE,1,0))-1)),INDIRECT(_xlfn.CONCAT($CM$1,MATCH(E24,$CL$7:$CL$100,0)+6)):INDIRECT(_xlfn.CONCAT($CM$1,MATCH(E24,$CL$7:$CL$100,0)+6+SUM(IF((E24=$CL$7:$CL$59)=TRUE,1,0))-1)))*$S$3*$Q24)=0,0,1))</f>
        <v>2</v>
      </c>
      <c r="Y24" s="65" t="e" cm="1">
        <f t="array" aca="1" ref="Y24" ca="1">SUM(IF((TRANSPOSE(MMULT(MMULT(_xlfn.MUNIT(X24),IF(ROUND(MMULT(IF(E24=0,INDIRECT(_xlfn.CONCAT($CQ$1,MATCH(F24,$CP$7:$CP$100,0)+6)):INDIRECT(_xlfn.CONCAT($CQ$1,MATCH(F24,$CP$7:$CP$100,0)+6+SUM(IF((F24=$CP$7:$CP$59)=TRUE,1,0))-1)),INDIRECT(_xlfn.CONCAT($CM$1,MATCH(E24,$CL$7:$CL$100,0)+6)):INDIRECT(_xlfn.CONCAT($CM$1,MATCH(E24,$CL$7:$CL$100,0)+6+SUM(IF((E24=$CL$7:$CL$59)=TRUE,1,0))-1)))*$S$3*$Q24,1/TRANSPOSE(W24-INDIRECT(_xlfn.CONCAT($CI$1,MATCH(D24,$CH$7:$CH$100,0)+6)):INDIRECT(_xlfn.CONCAT($CI$1,MATCH(D24,$CH$7:$CH$100,0)+6+SUM(IF((D24=$CH$7:$CH$59)=TRUE,1,0))-1))*$R$3)),1)=1,1,0)),W24-INDIRECT(_xlfn.CONCAT($CI$1,MATCH(D24,$CH$7:$CH$100,0)+6)):INDIRECT(_xlfn.CONCAT($CI$1,MATCH(D24,$CH$7:$CH$100,0)+6+SUM(IF((D24=$CH$7:$CH$59)=TRUE,1,0))-1))*$R$3)))=0,0,1))</f>
        <v>#N/A</v>
      </c>
      <c r="Z24" s="65"/>
      <c r="AA24" s="65" t="str" cm="1">
        <f t="array" aca="1" ref="AA24" ca="1">IFERROR(ROUND(IF(_xlfn._xlws.SORT(TRANSPOSE(MMULT(MMULT(_xlfn.MUNIT(X24),IF(ROUND(MMULT(IF(E24=0,IF($DW$4=1,INDIRECT(_xlfn.CONCAT($CY$1,MATCH(F24,$CX$7:$CX$100,0)+6)):INDIRECT(_xlfn.CONCAT($CY$1,MATCH(F24,$CX$7:$CX$100,0)+6+SUM(IF((F24=$CX$7:$CX$59)=TRUE,1,0))-1)),INDIRECT(_xlfn.CONCAT($CQ$1,MATCH(F24,$CP$7:$CP$100,0)+6)):INDIRECT(_xlfn.CONCAT($CQ$1,MATCH(F24,$CP$7:$CP$100,0)+6+SUM(IF((F24=$CP$7:$CP$59)=TRUE,1,0))-1))),IF(OR($DW$4=2,$DW$4=3),INDIRECT(_xlfn.CONCAT($CU$1,MATCH(E24,$CT$7:$CT$100,0)+6)):INDIRECT(_xlfn.CONCAT($CU$1,MATCH(E24,$CT$7:$CT$100,0)+6+SUM(IF((E24=$CT$7:$CT$59)=TRUE,1,0))-1)),INDIRECT(_xlfn.CONCAT($CM$1,MATCH(E24,$CL$7:$CL$100,0)+6)):INDIRECT(_xlfn.CONCAT($CM$1,MATCH(E24,$CL$7:$CL$100,0)+6+SUM(IF((E24=$CL$7:$CL$59)=TRUE,1,0))-1))))*$S$3*IF(AND($DV$4=4,F24=0),1.1,1),1/TRANSPOSE(W24-INDIRECT(_xlfn.CONCAT($CI$1,MATCH(D24,$CH$7:$CH$100,0)+6)):INDIRECT(_xlfn.CONCAT($CI$1,MATCH(D24,$CH$7:$CH$100,0)+6+SUM(IF((D24=$CH$7:$CH$59)=TRUE,1,0))-1))*$R$3)),3)=1,1,0)),W24-INDIRECT(_xlfn.CONCAT($CI$1,MATCH(D24,$CH$7:$CH$100,0)+6)):INDIRECT(_xlfn.CONCAT($CI$1,MATCH(D24,$CH$7:$CH$100,0)+6+SUM(IF((D24=$CH$7:$CH$59)=TRUE,1,0))-1))*$R$3))/($S$3*$Q24),1,-1,TRUE)=0,"",_xlfn._xlws.SORT(TRANSPOSE(MMULT(MMULT(_xlfn.MUNIT(X24),IF(ROUND(MMULT(IF(E24=0,IF($DW$4=1,INDIRECT(_xlfn.CONCAT($CY$1,MATCH(F24,$CX$7:$CX$100,0)+6)):INDIRECT(_xlfn.CONCAT($CY$1,MATCH(F24,$CX$7:$CX$100,0)+6+SUM(IF((F24=$CX$7:$CX$59)=TRUE,1,0))-1)),INDIRECT(_xlfn.CONCAT($CQ$1,MATCH(F24,$CP$7:$CP$100,0)+6)):INDIRECT(_xlfn.CONCAT($CQ$1,MATCH(F24,$CP$7:$CP$100,0)+6+SUM(IF((F24=$CP$7:$CP$59)=TRUE,1,0))-1))),IF(OR($DW$4=2,$DW$4=3),INDIRECT(_xlfn.CONCAT($CU$1,MATCH(E24,$CT$7:$CT$100,0)+6)):INDIRECT(_xlfn.CONCAT($CU$1,MATCH(E24,$CT$7:$CT$100,0)+6+SUM(IF((E24=$CT$7:$CT$59)=TRUE,1,0))-1)),INDIRECT(_xlfn.CONCAT($CM$1,MATCH(E24,$CL$7:$CL$100,0)+6)):INDIRECT(_xlfn.CONCAT($CM$1,MATCH(E24,$CL$7:$CL$100,0)+6+SUM(IF((E24=$CL$7:$CL$59)=TRUE,1,0))-1))))*$S$3*IF(AND($DV$4=4,F24=0),1.1,1),1/TRANSPOSE(W24-INDIRECT(_xlfn.CONCAT($CI$1,MATCH(D24,$CH$7:$CH$100,0)+6)):INDIRECT(_xlfn.CONCAT($CI$1,MATCH(D24,$CH$7:$CH$100,0)+6+SUM(IF((D24=$CH$7:$CH$59)=TRUE,1,0))-1))*$R$3)),3)=1,1,0)),W24-INDIRECT(_xlfn.CONCAT($CI$1,MATCH(D24,$CH$7:$CH$100,0)+6)):INDIRECT(_xlfn.CONCAT($CI$1,MATCH(D24,$CH$7:$CH$100,0)+6+SUM(IF((D24=$CH$7:$CH$59)=TRUE,1,0))-1))*$R$3))/($S$3*$Q24),1,-1,TRUE)),1),"")</f>
        <v/>
      </c>
      <c r="AB24" s="65"/>
      <c r="AC24" s="65"/>
      <c r="AD24" s="65"/>
      <c r="AE24" s="65"/>
      <c r="AF24" s="65"/>
      <c r="AG24" s="65">
        <f>128*1.1+137*1.1*1.4+(59.78+65.01)*0.6+110</f>
        <v>536.654</v>
      </c>
      <c r="AH24" s="65"/>
      <c r="AI24" s="6"/>
      <c r="AJ24" s="28" t="str">
        <f t="shared" ca="1" si="24"/>
        <v/>
      </c>
      <c r="AK24" s="29" t="str">
        <f t="shared" si="25"/>
        <v/>
      </c>
      <c r="AL24" s="29" t="str">
        <f t="shared" si="26"/>
        <v/>
      </c>
      <c r="AM24" s="29" t="str">
        <f t="shared" si="27"/>
        <v/>
      </c>
      <c r="AN24" s="112" t="str">
        <f t="shared" si="28"/>
        <v/>
      </c>
      <c r="AO24" s="28" t="str">
        <f t="shared" ca="1" si="14"/>
        <v/>
      </c>
      <c r="AP24" s="29" t="str">
        <f t="shared" si="15"/>
        <v/>
      </c>
      <c r="AQ24" s="29" t="str">
        <f t="shared" si="16"/>
        <v/>
      </c>
      <c r="AR24" s="29" t="str">
        <f t="shared" si="17"/>
        <v/>
      </c>
      <c r="AS24" s="30" t="str">
        <f t="shared" si="18"/>
        <v/>
      </c>
      <c r="AT24" s="6"/>
      <c r="AU24" s="20"/>
      <c r="AV24" s="20"/>
      <c r="AW24" s="44">
        <f t="shared" si="19"/>
        <v>12</v>
      </c>
      <c r="AX24" s="35" t="e">
        <f t="shared" si="1"/>
        <v>#N/A</v>
      </c>
      <c r="AY24" s="35" t="e" cm="1">
        <f t="array" ref="AY24">_xlfn.XMATCH(1,IF(IF((AU24=$DP$24:$EO$24)=TRUE,1,0)+IF((AV24=$DP$25:$EO$25)=TRUE,1,0)=2,1,0))</f>
        <v>#N/A</v>
      </c>
      <c r="AZ24" s="35" t="str" cm="1">
        <f t="array" aca="1" ref="AZ24:BD24" ca="1">AJ24:AN24</f>
        <v/>
      </c>
      <c r="BA24" s="35" t="str">
        <f ca="1"/>
        <v/>
      </c>
      <c r="BB24" s="35" t="str">
        <f ca="1"/>
        <v/>
      </c>
      <c r="BC24" s="35" t="str">
        <f ca="1"/>
        <v/>
      </c>
      <c r="BD24" s="35" t="str">
        <f ca="1"/>
        <v/>
      </c>
      <c r="BE24" s="35">
        <f t="shared" si="29"/>
        <v>0</v>
      </c>
      <c r="BF24" s="35" t="e" cm="1">
        <f t="array" ref="BF24">IF(AND(BE24=1,AX24&lt;&gt;1),VLOOKUP(E24,변환표준점수!$H$8:$O$60,_xlfn.XMATCH('표점 계산기'!$AU24,변환표준점수!$I$6:$O$6)+1,FALSE),IF(AND($E24=0,$DW$4=1),INDEX($CQ$7:$CQ$73,SUM(IF(AO24=$CY$7:$CY$59,ROW($A$1:$A$50),0))),IF(AND($E24&lt;&gt;0,$DW$4&lt;&gt;1),INDEX($CM$7:$CM$73,SUM(IF(AO24=$CU$7:$CU$59,ROW($A$1:$A$50),0))),AO24:AS24)))</f>
        <v>#N/A</v>
      </c>
      <c r="BG24" s="35"/>
      <c r="BH24" s="35"/>
      <c r="BI24" s="35"/>
      <c r="BJ24" s="35"/>
      <c r="BK24" s="35" t="e">
        <f>VLOOKUP(G24,변환표준점수!$X$8:$AM$16,_xlfn.XMATCH(AU24,변환표준점수!$Y$5:$AM$5)+IF(OR(AW24=6,AW24=7,AW24=10,AW24=11),IF(AX24=1,0,1),0)+1,FALSE)</f>
        <v>#N/A</v>
      </c>
      <c r="BL24" s="35" t="e">
        <f>VLOOKUP(H24,변환표준점수!$AO$8:$BE$16,_xlfn.XMATCH(AU24,변환표준점수!$AP$5:$BE$5)+IF(OR(AW24=3,AW24=6,AW24=8,AW24=9,AW24=10),IF(AX24=1,0,1),0)+1,FALSE)</f>
        <v>#N/A</v>
      </c>
      <c r="BM24" s="35" t="e">
        <f>IF(I24=0,VLOOKUP(K24,변환표준점수!$BU$8:$CF$62,'표점 계산기'!$AW24+1,FALSE),VLOOKUP(I24,변환표준점수!$BH$8:$BS$62,'표점 계산기'!$AW24+1,FALSE))</f>
        <v>#N/A</v>
      </c>
      <c r="BN24" s="35" t="e">
        <f>IF(J24=0,VLOOKUP(L24,변환표준점수!$BU$8:$CF$62,'표점 계산기'!$AW24+1,FALSE),VLOOKUP(J24,변환표준점수!$BH$8:$BS$62,'표점 계산기'!$AW24+1,FALSE))</f>
        <v>#N/A</v>
      </c>
      <c r="BO24" s="35" cm="1">
        <f t="array" ref="BO24">IF(M24=0,0,IF(OR(AW24=3,AW24=4),0,IF(AW24=1,INDEX($DI$7:$DI$15,SUM(IF(M24&lt;$DH$7:$DH$15=TRUE,1,0))+1),VLOOKUP(M24,변환표준점수!$BH$8:$BS$62,'표점 계산기'!AW24+1,FALSE))))</f>
        <v>0</v>
      </c>
      <c r="BP24" s="35" t="e" cm="1">
        <f t="array" ref="BP24">INDEX($DP$24:$EO$31,COLUMN(C19),$AY24)</f>
        <v>#N/A</v>
      </c>
      <c r="BQ24" s="35" t="e" cm="1">
        <f t="array" ref="BQ24">INDEX($DP$24:$EO$31,COLUMN(D19),$AY24)</f>
        <v>#N/A</v>
      </c>
      <c r="BR24" s="35" t="e" cm="1">
        <f t="array" ref="BR24">INDEX($DP$24:$EO$31,COLUMN(E19),$AY24)</f>
        <v>#N/A</v>
      </c>
      <c r="BS24" s="35" t="e" cm="1">
        <f t="array" ref="BS24">INDEX($DP$24:$EO$31,COLUMN(F19),$AY24)</f>
        <v>#N/A</v>
      </c>
      <c r="BT24" s="35" t="e" cm="1">
        <f t="array" ref="BT24">INDEX($DP$24:$EO$31,COLUMN(G19),$AY24)</f>
        <v>#N/A</v>
      </c>
      <c r="BU24" s="35" t="e" cm="1">
        <f t="array" ref="BU24">INDEX($DP$24:$EO$31,COLUMN(H19),$AY24)</f>
        <v>#N/A</v>
      </c>
      <c r="BV24" s="59" t="str" cm="1">
        <f t="array" aca="1" ref="BV24:BZ24" ca="1">IFERROR(ROUND(IF(IFERROR(BF24:BJ24/BF24:BJ24,0)=1,(IFERROR(AZ24:BD24*BP24,0)+IFERROR(BF24:BJ24*BQ24,0)+(SUM(BM24:BO24)-MIN(BM24:BO24))*BR24+BK24*BS24+BL24*BT24)*BU24+BK24*(1-BS24)+BL24*(1-BT24)+IF(AW24=1,BO24,0),""),2),"")</f>
        <v/>
      </c>
      <c r="BW24" s="48" t="str">
        <f ca="1"/>
        <v/>
      </c>
      <c r="BX24" s="48" t="str">
        <f ca="1"/>
        <v/>
      </c>
      <c r="BY24" s="48" t="str">
        <f ca="1"/>
        <v/>
      </c>
      <c r="BZ24" s="60" t="str">
        <f ca="1"/>
        <v/>
      </c>
      <c r="CA24" s="6"/>
      <c r="CB24" s="5"/>
      <c r="CC24" s="5"/>
      <c r="CD24" s="5"/>
      <c r="CE24" s="5"/>
      <c r="CF24" s="5"/>
      <c r="CG24" s="5"/>
      <c r="CH24" s="64">
        <v>91</v>
      </c>
      <c r="CI24" s="64">
        <v>126</v>
      </c>
      <c r="CJ24" s="64">
        <v>91</v>
      </c>
      <c r="CK24" s="5"/>
      <c r="CL24" s="64">
        <v>82</v>
      </c>
      <c r="CM24" s="64">
        <v>119</v>
      </c>
      <c r="CN24" s="64">
        <v>82</v>
      </c>
      <c r="CO24" s="6"/>
      <c r="CP24" s="64">
        <v>75</v>
      </c>
      <c r="CQ24" s="64">
        <v>119</v>
      </c>
      <c r="CR24" s="64">
        <v>75</v>
      </c>
      <c r="CS24" s="5"/>
      <c r="CT24" s="64">
        <v>82</v>
      </c>
      <c r="CU24" s="6" cm="1">
        <f t="array" ref="CU24">INDEX(변환표준점수!$I$8:$O$60,ROW(A18),_xlfn.XMATCH('표점 계산기'!$B$3,변환표준점수!$I$6:$O$6))</f>
        <v>123</v>
      </c>
      <c r="CV24" s="64">
        <v>82</v>
      </c>
      <c r="CW24" s="5"/>
      <c r="CX24" s="6">
        <v>93</v>
      </c>
      <c r="CY24" s="6">
        <v>126</v>
      </c>
      <c r="CZ24" s="6">
        <v>95</v>
      </c>
      <c r="DA24" s="5"/>
      <c r="DB24" s="5"/>
      <c r="DC24" s="5"/>
      <c r="DD24" s="5"/>
      <c r="DE24" s="5"/>
      <c r="DF24" s="5"/>
      <c r="DG24" s="5"/>
      <c r="DH24" s="5"/>
      <c r="DI24" s="5"/>
      <c r="DJ24" s="5"/>
      <c r="DK24" s="6">
        <v>83</v>
      </c>
      <c r="DL24" s="5">
        <f>VLOOKUP(DK24,변환표준점수!$BH$8:$BS$62,1+'표점 계산기'!$DV$4,FALSE)</f>
        <v>61.42</v>
      </c>
      <c r="DM24" s="5">
        <f>VLOOKUP(DK24,변환표준점수!$BU$8:$CF$46,1+'표점 계산기'!$DV$4,FALSE)</f>
        <v>60.82</v>
      </c>
      <c r="DN24" s="5"/>
      <c r="DO24" s="5"/>
      <c r="DP24" s="10" t="s">
        <v>9</v>
      </c>
      <c r="DQ24" s="5" t="s">
        <v>9</v>
      </c>
      <c r="DR24" s="10" t="s">
        <v>18</v>
      </c>
      <c r="DS24" s="10" t="s">
        <v>18</v>
      </c>
      <c r="DT24" s="10" t="s">
        <v>19</v>
      </c>
      <c r="DU24" s="10" t="s">
        <v>19</v>
      </c>
      <c r="DV24" s="10" t="s">
        <v>20</v>
      </c>
      <c r="DW24" s="10" t="s">
        <v>21</v>
      </c>
      <c r="DX24" s="10" t="s">
        <v>21</v>
      </c>
      <c r="DY24" s="10" t="s">
        <v>22</v>
      </c>
      <c r="DZ24" s="10" t="s">
        <v>22</v>
      </c>
      <c r="EA24" s="10" t="s">
        <v>22</v>
      </c>
      <c r="EB24" s="10" t="s">
        <v>23</v>
      </c>
      <c r="EC24" s="10" t="s">
        <v>23</v>
      </c>
      <c r="ED24" s="10" t="s">
        <v>24</v>
      </c>
      <c r="EE24" s="10" t="s">
        <v>24</v>
      </c>
      <c r="EF24" s="10" t="s">
        <v>25</v>
      </c>
      <c r="EG24" s="10" t="s">
        <v>25</v>
      </c>
      <c r="EH24" s="10" t="s">
        <v>25</v>
      </c>
      <c r="EI24" s="10" t="s">
        <v>26</v>
      </c>
      <c r="EJ24" s="10" t="s">
        <v>26</v>
      </c>
      <c r="EK24" s="10" t="s">
        <v>27</v>
      </c>
      <c r="EL24" s="10" t="s">
        <v>27</v>
      </c>
      <c r="EM24" s="10" t="s">
        <v>27</v>
      </c>
      <c r="EN24" s="10" t="s">
        <v>20</v>
      </c>
      <c r="EO24" s="10" t="s">
        <v>20</v>
      </c>
      <c r="EP24" s="5"/>
      <c r="EQ24" s="5"/>
      <c r="ER24" s="5"/>
      <c r="ES24" s="5"/>
      <c r="ET24" s="5"/>
      <c r="EU24" s="5"/>
      <c r="EV24" s="5"/>
      <c r="EW24" s="5"/>
      <c r="EX24" s="5"/>
      <c r="EY24" s="5"/>
      <c r="EZ24" s="5"/>
      <c r="FA24" s="5"/>
      <c r="FB24" s="5"/>
      <c r="FC24" s="5"/>
      <c r="FD24" s="5"/>
      <c r="FE24" s="5"/>
      <c r="FF24" s="5"/>
    </row>
    <row r="25" spans="1:162" x14ac:dyDescent="0.3">
      <c r="A25" s="5"/>
      <c r="B25" s="17" t="str">
        <f t="shared" si="2"/>
        <v/>
      </c>
      <c r="C25" s="23"/>
      <c r="D25" s="23"/>
      <c r="E25" s="23"/>
      <c r="F25" s="23"/>
      <c r="G25" s="23"/>
      <c r="H25" s="24"/>
      <c r="I25" s="24"/>
      <c r="J25" s="24"/>
      <c r="K25" s="24"/>
      <c r="L25" s="24"/>
      <c r="M25" s="24"/>
      <c r="N25" s="23"/>
      <c r="O25" s="24"/>
      <c r="P25" s="6"/>
      <c r="Q25" s="65">
        <f t="shared" si="3"/>
        <v>1</v>
      </c>
      <c r="R25" s="6" t="e">
        <f t="shared" si="20"/>
        <v>#N/A</v>
      </c>
      <c r="S25" s="6" t="e">
        <f t="shared" si="21"/>
        <v>#N/A</v>
      </c>
      <c r="T25" s="6" t="e">
        <f t="shared" si="22"/>
        <v>#N/A</v>
      </c>
      <c r="U25" s="6" t="e">
        <f t="shared" si="23"/>
        <v>#N/A</v>
      </c>
      <c r="V25" s="8" cm="1">
        <f t="array" ref="V25">IF(M25=0,0,IF(OR($DV$4=3,$DV$4=4),0,IF($DV$4=1,INDEX($DI$7:$DI$15,SUM(IF(M25&lt;$DH$7:$DH$15=TRUE,1,0))+1),VLOOKUP(M25,$DK$7:$DL$107,2,FALSE))))</f>
        <v>0</v>
      </c>
      <c r="W25" s="6" t="e">
        <f t="shared" si="8"/>
        <v>#N/A</v>
      </c>
      <c r="X25" s="65" cm="1">
        <f t="array" aca="1" ref="X25" ca="1">SUM(IF((IF(E25=0,INDIRECT(_xlfn.CONCAT($CQ$1,MATCH(F25,$CP$7:$CP$100,0)+6)):INDIRECT(_xlfn.CONCAT($CQ$1,MATCH(F25,$CP$7:$CP$100,0)+6+SUM(IF((F25=$CP$7:$CP$59)=TRUE,1,0))-1)),INDIRECT(_xlfn.CONCAT($CM$1,MATCH(E25,$CL$7:$CL$100,0)+6)):INDIRECT(_xlfn.CONCAT($CM$1,MATCH(E25,$CL$7:$CL$100,0)+6+SUM(IF((E25=$CL$7:$CL$59)=TRUE,1,0))-1)))*$S$3*$Q25)=0,0,1))</f>
        <v>2</v>
      </c>
      <c r="Y25" s="65" t="e" cm="1">
        <f t="array" aca="1" ref="Y25" ca="1">SUM(IF((TRANSPOSE(MMULT(MMULT(_xlfn.MUNIT(X25),IF(ROUND(MMULT(IF(E25=0,INDIRECT(_xlfn.CONCAT($CQ$1,MATCH(F25,$CP$7:$CP$100,0)+6)):INDIRECT(_xlfn.CONCAT($CQ$1,MATCH(F25,$CP$7:$CP$100,0)+6+SUM(IF((F25=$CP$7:$CP$59)=TRUE,1,0))-1)),INDIRECT(_xlfn.CONCAT($CM$1,MATCH(E25,$CL$7:$CL$100,0)+6)):INDIRECT(_xlfn.CONCAT($CM$1,MATCH(E25,$CL$7:$CL$100,0)+6+SUM(IF((E25=$CL$7:$CL$59)=TRUE,1,0))-1)))*$S$3*$Q25,1/TRANSPOSE(W25-INDIRECT(_xlfn.CONCAT($CI$1,MATCH(D25,$CH$7:$CH$100,0)+6)):INDIRECT(_xlfn.CONCAT($CI$1,MATCH(D25,$CH$7:$CH$100,0)+6+SUM(IF((D25=$CH$7:$CH$59)=TRUE,1,0))-1))*$R$3)),1)=1,1,0)),W25-INDIRECT(_xlfn.CONCAT($CI$1,MATCH(D25,$CH$7:$CH$100,0)+6)):INDIRECT(_xlfn.CONCAT($CI$1,MATCH(D25,$CH$7:$CH$100,0)+6+SUM(IF((D25=$CH$7:$CH$59)=TRUE,1,0))-1))*$R$3)))=0,0,1))</f>
        <v>#N/A</v>
      </c>
      <c r="Z25" s="65"/>
      <c r="AA25" s="65" t="str" cm="1">
        <f t="array" aca="1" ref="AA25" ca="1">IFERROR(ROUND(IF(_xlfn._xlws.SORT(TRANSPOSE(MMULT(MMULT(_xlfn.MUNIT(X25),IF(ROUND(MMULT(IF(E25=0,IF($DW$4=1,INDIRECT(_xlfn.CONCAT($CY$1,MATCH(F25,$CX$7:$CX$100,0)+6)):INDIRECT(_xlfn.CONCAT($CY$1,MATCH(F25,$CX$7:$CX$100,0)+6+SUM(IF((F25=$CX$7:$CX$59)=TRUE,1,0))-1)),INDIRECT(_xlfn.CONCAT($CQ$1,MATCH(F25,$CP$7:$CP$100,0)+6)):INDIRECT(_xlfn.CONCAT($CQ$1,MATCH(F25,$CP$7:$CP$100,0)+6+SUM(IF((F25=$CP$7:$CP$59)=TRUE,1,0))-1))),IF(OR($DW$4=2,$DW$4=3),INDIRECT(_xlfn.CONCAT($CU$1,MATCH(E25,$CT$7:$CT$100,0)+6)):INDIRECT(_xlfn.CONCAT($CU$1,MATCH(E25,$CT$7:$CT$100,0)+6+SUM(IF((E25=$CT$7:$CT$59)=TRUE,1,0))-1)),INDIRECT(_xlfn.CONCAT($CM$1,MATCH(E25,$CL$7:$CL$100,0)+6)):INDIRECT(_xlfn.CONCAT($CM$1,MATCH(E25,$CL$7:$CL$100,0)+6+SUM(IF((E25=$CL$7:$CL$59)=TRUE,1,0))-1))))*$S$3*IF(AND($DV$4=4,F25=0),1.1,1),1/TRANSPOSE(W25-INDIRECT(_xlfn.CONCAT($CI$1,MATCH(D25,$CH$7:$CH$100,0)+6)):INDIRECT(_xlfn.CONCAT($CI$1,MATCH(D25,$CH$7:$CH$100,0)+6+SUM(IF((D25=$CH$7:$CH$59)=TRUE,1,0))-1))*$R$3)),3)=1,1,0)),W25-INDIRECT(_xlfn.CONCAT($CI$1,MATCH(D25,$CH$7:$CH$100,0)+6)):INDIRECT(_xlfn.CONCAT($CI$1,MATCH(D25,$CH$7:$CH$100,0)+6+SUM(IF((D25=$CH$7:$CH$59)=TRUE,1,0))-1))*$R$3))/($S$3*$Q25),1,-1,TRUE)=0,"",_xlfn._xlws.SORT(TRANSPOSE(MMULT(MMULT(_xlfn.MUNIT(X25),IF(ROUND(MMULT(IF(E25=0,IF($DW$4=1,INDIRECT(_xlfn.CONCAT($CY$1,MATCH(F25,$CX$7:$CX$100,0)+6)):INDIRECT(_xlfn.CONCAT($CY$1,MATCH(F25,$CX$7:$CX$100,0)+6+SUM(IF((F25=$CX$7:$CX$59)=TRUE,1,0))-1)),INDIRECT(_xlfn.CONCAT($CQ$1,MATCH(F25,$CP$7:$CP$100,0)+6)):INDIRECT(_xlfn.CONCAT($CQ$1,MATCH(F25,$CP$7:$CP$100,0)+6+SUM(IF((F25=$CP$7:$CP$59)=TRUE,1,0))-1))),IF(OR($DW$4=2,$DW$4=3),INDIRECT(_xlfn.CONCAT($CU$1,MATCH(E25,$CT$7:$CT$100,0)+6)):INDIRECT(_xlfn.CONCAT($CU$1,MATCH(E25,$CT$7:$CT$100,0)+6+SUM(IF((E25=$CT$7:$CT$59)=TRUE,1,0))-1)),INDIRECT(_xlfn.CONCAT($CM$1,MATCH(E25,$CL$7:$CL$100,0)+6)):INDIRECT(_xlfn.CONCAT($CM$1,MATCH(E25,$CL$7:$CL$100,0)+6+SUM(IF((E25=$CL$7:$CL$59)=TRUE,1,0))-1))))*$S$3*IF(AND($DV$4=4,F25=0),1.1,1),1/TRANSPOSE(W25-INDIRECT(_xlfn.CONCAT($CI$1,MATCH(D25,$CH$7:$CH$100,0)+6)):INDIRECT(_xlfn.CONCAT($CI$1,MATCH(D25,$CH$7:$CH$100,0)+6+SUM(IF((D25=$CH$7:$CH$59)=TRUE,1,0))-1))*$R$3)),3)=1,1,0)),W25-INDIRECT(_xlfn.CONCAT($CI$1,MATCH(D25,$CH$7:$CH$100,0)+6)):INDIRECT(_xlfn.CONCAT($CI$1,MATCH(D25,$CH$7:$CH$100,0)+6+SUM(IF((D25=$CH$7:$CH$59)=TRUE,1,0))-1))*$R$3))/($S$3*$Q25),1,-1,TRUE)),1),"")</f>
        <v/>
      </c>
      <c r="AB25" s="65"/>
      <c r="AC25" s="65"/>
      <c r="AD25" s="65"/>
      <c r="AE25" s="65"/>
      <c r="AF25" s="65"/>
      <c r="AG25" s="65"/>
      <c r="AH25" s="65"/>
      <c r="AI25" s="6"/>
      <c r="AJ25" s="28" t="str">
        <f t="shared" ca="1" si="24"/>
        <v/>
      </c>
      <c r="AK25" s="29" t="str">
        <f t="shared" si="25"/>
        <v/>
      </c>
      <c r="AL25" s="29" t="str">
        <f t="shared" si="26"/>
        <v/>
      </c>
      <c r="AM25" s="29" t="str">
        <f t="shared" si="27"/>
        <v/>
      </c>
      <c r="AN25" s="112" t="str">
        <f t="shared" si="28"/>
        <v/>
      </c>
      <c r="AO25" s="28" t="str">
        <f t="shared" ca="1" si="14"/>
        <v/>
      </c>
      <c r="AP25" s="29" t="str">
        <f t="shared" si="15"/>
        <v/>
      </c>
      <c r="AQ25" s="29" t="str">
        <f t="shared" si="16"/>
        <v/>
      </c>
      <c r="AR25" s="29" t="str">
        <f t="shared" si="17"/>
        <v/>
      </c>
      <c r="AS25" s="30" t="str">
        <f t="shared" si="18"/>
        <v/>
      </c>
      <c r="AT25" s="6"/>
      <c r="AU25" s="20"/>
      <c r="AV25" s="20"/>
      <c r="AW25" s="44">
        <f t="shared" si="19"/>
        <v>12</v>
      </c>
      <c r="AX25" s="35" t="e">
        <f t="shared" si="1"/>
        <v>#N/A</v>
      </c>
      <c r="AY25" s="35" t="e" cm="1">
        <f t="array" ref="AY25">_xlfn.XMATCH(1,IF(IF((AU25=$DP$24:$EO$24)=TRUE,1,0)+IF((AV25=$DP$25:$EO$25)=TRUE,1,0)=2,1,0))</f>
        <v>#N/A</v>
      </c>
      <c r="AZ25" s="35" t="str" cm="1">
        <f t="array" aca="1" ref="AZ25:BD25" ca="1">AJ25:AN25</f>
        <v/>
      </c>
      <c r="BA25" s="35" t="str">
        <f ca="1"/>
        <v/>
      </c>
      <c r="BB25" s="35" t="str">
        <f ca="1"/>
        <v/>
      </c>
      <c r="BC25" s="35" t="str">
        <f ca="1"/>
        <v/>
      </c>
      <c r="BD25" s="35" t="str">
        <f ca="1"/>
        <v/>
      </c>
      <c r="BE25" s="35">
        <f t="shared" si="29"/>
        <v>0</v>
      </c>
      <c r="BF25" s="35" t="e" cm="1">
        <f t="array" ref="BF25">IF(AND(BE25=1,AX25&lt;&gt;1),VLOOKUP(E25,변환표준점수!$H$8:$O$60,_xlfn.XMATCH('표점 계산기'!$AU25,변환표준점수!$I$6:$O$6)+1,FALSE),IF(AND($E25=0,$DW$4=1),INDEX($CQ$7:$CQ$73,SUM(IF(AO25=$CY$7:$CY$59,ROW($A$1:$A$50),0))),IF(AND($E25&lt;&gt;0,$DW$4&lt;&gt;1),INDEX($CM$7:$CM$73,SUM(IF(AO25=$CU$7:$CU$59,ROW($A$1:$A$50),0))),AO25:AS25)))</f>
        <v>#N/A</v>
      </c>
      <c r="BG25" s="35"/>
      <c r="BH25" s="35"/>
      <c r="BI25" s="35"/>
      <c r="BJ25" s="35"/>
      <c r="BK25" s="35" t="e">
        <f>VLOOKUP(G25,변환표준점수!$X$8:$AM$16,_xlfn.XMATCH(AU25,변환표준점수!$Y$5:$AM$5)+IF(OR(AW25=6,AW25=7,AW25=10,AW25=11),IF(AX25=1,0,1),0)+1,FALSE)</f>
        <v>#N/A</v>
      </c>
      <c r="BL25" s="35" t="e">
        <f>VLOOKUP(H25,변환표준점수!$AO$8:$BE$16,_xlfn.XMATCH(AU25,변환표준점수!$AP$5:$BE$5)+IF(OR(AW25=3,AW25=6,AW25=8,AW25=9,AW25=10),IF(AX25=1,0,1),0)+1,FALSE)</f>
        <v>#N/A</v>
      </c>
      <c r="BM25" s="35" t="e">
        <f>IF(I25=0,VLOOKUP(K25,변환표준점수!$BU$8:$CF$62,'표점 계산기'!$AW25+1,FALSE),VLOOKUP(I25,변환표준점수!$BH$8:$BS$62,'표점 계산기'!$AW25+1,FALSE))</f>
        <v>#N/A</v>
      </c>
      <c r="BN25" s="35" t="e">
        <f>IF(J25=0,VLOOKUP(L25,변환표준점수!$BU$8:$CF$62,'표점 계산기'!$AW25+1,FALSE),VLOOKUP(J25,변환표준점수!$BH$8:$BS$62,'표점 계산기'!$AW25+1,FALSE))</f>
        <v>#N/A</v>
      </c>
      <c r="BO25" s="35" cm="1">
        <f t="array" ref="BO25">IF(M25=0,0,IF(OR(AW25=3,AW25=4),0,IF(AW25=1,INDEX($DI$7:$DI$15,SUM(IF(M25&lt;$DH$7:$DH$15=TRUE,1,0))+1),VLOOKUP(M25,변환표준점수!$BH$8:$BS$62,'표점 계산기'!AW25+1,FALSE))))</f>
        <v>0</v>
      </c>
      <c r="BP25" s="35" t="e" cm="1">
        <f t="array" ref="BP25">INDEX($DP$24:$EO$31,COLUMN(C20),$AY25)</f>
        <v>#N/A</v>
      </c>
      <c r="BQ25" s="35" t="e" cm="1">
        <f t="array" ref="BQ25">INDEX($DP$24:$EO$31,COLUMN(D20),$AY25)</f>
        <v>#N/A</v>
      </c>
      <c r="BR25" s="35" t="e" cm="1">
        <f t="array" ref="BR25">INDEX($DP$24:$EO$31,COLUMN(E20),$AY25)</f>
        <v>#N/A</v>
      </c>
      <c r="BS25" s="35" t="e" cm="1">
        <f t="array" ref="BS25">INDEX($DP$24:$EO$31,COLUMN(F20),$AY25)</f>
        <v>#N/A</v>
      </c>
      <c r="BT25" s="35" t="e" cm="1">
        <f t="array" ref="BT25">INDEX($DP$24:$EO$31,COLUMN(G20),$AY25)</f>
        <v>#N/A</v>
      </c>
      <c r="BU25" s="35" t="e" cm="1">
        <f t="array" ref="BU25">INDEX($DP$24:$EO$31,COLUMN(H20),$AY25)</f>
        <v>#N/A</v>
      </c>
      <c r="BV25" s="59" t="str" cm="1">
        <f t="array" aca="1" ref="BV25:BZ25" ca="1">IFERROR(ROUND(IF(IFERROR(BF25:BJ25/BF25:BJ25,0)=1,(IFERROR(AZ25:BD25*BP25,0)+IFERROR(BF25:BJ25*BQ25,0)+(SUM(BM25:BO25)-MIN(BM25:BO25))*BR25+BK25*BS25+BL25*BT25)*BU25+BK25*(1-BS25)+BL25*(1-BT25)+IF(AW25=1,BO25,0),""),2),"")</f>
        <v/>
      </c>
      <c r="BW25" s="48" t="str">
        <f ca="1"/>
        <v/>
      </c>
      <c r="BX25" s="48" t="str">
        <f ca="1"/>
        <v/>
      </c>
      <c r="BY25" s="48" t="str">
        <f ca="1"/>
        <v/>
      </c>
      <c r="BZ25" s="60" t="str">
        <f ca="1"/>
        <v/>
      </c>
      <c r="CA25" s="6"/>
      <c r="CB25" s="5"/>
      <c r="CC25" s="5"/>
      <c r="CD25" s="5"/>
      <c r="CE25" s="5"/>
      <c r="CF25" s="5"/>
      <c r="CG25" s="5"/>
      <c r="CH25" s="64">
        <v>89</v>
      </c>
      <c r="CI25" s="64">
        <v>125</v>
      </c>
      <c r="CJ25" s="64">
        <v>89</v>
      </c>
      <c r="CK25" s="5"/>
      <c r="CL25" s="64">
        <v>79</v>
      </c>
      <c r="CM25" s="64">
        <v>118</v>
      </c>
      <c r="CN25" s="64">
        <v>79</v>
      </c>
      <c r="CO25" s="6"/>
      <c r="CP25" s="64">
        <v>73</v>
      </c>
      <c r="CQ25" s="64">
        <v>118</v>
      </c>
      <c r="CR25" s="64">
        <v>73</v>
      </c>
      <c r="CS25" s="5"/>
      <c r="CT25" s="64">
        <v>79</v>
      </c>
      <c r="CU25" s="6" cm="1">
        <f t="array" ref="CU25">INDEX(변환표준점수!$I$8:$O$60,ROW(A19),_xlfn.XMATCH('표점 계산기'!$B$3,변환표준점수!$I$6:$O$6))</f>
        <v>121.5</v>
      </c>
      <c r="CV25" s="64">
        <v>79</v>
      </c>
      <c r="CW25" s="5"/>
      <c r="CX25" s="6">
        <v>92</v>
      </c>
      <c r="CY25" s="6">
        <v>125</v>
      </c>
      <c r="CZ25" s="6">
        <v>95</v>
      </c>
      <c r="DA25" s="5"/>
      <c r="DB25" s="5"/>
      <c r="DC25" s="5"/>
      <c r="DD25" s="5"/>
      <c r="DE25" s="5"/>
      <c r="DF25" s="5"/>
      <c r="DG25" s="5"/>
      <c r="DH25" s="5"/>
      <c r="DI25" s="5"/>
      <c r="DJ25" s="5"/>
      <c r="DK25" s="6">
        <v>82</v>
      </c>
      <c r="DL25" s="5">
        <f>VLOOKUP(DK25,변환표준점수!$BH$8:$BS$62,1+'표점 계산기'!$DV$4,FALSE)</f>
        <v>61.16</v>
      </c>
      <c r="DM25" s="5">
        <f>VLOOKUP(DK25,변환표준점수!$BU$8:$CF$46,1+'표점 계산기'!$DV$4,FALSE)</f>
        <v>60.48</v>
      </c>
      <c r="DN25" s="5"/>
      <c r="DO25" s="5"/>
      <c r="DP25" s="10" t="s">
        <v>41</v>
      </c>
      <c r="DQ25" s="5" t="s">
        <v>42</v>
      </c>
      <c r="DR25" s="5" t="s">
        <v>45</v>
      </c>
      <c r="DS25" s="5" t="s">
        <v>44</v>
      </c>
      <c r="DT25" s="5" t="s">
        <v>45</v>
      </c>
      <c r="DU25" s="5" t="s">
        <v>44</v>
      </c>
      <c r="DV25" s="10" t="s">
        <v>46</v>
      </c>
      <c r="DW25" s="5" t="s">
        <v>45</v>
      </c>
      <c r="DX25" s="5" t="s">
        <v>44</v>
      </c>
      <c r="DY25" s="5" t="s">
        <v>45</v>
      </c>
      <c r="DZ25" s="5" t="s">
        <v>44</v>
      </c>
      <c r="EA25" s="5" t="s">
        <v>47</v>
      </c>
      <c r="EB25" s="5" t="s">
        <v>45</v>
      </c>
      <c r="EC25" s="5" t="s">
        <v>44</v>
      </c>
      <c r="ED25" s="5" t="s">
        <v>45</v>
      </c>
      <c r="EE25" s="5" t="s">
        <v>44</v>
      </c>
      <c r="EF25" s="5" t="s">
        <v>45</v>
      </c>
      <c r="EG25" s="5" t="s">
        <v>44</v>
      </c>
      <c r="EH25" s="5" t="s">
        <v>48</v>
      </c>
      <c r="EI25" s="5" t="s">
        <v>45</v>
      </c>
      <c r="EJ25" s="5" t="s">
        <v>44</v>
      </c>
      <c r="EK25" s="5" t="s">
        <v>45</v>
      </c>
      <c r="EL25" s="5" t="s">
        <v>49</v>
      </c>
      <c r="EM25" s="5" t="s">
        <v>50</v>
      </c>
      <c r="EN25" s="5" t="s">
        <v>41</v>
      </c>
      <c r="EO25" s="5" t="s">
        <v>42</v>
      </c>
      <c r="EP25" s="5"/>
      <c r="EQ25" s="5"/>
      <c r="ER25" s="5"/>
      <c r="ES25" s="5"/>
      <c r="ET25" s="5"/>
      <c r="EU25" s="5"/>
      <c r="EV25" s="5"/>
      <c r="EW25" s="5"/>
      <c r="EX25" s="5"/>
      <c r="EY25" s="5"/>
      <c r="EZ25" s="5"/>
      <c r="FA25" s="5"/>
      <c r="FB25" s="5"/>
      <c r="FC25" s="5"/>
      <c r="FD25" s="5"/>
      <c r="FE25" s="5"/>
      <c r="FF25" s="5"/>
    </row>
    <row r="26" spans="1:162" x14ac:dyDescent="0.3">
      <c r="A26" s="5"/>
      <c r="B26" s="17" t="str">
        <f t="shared" si="2"/>
        <v/>
      </c>
      <c r="C26" s="23"/>
      <c r="D26" s="23"/>
      <c r="E26" s="23"/>
      <c r="F26" s="23"/>
      <c r="G26" s="23"/>
      <c r="H26" s="24"/>
      <c r="I26" s="24"/>
      <c r="J26" s="24"/>
      <c r="K26" s="24"/>
      <c r="L26" s="24"/>
      <c r="M26" s="24"/>
      <c r="N26" s="23"/>
      <c r="O26" s="24"/>
      <c r="P26" s="6"/>
      <c r="Q26" s="65">
        <f t="shared" si="3"/>
        <v>1</v>
      </c>
      <c r="R26" s="6" t="e">
        <f t="shared" si="20"/>
        <v>#N/A</v>
      </c>
      <c r="S26" s="6" t="e">
        <f t="shared" si="21"/>
        <v>#N/A</v>
      </c>
      <c r="T26" s="6" t="e">
        <f t="shared" si="22"/>
        <v>#N/A</v>
      </c>
      <c r="U26" s="6" t="e">
        <f t="shared" si="23"/>
        <v>#N/A</v>
      </c>
      <c r="V26" s="8" cm="1">
        <f t="array" ref="V26">IF(M26=0,0,IF(OR($DV$4=3,$DV$4=4),0,IF($DV$4=1,INDEX($DI$7:$DI$15,SUM(IF(M26&lt;$DH$7:$DH$15=TRUE,1,0))+1),VLOOKUP(M26,$DK$7:$DL$107,2,FALSE))))</f>
        <v>0</v>
      </c>
      <c r="W26" s="6" t="e">
        <f t="shared" si="8"/>
        <v>#N/A</v>
      </c>
      <c r="X26" s="65" cm="1">
        <f t="array" aca="1" ref="X26" ca="1">SUM(IF((IF(E26=0,INDIRECT(_xlfn.CONCAT($CQ$1,MATCH(F26,$CP$7:$CP$100,0)+6)):INDIRECT(_xlfn.CONCAT($CQ$1,MATCH(F26,$CP$7:$CP$100,0)+6+SUM(IF((F26=$CP$7:$CP$59)=TRUE,1,0))-1)),INDIRECT(_xlfn.CONCAT($CM$1,MATCH(E26,$CL$7:$CL$100,0)+6)):INDIRECT(_xlfn.CONCAT($CM$1,MATCH(E26,$CL$7:$CL$100,0)+6+SUM(IF((E26=$CL$7:$CL$59)=TRUE,1,0))-1)))*$S$3*$Q26)=0,0,1))</f>
        <v>2</v>
      </c>
      <c r="Y26" s="65" t="e" cm="1">
        <f t="array" aca="1" ref="Y26" ca="1">SUM(IF((TRANSPOSE(MMULT(MMULT(_xlfn.MUNIT(X26),IF(ROUND(MMULT(IF(E26=0,INDIRECT(_xlfn.CONCAT($CQ$1,MATCH(F26,$CP$7:$CP$100,0)+6)):INDIRECT(_xlfn.CONCAT($CQ$1,MATCH(F26,$CP$7:$CP$100,0)+6+SUM(IF((F26=$CP$7:$CP$59)=TRUE,1,0))-1)),INDIRECT(_xlfn.CONCAT($CM$1,MATCH(E26,$CL$7:$CL$100,0)+6)):INDIRECT(_xlfn.CONCAT($CM$1,MATCH(E26,$CL$7:$CL$100,0)+6+SUM(IF((E26=$CL$7:$CL$59)=TRUE,1,0))-1)))*$S$3*$Q26,1/TRANSPOSE(W26-INDIRECT(_xlfn.CONCAT($CI$1,MATCH(D26,$CH$7:$CH$100,0)+6)):INDIRECT(_xlfn.CONCAT($CI$1,MATCH(D26,$CH$7:$CH$100,0)+6+SUM(IF((D26=$CH$7:$CH$59)=TRUE,1,0))-1))*$R$3)),1)=1,1,0)),W26-INDIRECT(_xlfn.CONCAT($CI$1,MATCH(D26,$CH$7:$CH$100,0)+6)):INDIRECT(_xlfn.CONCAT($CI$1,MATCH(D26,$CH$7:$CH$100,0)+6+SUM(IF((D26=$CH$7:$CH$59)=TRUE,1,0))-1))*$R$3)))=0,0,1))</f>
        <v>#N/A</v>
      </c>
      <c r="Z26" s="65"/>
      <c r="AA26" s="65" t="str" cm="1">
        <f t="array" aca="1" ref="AA26" ca="1">IFERROR(ROUND(IF(_xlfn._xlws.SORT(TRANSPOSE(MMULT(MMULT(_xlfn.MUNIT(X26),IF(ROUND(MMULT(IF(E26=0,IF($DW$4=1,INDIRECT(_xlfn.CONCAT($CY$1,MATCH(F26,$CX$7:$CX$100,0)+6)):INDIRECT(_xlfn.CONCAT($CY$1,MATCH(F26,$CX$7:$CX$100,0)+6+SUM(IF((F26=$CX$7:$CX$59)=TRUE,1,0))-1)),INDIRECT(_xlfn.CONCAT($CQ$1,MATCH(F26,$CP$7:$CP$100,0)+6)):INDIRECT(_xlfn.CONCAT($CQ$1,MATCH(F26,$CP$7:$CP$100,0)+6+SUM(IF((F26=$CP$7:$CP$59)=TRUE,1,0))-1))),IF(OR($DW$4=2,$DW$4=3),INDIRECT(_xlfn.CONCAT($CU$1,MATCH(E26,$CT$7:$CT$100,0)+6)):INDIRECT(_xlfn.CONCAT($CU$1,MATCH(E26,$CT$7:$CT$100,0)+6+SUM(IF((E26=$CT$7:$CT$59)=TRUE,1,0))-1)),INDIRECT(_xlfn.CONCAT($CM$1,MATCH(E26,$CL$7:$CL$100,0)+6)):INDIRECT(_xlfn.CONCAT($CM$1,MATCH(E26,$CL$7:$CL$100,0)+6+SUM(IF((E26=$CL$7:$CL$59)=TRUE,1,0))-1))))*$S$3*IF(AND($DV$4=4,F26=0),1.1,1),1/TRANSPOSE(W26-INDIRECT(_xlfn.CONCAT($CI$1,MATCH(D26,$CH$7:$CH$100,0)+6)):INDIRECT(_xlfn.CONCAT($CI$1,MATCH(D26,$CH$7:$CH$100,0)+6+SUM(IF((D26=$CH$7:$CH$59)=TRUE,1,0))-1))*$R$3)),3)=1,1,0)),W26-INDIRECT(_xlfn.CONCAT($CI$1,MATCH(D26,$CH$7:$CH$100,0)+6)):INDIRECT(_xlfn.CONCAT($CI$1,MATCH(D26,$CH$7:$CH$100,0)+6+SUM(IF((D26=$CH$7:$CH$59)=TRUE,1,0))-1))*$R$3))/($S$3*$Q26),1,-1,TRUE)=0,"",_xlfn._xlws.SORT(TRANSPOSE(MMULT(MMULT(_xlfn.MUNIT(X26),IF(ROUND(MMULT(IF(E26=0,IF($DW$4=1,INDIRECT(_xlfn.CONCAT($CY$1,MATCH(F26,$CX$7:$CX$100,0)+6)):INDIRECT(_xlfn.CONCAT($CY$1,MATCH(F26,$CX$7:$CX$100,0)+6+SUM(IF((F26=$CX$7:$CX$59)=TRUE,1,0))-1)),INDIRECT(_xlfn.CONCAT($CQ$1,MATCH(F26,$CP$7:$CP$100,0)+6)):INDIRECT(_xlfn.CONCAT($CQ$1,MATCH(F26,$CP$7:$CP$100,0)+6+SUM(IF((F26=$CP$7:$CP$59)=TRUE,1,0))-1))),IF(OR($DW$4=2,$DW$4=3),INDIRECT(_xlfn.CONCAT($CU$1,MATCH(E26,$CT$7:$CT$100,0)+6)):INDIRECT(_xlfn.CONCAT($CU$1,MATCH(E26,$CT$7:$CT$100,0)+6+SUM(IF((E26=$CT$7:$CT$59)=TRUE,1,0))-1)),INDIRECT(_xlfn.CONCAT($CM$1,MATCH(E26,$CL$7:$CL$100,0)+6)):INDIRECT(_xlfn.CONCAT($CM$1,MATCH(E26,$CL$7:$CL$100,0)+6+SUM(IF((E26=$CL$7:$CL$59)=TRUE,1,0))-1))))*$S$3*IF(AND($DV$4=4,F26=0),1.1,1),1/TRANSPOSE(W26-INDIRECT(_xlfn.CONCAT($CI$1,MATCH(D26,$CH$7:$CH$100,0)+6)):INDIRECT(_xlfn.CONCAT($CI$1,MATCH(D26,$CH$7:$CH$100,0)+6+SUM(IF((D26=$CH$7:$CH$59)=TRUE,1,0))-1))*$R$3)),3)=1,1,0)),W26-INDIRECT(_xlfn.CONCAT($CI$1,MATCH(D26,$CH$7:$CH$100,0)+6)):INDIRECT(_xlfn.CONCAT($CI$1,MATCH(D26,$CH$7:$CH$100,0)+6+SUM(IF((D26=$CH$7:$CH$59)=TRUE,1,0))-1))*$R$3))/($S$3*$Q26),1,-1,TRUE)),1),"")</f>
        <v/>
      </c>
      <c r="AB26" s="65"/>
      <c r="AC26" s="65"/>
      <c r="AD26" s="65"/>
      <c r="AE26" s="65"/>
      <c r="AF26" s="65"/>
      <c r="AG26" s="65"/>
      <c r="AH26" s="65"/>
      <c r="AI26" s="6"/>
      <c r="AJ26" s="28" t="str">
        <f t="shared" ca="1" si="24"/>
        <v/>
      </c>
      <c r="AK26" s="29" t="str">
        <f t="shared" si="25"/>
        <v/>
      </c>
      <c r="AL26" s="29" t="str">
        <f t="shared" si="26"/>
        <v/>
      </c>
      <c r="AM26" s="29" t="str">
        <f t="shared" si="27"/>
        <v/>
      </c>
      <c r="AN26" s="112" t="str">
        <f t="shared" si="28"/>
        <v/>
      </c>
      <c r="AO26" s="28" t="str">
        <f t="shared" ca="1" si="14"/>
        <v/>
      </c>
      <c r="AP26" s="29" t="str">
        <f t="shared" si="15"/>
        <v/>
      </c>
      <c r="AQ26" s="29" t="str">
        <f t="shared" si="16"/>
        <v/>
      </c>
      <c r="AR26" s="29" t="str">
        <f t="shared" si="17"/>
        <v/>
      </c>
      <c r="AS26" s="30" t="str">
        <f t="shared" si="18"/>
        <v/>
      </c>
      <c r="AT26" s="6"/>
      <c r="AU26" s="20"/>
      <c r="AV26" s="20"/>
      <c r="AW26" s="44">
        <f t="shared" si="19"/>
        <v>12</v>
      </c>
      <c r="AX26" s="35" t="e">
        <f t="shared" si="1"/>
        <v>#N/A</v>
      </c>
      <c r="AY26" s="35" t="e" cm="1">
        <f t="array" ref="AY26">_xlfn.XMATCH(1,IF(IF((AU26=$DP$24:$EO$24)=TRUE,1,0)+IF((AV26=$DP$25:$EO$25)=TRUE,1,0)=2,1,0))</f>
        <v>#N/A</v>
      </c>
      <c r="AZ26" s="35" t="str" cm="1">
        <f t="array" aca="1" ref="AZ26:BD26" ca="1">AJ26:AN26</f>
        <v/>
      </c>
      <c r="BA26" s="35" t="str">
        <f ca="1"/>
        <v/>
      </c>
      <c r="BB26" s="35" t="str">
        <f ca="1"/>
        <v/>
      </c>
      <c r="BC26" s="35" t="str">
        <f ca="1"/>
        <v/>
      </c>
      <c r="BD26" s="35" t="str">
        <f ca="1"/>
        <v/>
      </c>
      <c r="BE26" s="35">
        <f t="shared" si="29"/>
        <v>0</v>
      </c>
      <c r="BF26" s="35" t="e" cm="1">
        <f t="array" ref="BF26">IF(AND(BE26=1,AX26&lt;&gt;1),VLOOKUP(E26,변환표준점수!$H$8:$O$60,_xlfn.XMATCH('표점 계산기'!$AU26,변환표준점수!$I$6:$O$6)+1,FALSE),IF(AND($E26=0,$DW$4=1),INDEX($CQ$7:$CQ$73,SUM(IF(AO26=$CY$7:$CY$59,ROW($A$1:$A$50),0))),IF(AND($E26&lt;&gt;0,$DW$4&lt;&gt;1),INDEX($CM$7:$CM$73,SUM(IF(AO26=$CU$7:$CU$59,ROW($A$1:$A$50),0))),AO26:AS26)))</f>
        <v>#N/A</v>
      </c>
      <c r="BG26" s="35"/>
      <c r="BH26" s="35"/>
      <c r="BI26" s="35"/>
      <c r="BJ26" s="35"/>
      <c r="BK26" s="35" t="e">
        <f>VLOOKUP(G26,변환표준점수!$X$8:$AM$16,_xlfn.XMATCH(AU26,변환표준점수!$Y$5:$AM$5)+IF(OR(AW26=6,AW26=7,AW26=10,AW26=11),IF(AX26=1,0,1),0)+1,FALSE)</f>
        <v>#N/A</v>
      </c>
      <c r="BL26" s="35" t="e">
        <f>VLOOKUP(H26,변환표준점수!$AO$8:$BE$16,_xlfn.XMATCH(AU26,변환표준점수!$AP$5:$BE$5)+IF(OR(AW26=3,AW26=6,AW26=8,AW26=9,AW26=10),IF(AX26=1,0,1),0)+1,FALSE)</f>
        <v>#N/A</v>
      </c>
      <c r="BM26" s="35" t="e">
        <f>IF(I26=0,VLOOKUP(K26,변환표준점수!$BU$8:$CF$62,'표점 계산기'!$AW26+1,FALSE),VLOOKUP(I26,변환표준점수!$BH$8:$BS$62,'표점 계산기'!$AW26+1,FALSE))</f>
        <v>#N/A</v>
      </c>
      <c r="BN26" s="35" t="e">
        <f>IF(J26=0,VLOOKUP(L26,변환표준점수!$BU$8:$CF$62,'표점 계산기'!$AW26+1,FALSE),VLOOKUP(J26,변환표준점수!$BH$8:$BS$62,'표점 계산기'!$AW26+1,FALSE))</f>
        <v>#N/A</v>
      </c>
      <c r="BO26" s="35" cm="1">
        <f t="array" ref="BO26">IF(M26=0,0,IF(OR(AW26=3,AW26=4),0,IF(AW26=1,INDEX($DI$7:$DI$15,SUM(IF(M26&lt;$DH$7:$DH$15=TRUE,1,0))+1),VLOOKUP(M26,변환표준점수!$BH$8:$BS$62,'표점 계산기'!AW26+1,FALSE))))</f>
        <v>0</v>
      </c>
      <c r="BP26" s="35" t="e" cm="1">
        <f t="array" ref="BP26">INDEX($DP$24:$EO$31,COLUMN(C21),$AY26)</f>
        <v>#N/A</v>
      </c>
      <c r="BQ26" s="35" t="e" cm="1">
        <f t="array" ref="BQ26">INDEX($DP$24:$EO$31,COLUMN(D21),$AY26)</f>
        <v>#N/A</v>
      </c>
      <c r="BR26" s="35" t="e" cm="1">
        <f t="array" ref="BR26">INDEX($DP$24:$EO$31,COLUMN(E21),$AY26)</f>
        <v>#N/A</v>
      </c>
      <c r="BS26" s="35" t="e" cm="1">
        <f t="array" ref="BS26">INDEX($DP$24:$EO$31,COLUMN(F21),$AY26)</f>
        <v>#N/A</v>
      </c>
      <c r="BT26" s="35" t="e" cm="1">
        <f t="array" ref="BT26">INDEX($DP$24:$EO$31,COLUMN(G21),$AY26)</f>
        <v>#N/A</v>
      </c>
      <c r="BU26" s="35" t="e" cm="1">
        <f t="array" ref="BU26">INDEX($DP$24:$EO$31,COLUMN(H21),$AY26)</f>
        <v>#N/A</v>
      </c>
      <c r="BV26" s="59" t="str" cm="1">
        <f t="array" aca="1" ref="BV26:BZ26" ca="1">IFERROR(ROUND(IF(IFERROR(BF26:BJ26/BF26:BJ26,0)=1,(IFERROR(AZ26:BD26*BP26,0)+IFERROR(BF26:BJ26*BQ26,0)+(SUM(BM26:BO26)-MIN(BM26:BO26))*BR26+BK26*BS26+BL26*BT26)*BU26+BK26*(1-BS26)+BL26*(1-BT26)+IF(AW26=1,BO26,0),""),2),"")</f>
        <v/>
      </c>
      <c r="BW26" s="48" t="str">
        <f ca="1"/>
        <v/>
      </c>
      <c r="BX26" s="48" t="str">
        <f ca="1"/>
        <v/>
      </c>
      <c r="BY26" s="48" t="str">
        <f ca="1"/>
        <v/>
      </c>
      <c r="BZ26" s="60" t="str">
        <f ca="1"/>
        <v/>
      </c>
      <c r="CA26" s="6"/>
      <c r="CB26" s="5"/>
      <c r="CC26" s="5"/>
      <c r="CD26" s="5"/>
      <c r="CE26" s="5"/>
      <c r="CF26" s="5"/>
      <c r="CG26" s="5"/>
      <c r="CH26" s="64">
        <v>88</v>
      </c>
      <c r="CI26" s="64">
        <v>124</v>
      </c>
      <c r="CJ26" s="64">
        <v>88</v>
      </c>
      <c r="CK26" s="5"/>
      <c r="CL26" s="64">
        <v>78</v>
      </c>
      <c r="CM26" s="64">
        <v>117</v>
      </c>
      <c r="CN26" s="64">
        <v>78</v>
      </c>
      <c r="CO26" s="6"/>
      <c r="CP26" s="64">
        <v>72</v>
      </c>
      <c r="CQ26" s="64">
        <v>117</v>
      </c>
      <c r="CR26" s="64">
        <v>72</v>
      </c>
      <c r="CS26" s="5"/>
      <c r="CT26" s="64">
        <v>78</v>
      </c>
      <c r="CU26" s="6" cm="1">
        <f t="array" ref="CU26">INDEX(변환표준점수!$I$8:$O$60,ROW(A20),_xlfn.XMATCH('표점 계산기'!$B$3,변환표준점수!$I$6:$O$6))</f>
        <v>121</v>
      </c>
      <c r="CV26" s="64">
        <v>78</v>
      </c>
      <c r="CW26" s="5"/>
      <c r="CX26" s="6">
        <v>91</v>
      </c>
      <c r="CY26" s="6">
        <v>124.66</v>
      </c>
      <c r="CZ26" s="6">
        <v>95</v>
      </c>
      <c r="DA26" s="5"/>
      <c r="DB26" s="5"/>
      <c r="DC26" s="5"/>
      <c r="DD26" s="5"/>
      <c r="DE26" s="5"/>
      <c r="DF26" s="5"/>
      <c r="DG26" s="5"/>
      <c r="DH26" s="5"/>
      <c r="DI26" s="5"/>
      <c r="DJ26" s="5"/>
      <c r="DK26" s="6">
        <v>81</v>
      </c>
      <c r="DL26" s="5">
        <f>VLOOKUP(DK26,변환표준점수!$BH$8:$BS$62,1+'표점 계산기'!$DV$4,FALSE)</f>
        <v>60.91</v>
      </c>
      <c r="DM26" s="5">
        <f>VLOOKUP(DK26,변환표준점수!$BU$8:$CF$46,1+'표점 계산기'!$DV$4,FALSE)</f>
        <v>60.17</v>
      </c>
      <c r="DN26" s="5"/>
      <c r="DO26" s="5" t="s">
        <v>8</v>
      </c>
      <c r="DP26" s="5">
        <v>1</v>
      </c>
      <c r="DQ26" s="5">
        <v>1</v>
      </c>
      <c r="DR26" s="5">
        <v>1</v>
      </c>
      <c r="DS26" s="5">
        <v>1</v>
      </c>
      <c r="DT26" s="5">
        <v>1</v>
      </c>
      <c r="DU26" s="6">
        <v>1</v>
      </c>
      <c r="DV26" s="6">
        <v>1.1000000000000001</v>
      </c>
      <c r="DW26" s="5">
        <v>1.25</v>
      </c>
      <c r="DX26" s="5">
        <v>2</v>
      </c>
      <c r="DY26" s="5">
        <f>200/CI7</f>
        <v>1.3888888888888888</v>
      </c>
      <c r="DZ26" s="5">
        <f>300/CI7</f>
        <v>2.0833333333333335</v>
      </c>
      <c r="EA26" s="5">
        <f>300/CI7</f>
        <v>2.0833333333333335</v>
      </c>
      <c r="EB26" s="5">
        <v>1.25</v>
      </c>
      <c r="EC26" s="5">
        <v>2</v>
      </c>
      <c r="ED26" s="5">
        <f>250/CI7</f>
        <v>1.7361111111111112</v>
      </c>
      <c r="EE26" s="5">
        <f>300/CI7</f>
        <v>2.0833333333333335</v>
      </c>
      <c r="EF26" s="5">
        <v>0.2</v>
      </c>
      <c r="EG26" s="5">
        <v>0.35</v>
      </c>
      <c r="EH26" s="5">
        <v>0.25</v>
      </c>
      <c r="EI26" s="5">
        <f>140/CI7</f>
        <v>0.97222222222222221</v>
      </c>
      <c r="EJ26" s="5">
        <f>210/CI7</f>
        <v>1.4583333333333333</v>
      </c>
      <c r="EK26" s="5">
        <f>200/CI7</f>
        <v>1.3888888888888888</v>
      </c>
      <c r="EL26" s="5">
        <f>300/CI7</f>
        <v>2.0833333333333335</v>
      </c>
      <c r="EM26" s="5">
        <f>300/CI7</f>
        <v>2.0833333333333335</v>
      </c>
      <c r="EN26" s="5">
        <v>1.1000000000000001</v>
      </c>
      <c r="EO26" s="5">
        <v>1.1000000000000001</v>
      </c>
      <c r="EP26" s="5"/>
      <c r="EQ26" s="5"/>
      <c r="ER26" s="5"/>
      <c r="ES26" s="5"/>
      <c r="ET26" s="5"/>
      <c r="EU26" s="5"/>
      <c r="EV26" s="5"/>
      <c r="EW26" s="5"/>
      <c r="EX26" s="5"/>
      <c r="EY26" s="5"/>
      <c r="EZ26" s="5"/>
      <c r="FA26" s="5"/>
      <c r="FB26" s="5"/>
      <c r="FC26" s="5"/>
      <c r="FD26" s="5"/>
      <c r="FE26" s="5"/>
      <c r="FF26" s="5"/>
    </row>
    <row r="27" spans="1:162" x14ac:dyDescent="0.3">
      <c r="A27" s="5"/>
      <c r="B27" s="17" t="str">
        <f t="shared" si="2"/>
        <v/>
      </c>
      <c r="C27" s="23"/>
      <c r="D27" s="23"/>
      <c r="E27" s="23"/>
      <c r="F27" s="23"/>
      <c r="G27" s="23"/>
      <c r="H27" s="24"/>
      <c r="I27" s="24"/>
      <c r="J27" s="24"/>
      <c r="K27" s="24"/>
      <c r="L27" s="24"/>
      <c r="M27" s="24"/>
      <c r="N27" s="23"/>
      <c r="O27" s="24"/>
      <c r="P27" s="6"/>
      <c r="Q27" s="65">
        <f t="shared" si="3"/>
        <v>1</v>
      </c>
      <c r="R27" s="6" t="e">
        <f t="shared" si="20"/>
        <v>#N/A</v>
      </c>
      <c r="S27" s="6" t="e">
        <f t="shared" si="21"/>
        <v>#N/A</v>
      </c>
      <c r="T27" s="6" t="e">
        <f t="shared" si="22"/>
        <v>#N/A</v>
      </c>
      <c r="U27" s="6" t="e">
        <f t="shared" si="23"/>
        <v>#N/A</v>
      </c>
      <c r="V27" s="8" cm="1">
        <f t="array" ref="V27">IF(M27=0,0,IF(OR($DV$4=3,$DV$4=4),0,IF($DV$4=1,INDEX($DI$7:$DI$15,SUM(IF(M27&lt;$DH$7:$DH$15=TRUE,1,0))+1),VLOOKUP(M27,$DK$7:$DL$107,2,FALSE))))</f>
        <v>0</v>
      </c>
      <c r="W27" s="6" t="e">
        <f t="shared" si="8"/>
        <v>#N/A</v>
      </c>
      <c r="X27" s="65" cm="1">
        <f t="array" aca="1" ref="X27" ca="1">SUM(IF((IF(E27=0,INDIRECT(_xlfn.CONCAT($CQ$1,MATCH(F27,$CP$7:$CP$100,0)+6)):INDIRECT(_xlfn.CONCAT($CQ$1,MATCH(F27,$CP$7:$CP$100,0)+6+SUM(IF((F27=$CP$7:$CP$59)=TRUE,1,0))-1)),INDIRECT(_xlfn.CONCAT($CM$1,MATCH(E27,$CL$7:$CL$100,0)+6)):INDIRECT(_xlfn.CONCAT($CM$1,MATCH(E27,$CL$7:$CL$100,0)+6+SUM(IF((E27=$CL$7:$CL$59)=TRUE,1,0))-1)))*$S$3*$Q27)=0,0,1))</f>
        <v>2</v>
      </c>
      <c r="Y27" s="65" t="e" cm="1">
        <f t="array" aca="1" ref="Y27" ca="1">SUM(IF((TRANSPOSE(MMULT(MMULT(_xlfn.MUNIT(X27),IF(ROUND(MMULT(IF(E27=0,INDIRECT(_xlfn.CONCAT($CQ$1,MATCH(F27,$CP$7:$CP$100,0)+6)):INDIRECT(_xlfn.CONCAT($CQ$1,MATCH(F27,$CP$7:$CP$100,0)+6+SUM(IF((F27=$CP$7:$CP$59)=TRUE,1,0))-1)),INDIRECT(_xlfn.CONCAT($CM$1,MATCH(E27,$CL$7:$CL$100,0)+6)):INDIRECT(_xlfn.CONCAT($CM$1,MATCH(E27,$CL$7:$CL$100,0)+6+SUM(IF((E27=$CL$7:$CL$59)=TRUE,1,0))-1)))*$S$3*$Q27,1/TRANSPOSE(W27-INDIRECT(_xlfn.CONCAT($CI$1,MATCH(D27,$CH$7:$CH$100,0)+6)):INDIRECT(_xlfn.CONCAT($CI$1,MATCH(D27,$CH$7:$CH$100,0)+6+SUM(IF((D27=$CH$7:$CH$59)=TRUE,1,0))-1))*$R$3)),1)=1,1,0)),W27-INDIRECT(_xlfn.CONCAT($CI$1,MATCH(D27,$CH$7:$CH$100,0)+6)):INDIRECT(_xlfn.CONCAT($CI$1,MATCH(D27,$CH$7:$CH$100,0)+6+SUM(IF((D27=$CH$7:$CH$59)=TRUE,1,0))-1))*$R$3)))=0,0,1))</f>
        <v>#N/A</v>
      </c>
      <c r="Z27" s="65"/>
      <c r="AA27" s="65" t="str" cm="1">
        <f t="array" aca="1" ref="AA27" ca="1">IFERROR(ROUND(IF(_xlfn._xlws.SORT(TRANSPOSE(MMULT(MMULT(_xlfn.MUNIT(X27),IF(ROUND(MMULT(IF(E27=0,IF($DW$4=1,INDIRECT(_xlfn.CONCAT($CY$1,MATCH(F27,$CX$7:$CX$100,0)+6)):INDIRECT(_xlfn.CONCAT($CY$1,MATCH(F27,$CX$7:$CX$100,0)+6+SUM(IF((F27=$CX$7:$CX$59)=TRUE,1,0))-1)),INDIRECT(_xlfn.CONCAT($CQ$1,MATCH(F27,$CP$7:$CP$100,0)+6)):INDIRECT(_xlfn.CONCAT($CQ$1,MATCH(F27,$CP$7:$CP$100,0)+6+SUM(IF((F27=$CP$7:$CP$59)=TRUE,1,0))-1))),IF(OR($DW$4=2,$DW$4=3),INDIRECT(_xlfn.CONCAT($CU$1,MATCH(E27,$CT$7:$CT$100,0)+6)):INDIRECT(_xlfn.CONCAT($CU$1,MATCH(E27,$CT$7:$CT$100,0)+6+SUM(IF((E27=$CT$7:$CT$59)=TRUE,1,0))-1)),INDIRECT(_xlfn.CONCAT($CM$1,MATCH(E27,$CL$7:$CL$100,0)+6)):INDIRECT(_xlfn.CONCAT($CM$1,MATCH(E27,$CL$7:$CL$100,0)+6+SUM(IF((E27=$CL$7:$CL$59)=TRUE,1,0))-1))))*$S$3*IF(AND($DV$4=4,F27=0),1.1,1),1/TRANSPOSE(W27-INDIRECT(_xlfn.CONCAT($CI$1,MATCH(D27,$CH$7:$CH$100,0)+6)):INDIRECT(_xlfn.CONCAT($CI$1,MATCH(D27,$CH$7:$CH$100,0)+6+SUM(IF((D27=$CH$7:$CH$59)=TRUE,1,0))-1))*$R$3)),3)=1,1,0)),W27-INDIRECT(_xlfn.CONCAT($CI$1,MATCH(D27,$CH$7:$CH$100,0)+6)):INDIRECT(_xlfn.CONCAT($CI$1,MATCH(D27,$CH$7:$CH$100,0)+6+SUM(IF((D27=$CH$7:$CH$59)=TRUE,1,0))-1))*$R$3))/($S$3*$Q27),1,-1,TRUE)=0,"",_xlfn._xlws.SORT(TRANSPOSE(MMULT(MMULT(_xlfn.MUNIT(X27),IF(ROUND(MMULT(IF(E27=0,IF($DW$4=1,INDIRECT(_xlfn.CONCAT($CY$1,MATCH(F27,$CX$7:$CX$100,0)+6)):INDIRECT(_xlfn.CONCAT($CY$1,MATCH(F27,$CX$7:$CX$100,0)+6+SUM(IF((F27=$CX$7:$CX$59)=TRUE,1,0))-1)),INDIRECT(_xlfn.CONCAT($CQ$1,MATCH(F27,$CP$7:$CP$100,0)+6)):INDIRECT(_xlfn.CONCAT($CQ$1,MATCH(F27,$CP$7:$CP$100,0)+6+SUM(IF((F27=$CP$7:$CP$59)=TRUE,1,0))-1))),IF(OR($DW$4=2,$DW$4=3),INDIRECT(_xlfn.CONCAT($CU$1,MATCH(E27,$CT$7:$CT$100,0)+6)):INDIRECT(_xlfn.CONCAT($CU$1,MATCH(E27,$CT$7:$CT$100,0)+6+SUM(IF((E27=$CT$7:$CT$59)=TRUE,1,0))-1)),INDIRECT(_xlfn.CONCAT($CM$1,MATCH(E27,$CL$7:$CL$100,0)+6)):INDIRECT(_xlfn.CONCAT($CM$1,MATCH(E27,$CL$7:$CL$100,0)+6+SUM(IF((E27=$CL$7:$CL$59)=TRUE,1,0))-1))))*$S$3*IF(AND($DV$4=4,F27=0),1.1,1),1/TRANSPOSE(W27-INDIRECT(_xlfn.CONCAT($CI$1,MATCH(D27,$CH$7:$CH$100,0)+6)):INDIRECT(_xlfn.CONCAT($CI$1,MATCH(D27,$CH$7:$CH$100,0)+6+SUM(IF((D27=$CH$7:$CH$59)=TRUE,1,0))-1))*$R$3)),3)=1,1,0)),W27-INDIRECT(_xlfn.CONCAT($CI$1,MATCH(D27,$CH$7:$CH$100,0)+6)):INDIRECT(_xlfn.CONCAT($CI$1,MATCH(D27,$CH$7:$CH$100,0)+6+SUM(IF((D27=$CH$7:$CH$59)=TRUE,1,0))-1))*$R$3))/($S$3*$Q27),1,-1,TRUE)),1),"")</f>
        <v/>
      </c>
      <c r="AB27" s="65"/>
      <c r="AC27" s="65"/>
      <c r="AD27" s="65"/>
      <c r="AE27" s="65"/>
      <c r="AF27" s="65"/>
      <c r="AG27" s="65"/>
      <c r="AH27" s="65"/>
      <c r="AI27" s="6"/>
      <c r="AJ27" s="28" t="str">
        <f t="shared" ca="1" si="24"/>
        <v/>
      </c>
      <c r="AK27" s="29" t="str">
        <f t="shared" si="25"/>
        <v/>
      </c>
      <c r="AL27" s="29" t="str">
        <f t="shared" si="26"/>
        <v/>
      </c>
      <c r="AM27" s="29" t="str">
        <f t="shared" si="27"/>
        <v/>
      </c>
      <c r="AN27" s="112" t="str">
        <f t="shared" si="28"/>
        <v/>
      </c>
      <c r="AO27" s="28" t="str">
        <f t="shared" ca="1" si="14"/>
        <v/>
      </c>
      <c r="AP27" s="29" t="str">
        <f t="shared" si="15"/>
        <v/>
      </c>
      <c r="AQ27" s="29" t="str">
        <f t="shared" si="16"/>
        <v/>
      </c>
      <c r="AR27" s="29" t="str">
        <f t="shared" si="17"/>
        <v/>
      </c>
      <c r="AS27" s="30" t="str">
        <f t="shared" si="18"/>
        <v/>
      </c>
      <c r="AT27" s="6"/>
      <c r="AU27" s="20"/>
      <c r="AV27" s="20"/>
      <c r="AW27" s="44">
        <f t="shared" ref="AW27:AW90" si="30">IFERROR(VLOOKUP(AU27,$DU$5:$DV$15,2,FALSE),12)</f>
        <v>12</v>
      </c>
      <c r="AX27" s="35" t="e">
        <f t="shared" ref="AX27:AX90" si="31">VLOOKUP(AV27,$DX$11:$DY$19,2,FALSE)</f>
        <v>#N/A</v>
      </c>
      <c r="AY27" s="35" t="e" cm="1">
        <f t="array" ref="AY27">_xlfn.XMATCH(1,IF(IF((AU27=$DP$24:$EO$24)=TRUE,1,0)+IF((AV27=$DP$25:$EO$25)=TRUE,1,0)=2,1,0))</f>
        <v>#N/A</v>
      </c>
      <c r="AZ27" s="35" t="str" cm="1">
        <f t="array" aca="1" ref="AZ27:BD27" ca="1">AJ27:AN27</f>
        <v/>
      </c>
      <c r="BA27" s="35" t="str">
        <f ca="1"/>
        <v/>
      </c>
      <c r="BB27" s="35" t="str">
        <f ca="1"/>
        <v/>
      </c>
      <c r="BC27" s="35" t="str">
        <f ca="1"/>
        <v/>
      </c>
      <c r="BD27" s="35" t="str">
        <f ca="1"/>
        <v/>
      </c>
      <c r="BE27" s="35">
        <f t="shared" ref="BE27:BE90" si="32">IF(E27=0,0,1)</f>
        <v>0</v>
      </c>
      <c r="BF27" s="35" t="e" cm="1">
        <f t="array" ref="BF27">IF(AND(BE27=1,AX27&lt;&gt;1),VLOOKUP(E27,변환표준점수!$H$8:$O$60,_xlfn.XMATCH('표점 계산기'!$AU27,변환표준점수!$I$6:$O$6)+1,FALSE),IF(AND($E27=0,$DW$4=1),INDEX($CQ$7:$CQ$73,SUM(IF(AO27=$CY$7:$CY$59,ROW($A$1:$A$50),0))),IF(AND($E27&lt;&gt;0,$DW$4&lt;&gt;1),INDEX($CM$7:$CM$73,SUM(IF(AO27=$CU$7:$CU$59,ROW($A$1:$A$50),0))),AO27:AS27)))</f>
        <v>#N/A</v>
      </c>
      <c r="BG27" s="35"/>
      <c r="BH27" s="35"/>
      <c r="BI27" s="35"/>
      <c r="BJ27" s="35"/>
      <c r="BK27" s="35" t="e">
        <f>VLOOKUP(G27,변환표준점수!$X$8:$AM$16,_xlfn.XMATCH(AU27,변환표준점수!$Y$5:$AM$5)+IF(OR(AW27=6,AW27=7,AW27=10,AW27=11),IF(AX27=1,0,1),0)+1,FALSE)</f>
        <v>#N/A</v>
      </c>
      <c r="BL27" s="35" t="e">
        <f>VLOOKUP(H27,변환표준점수!$AO$8:$BE$16,_xlfn.XMATCH(AU27,변환표준점수!$AP$5:$BE$5)+IF(OR(AW27=3,AW27=6,AW27=8,AW27=9,AW27=10),IF(AX27=1,0,1),0)+1,FALSE)</f>
        <v>#N/A</v>
      </c>
      <c r="BM27" s="35" t="e">
        <f>IF(I27=0,VLOOKUP(K27,변환표준점수!$BU$8:$CF$62,'표점 계산기'!$AW27+1,FALSE),VLOOKUP(I27,변환표준점수!$BH$8:$BS$62,'표점 계산기'!$AW27+1,FALSE))</f>
        <v>#N/A</v>
      </c>
      <c r="BN27" s="35" t="e">
        <f>IF(J27=0,VLOOKUP(L27,변환표준점수!$BU$8:$CF$62,'표점 계산기'!$AW27+1,FALSE),VLOOKUP(J27,변환표준점수!$BH$8:$BS$62,'표점 계산기'!$AW27+1,FALSE))</f>
        <v>#N/A</v>
      </c>
      <c r="BO27" s="35" cm="1">
        <f t="array" ref="BO27">IF(M27=0,0,IF(OR(AW27=3,AW27=4),0,IF(AW27=1,INDEX($DI$7:$DI$15,SUM(IF(M27&lt;$DH$7:$DH$15=TRUE,1,0))+1),VLOOKUP(M27,변환표준점수!$BH$8:$BS$62,'표점 계산기'!AW27+1,FALSE))))</f>
        <v>0</v>
      </c>
      <c r="BP27" s="35" t="e" cm="1">
        <f t="array" ref="BP27">INDEX($DP$24:$EO$31,COLUMN(C22),$AY27)</f>
        <v>#N/A</v>
      </c>
      <c r="BQ27" s="35" t="e" cm="1">
        <f t="array" ref="BQ27">INDEX($DP$24:$EO$31,COLUMN(D22),$AY27)</f>
        <v>#N/A</v>
      </c>
      <c r="BR27" s="35" t="e" cm="1">
        <f t="array" ref="BR27">INDEX($DP$24:$EO$31,COLUMN(E22),$AY27)</f>
        <v>#N/A</v>
      </c>
      <c r="BS27" s="35" t="e" cm="1">
        <f t="array" ref="BS27">INDEX($DP$24:$EO$31,COLUMN(F22),$AY27)</f>
        <v>#N/A</v>
      </c>
      <c r="BT27" s="35" t="e" cm="1">
        <f t="array" ref="BT27">INDEX($DP$24:$EO$31,COLUMN(G22),$AY27)</f>
        <v>#N/A</v>
      </c>
      <c r="BU27" s="35" t="e" cm="1">
        <f t="array" ref="BU27">INDEX($DP$24:$EO$31,COLUMN(H22),$AY27)</f>
        <v>#N/A</v>
      </c>
      <c r="BV27" s="59" t="str" cm="1">
        <f t="array" aca="1" ref="BV27:BZ27" ca="1">IFERROR(ROUND(IF(IFERROR(BF27:BJ27/BF27:BJ27,0)=1,(IFERROR(AZ27:BD27*BP27,0)+IFERROR(BF27:BJ27*BQ27,0)+(SUM(BM27:BO27)-MIN(BM27:BO27))*BR27+BK27*BS27+BL27*BT27)*BU27+BK27*(1-BS27)+BL27*(1-BT27)+IF(AW27=1,BO27,0),""),2),"")</f>
        <v/>
      </c>
      <c r="BW27" s="48" t="str">
        <f ca="1"/>
        <v/>
      </c>
      <c r="BX27" s="48" t="str">
        <f ca="1"/>
        <v/>
      </c>
      <c r="BY27" s="48" t="str">
        <f ca="1"/>
        <v/>
      </c>
      <c r="BZ27" s="60" t="str">
        <f ca="1"/>
        <v/>
      </c>
      <c r="CA27" s="6"/>
      <c r="CB27" s="5"/>
      <c r="CC27" s="5"/>
      <c r="CD27" s="5"/>
      <c r="CE27" s="5"/>
      <c r="CF27" s="5"/>
      <c r="CG27" s="5"/>
      <c r="CH27" s="64">
        <v>86</v>
      </c>
      <c r="CI27" s="64">
        <v>123</v>
      </c>
      <c r="CJ27" s="64">
        <v>86</v>
      </c>
      <c r="CK27" s="5"/>
      <c r="CL27" s="64">
        <v>75</v>
      </c>
      <c r="CM27" s="64">
        <v>116</v>
      </c>
      <c r="CN27" s="64">
        <v>75</v>
      </c>
      <c r="CO27" s="6"/>
      <c r="CP27" s="64">
        <v>70</v>
      </c>
      <c r="CQ27" s="64">
        <v>116</v>
      </c>
      <c r="CR27" s="64">
        <v>70</v>
      </c>
      <c r="CS27" s="5"/>
      <c r="CT27" s="64">
        <v>75</v>
      </c>
      <c r="CU27" s="6" cm="1">
        <f t="array" ref="CU27">INDEX(변환표준점수!$I$8:$O$60,ROW(A21),_xlfn.XMATCH('표점 계산기'!$B$3,변환표준점수!$I$6:$O$6))</f>
        <v>112</v>
      </c>
      <c r="CV27" s="64">
        <v>75</v>
      </c>
      <c r="CW27" s="5"/>
      <c r="CX27" s="6">
        <v>90</v>
      </c>
      <c r="CY27" s="6">
        <v>124.33</v>
      </c>
      <c r="CZ27" s="6">
        <v>93</v>
      </c>
      <c r="DA27" s="5"/>
      <c r="DB27" s="5"/>
      <c r="DC27" s="5"/>
      <c r="DD27" s="5"/>
      <c r="DE27" s="5"/>
      <c r="DF27" s="5"/>
      <c r="DG27" s="5"/>
      <c r="DH27" s="5"/>
      <c r="DI27" s="5"/>
      <c r="DJ27" s="5"/>
      <c r="DK27" s="6">
        <v>80</v>
      </c>
      <c r="DL27" s="5">
        <f>VLOOKUP(DK27,변환표준점수!$BH$8:$BS$62,1+'표점 계산기'!$DV$4,FALSE)</f>
        <v>60.65</v>
      </c>
      <c r="DM27" s="5">
        <f>VLOOKUP(DK27,변환표준점수!$BU$8:$CF$46,1+'표점 계산기'!$DV$4,FALSE)</f>
        <v>59.86</v>
      </c>
      <c r="DN27" s="5"/>
      <c r="DO27" s="5" t="s">
        <v>5</v>
      </c>
      <c r="DP27" s="5">
        <v>1.2</v>
      </c>
      <c r="DQ27" s="5">
        <v>1.2</v>
      </c>
      <c r="DR27" s="5">
        <v>1.5</v>
      </c>
      <c r="DS27" s="5">
        <v>1</v>
      </c>
      <c r="DT27" s="5">
        <v>1.2</v>
      </c>
      <c r="DU27" s="6">
        <v>1</v>
      </c>
      <c r="DV27" s="6">
        <v>1.4</v>
      </c>
      <c r="DW27" s="5">
        <v>2</v>
      </c>
      <c r="DX27" s="5">
        <v>2</v>
      </c>
      <c r="DY27" s="5">
        <f>350/CM7</f>
        <v>2.5547445255474455</v>
      </c>
      <c r="DZ27" s="5">
        <f>300/CM7</f>
        <v>2.1897810218978102</v>
      </c>
      <c r="EA27" s="5">
        <f>400/CM7</f>
        <v>2.9197080291970803</v>
      </c>
      <c r="EB27" s="5">
        <v>2</v>
      </c>
      <c r="EC27" s="5">
        <v>2</v>
      </c>
      <c r="ED27" s="5">
        <f>300/CM7</f>
        <v>2.1897810218978102</v>
      </c>
      <c r="EE27" s="5">
        <f>250/CQ7</f>
        <v>1.8248175182481752</v>
      </c>
      <c r="EF27" s="5">
        <v>0.35</v>
      </c>
      <c r="EG27" s="5">
        <v>0.25</v>
      </c>
      <c r="EH27" s="5">
        <v>0.35</v>
      </c>
      <c r="EI27" s="5">
        <f>245/CM7</f>
        <v>1.7883211678832116</v>
      </c>
      <c r="EJ27" s="5">
        <f>210/CQ7</f>
        <v>1.5328467153284671</v>
      </c>
      <c r="EK27" s="5">
        <f>300/CM7</f>
        <v>2.1897810218978102</v>
      </c>
      <c r="EL27" s="5">
        <f>350/CQ7</f>
        <v>2.5547445255474455</v>
      </c>
      <c r="EM27" s="5">
        <f>300/CQ7</f>
        <v>2.1897810218978102</v>
      </c>
      <c r="EN27" s="5">
        <f>1.4*1.1</f>
        <v>1.54</v>
      </c>
      <c r="EO27" s="5">
        <v>1.4</v>
      </c>
      <c r="EP27" s="5"/>
      <c r="EQ27" s="5"/>
      <c r="ER27" s="5"/>
      <c r="ES27" s="5"/>
      <c r="ET27" s="5"/>
      <c r="EU27" s="5"/>
      <c r="EV27" s="5"/>
      <c r="EW27" s="5"/>
      <c r="EX27" s="5"/>
      <c r="EY27" s="5"/>
      <c r="EZ27" s="5"/>
      <c r="FA27" s="5"/>
      <c r="FB27" s="5"/>
      <c r="FC27" s="5"/>
      <c r="FD27" s="5"/>
      <c r="FE27" s="5"/>
      <c r="FF27" s="5"/>
    </row>
    <row r="28" spans="1:162" x14ac:dyDescent="0.3">
      <c r="A28" s="5"/>
      <c r="B28" s="17" t="str">
        <f t="shared" si="2"/>
        <v/>
      </c>
      <c r="C28" s="23"/>
      <c r="D28" s="23"/>
      <c r="E28" s="23"/>
      <c r="F28" s="23"/>
      <c r="G28" s="23"/>
      <c r="H28" s="24"/>
      <c r="I28" s="24"/>
      <c r="J28" s="24"/>
      <c r="K28" s="24"/>
      <c r="L28" s="24"/>
      <c r="M28" s="24"/>
      <c r="N28" s="23"/>
      <c r="O28" s="24"/>
      <c r="P28" s="6"/>
      <c r="Q28" s="65">
        <f t="shared" si="3"/>
        <v>1</v>
      </c>
      <c r="R28" s="6" t="e">
        <f t="shared" si="20"/>
        <v>#N/A</v>
      </c>
      <c r="S28" s="6" t="e">
        <f t="shared" si="21"/>
        <v>#N/A</v>
      </c>
      <c r="T28" s="6" t="e">
        <f t="shared" si="22"/>
        <v>#N/A</v>
      </c>
      <c r="U28" s="6" t="e">
        <f t="shared" si="23"/>
        <v>#N/A</v>
      </c>
      <c r="V28" s="8" cm="1">
        <f t="array" ref="V28">IF(M28=0,0,IF(OR($DV$4=3,$DV$4=4),0,IF($DV$4=1,INDEX($DI$7:$DI$15,SUM(IF(M28&lt;$DH$7:$DH$15=TRUE,1,0))+1),VLOOKUP(M28,$DK$7:$DL$107,2,FALSE))))</f>
        <v>0</v>
      </c>
      <c r="W28" s="6" t="e">
        <f t="shared" si="8"/>
        <v>#N/A</v>
      </c>
      <c r="X28" s="65" cm="1">
        <f t="array" aca="1" ref="X28" ca="1">SUM(IF((IF(E28=0,INDIRECT(_xlfn.CONCAT($CQ$1,MATCH(F28,$CP$7:$CP$100,0)+6)):INDIRECT(_xlfn.CONCAT($CQ$1,MATCH(F28,$CP$7:$CP$100,0)+6+SUM(IF((F28=$CP$7:$CP$59)=TRUE,1,0))-1)),INDIRECT(_xlfn.CONCAT($CM$1,MATCH(E28,$CL$7:$CL$100,0)+6)):INDIRECT(_xlfn.CONCAT($CM$1,MATCH(E28,$CL$7:$CL$100,0)+6+SUM(IF((E28=$CL$7:$CL$59)=TRUE,1,0))-1)))*$S$3*$Q28)=0,0,1))</f>
        <v>2</v>
      </c>
      <c r="Y28" s="65" t="e" cm="1">
        <f t="array" aca="1" ref="Y28" ca="1">SUM(IF((TRANSPOSE(MMULT(MMULT(_xlfn.MUNIT(X28),IF(ROUND(MMULT(IF(E28=0,INDIRECT(_xlfn.CONCAT($CQ$1,MATCH(F28,$CP$7:$CP$100,0)+6)):INDIRECT(_xlfn.CONCAT($CQ$1,MATCH(F28,$CP$7:$CP$100,0)+6+SUM(IF((F28=$CP$7:$CP$59)=TRUE,1,0))-1)),INDIRECT(_xlfn.CONCAT($CM$1,MATCH(E28,$CL$7:$CL$100,0)+6)):INDIRECT(_xlfn.CONCAT($CM$1,MATCH(E28,$CL$7:$CL$100,0)+6+SUM(IF((E28=$CL$7:$CL$59)=TRUE,1,0))-1)))*$S$3*$Q28,1/TRANSPOSE(W28-INDIRECT(_xlfn.CONCAT($CI$1,MATCH(D28,$CH$7:$CH$100,0)+6)):INDIRECT(_xlfn.CONCAT($CI$1,MATCH(D28,$CH$7:$CH$100,0)+6+SUM(IF((D28=$CH$7:$CH$59)=TRUE,1,0))-1))*$R$3)),1)=1,1,0)),W28-INDIRECT(_xlfn.CONCAT($CI$1,MATCH(D28,$CH$7:$CH$100,0)+6)):INDIRECT(_xlfn.CONCAT($CI$1,MATCH(D28,$CH$7:$CH$100,0)+6+SUM(IF((D28=$CH$7:$CH$59)=TRUE,1,0))-1))*$R$3)))=0,0,1))</f>
        <v>#N/A</v>
      </c>
      <c r="Z28" s="65"/>
      <c r="AA28" s="65" t="str" cm="1">
        <f t="array" aca="1" ref="AA28" ca="1">IFERROR(ROUND(IF(_xlfn._xlws.SORT(TRANSPOSE(MMULT(MMULT(_xlfn.MUNIT(X28),IF(ROUND(MMULT(IF(E28=0,IF($DW$4=1,INDIRECT(_xlfn.CONCAT($CY$1,MATCH(F28,$CX$7:$CX$100,0)+6)):INDIRECT(_xlfn.CONCAT($CY$1,MATCH(F28,$CX$7:$CX$100,0)+6+SUM(IF((F28=$CX$7:$CX$59)=TRUE,1,0))-1)),INDIRECT(_xlfn.CONCAT($CQ$1,MATCH(F28,$CP$7:$CP$100,0)+6)):INDIRECT(_xlfn.CONCAT($CQ$1,MATCH(F28,$CP$7:$CP$100,0)+6+SUM(IF((F28=$CP$7:$CP$59)=TRUE,1,0))-1))),IF(OR($DW$4=2,$DW$4=3),INDIRECT(_xlfn.CONCAT($CU$1,MATCH(E28,$CT$7:$CT$100,0)+6)):INDIRECT(_xlfn.CONCAT($CU$1,MATCH(E28,$CT$7:$CT$100,0)+6+SUM(IF((E28=$CT$7:$CT$59)=TRUE,1,0))-1)),INDIRECT(_xlfn.CONCAT($CM$1,MATCH(E28,$CL$7:$CL$100,0)+6)):INDIRECT(_xlfn.CONCAT($CM$1,MATCH(E28,$CL$7:$CL$100,0)+6+SUM(IF((E28=$CL$7:$CL$59)=TRUE,1,0))-1))))*$S$3*IF(AND($DV$4=4,F28=0),1.1,1),1/TRANSPOSE(W28-INDIRECT(_xlfn.CONCAT($CI$1,MATCH(D28,$CH$7:$CH$100,0)+6)):INDIRECT(_xlfn.CONCAT($CI$1,MATCH(D28,$CH$7:$CH$100,0)+6+SUM(IF((D28=$CH$7:$CH$59)=TRUE,1,0))-1))*$R$3)),3)=1,1,0)),W28-INDIRECT(_xlfn.CONCAT($CI$1,MATCH(D28,$CH$7:$CH$100,0)+6)):INDIRECT(_xlfn.CONCAT($CI$1,MATCH(D28,$CH$7:$CH$100,0)+6+SUM(IF((D28=$CH$7:$CH$59)=TRUE,1,0))-1))*$R$3))/($S$3*$Q28),1,-1,TRUE)=0,"",_xlfn._xlws.SORT(TRANSPOSE(MMULT(MMULT(_xlfn.MUNIT(X28),IF(ROUND(MMULT(IF(E28=0,IF($DW$4=1,INDIRECT(_xlfn.CONCAT($CY$1,MATCH(F28,$CX$7:$CX$100,0)+6)):INDIRECT(_xlfn.CONCAT($CY$1,MATCH(F28,$CX$7:$CX$100,0)+6+SUM(IF((F28=$CX$7:$CX$59)=TRUE,1,0))-1)),INDIRECT(_xlfn.CONCAT($CQ$1,MATCH(F28,$CP$7:$CP$100,0)+6)):INDIRECT(_xlfn.CONCAT($CQ$1,MATCH(F28,$CP$7:$CP$100,0)+6+SUM(IF((F28=$CP$7:$CP$59)=TRUE,1,0))-1))),IF(OR($DW$4=2,$DW$4=3),INDIRECT(_xlfn.CONCAT($CU$1,MATCH(E28,$CT$7:$CT$100,0)+6)):INDIRECT(_xlfn.CONCAT($CU$1,MATCH(E28,$CT$7:$CT$100,0)+6+SUM(IF((E28=$CT$7:$CT$59)=TRUE,1,0))-1)),INDIRECT(_xlfn.CONCAT($CM$1,MATCH(E28,$CL$7:$CL$100,0)+6)):INDIRECT(_xlfn.CONCAT($CM$1,MATCH(E28,$CL$7:$CL$100,0)+6+SUM(IF((E28=$CL$7:$CL$59)=TRUE,1,0))-1))))*$S$3*IF(AND($DV$4=4,F28=0),1.1,1),1/TRANSPOSE(W28-INDIRECT(_xlfn.CONCAT($CI$1,MATCH(D28,$CH$7:$CH$100,0)+6)):INDIRECT(_xlfn.CONCAT($CI$1,MATCH(D28,$CH$7:$CH$100,0)+6+SUM(IF((D28=$CH$7:$CH$59)=TRUE,1,0))-1))*$R$3)),3)=1,1,0)),W28-INDIRECT(_xlfn.CONCAT($CI$1,MATCH(D28,$CH$7:$CH$100,0)+6)):INDIRECT(_xlfn.CONCAT($CI$1,MATCH(D28,$CH$7:$CH$100,0)+6+SUM(IF((D28=$CH$7:$CH$59)=TRUE,1,0))-1))*$R$3))/($S$3*$Q28),1,-1,TRUE)),1),"")</f>
        <v/>
      </c>
      <c r="AB28" s="65"/>
      <c r="AC28" s="65"/>
      <c r="AD28" s="65"/>
      <c r="AE28" s="65"/>
      <c r="AF28" s="65"/>
      <c r="AG28" s="65"/>
      <c r="AH28" s="65"/>
      <c r="AI28" s="6"/>
      <c r="AJ28" s="28" t="str">
        <f t="shared" ca="1" si="24"/>
        <v/>
      </c>
      <c r="AK28" s="29" t="str">
        <f t="shared" si="25"/>
        <v/>
      </c>
      <c r="AL28" s="29" t="str">
        <f t="shared" si="26"/>
        <v/>
      </c>
      <c r="AM28" s="29" t="str">
        <f t="shared" si="27"/>
        <v/>
      </c>
      <c r="AN28" s="112" t="str">
        <f t="shared" si="28"/>
        <v/>
      </c>
      <c r="AO28" s="28" t="str">
        <f t="shared" ca="1" si="14"/>
        <v/>
      </c>
      <c r="AP28" s="29" t="str">
        <f t="shared" si="15"/>
        <v/>
      </c>
      <c r="AQ28" s="29" t="str">
        <f t="shared" si="16"/>
        <v/>
      </c>
      <c r="AR28" s="29" t="str">
        <f t="shared" si="17"/>
        <v/>
      </c>
      <c r="AS28" s="30" t="str">
        <f t="shared" si="18"/>
        <v/>
      </c>
      <c r="AT28" s="6"/>
      <c r="AU28" s="20"/>
      <c r="AV28" s="20"/>
      <c r="AW28" s="44">
        <f t="shared" si="30"/>
        <v>12</v>
      </c>
      <c r="AX28" s="35" t="e">
        <f t="shared" si="31"/>
        <v>#N/A</v>
      </c>
      <c r="AY28" s="35" t="e" cm="1">
        <f t="array" ref="AY28">_xlfn.XMATCH(1,IF(IF((AU28=$DP$24:$EO$24)=TRUE,1,0)+IF((AV28=$DP$25:$EO$25)=TRUE,1,0)=2,1,0))</f>
        <v>#N/A</v>
      </c>
      <c r="AZ28" s="35" t="str" cm="1">
        <f t="array" aca="1" ref="AZ28:BD28" ca="1">AJ28:AN28</f>
        <v/>
      </c>
      <c r="BA28" s="35" t="str">
        <f ca="1"/>
        <v/>
      </c>
      <c r="BB28" s="35" t="str">
        <f ca="1"/>
        <v/>
      </c>
      <c r="BC28" s="35" t="str">
        <f ca="1"/>
        <v/>
      </c>
      <c r="BD28" s="35" t="str">
        <f ca="1"/>
        <v/>
      </c>
      <c r="BE28" s="35">
        <f t="shared" si="32"/>
        <v>0</v>
      </c>
      <c r="BF28" s="35" t="e" cm="1">
        <f t="array" ref="BF28">IF(AND(BE28=1,AX28&lt;&gt;1),VLOOKUP(E28,변환표준점수!$H$8:$O$60,_xlfn.XMATCH('표점 계산기'!$AU28,변환표준점수!$I$6:$O$6)+1,FALSE),IF(AND($E28=0,$DW$4=1),INDEX($CQ$7:$CQ$73,SUM(IF(AO28=$CY$7:$CY$59,ROW($A$1:$A$50),0))),IF(AND($E28&lt;&gt;0,$DW$4&lt;&gt;1),INDEX($CM$7:$CM$73,SUM(IF(AO28=$CU$7:$CU$59,ROW($A$1:$A$50),0))),AO28:AS28)))</f>
        <v>#N/A</v>
      </c>
      <c r="BG28" s="35"/>
      <c r="BH28" s="35"/>
      <c r="BI28" s="35"/>
      <c r="BJ28" s="35"/>
      <c r="BK28" s="35" t="e">
        <f>VLOOKUP(G28,변환표준점수!$X$8:$AM$16,_xlfn.XMATCH(AU28,변환표준점수!$Y$5:$AM$5)+IF(OR(AW28=6,AW28=7,AW28=10,AW28=11),IF(AX28=1,0,1),0)+1,FALSE)</f>
        <v>#N/A</v>
      </c>
      <c r="BL28" s="35" t="e">
        <f>VLOOKUP(H28,변환표준점수!$AO$8:$BE$16,_xlfn.XMATCH(AU28,변환표준점수!$AP$5:$BE$5)+IF(OR(AW28=3,AW28=6,AW28=8,AW28=9,AW28=10),IF(AX28=1,0,1),0)+1,FALSE)</f>
        <v>#N/A</v>
      </c>
      <c r="BM28" s="35" t="e">
        <f>IF(I28=0,VLOOKUP(K28,변환표준점수!$BU$8:$CF$62,'표점 계산기'!$AW28+1,FALSE),VLOOKUP(I28,변환표준점수!$BH$8:$BS$62,'표점 계산기'!$AW28+1,FALSE))</f>
        <v>#N/A</v>
      </c>
      <c r="BN28" s="35" t="e">
        <f>IF(J28=0,VLOOKUP(L28,변환표준점수!$BU$8:$CF$62,'표점 계산기'!$AW28+1,FALSE),VLOOKUP(J28,변환표준점수!$BH$8:$BS$62,'표점 계산기'!$AW28+1,FALSE))</f>
        <v>#N/A</v>
      </c>
      <c r="BO28" s="35" cm="1">
        <f t="array" ref="BO28">IF(M28=0,0,IF(OR(AW28=3,AW28=4),0,IF(AW28=1,INDEX($DI$7:$DI$15,SUM(IF(M28&lt;$DH$7:$DH$15=TRUE,1,0))+1),VLOOKUP(M28,변환표준점수!$BH$8:$BS$62,'표점 계산기'!AW28+1,FALSE))))</f>
        <v>0</v>
      </c>
      <c r="BP28" s="35" t="e" cm="1">
        <f t="array" ref="BP28">INDEX($DP$24:$EO$31,COLUMN(C23),$AY28)</f>
        <v>#N/A</v>
      </c>
      <c r="BQ28" s="35" t="e" cm="1">
        <f t="array" ref="BQ28">INDEX($DP$24:$EO$31,COLUMN(D23),$AY28)</f>
        <v>#N/A</v>
      </c>
      <c r="BR28" s="35" t="e" cm="1">
        <f t="array" ref="BR28">INDEX($DP$24:$EO$31,COLUMN(E23),$AY28)</f>
        <v>#N/A</v>
      </c>
      <c r="BS28" s="35" t="e" cm="1">
        <f t="array" ref="BS28">INDEX($DP$24:$EO$31,COLUMN(F23),$AY28)</f>
        <v>#N/A</v>
      </c>
      <c r="BT28" s="35" t="e" cm="1">
        <f t="array" ref="BT28">INDEX($DP$24:$EO$31,COLUMN(G23),$AY28)</f>
        <v>#N/A</v>
      </c>
      <c r="BU28" s="35" t="e" cm="1">
        <f t="array" ref="BU28">INDEX($DP$24:$EO$31,COLUMN(H23),$AY28)</f>
        <v>#N/A</v>
      </c>
      <c r="BV28" s="59" t="str" cm="1">
        <f t="array" aca="1" ref="BV28:BZ28" ca="1">IFERROR(ROUND(IF(IFERROR(BF28:BJ28/BF28:BJ28,0)=1,(IFERROR(AZ28:BD28*BP28,0)+IFERROR(BF28:BJ28*BQ28,0)+(SUM(BM28:BO28)-MIN(BM28:BO28))*BR28+BK28*BS28+BL28*BT28)*BU28+BK28*(1-BS28)+BL28*(1-BT28)+IF(AW28=1,BO28,0),""),2),"")</f>
        <v/>
      </c>
      <c r="BW28" s="48" t="str">
        <f ca="1"/>
        <v/>
      </c>
      <c r="BX28" s="48" t="str">
        <f ca="1"/>
        <v/>
      </c>
      <c r="BY28" s="48" t="str">
        <f ca="1"/>
        <v/>
      </c>
      <c r="BZ28" s="60" t="str">
        <f ca="1"/>
        <v/>
      </c>
      <c r="CA28" s="6"/>
      <c r="CB28" s="5"/>
      <c r="CC28" s="5"/>
      <c r="CD28" s="5"/>
      <c r="CE28" s="5"/>
      <c r="CF28" s="5"/>
      <c r="CG28" s="5"/>
      <c r="CH28" s="64">
        <v>85</v>
      </c>
      <c r="CI28" s="64">
        <v>122</v>
      </c>
      <c r="CJ28" s="64">
        <v>85</v>
      </c>
      <c r="CK28" s="5"/>
      <c r="CL28" s="64">
        <v>73</v>
      </c>
      <c r="CM28" s="64">
        <v>115</v>
      </c>
      <c r="CN28" s="64">
        <v>73</v>
      </c>
      <c r="CO28" s="6"/>
      <c r="CP28" s="64">
        <v>69</v>
      </c>
      <c r="CQ28" s="64">
        <v>115</v>
      </c>
      <c r="CR28" s="64">
        <v>69</v>
      </c>
      <c r="CS28" s="5"/>
      <c r="CT28" s="64">
        <v>73</v>
      </c>
      <c r="CU28" s="6" cm="1">
        <f t="array" ref="CU28">INDEX(변환표준점수!$I$8:$O$60,ROW(A22),_xlfn.XMATCH('표점 계산기'!$B$3,변환표준점수!$I$6:$O$6))</f>
        <v>111.5</v>
      </c>
      <c r="CV28" s="64">
        <v>73</v>
      </c>
      <c r="CW28" s="5"/>
      <c r="CX28" s="6">
        <v>88</v>
      </c>
      <c r="CY28" s="6">
        <v>122</v>
      </c>
      <c r="CZ28" s="6">
        <v>92</v>
      </c>
      <c r="DA28" s="5"/>
      <c r="DB28" s="5"/>
      <c r="DC28" s="5"/>
      <c r="DD28" s="5"/>
      <c r="DE28" s="5"/>
      <c r="DF28" s="5"/>
      <c r="DG28" s="5"/>
      <c r="DH28" s="5"/>
      <c r="DI28" s="5"/>
      <c r="DJ28" s="5"/>
      <c r="DK28" s="6">
        <v>79</v>
      </c>
      <c r="DL28" s="5">
        <f>VLOOKUP(DK28,변환표준점수!$BH$8:$BS$62,1+'표점 계산기'!$DV$4,FALSE)</f>
        <v>60.39</v>
      </c>
      <c r="DM28" s="5">
        <f>VLOOKUP(DK28,변환표준점수!$BU$8:$CF$46,1+'표점 계산기'!$DV$4,FALSE)</f>
        <v>59.55</v>
      </c>
      <c r="DN28" s="5"/>
      <c r="DO28" s="5" t="s">
        <v>10</v>
      </c>
      <c r="DP28" s="5">
        <v>0.8</v>
      </c>
      <c r="DQ28" s="5">
        <v>0.8</v>
      </c>
      <c r="DR28" s="5">
        <v>1.5</v>
      </c>
      <c r="DS28" s="5">
        <v>0.5</v>
      </c>
      <c r="DT28" s="5">
        <v>1</v>
      </c>
      <c r="DU28" s="6">
        <v>0.8</v>
      </c>
      <c r="DV28" s="6">
        <v>0.6</v>
      </c>
      <c r="DW28" s="5">
        <v>1.75</v>
      </c>
      <c r="DX28" s="5">
        <v>1</v>
      </c>
      <c r="DY28" s="5">
        <f>175/변환표준점수!CA8</f>
        <v>2.6217228464419478</v>
      </c>
      <c r="DZ28" s="5">
        <f>150/변환표준점수!BN8</f>
        <v>2.282062984938384</v>
      </c>
      <c r="EA28" s="5">
        <f>100/변환표준점수!BN8</f>
        <v>1.521375323292256</v>
      </c>
      <c r="EB28" s="5">
        <v>1.75</v>
      </c>
      <c r="EC28" s="5">
        <v>1</v>
      </c>
      <c r="ED28" s="5">
        <f>250/(2*변환표준점수!CC8)</f>
        <v>1.8347277264054016</v>
      </c>
      <c r="EE28" s="5">
        <f>250/(2*변환표준점수!BP8)</f>
        <v>1.8813967489464178</v>
      </c>
      <c r="EF28" s="5">
        <v>0.25</v>
      </c>
      <c r="EG28" s="5">
        <v>0.2</v>
      </c>
      <c r="EH28" s="5">
        <v>0.2</v>
      </c>
      <c r="EI28" s="5">
        <f>210/(2*변환표준점수!CE8)</f>
        <v>1.5411712901805372</v>
      </c>
      <c r="EJ28" s="5">
        <f>140/(2*변환표준점수!BR8)</f>
        <v>1.053582179409994</v>
      </c>
      <c r="EK28" s="5"/>
      <c r="EL28" s="5"/>
      <c r="EM28" s="5"/>
      <c r="EN28" s="6">
        <v>0.6</v>
      </c>
      <c r="EO28" s="6">
        <v>0.6</v>
      </c>
      <c r="EP28" s="5"/>
      <c r="EQ28" s="5"/>
      <c r="ER28" s="5"/>
      <c r="ES28" s="5"/>
      <c r="ET28" s="5"/>
      <c r="EU28" s="5"/>
      <c r="EV28" s="5"/>
      <c r="EW28" s="5"/>
      <c r="EX28" s="5"/>
      <c r="EY28" s="5"/>
      <c r="EZ28" s="5"/>
      <c r="FA28" s="5"/>
      <c r="FB28" s="5"/>
      <c r="FC28" s="5"/>
      <c r="FD28" s="5"/>
      <c r="FE28" s="5"/>
      <c r="FF28" s="5"/>
    </row>
    <row r="29" spans="1:162" x14ac:dyDescent="0.3">
      <c r="A29" s="5"/>
      <c r="B29" s="17" t="str">
        <f t="shared" si="2"/>
        <v/>
      </c>
      <c r="C29" s="23"/>
      <c r="D29" s="23"/>
      <c r="E29" s="23"/>
      <c r="F29" s="23"/>
      <c r="G29" s="23"/>
      <c r="H29" s="24"/>
      <c r="I29" s="24"/>
      <c r="J29" s="24"/>
      <c r="K29" s="24"/>
      <c r="L29" s="24"/>
      <c r="M29" s="24"/>
      <c r="N29" s="23"/>
      <c r="O29" s="24"/>
      <c r="P29" s="6"/>
      <c r="Q29" s="65">
        <f t="shared" si="3"/>
        <v>1</v>
      </c>
      <c r="R29" s="6" t="e">
        <f t="shared" si="20"/>
        <v>#N/A</v>
      </c>
      <c r="S29" s="6" t="e">
        <f t="shared" si="21"/>
        <v>#N/A</v>
      </c>
      <c r="T29" s="6" t="e">
        <f t="shared" si="22"/>
        <v>#N/A</v>
      </c>
      <c r="U29" s="6" t="e">
        <f t="shared" si="23"/>
        <v>#N/A</v>
      </c>
      <c r="V29" s="8" cm="1">
        <f t="array" ref="V29">IF(M29=0,0,IF(OR($DV$4=3,$DV$4=4),0,IF($DV$4=1,INDEX($DI$7:$DI$15,SUM(IF(M29&lt;$DH$7:$DH$15=TRUE,1,0))+1),VLOOKUP(M29,$DK$7:$DL$107,2,FALSE))))</f>
        <v>0</v>
      </c>
      <c r="W29" s="6" t="e">
        <f t="shared" si="8"/>
        <v>#N/A</v>
      </c>
      <c r="X29" s="65" cm="1">
        <f t="array" aca="1" ref="X29" ca="1">SUM(IF((IF(E29=0,INDIRECT(_xlfn.CONCAT($CQ$1,MATCH(F29,$CP$7:$CP$100,0)+6)):INDIRECT(_xlfn.CONCAT($CQ$1,MATCH(F29,$CP$7:$CP$100,0)+6+SUM(IF((F29=$CP$7:$CP$59)=TRUE,1,0))-1)),INDIRECT(_xlfn.CONCAT($CM$1,MATCH(E29,$CL$7:$CL$100,0)+6)):INDIRECT(_xlfn.CONCAT($CM$1,MATCH(E29,$CL$7:$CL$100,0)+6+SUM(IF((E29=$CL$7:$CL$59)=TRUE,1,0))-1)))*$S$3*$Q29)=0,0,1))</f>
        <v>2</v>
      </c>
      <c r="Y29" s="65" t="e" cm="1">
        <f t="array" aca="1" ref="Y29" ca="1">SUM(IF((TRANSPOSE(MMULT(MMULT(_xlfn.MUNIT(X29),IF(ROUND(MMULT(IF(E29=0,INDIRECT(_xlfn.CONCAT($CQ$1,MATCH(F29,$CP$7:$CP$100,0)+6)):INDIRECT(_xlfn.CONCAT($CQ$1,MATCH(F29,$CP$7:$CP$100,0)+6+SUM(IF((F29=$CP$7:$CP$59)=TRUE,1,0))-1)),INDIRECT(_xlfn.CONCAT($CM$1,MATCH(E29,$CL$7:$CL$100,0)+6)):INDIRECT(_xlfn.CONCAT($CM$1,MATCH(E29,$CL$7:$CL$100,0)+6+SUM(IF((E29=$CL$7:$CL$59)=TRUE,1,0))-1)))*$S$3*$Q29,1/TRANSPOSE(W29-INDIRECT(_xlfn.CONCAT($CI$1,MATCH(D29,$CH$7:$CH$100,0)+6)):INDIRECT(_xlfn.CONCAT($CI$1,MATCH(D29,$CH$7:$CH$100,0)+6+SUM(IF((D29=$CH$7:$CH$59)=TRUE,1,0))-1))*$R$3)),1)=1,1,0)),W29-INDIRECT(_xlfn.CONCAT($CI$1,MATCH(D29,$CH$7:$CH$100,0)+6)):INDIRECT(_xlfn.CONCAT($CI$1,MATCH(D29,$CH$7:$CH$100,0)+6+SUM(IF((D29=$CH$7:$CH$59)=TRUE,1,0))-1))*$R$3)))=0,0,1))</f>
        <v>#N/A</v>
      </c>
      <c r="Z29" s="65"/>
      <c r="AA29" s="65" t="str" cm="1">
        <f t="array" aca="1" ref="AA29" ca="1">IFERROR(ROUND(IF(_xlfn._xlws.SORT(TRANSPOSE(MMULT(MMULT(_xlfn.MUNIT(X29),IF(ROUND(MMULT(IF(E29=0,IF($DW$4=1,INDIRECT(_xlfn.CONCAT($CY$1,MATCH(F29,$CX$7:$CX$100,0)+6)):INDIRECT(_xlfn.CONCAT($CY$1,MATCH(F29,$CX$7:$CX$100,0)+6+SUM(IF((F29=$CX$7:$CX$59)=TRUE,1,0))-1)),INDIRECT(_xlfn.CONCAT($CQ$1,MATCH(F29,$CP$7:$CP$100,0)+6)):INDIRECT(_xlfn.CONCAT($CQ$1,MATCH(F29,$CP$7:$CP$100,0)+6+SUM(IF((F29=$CP$7:$CP$59)=TRUE,1,0))-1))),IF(OR($DW$4=2,$DW$4=3),INDIRECT(_xlfn.CONCAT($CU$1,MATCH(E29,$CT$7:$CT$100,0)+6)):INDIRECT(_xlfn.CONCAT($CU$1,MATCH(E29,$CT$7:$CT$100,0)+6+SUM(IF((E29=$CT$7:$CT$59)=TRUE,1,0))-1)),INDIRECT(_xlfn.CONCAT($CM$1,MATCH(E29,$CL$7:$CL$100,0)+6)):INDIRECT(_xlfn.CONCAT($CM$1,MATCH(E29,$CL$7:$CL$100,0)+6+SUM(IF((E29=$CL$7:$CL$59)=TRUE,1,0))-1))))*$S$3*IF(AND($DV$4=4,F29=0),1.1,1),1/TRANSPOSE(W29-INDIRECT(_xlfn.CONCAT($CI$1,MATCH(D29,$CH$7:$CH$100,0)+6)):INDIRECT(_xlfn.CONCAT($CI$1,MATCH(D29,$CH$7:$CH$100,0)+6+SUM(IF((D29=$CH$7:$CH$59)=TRUE,1,0))-1))*$R$3)),3)=1,1,0)),W29-INDIRECT(_xlfn.CONCAT($CI$1,MATCH(D29,$CH$7:$CH$100,0)+6)):INDIRECT(_xlfn.CONCAT($CI$1,MATCH(D29,$CH$7:$CH$100,0)+6+SUM(IF((D29=$CH$7:$CH$59)=TRUE,1,0))-1))*$R$3))/($S$3*$Q29),1,-1,TRUE)=0,"",_xlfn._xlws.SORT(TRANSPOSE(MMULT(MMULT(_xlfn.MUNIT(X29),IF(ROUND(MMULT(IF(E29=0,IF($DW$4=1,INDIRECT(_xlfn.CONCAT($CY$1,MATCH(F29,$CX$7:$CX$100,0)+6)):INDIRECT(_xlfn.CONCAT($CY$1,MATCH(F29,$CX$7:$CX$100,0)+6+SUM(IF((F29=$CX$7:$CX$59)=TRUE,1,0))-1)),INDIRECT(_xlfn.CONCAT($CQ$1,MATCH(F29,$CP$7:$CP$100,0)+6)):INDIRECT(_xlfn.CONCAT($CQ$1,MATCH(F29,$CP$7:$CP$100,0)+6+SUM(IF((F29=$CP$7:$CP$59)=TRUE,1,0))-1))),IF(OR($DW$4=2,$DW$4=3),INDIRECT(_xlfn.CONCAT($CU$1,MATCH(E29,$CT$7:$CT$100,0)+6)):INDIRECT(_xlfn.CONCAT($CU$1,MATCH(E29,$CT$7:$CT$100,0)+6+SUM(IF((E29=$CT$7:$CT$59)=TRUE,1,0))-1)),INDIRECT(_xlfn.CONCAT($CM$1,MATCH(E29,$CL$7:$CL$100,0)+6)):INDIRECT(_xlfn.CONCAT($CM$1,MATCH(E29,$CL$7:$CL$100,0)+6+SUM(IF((E29=$CL$7:$CL$59)=TRUE,1,0))-1))))*$S$3*IF(AND($DV$4=4,F29=0),1.1,1),1/TRANSPOSE(W29-INDIRECT(_xlfn.CONCAT($CI$1,MATCH(D29,$CH$7:$CH$100,0)+6)):INDIRECT(_xlfn.CONCAT($CI$1,MATCH(D29,$CH$7:$CH$100,0)+6+SUM(IF((D29=$CH$7:$CH$59)=TRUE,1,0))-1))*$R$3)),3)=1,1,0)),W29-INDIRECT(_xlfn.CONCAT($CI$1,MATCH(D29,$CH$7:$CH$100,0)+6)):INDIRECT(_xlfn.CONCAT($CI$1,MATCH(D29,$CH$7:$CH$100,0)+6+SUM(IF((D29=$CH$7:$CH$59)=TRUE,1,0))-1))*$R$3))/($S$3*$Q29),1,-1,TRUE)),1),"")</f>
        <v/>
      </c>
      <c r="AB29" s="65"/>
      <c r="AC29" s="65"/>
      <c r="AD29" s="65"/>
      <c r="AE29" s="65"/>
      <c r="AF29" s="65"/>
      <c r="AG29" s="65"/>
      <c r="AH29" s="65"/>
      <c r="AI29" s="6"/>
      <c r="AJ29" s="28" t="str">
        <f t="shared" ca="1" si="24"/>
        <v/>
      </c>
      <c r="AK29" s="29" t="str">
        <f t="shared" si="25"/>
        <v/>
      </c>
      <c r="AL29" s="29" t="str">
        <f t="shared" si="26"/>
        <v/>
      </c>
      <c r="AM29" s="29" t="str">
        <f t="shared" si="27"/>
        <v/>
      </c>
      <c r="AN29" s="112" t="str">
        <f t="shared" si="28"/>
        <v/>
      </c>
      <c r="AO29" s="28" t="str">
        <f t="shared" ca="1" si="14"/>
        <v/>
      </c>
      <c r="AP29" s="29" t="str">
        <f t="shared" si="15"/>
        <v/>
      </c>
      <c r="AQ29" s="29" t="str">
        <f t="shared" si="16"/>
        <v/>
      </c>
      <c r="AR29" s="29" t="str">
        <f t="shared" si="17"/>
        <v/>
      </c>
      <c r="AS29" s="30" t="str">
        <f t="shared" si="18"/>
        <v/>
      </c>
      <c r="AT29" s="6"/>
      <c r="AU29" s="20"/>
      <c r="AV29" s="20"/>
      <c r="AW29" s="44">
        <f t="shared" si="30"/>
        <v>12</v>
      </c>
      <c r="AX29" s="35" t="e">
        <f t="shared" si="31"/>
        <v>#N/A</v>
      </c>
      <c r="AY29" s="35" t="e" cm="1">
        <f t="array" ref="AY29">_xlfn.XMATCH(1,IF(IF((AU29=$DP$24:$EO$24)=TRUE,1,0)+IF((AV29=$DP$25:$EO$25)=TRUE,1,0)=2,1,0))</f>
        <v>#N/A</v>
      </c>
      <c r="AZ29" s="35" t="str" cm="1">
        <f t="array" aca="1" ref="AZ29:BD29" ca="1">AJ29:AN29</f>
        <v/>
      </c>
      <c r="BA29" s="35" t="str">
        <f ca="1"/>
        <v/>
      </c>
      <c r="BB29" s="35" t="str">
        <f ca="1"/>
        <v/>
      </c>
      <c r="BC29" s="35" t="str">
        <f ca="1"/>
        <v/>
      </c>
      <c r="BD29" s="35" t="str">
        <f ca="1"/>
        <v/>
      </c>
      <c r="BE29" s="35">
        <f t="shared" si="32"/>
        <v>0</v>
      </c>
      <c r="BF29" s="35" t="e" cm="1">
        <f t="array" ref="BF29">IF(AND(BE29=1,AX29&lt;&gt;1),VLOOKUP(E29,변환표준점수!$H$8:$O$60,_xlfn.XMATCH('표점 계산기'!$AU29,변환표준점수!$I$6:$O$6)+1,FALSE),IF(AND($E29=0,$DW$4=1),INDEX($CQ$7:$CQ$73,SUM(IF(AO29=$CY$7:$CY$59,ROW($A$1:$A$50),0))),IF(AND($E29&lt;&gt;0,$DW$4&lt;&gt;1),INDEX($CM$7:$CM$73,SUM(IF(AO29=$CU$7:$CU$59,ROW($A$1:$A$50),0))),AO29:AS29)))</f>
        <v>#N/A</v>
      </c>
      <c r="BG29" s="35"/>
      <c r="BH29" s="35"/>
      <c r="BI29" s="35"/>
      <c r="BJ29" s="35"/>
      <c r="BK29" s="35" t="e">
        <f>VLOOKUP(G29,변환표준점수!$X$8:$AM$16,_xlfn.XMATCH(AU29,변환표준점수!$Y$5:$AM$5)+IF(OR(AW29=6,AW29=7,AW29=10,AW29=11),IF(AX29=1,0,1),0)+1,FALSE)</f>
        <v>#N/A</v>
      </c>
      <c r="BL29" s="35" t="e">
        <f>VLOOKUP(H29,변환표준점수!$AO$8:$BE$16,_xlfn.XMATCH(AU29,변환표준점수!$AP$5:$BE$5)+IF(OR(AW29=3,AW29=6,AW29=8,AW29=9,AW29=10),IF(AX29=1,0,1),0)+1,FALSE)</f>
        <v>#N/A</v>
      </c>
      <c r="BM29" s="35" t="e">
        <f>IF(I29=0,VLOOKUP(K29,변환표준점수!$BU$8:$CF$62,'표점 계산기'!$AW29+1,FALSE),VLOOKUP(I29,변환표준점수!$BH$8:$BS$62,'표점 계산기'!$AW29+1,FALSE))</f>
        <v>#N/A</v>
      </c>
      <c r="BN29" s="35" t="e">
        <f>IF(J29=0,VLOOKUP(L29,변환표준점수!$BU$8:$CF$62,'표점 계산기'!$AW29+1,FALSE),VLOOKUP(J29,변환표준점수!$BH$8:$BS$62,'표점 계산기'!$AW29+1,FALSE))</f>
        <v>#N/A</v>
      </c>
      <c r="BO29" s="35" cm="1">
        <f t="array" ref="BO29">IF(M29=0,0,IF(OR(AW29=3,AW29=4),0,IF(AW29=1,INDEX($DI$7:$DI$15,SUM(IF(M29&lt;$DH$7:$DH$15=TRUE,1,0))+1),VLOOKUP(M29,변환표준점수!$BH$8:$BS$62,'표점 계산기'!AW29+1,FALSE))))</f>
        <v>0</v>
      </c>
      <c r="BP29" s="35" t="e" cm="1">
        <f t="array" ref="BP29">INDEX($DP$24:$EO$31,COLUMN(C24),$AY29)</f>
        <v>#N/A</v>
      </c>
      <c r="BQ29" s="35" t="e" cm="1">
        <f t="array" ref="BQ29">INDEX($DP$24:$EO$31,COLUMN(D24),$AY29)</f>
        <v>#N/A</v>
      </c>
      <c r="BR29" s="35" t="e" cm="1">
        <f t="array" ref="BR29">INDEX($DP$24:$EO$31,COLUMN(E24),$AY29)</f>
        <v>#N/A</v>
      </c>
      <c r="BS29" s="35" t="e" cm="1">
        <f t="array" ref="BS29">INDEX($DP$24:$EO$31,COLUMN(F24),$AY29)</f>
        <v>#N/A</v>
      </c>
      <c r="BT29" s="35" t="e" cm="1">
        <f t="array" ref="BT29">INDEX($DP$24:$EO$31,COLUMN(G24),$AY29)</f>
        <v>#N/A</v>
      </c>
      <c r="BU29" s="35" t="e" cm="1">
        <f t="array" ref="BU29">INDEX($DP$24:$EO$31,COLUMN(H24),$AY29)</f>
        <v>#N/A</v>
      </c>
      <c r="BV29" s="59" t="str" cm="1">
        <f t="array" aca="1" ref="BV29:BZ29" ca="1">IFERROR(ROUND(IF(IFERROR(BF29:BJ29/BF29:BJ29,0)=1,(IFERROR(AZ29:BD29*BP29,0)+IFERROR(BF29:BJ29*BQ29,0)+(SUM(BM29:BO29)-MIN(BM29:BO29))*BR29+BK29*BS29+BL29*BT29)*BU29+BK29*(1-BS29)+BL29*(1-BT29)+IF(AW29=1,BO29,0),""),2),"")</f>
        <v/>
      </c>
      <c r="BW29" s="48" t="str">
        <f ca="1"/>
        <v/>
      </c>
      <c r="BX29" s="48" t="str">
        <f ca="1"/>
        <v/>
      </c>
      <c r="BY29" s="48" t="str">
        <f ca="1"/>
        <v/>
      </c>
      <c r="BZ29" s="60" t="str">
        <f ca="1"/>
        <v/>
      </c>
      <c r="CA29" s="6"/>
      <c r="CB29" s="5"/>
      <c r="CC29" s="5"/>
      <c r="CD29" s="5"/>
      <c r="CE29" s="5"/>
      <c r="CF29" s="5"/>
      <c r="CG29" s="5"/>
      <c r="CH29" s="64">
        <v>83</v>
      </c>
      <c r="CI29" s="64">
        <v>120</v>
      </c>
      <c r="CJ29" s="64">
        <v>83</v>
      </c>
      <c r="CK29" s="5"/>
      <c r="CL29" s="64">
        <v>72</v>
      </c>
      <c r="CM29" s="64">
        <v>114</v>
      </c>
      <c r="CN29" s="64">
        <v>72</v>
      </c>
      <c r="CO29" s="6"/>
      <c r="CP29" s="64">
        <v>68</v>
      </c>
      <c r="CQ29" s="64">
        <v>114</v>
      </c>
      <c r="CR29" s="64">
        <v>68</v>
      </c>
      <c r="CS29" s="5"/>
      <c r="CT29" s="64">
        <v>72</v>
      </c>
      <c r="CU29" s="6" cm="1">
        <f t="array" ref="CU29">INDEX(변환표준점수!$I$8:$O$60,ROW(A23),_xlfn.XMATCH('표점 계산기'!$B$3,변환표준점수!$I$6:$O$6))</f>
        <v>109</v>
      </c>
      <c r="CV29" s="64">
        <v>72</v>
      </c>
      <c r="CW29" s="5"/>
      <c r="CX29" s="6">
        <v>88</v>
      </c>
      <c r="CY29" s="6">
        <v>121.83</v>
      </c>
      <c r="CZ29" s="6">
        <v>91</v>
      </c>
      <c r="DA29" s="5"/>
      <c r="DB29" s="5"/>
      <c r="DC29" s="5"/>
      <c r="DD29" s="5"/>
      <c r="DE29" s="5"/>
      <c r="DF29" s="5"/>
      <c r="DG29" s="5"/>
      <c r="DH29" s="5"/>
      <c r="DI29" s="5"/>
      <c r="DJ29" s="5"/>
      <c r="DK29" s="6">
        <v>78</v>
      </c>
      <c r="DL29" s="5">
        <f>VLOOKUP(DK29,변환표준점수!$BH$8:$BS$62,1+'표점 계산기'!$DV$4,FALSE)</f>
        <v>60.15</v>
      </c>
      <c r="DM29" s="5">
        <f>VLOOKUP(DK29,변환표준점수!$BU$8:$CF$46,1+'표점 계산기'!$DV$4,FALSE)</f>
        <v>59.25</v>
      </c>
      <c r="DN29" s="5"/>
      <c r="DO29" s="5" t="s">
        <v>13</v>
      </c>
      <c r="DP29" s="5">
        <v>0</v>
      </c>
      <c r="DQ29" s="5">
        <v>0</v>
      </c>
      <c r="DR29" s="5">
        <v>1</v>
      </c>
      <c r="DS29" s="5">
        <v>1</v>
      </c>
      <c r="DT29" s="5">
        <v>0</v>
      </c>
      <c r="DU29" s="6">
        <v>0</v>
      </c>
      <c r="DV29" s="6">
        <v>0</v>
      </c>
      <c r="DW29" s="5">
        <v>0</v>
      </c>
      <c r="DX29" s="5">
        <v>0</v>
      </c>
      <c r="DY29" s="5">
        <v>0</v>
      </c>
      <c r="DZ29" s="5">
        <v>0</v>
      </c>
      <c r="EA29" s="5">
        <v>0</v>
      </c>
      <c r="EB29" s="5">
        <v>0</v>
      </c>
      <c r="EC29" s="5">
        <v>0</v>
      </c>
      <c r="ED29" s="5">
        <v>0</v>
      </c>
      <c r="EE29" s="5">
        <v>0</v>
      </c>
      <c r="EF29" s="5">
        <v>1</v>
      </c>
      <c r="EG29" s="5">
        <v>1</v>
      </c>
      <c r="EH29" s="5">
        <v>1</v>
      </c>
      <c r="EI29" s="5">
        <v>0</v>
      </c>
      <c r="EJ29" s="5">
        <v>0</v>
      </c>
      <c r="EK29" s="5"/>
      <c r="EL29" s="5"/>
      <c r="EM29" s="5"/>
      <c r="EN29" s="6">
        <v>0</v>
      </c>
      <c r="EO29" s="6">
        <v>0</v>
      </c>
      <c r="EP29" s="5"/>
      <c r="EQ29" s="5"/>
      <c r="ER29" s="5"/>
      <c r="ES29" s="5"/>
      <c r="ET29" s="5"/>
      <c r="EU29" s="5"/>
      <c r="EV29" s="5"/>
      <c r="EW29" s="5"/>
      <c r="EX29" s="5"/>
      <c r="EY29" s="5"/>
      <c r="EZ29" s="5"/>
      <c r="FA29" s="5"/>
      <c r="FB29" s="5"/>
      <c r="FC29" s="5"/>
      <c r="FD29" s="5"/>
      <c r="FE29" s="5"/>
      <c r="FF29" s="5"/>
    </row>
    <row r="30" spans="1:162" x14ac:dyDescent="0.3">
      <c r="A30" s="5"/>
      <c r="B30" s="17" t="str">
        <f t="shared" si="2"/>
        <v/>
      </c>
      <c r="C30" s="23"/>
      <c r="D30" s="23"/>
      <c r="E30" s="23"/>
      <c r="F30" s="23"/>
      <c r="G30" s="23"/>
      <c r="H30" s="24"/>
      <c r="I30" s="24"/>
      <c r="J30" s="24"/>
      <c r="K30" s="24"/>
      <c r="L30" s="24"/>
      <c r="M30" s="24"/>
      <c r="N30" s="23"/>
      <c r="O30" s="24"/>
      <c r="P30" s="6"/>
      <c r="Q30" s="65">
        <f t="shared" si="3"/>
        <v>1</v>
      </c>
      <c r="R30" s="6" t="e">
        <f t="shared" si="20"/>
        <v>#N/A</v>
      </c>
      <c r="S30" s="6" t="e">
        <f t="shared" si="21"/>
        <v>#N/A</v>
      </c>
      <c r="T30" s="6" t="e">
        <f t="shared" si="22"/>
        <v>#N/A</v>
      </c>
      <c r="U30" s="6" t="e">
        <f t="shared" si="23"/>
        <v>#N/A</v>
      </c>
      <c r="V30" s="8" cm="1">
        <f t="array" ref="V30">IF(M30=0,0,IF(OR($DV$4=3,$DV$4=4),0,IF($DV$4=1,INDEX($DI$7:$DI$15,SUM(IF(M30&lt;$DH$7:$DH$15=TRUE,1,0))+1),VLOOKUP(M30,$DK$7:$DL$107,2,FALSE))))</f>
        <v>0</v>
      </c>
      <c r="W30" s="6" t="e">
        <f t="shared" si="8"/>
        <v>#N/A</v>
      </c>
      <c r="X30" s="65" cm="1">
        <f t="array" aca="1" ref="X30" ca="1">SUM(IF((IF(E30=0,INDIRECT(_xlfn.CONCAT($CQ$1,MATCH(F30,$CP$7:$CP$100,0)+6)):INDIRECT(_xlfn.CONCAT($CQ$1,MATCH(F30,$CP$7:$CP$100,0)+6+SUM(IF((F30=$CP$7:$CP$59)=TRUE,1,0))-1)),INDIRECT(_xlfn.CONCAT($CM$1,MATCH(E30,$CL$7:$CL$100,0)+6)):INDIRECT(_xlfn.CONCAT($CM$1,MATCH(E30,$CL$7:$CL$100,0)+6+SUM(IF((E30=$CL$7:$CL$59)=TRUE,1,0))-1)))*$S$3*$Q30)=0,0,1))</f>
        <v>2</v>
      </c>
      <c r="Y30" s="65" t="e" cm="1">
        <f t="array" aca="1" ref="Y30" ca="1">SUM(IF((TRANSPOSE(MMULT(MMULT(_xlfn.MUNIT(X30),IF(ROUND(MMULT(IF(E30=0,INDIRECT(_xlfn.CONCAT($CQ$1,MATCH(F30,$CP$7:$CP$100,0)+6)):INDIRECT(_xlfn.CONCAT($CQ$1,MATCH(F30,$CP$7:$CP$100,0)+6+SUM(IF((F30=$CP$7:$CP$59)=TRUE,1,0))-1)),INDIRECT(_xlfn.CONCAT($CM$1,MATCH(E30,$CL$7:$CL$100,0)+6)):INDIRECT(_xlfn.CONCAT($CM$1,MATCH(E30,$CL$7:$CL$100,0)+6+SUM(IF((E30=$CL$7:$CL$59)=TRUE,1,0))-1)))*$S$3*$Q30,1/TRANSPOSE(W30-INDIRECT(_xlfn.CONCAT($CI$1,MATCH(D30,$CH$7:$CH$100,0)+6)):INDIRECT(_xlfn.CONCAT($CI$1,MATCH(D30,$CH$7:$CH$100,0)+6+SUM(IF((D30=$CH$7:$CH$59)=TRUE,1,0))-1))*$R$3)),1)=1,1,0)),W30-INDIRECT(_xlfn.CONCAT($CI$1,MATCH(D30,$CH$7:$CH$100,0)+6)):INDIRECT(_xlfn.CONCAT($CI$1,MATCH(D30,$CH$7:$CH$100,0)+6+SUM(IF((D30=$CH$7:$CH$59)=TRUE,1,0))-1))*$R$3)))=0,0,1))</f>
        <v>#N/A</v>
      </c>
      <c r="Z30" s="65"/>
      <c r="AA30" s="65" t="str" cm="1">
        <f t="array" aca="1" ref="AA30" ca="1">IFERROR(ROUND(IF(_xlfn._xlws.SORT(TRANSPOSE(MMULT(MMULT(_xlfn.MUNIT(X30),IF(ROUND(MMULT(IF(E30=0,IF($DW$4=1,INDIRECT(_xlfn.CONCAT($CY$1,MATCH(F30,$CX$7:$CX$100,0)+6)):INDIRECT(_xlfn.CONCAT($CY$1,MATCH(F30,$CX$7:$CX$100,0)+6+SUM(IF((F30=$CX$7:$CX$59)=TRUE,1,0))-1)),INDIRECT(_xlfn.CONCAT($CQ$1,MATCH(F30,$CP$7:$CP$100,0)+6)):INDIRECT(_xlfn.CONCAT($CQ$1,MATCH(F30,$CP$7:$CP$100,0)+6+SUM(IF((F30=$CP$7:$CP$59)=TRUE,1,0))-1))),IF(OR($DW$4=2,$DW$4=3),INDIRECT(_xlfn.CONCAT($CU$1,MATCH(E30,$CT$7:$CT$100,0)+6)):INDIRECT(_xlfn.CONCAT($CU$1,MATCH(E30,$CT$7:$CT$100,0)+6+SUM(IF((E30=$CT$7:$CT$59)=TRUE,1,0))-1)),INDIRECT(_xlfn.CONCAT($CM$1,MATCH(E30,$CL$7:$CL$100,0)+6)):INDIRECT(_xlfn.CONCAT($CM$1,MATCH(E30,$CL$7:$CL$100,0)+6+SUM(IF((E30=$CL$7:$CL$59)=TRUE,1,0))-1))))*$S$3*IF(AND($DV$4=4,F30=0),1.1,1),1/TRANSPOSE(W30-INDIRECT(_xlfn.CONCAT($CI$1,MATCH(D30,$CH$7:$CH$100,0)+6)):INDIRECT(_xlfn.CONCAT($CI$1,MATCH(D30,$CH$7:$CH$100,0)+6+SUM(IF((D30=$CH$7:$CH$59)=TRUE,1,0))-1))*$R$3)),3)=1,1,0)),W30-INDIRECT(_xlfn.CONCAT($CI$1,MATCH(D30,$CH$7:$CH$100,0)+6)):INDIRECT(_xlfn.CONCAT($CI$1,MATCH(D30,$CH$7:$CH$100,0)+6+SUM(IF((D30=$CH$7:$CH$59)=TRUE,1,0))-1))*$R$3))/($S$3*$Q30),1,-1,TRUE)=0,"",_xlfn._xlws.SORT(TRANSPOSE(MMULT(MMULT(_xlfn.MUNIT(X30),IF(ROUND(MMULT(IF(E30=0,IF($DW$4=1,INDIRECT(_xlfn.CONCAT($CY$1,MATCH(F30,$CX$7:$CX$100,0)+6)):INDIRECT(_xlfn.CONCAT($CY$1,MATCH(F30,$CX$7:$CX$100,0)+6+SUM(IF((F30=$CX$7:$CX$59)=TRUE,1,0))-1)),INDIRECT(_xlfn.CONCAT($CQ$1,MATCH(F30,$CP$7:$CP$100,0)+6)):INDIRECT(_xlfn.CONCAT($CQ$1,MATCH(F30,$CP$7:$CP$100,0)+6+SUM(IF((F30=$CP$7:$CP$59)=TRUE,1,0))-1))),IF(OR($DW$4=2,$DW$4=3),INDIRECT(_xlfn.CONCAT($CU$1,MATCH(E30,$CT$7:$CT$100,0)+6)):INDIRECT(_xlfn.CONCAT($CU$1,MATCH(E30,$CT$7:$CT$100,0)+6+SUM(IF((E30=$CT$7:$CT$59)=TRUE,1,0))-1)),INDIRECT(_xlfn.CONCAT($CM$1,MATCH(E30,$CL$7:$CL$100,0)+6)):INDIRECT(_xlfn.CONCAT($CM$1,MATCH(E30,$CL$7:$CL$100,0)+6+SUM(IF((E30=$CL$7:$CL$59)=TRUE,1,0))-1))))*$S$3*IF(AND($DV$4=4,F30=0),1.1,1),1/TRANSPOSE(W30-INDIRECT(_xlfn.CONCAT($CI$1,MATCH(D30,$CH$7:$CH$100,0)+6)):INDIRECT(_xlfn.CONCAT($CI$1,MATCH(D30,$CH$7:$CH$100,0)+6+SUM(IF((D30=$CH$7:$CH$59)=TRUE,1,0))-1))*$R$3)),3)=1,1,0)),W30-INDIRECT(_xlfn.CONCAT($CI$1,MATCH(D30,$CH$7:$CH$100,0)+6)):INDIRECT(_xlfn.CONCAT($CI$1,MATCH(D30,$CH$7:$CH$100,0)+6+SUM(IF((D30=$CH$7:$CH$59)=TRUE,1,0))-1))*$R$3))/($S$3*$Q30),1,-1,TRUE)),1),"")</f>
        <v/>
      </c>
      <c r="AB30" s="65"/>
      <c r="AC30" s="65"/>
      <c r="AD30" s="65"/>
      <c r="AE30" s="65"/>
      <c r="AF30" s="65"/>
      <c r="AG30" s="65"/>
      <c r="AH30" s="65"/>
      <c r="AI30" s="6"/>
      <c r="AJ30" s="28" t="str">
        <f t="shared" ca="1" si="24"/>
        <v/>
      </c>
      <c r="AK30" s="29" t="str">
        <f t="shared" si="25"/>
        <v/>
      </c>
      <c r="AL30" s="29" t="str">
        <f t="shared" si="26"/>
        <v/>
      </c>
      <c r="AM30" s="29" t="str">
        <f t="shared" si="27"/>
        <v/>
      </c>
      <c r="AN30" s="112" t="str">
        <f t="shared" si="28"/>
        <v/>
      </c>
      <c r="AO30" s="28" t="str">
        <f t="shared" ca="1" si="14"/>
        <v/>
      </c>
      <c r="AP30" s="29" t="str">
        <f t="shared" si="15"/>
        <v/>
      </c>
      <c r="AQ30" s="29" t="str">
        <f t="shared" si="16"/>
        <v/>
      </c>
      <c r="AR30" s="29" t="str">
        <f t="shared" si="17"/>
        <v/>
      </c>
      <c r="AS30" s="30" t="str">
        <f t="shared" si="18"/>
        <v/>
      </c>
      <c r="AT30" s="6"/>
      <c r="AU30" s="20"/>
      <c r="AV30" s="20"/>
      <c r="AW30" s="44">
        <f t="shared" si="30"/>
        <v>12</v>
      </c>
      <c r="AX30" s="35" t="e">
        <f t="shared" si="31"/>
        <v>#N/A</v>
      </c>
      <c r="AY30" s="35" t="e" cm="1">
        <f t="array" ref="AY30">_xlfn.XMATCH(1,IF(IF((AU30=$DP$24:$EO$24)=TRUE,1,0)+IF((AV30=$DP$25:$EO$25)=TRUE,1,0)=2,1,0))</f>
        <v>#N/A</v>
      </c>
      <c r="AZ30" s="35" t="str" cm="1">
        <f t="array" aca="1" ref="AZ30:BD30" ca="1">AJ30:AN30</f>
        <v/>
      </c>
      <c r="BA30" s="35" t="str">
        <f ca="1"/>
        <v/>
      </c>
      <c r="BB30" s="35" t="str">
        <f ca="1"/>
        <v/>
      </c>
      <c r="BC30" s="35" t="str">
        <f ca="1"/>
        <v/>
      </c>
      <c r="BD30" s="35" t="str">
        <f ca="1"/>
        <v/>
      </c>
      <c r="BE30" s="35">
        <f t="shared" si="32"/>
        <v>0</v>
      </c>
      <c r="BF30" s="35" t="e" cm="1">
        <f t="array" ref="BF30">IF(AND(BE30=1,AX30&lt;&gt;1),VLOOKUP(E30,변환표준점수!$H$8:$O$60,_xlfn.XMATCH('표점 계산기'!$AU30,변환표준점수!$I$6:$O$6)+1,FALSE),IF(AND($E30=0,$DW$4=1),INDEX($CQ$7:$CQ$73,SUM(IF(AO30=$CY$7:$CY$59,ROW($A$1:$A$50),0))),IF(AND($E30&lt;&gt;0,$DW$4&lt;&gt;1),INDEX($CM$7:$CM$73,SUM(IF(AO30=$CU$7:$CU$59,ROW($A$1:$A$50),0))),AO30:AS30)))</f>
        <v>#N/A</v>
      </c>
      <c r="BG30" s="35"/>
      <c r="BH30" s="35"/>
      <c r="BI30" s="35"/>
      <c r="BJ30" s="35"/>
      <c r="BK30" s="35" t="e">
        <f>VLOOKUP(G30,변환표준점수!$X$8:$AM$16,_xlfn.XMATCH(AU30,변환표준점수!$Y$5:$AM$5)+IF(OR(AW30=6,AW30=7,AW30=10,AW30=11),IF(AX30=1,0,1),0)+1,FALSE)</f>
        <v>#N/A</v>
      </c>
      <c r="BL30" s="35" t="e">
        <f>VLOOKUP(H30,변환표준점수!$AO$8:$BE$16,_xlfn.XMATCH(AU30,변환표준점수!$AP$5:$BE$5)+IF(OR(AW30=3,AW30=6,AW30=8,AW30=9,AW30=10),IF(AX30=1,0,1),0)+1,FALSE)</f>
        <v>#N/A</v>
      </c>
      <c r="BM30" s="35" t="e">
        <f>IF(I30=0,VLOOKUP(K30,변환표준점수!$BU$8:$CF$62,'표점 계산기'!$AW30+1,FALSE),VLOOKUP(I30,변환표준점수!$BH$8:$BS$62,'표점 계산기'!$AW30+1,FALSE))</f>
        <v>#N/A</v>
      </c>
      <c r="BN30" s="35" t="e">
        <f>IF(J30=0,VLOOKUP(L30,변환표준점수!$BU$8:$CF$62,'표점 계산기'!$AW30+1,FALSE),VLOOKUP(J30,변환표준점수!$BH$8:$BS$62,'표점 계산기'!$AW30+1,FALSE))</f>
        <v>#N/A</v>
      </c>
      <c r="BO30" s="35" cm="1">
        <f t="array" ref="BO30">IF(M30=0,0,IF(OR(AW30=3,AW30=4),0,IF(AW30=1,INDEX($DI$7:$DI$15,SUM(IF(M30&lt;$DH$7:$DH$15=TRUE,1,0))+1),VLOOKUP(M30,변환표준점수!$BH$8:$BS$62,'표점 계산기'!AW30+1,FALSE))))</f>
        <v>0</v>
      </c>
      <c r="BP30" s="35" t="e" cm="1">
        <f t="array" ref="BP30">INDEX($DP$24:$EO$31,COLUMN(C25),$AY30)</f>
        <v>#N/A</v>
      </c>
      <c r="BQ30" s="35" t="e" cm="1">
        <f t="array" ref="BQ30">INDEX($DP$24:$EO$31,COLUMN(D25),$AY30)</f>
        <v>#N/A</v>
      </c>
      <c r="BR30" s="35" t="e" cm="1">
        <f t="array" ref="BR30">INDEX($DP$24:$EO$31,COLUMN(E25),$AY30)</f>
        <v>#N/A</v>
      </c>
      <c r="BS30" s="35" t="e" cm="1">
        <f t="array" ref="BS30">INDEX($DP$24:$EO$31,COLUMN(F25),$AY30)</f>
        <v>#N/A</v>
      </c>
      <c r="BT30" s="35" t="e" cm="1">
        <f t="array" ref="BT30">INDEX($DP$24:$EO$31,COLUMN(G25),$AY30)</f>
        <v>#N/A</v>
      </c>
      <c r="BU30" s="35" t="e" cm="1">
        <f t="array" ref="BU30">INDEX($DP$24:$EO$31,COLUMN(H25),$AY30)</f>
        <v>#N/A</v>
      </c>
      <c r="BV30" s="59" t="str" cm="1">
        <f t="array" aca="1" ref="BV30:BZ30" ca="1">IFERROR(ROUND(IF(IFERROR(BF30:BJ30/BF30:BJ30,0)=1,(IFERROR(AZ30:BD30*BP30,0)+IFERROR(BF30:BJ30*BQ30,0)+(SUM(BM30:BO30)-MIN(BM30:BO30))*BR30+BK30*BS30+BL30*BT30)*BU30+BK30*(1-BS30)+BL30*(1-BT30)+IF(AW30=1,BO30,0),""),2),"")</f>
        <v/>
      </c>
      <c r="BW30" s="48" t="str">
        <f ca="1"/>
        <v/>
      </c>
      <c r="BX30" s="48" t="str">
        <f ca="1"/>
        <v/>
      </c>
      <c r="BY30" s="48" t="str">
        <f ca="1"/>
        <v/>
      </c>
      <c r="BZ30" s="60" t="str">
        <f ca="1"/>
        <v/>
      </c>
      <c r="CA30" s="6"/>
      <c r="CB30" s="5"/>
      <c r="CC30" s="5"/>
      <c r="CD30" s="5"/>
      <c r="CE30" s="5"/>
      <c r="CF30" s="5"/>
      <c r="CG30" s="5"/>
      <c r="CH30" s="64">
        <v>82</v>
      </c>
      <c r="CI30" s="64">
        <v>119</v>
      </c>
      <c r="CJ30" s="64">
        <v>82</v>
      </c>
      <c r="CK30" s="5"/>
      <c r="CL30" s="64">
        <v>71</v>
      </c>
      <c r="CM30" s="64">
        <v>113</v>
      </c>
      <c r="CN30" s="64">
        <v>71</v>
      </c>
      <c r="CO30" s="6"/>
      <c r="CP30" s="64">
        <v>66</v>
      </c>
      <c r="CQ30" s="64">
        <v>113</v>
      </c>
      <c r="CR30" s="64">
        <v>66</v>
      </c>
      <c r="CS30" s="5"/>
      <c r="CT30" s="64">
        <v>71</v>
      </c>
      <c r="CU30" s="6" cm="1">
        <f t="array" ref="CU30">INDEX(변환표준점수!$I$8:$O$60,ROW(A24),_xlfn.XMATCH('표점 계산기'!$B$3,변환표준점수!$I$6:$O$6))</f>
        <v>107.5</v>
      </c>
      <c r="CV30" s="64">
        <v>71</v>
      </c>
      <c r="CW30" s="5"/>
      <c r="CX30" s="6">
        <v>87</v>
      </c>
      <c r="CY30" s="6">
        <v>121.66</v>
      </c>
      <c r="CZ30" s="6">
        <v>91</v>
      </c>
      <c r="DA30" s="5"/>
      <c r="DB30" s="5"/>
      <c r="DC30" s="5"/>
      <c r="DD30" s="5"/>
      <c r="DE30" s="5"/>
      <c r="DF30" s="5"/>
      <c r="DG30" s="5"/>
      <c r="DH30" s="5"/>
      <c r="DI30" s="5"/>
      <c r="DJ30" s="5"/>
      <c r="DK30" s="6">
        <v>77</v>
      </c>
      <c r="DL30" s="5">
        <f>VLOOKUP(DK30,변환표준점수!$BH$8:$BS$62,1+'표점 계산기'!$DV$4,FALSE)</f>
        <v>59.89</v>
      </c>
      <c r="DM30" s="5">
        <f>VLOOKUP(DK30,변환표준점수!$BU$8:$CF$46,1+'표점 계산기'!$DV$4,FALSE)</f>
        <v>58.98</v>
      </c>
      <c r="DN30" s="5"/>
      <c r="DO30" s="5" t="s">
        <v>14</v>
      </c>
      <c r="DP30" s="5">
        <v>0</v>
      </c>
      <c r="DQ30" s="5">
        <v>0</v>
      </c>
      <c r="DR30" s="5">
        <v>0</v>
      </c>
      <c r="DS30" s="5">
        <v>0</v>
      </c>
      <c r="DT30" s="5">
        <v>0</v>
      </c>
      <c r="DU30" s="6">
        <v>0</v>
      </c>
      <c r="DV30" s="6">
        <v>0</v>
      </c>
      <c r="DW30" s="5">
        <v>0</v>
      </c>
      <c r="DX30" s="5">
        <v>0</v>
      </c>
      <c r="DY30" s="5">
        <v>0</v>
      </c>
      <c r="DZ30" s="5">
        <v>0</v>
      </c>
      <c r="EA30" s="5">
        <v>0</v>
      </c>
      <c r="EB30" s="5">
        <v>0</v>
      </c>
      <c r="EC30" s="5">
        <v>0</v>
      </c>
      <c r="ED30" s="5">
        <v>0</v>
      </c>
      <c r="EE30" s="5">
        <v>0</v>
      </c>
      <c r="EF30" s="5">
        <v>1</v>
      </c>
      <c r="EG30" s="5">
        <v>1</v>
      </c>
      <c r="EH30" s="5">
        <v>1</v>
      </c>
      <c r="EI30" s="5">
        <v>0</v>
      </c>
      <c r="EJ30" s="5">
        <v>0</v>
      </c>
      <c r="EK30" s="5"/>
      <c r="EL30" s="5"/>
      <c r="EM30" s="5"/>
      <c r="EN30" s="6">
        <v>0</v>
      </c>
      <c r="EO30" s="6">
        <v>0</v>
      </c>
      <c r="EP30" s="5"/>
      <c r="EQ30" s="5"/>
      <c r="ER30" s="5"/>
      <c r="ES30" s="5"/>
      <c r="ET30" s="5"/>
      <c r="EU30" s="5"/>
      <c r="EV30" s="5"/>
      <c r="EW30" s="5"/>
      <c r="EX30" s="5"/>
      <c r="EY30" s="5"/>
      <c r="EZ30" s="5"/>
      <c r="FA30" s="5"/>
      <c r="FB30" s="5"/>
      <c r="FC30" s="5"/>
      <c r="FD30" s="5"/>
      <c r="FE30" s="5"/>
      <c r="FF30" s="5"/>
    </row>
    <row r="31" spans="1:162" x14ac:dyDescent="0.3">
      <c r="A31" s="5"/>
      <c r="B31" s="17" t="str">
        <f t="shared" si="2"/>
        <v/>
      </c>
      <c r="C31" s="23"/>
      <c r="D31" s="23"/>
      <c r="E31" s="23"/>
      <c r="F31" s="23"/>
      <c r="G31" s="23"/>
      <c r="H31" s="24"/>
      <c r="I31" s="24"/>
      <c r="J31" s="24"/>
      <c r="K31" s="24"/>
      <c r="L31" s="24"/>
      <c r="M31" s="24"/>
      <c r="N31" s="23"/>
      <c r="O31" s="24"/>
      <c r="P31" s="6"/>
      <c r="Q31" s="65">
        <f t="shared" si="3"/>
        <v>1</v>
      </c>
      <c r="R31" s="6" t="e">
        <f t="shared" si="20"/>
        <v>#N/A</v>
      </c>
      <c r="S31" s="6" t="e">
        <f t="shared" si="21"/>
        <v>#N/A</v>
      </c>
      <c r="T31" s="6" t="e">
        <f t="shared" si="22"/>
        <v>#N/A</v>
      </c>
      <c r="U31" s="6" t="e">
        <f t="shared" si="23"/>
        <v>#N/A</v>
      </c>
      <c r="V31" s="8" cm="1">
        <f t="array" ref="V31">IF(M31=0,0,IF(OR($DV$4=3,$DV$4=4),0,IF($DV$4=1,INDEX($DI$7:$DI$15,SUM(IF(M31&lt;$DH$7:$DH$15=TRUE,1,0))+1),VLOOKUP(M31,$DK$7:$DL$107,2,FALSE))))</f>
        <v>0</v>
      </c>
      <c r="W31" s="6" t="e">
        <f t="shared" si="8"/>
        <v>#N/A</v>
      </c>
      <c r="X31" s="65" cm="1">
        <f t="array" aca="1" ref="X31" ca="1">SUM(IF((IF(E31=0,INDIRECT(_xlfn.CONCAT($CQ$1,MATCH(F31,$CP$7:$CP$100,0)+6)):INDIRECT(_xlfn.CONCAT($CQ$1,MATCH(F31,$CP$7:$CP$100,0)+6+SUM(IF((F31=$CP$7:$CP$59)=TRUE,1,0))-1)),INDIRECT(_xlfn.CONCAT($CM$1,MATCH(E31,$CL$7:$CL$100,0)+6)):INDIRECT(_xlfn.CONCAT($CM$1,MATCH(E31,$CL$7:$CL$100,0)+6+SUM(IF((E31=$CL$7:$CL$59)=TRUE,1,0))-1)))*$S$3*$Q31)=0,0,1))</f>
        <v>2</v>
      </c>
      <c r="Y31" s="65" t="e" cm="1">
        <f t="array" aca="1" ref="Y31" ca="1">SUM(IF((TRANSPOSE(MMULT(MMULT(_xlfn.MUNIT(X31),IF(ROUND(MMULT(IF(E31=0,INDIRECT(_xlfn.CONCAT($CQ$1,MATCH(F31,$CP$7:$CP$100,0)+6)):INDIRECT(_xlfn.CONCAT($CQ$1,MATCH(F31,$CP$7:$CP$100,0)+6+SUM(IF((F31=$CP$7:$CP$59)=TRUE,1,0))-1)),INDIRECT(_xlfn.CONCAT($CM$1,MATCH(E31,$CL$7:$CL$100,0)+6)):INDIRECT(_xlfn.CONCAT($CM$1,MATCH(E31,$CL$7:$CL$100,0)+6+SUM(IF((E31=$CL$7:$CL$59)=TRUE,1,0))-1)))*$S$3*$Q31,1/TRANSPOSE(W31-INDIRECT(_xlfn.CONCAT($CI$1,MATCH(D31,$CH$7:$CH$100,0)+6)):INDIRECT(_xlfn.CONCAT($CI$1,MATCH(D31,$CH$7:$CH$100,0)+6+SUM(IF((D31=$CH$7:$CH$59)=TRUE,1,0))-1))*$R$3)),1)=1,1,0)),W31-INDIRECT(_xlfn.CONCAT($CI$1,MATCH(D31,$CH$7:$CH$100,0)+6)):INDIRECT(_xlfn.CONCAT($CI$1,MATCH(D31,$CH$7:$CH$100,0)+6+SUM(IF((D31=$CH$7:$CH$59)=TRUE,1,0))-1))*$R$3)))=0,0,1))</f>
        <v>#N/A</v>
      </c>
      <c r="Z31" s="65"/>
      <c r="AA31" s="65" t="str" cm="1">
        <f t="array" aca="1" ref="AA31" ca="1">IFERROR(ROUND(IF(_xlfn._xlws.SORT(TRANSPOSE(MMULT(MMULT(_xlfn.MUNIT(X31),IF(ROUND(MMULT(IF(E31=0,IF($DW$4=1,INDIRECT(_xlfn.CONCAT($CY$1,MATCH(F31,$CX$7:$CX$100,0)+6)):INDIRECT(_xlfn.CONCAT($CY$1,MATCH(F31,$CX$7:$CX$100,0)+6+SUM(IF((F31=$CX$7:$CX$59)=TRUE,1,0))-1)),INDIRECT(_xlfn.CONCAT($CQ$1,MATCH(F31,$CP$7:$CP$100,0)+6)):INDIRECT(_xlfn.CONCAT($CQ$1,MATCH(F31,$CP$7:$CP$100,0)+6+SUM(IF((F31=$CP$7:$CP$59)=TRUE,1,0))-1))),IF(OR($DW$4=2,$DW$4=3),INDIRECT(_xlfn.CONCAT($CU$1,MATCH(E31,$CT$7:$CT$100,0)+6)):INDIRECT(_xlfn.CONCAT($CU$1,MATCH(E31,$CT$7:$CT$100,0)+6+SUM(IF((E31=$CT$7:$CT$59)=TRUE,1,0))-1)),INDIRECT(_xlfn.CONCAT($CM$1,MATCH(E31,$CL$7:$CL$100,0)+6)):INDIRECT(_xlfn.CONCAT($CM$1,MATCH(E31,$CL$7:$CL$100,0)+6+SUM(IF((E31=$CL$7:$CL$59)=TRUE,1,0))-1))))*$S$3*IF(AND($DV$4=4,F31=0),1.1,1),1/TRANSPOSE(W31-INDIRECT(_xlfn.CONCAT($CI$1,MATCH(D31,$CH$7:$CH$100,0)+6)):INDIRECT(_xlfn.CONCAT($CI$1,MATCH(D31,$CH$7:$CH$100,0)+6+SUM(IF((D31=$CH$7:$CH$59)=TRUE,1,0))-1))*$R$3)),3)=1,1,0)),W31-INDIRECT(_xlfn.CONCAT($CI$1,MATCH(D31,$CH$7:$CH$100,0)+6)):INDIRECT(_xlfn.CONCAT($CI$1,MATCH(D31,$CH$7:$CH$100,0)+6+SUM(IF((D31=$CH$7:$CH$59)=TRUE,1,0))-1))*$R$3))/($S$3*$Q31),1,-1,TRUE)=0,"",_xlfn._xlws.SORT(TRANSPOSE(MMULT(MMULT(_xlfn.MUNIT(X31),IF(ROUND(MMULT(IF(E31=0,IF($DW$4=1,INDIRECT(_xlfn.CONCAT($CY$1,MATCH(F31,$CX$7:$CX$100,0)+6)):INDIRECT(_xlfn.CONCAT($CY$1,MATCH(F31,$CX$7:$CX$100,0)+6+SUM(IF((F31=$CX$7:$CX$59)=TRUE,1,0))-1)),INDIRECT(_xlfn.CONCAT($CQ$1,MATCH(F31,$CP$7:$CP$100,0)+6)):INDIRECT(_xlfn.CONCAT($CQ$1,MATCH(F31,$CP$7:$CP$100,0)+6+SUM(IF((F31=$CP$7:$CP$59)=TRUE,1,0))-1))),IF(OR($DW$4=2,$DW$4=3),INDIRECT(_xlfn.CONCAT($CU$1,MATCH(E31,$CT$7:$CT$100,0)+6)):INDIRECT(_xlfn.CONCAT($CU$1,MATCH(E31,$CT$7:$CT$100,0)+6+SUM(IF((E31=$CT$7:$CT$59)=TRUE,1,0))-1)),INDIRECT(_xlfn.CONCAT($CM$1,MATCH(E31,$CL$7:$CL$100,0)+6)):INDIRECT(_xlfn.CONCAT($CM$1,MATCH(E31,$CL$7:$CL$100,0)+6+SUM(IF((E31=$CL$7:$CL$59)=TRUE,1,0))-1))))*$S$3*IF(AND($DV$4=4,F31=0),1.1,1),1/TRANSPOSE(W31-INDIRECT(_xlfn.CONCAT($CI$1,MATCH(D31,$CH$7:$CH$100,0)+6)):INDIRECT(_xlfn.CONCAT($CI$1,MATCH(D31,$CH$7:$CH$100,0)+6+SUM(IF((D31=$CH$7:$CH$59)=TRUE,1,0))-1))*$R$3)),3)=1,1,0)),W31-INDIRECT(_xlfn.CONCAT($CI$1,MATCH(D31,$CH$7:$CH$100,0)+6)):INDIRECT(_xlfn.CONCAT($CI$1,MATCH(D31,$CH$7:$CH$100,0)+6+SUM(IF((D31=$CH$7:$CH$59)=TRUE,1,0))-1))*$R$3))/($S$3*$Q31),1,-1,TRUE)),1),"")</f>
        <v/>
      </c>
      <c r="AB31" s="65"/>
      <c r="AC31" s="65"/>
      <c r="AD31" s="65"/>
      <c r="AE31" s="65"/>
      <c r="AF31" s="65"/>
      <c r="AG31" s="65"/>
      <c r="AH31" s="65"/>
      <c r="AI31" s="6"/>
      <c r="AJ31" s="28" t="str">
        <f t="shared" ca="1" si="24"/>
        <v/>
      </c>
      <c r="AK31" s="29" t="str">
        <f t="shared" si="25"/>
        <v/>
      </c>
      <c r="AL31" s="29" t="str">
        <f t="shared" si="26"/>
        <v/>
      </c>
      <c r="AM31" s="29" t="str">
        <f t="shared" si="27"/>
        <v/>
      </c>
      <c r="AN31" s="112" t="str">
        <f t="shared" si="28"/>
        <v/>
      </c>
      <c r="AO31" s="28" t="str">
        <f t="shared" ca="1" si="14"/>
        <v/>
      </c>
      <c r="AP31" s="29" t="str">
        <f t="shared" si="15"/>
        <v/>
      </c>
      <c r="AQ31" s="29" t="str">
        <f t="shared" si="16"/>
        <v/>
      </c>
      <c r="AR31" s="29" t="str">
        <f t="shared" si="17"/>
        <v/>
      </c>
      <c r="AS31" s="30" t="str">
        <f t="shared" si="18"/>
        <v/>
      </c>
      <c r="AT31" s="6"/>
      <c r="AU31" s="20"/>
      <c r="AV31" s="20"/>
      <c r="AW31" s="44">
        <f t="shared" si="30"/>
        <v>12</v>
      </c>
      <c r="AX31" s="35" t="e">
        <f t="shared" si="31"/>
        <v>#N/A</v>
      </c>
      <c r="AY31" s="35" t="e" cm="1">
        <f t="array" ref="AY31">_xlfn.XMATCH(1,IF(IF((AU31=$DP$24:$EO$24)=TRUE,1,0)+IF((AV31=$DP$25:$EO$25)=TRUE,1,0)=2,1,0))</f>
        <v>#N/A</v>
      </c>
      <c r="AZ31" s="35" t="str" cm="1">
        <f t="array" aca="1" ref="AZ31:BD31" ca="1">AJ31:AN31</f>
        <v/>
      </c>
      <c r="BA31" s="35" t="str">
        <f ca="1"/>
        <v/>
      </c>
      <c r="BB31" s="35" t="str">
        <f ca="1"/>
        <v/>
      </c>
      <c r="BC31" s="35" t="str">
        <f ca="1"/>
        <v/>
      </c>
      <c r="BD31" s="35" t="str">
        <f ca="1"/>
        <v/>
      </c>
      <c r="BE31" s="35">
        <f t="shared" si="32"/>
        <v>0</v>
      </c>
      <c r="BF31" s="35" t="e" cm="1">
        <f t="array" ref="BF31">IF(AND(BE31=1,AX31&lt;&gt;1),VLOOKUP(E31,변환표준점수!$H$8:$O$60,_xlfn.XMATCH('표점 계산기'!$AU31,변환표준점수!$I$6:$O$6)+1,FALSE),IF(AND($E31=0,$DW$4=1),INDEX($CQ$7:$CQ$73,SUM(IF(AO31=$CY$7:$CY$59,ROW($A$1:$A$50),0))),IF(AND($E31&lt;&gt;0,$DW$4&lt;&gt;1),INDEX($CM$7:$CM$73,SUM(IF(AO31=$CU$7:$CU$59,ROW($A$1:$A$50),0))),AO31:AS31)))</f>
        <v>#N/A</v>
      </c>
      <c r="BG31" s="35"/>
      <c r="BH31" s="35"/>
      <c r="BI31" s="35"/>
      <c r="BJ31" s="35"/>
      <c r="BK31" s="35" t="e">
        <f>VLOOKUP(G31,변환표준점수!$X$8:$AM$16,_xlfn.XMATCH(AU31,변환표준점수!$Y$5:$AM$5)+IF(OR(AW31=6,AW31=7,AW31=10,AW31=11),IF(AX31=1,0,1),0)+1,FALSE)</f>
        <v>#N/A</v>
      </c>
      <c r="BL31" s="35" t="e">
        <f>VLOOKUP(H31,변환표준점수!$AO$8:$BE$16,_xlfn.XMATCH(AU31,변환표준점수!$AP$5:$BE$5)+IF(OR(AW31=3,AW31=6,AW31=8,AW31=9,AW31=10),IF(AX31=1,0,1),0)+1,FALSE)</f>
        <v>#N/A</v>
      </c>
      <c r="BM31" s="35" t="e">
        <f>IF(I31=0,VLOOKUP(K31,변환표준점수!$BU$8:$CF$62,'표점 계산기'!$AW31+1,FALSE),VLOOKUP(I31,변환표준점수!$BH$8:$BS$62,'표점 계산기'!$AW31+1,FALSE))</f>
        <v>#N/A</v>
      </c>
      <c r="BN31" s="35" t="e">
        <f>IF(J31=0,VLOOKUP(L31,변환표준점수!$BU$8:$CF$62,'표점 계산기'!$AW31+1,FALSE),VLOOKUP(J31,변환표준점수!$BH$8:$BS$62,'표점 계산기'!$AW31+1,FALSE))</f>
        <v>#N/A</v>
      </c>
      <c r="BO31" s="35" cm="1">
        <f t="array" ref="BO31">IF(M31=0,0,IF(OR(AW31=3,AW31=4),0,IF(AW31=1,INDEX($DI$7:$DI$15,SUM(IF(M31&lt;$DH$7:$DH$15=TRUE,1,0))+1),VLOOKUP(M31,변환표준점수!$BH$8:$BS$62,'표점 계산기'!AW31+1,FALSE))))</f>
        <v>0</v>
      </c>
      <c r="BP31" s="35" t="e" cm="1">
        <f t="array" ref="BP31">INDEX($DP$24:$EO$31,COLUMN(C26),$AY31)</f>
        <v>#N/A</v>
      </c>
      <c r="BQ31" s="35" t="e" cm="1">
        <f t="array" ref="BQ31">INDEX($DP$24:$EO$31,COLUMN(D26),$AY31)</f>
        <v>#N/A</v>
      </c>
      <c r="BR31" s="35" t="e" cm="1">
        <f t="array" ref="BR31">INDEX($DP$24:$EO$31,COLUMN(E26),$AY31)</f>
        <v>#N/A</v>
      </c>
      <c r="BS31" s="35" t="e" cm="1">
        <f t="array" ref="BS31">INDEX($DP$24:$EO$31,COLUMN(F26),$AY31)</f>
        <v>#N/A</v>
      </c>
      <c r="BT31" s="35" t="e" cm="1">
        <f t="array" ref="BT31">INDEX($DP$24:$EO$31,COLUMN(G26),$AY31)</f>
        <v>#N/A</v>
      </c>
      <c r="BU31" s="35" t="e" cm="1">
        <f t="array" ref="BU31">INDEX($DP$24:$EO$31,COLUMN(H26),$AY31)</f>
        <v>#N/A</v>
      </c>
      <c r="BV31" s="59" t="str" cm="1">
        <f t="array" aca="1" ref="BV31:BZ31" ca="1">IFERROR(ROUND(IF(IFERROR(BF31:BJ31/BF31:BJ31,0)=1,(IFERROR(AZ31:BD31*BP31,0)+IFERROR(BF31:BJ31*BQ31,0)+(SUM(BM31:BO31)-MIN(BM31:BO31))*BR31+BK31*BS31+BL31*BT31)*BU31+BK31*(1-BS31)+BL31*(1-BT31)+IF(AW31=1,BO31,0),""),2),"")</f>
        <v/>
      </c>
      <c r="BW31" s="48" t="str">
        <f ca="1"/>
        <v/>
      </c>
      <c r="BX31" s="48" t="str">
        <f ca="1"/>
        <v/>
      </c>
      <c r="BY31" s="48" t="str">
        <f ca="1"/>
        <v/>
      </c>
      <c r="BZ31" s="60" t="str">
        <f ca="1"/>
        <v/>
      </c>
      <c r="CA31" s="6"/>
      <c r="CB31" s="5"/>
      <c r="CC31" s="5"/>
      <c r="CD31" s="5"/>
      <c r="CE31" s="5"/>
      <c r="CF31" s="5"/>
      <c r="CG31" s="5"/>
      <c r="CH31" s="64">
        <v>80</v>
      </c>
      <c r="CI31" s="64">
        <v>118</v>
      </c>
      <c r="CJ31" s="64">
        <v>80</v>
      </c>
      <c r="CK31" s="5"/>
      <c r="CL31" s="64">
        <v>68</v>
      </c>
      <c r="CM31" s="64">
        <v>112</v>
      </c>
      <c r="CN31" s="64">
        <v>68</v>
      </c>
      <c r="CO31" s="6"/>
      <c r="CP31" s="64">
        <v>65</v>
      </c>
      <c r="CQ31" s="64">
        <v>112</v>
      </c>
      <c r="CR31" s="64">
        <v>65</v>
      </c>
      <c r="CS31" s="5"/>
      <c r="CT31" s="64">
        <v>68</v>
      </c>
      <c r="CU31" s="6" cm="1">
        <f t="array" ref="CU31">INDEX(변환표준점수!$I$8:$O$60,ROW(A25),_xlfn.XMATCH('표점 계산기'!$B$3,변환표준점수!$I$6:$O$6))</f>
        <v>0</v>
      </c>
      <c r="CV31" s="64">
        <v>68</v>
      </c>
      <c r="CW31" s="5"/>
      <c r="CX31" s="6">
        <v>85</v>
      </c>
      <c r="CY31" s="6">
        <v>121</v>
      </c>
      <c r="CZ31" s="6">
        <v>90</v>
      </c>
      <c r="DA31" s="5"/>
      <c r="DB31" s="5"/>
      <c r="DC31" s="5"/>
      <c r="DD31" s="5"/>
      <c r="DE31" s="5"/>
      <c r="DF31" s="5"/>
      <c r="DG31" s="5"/>
      <c r="DH31" s="5"/>
      <c r="DI31" s="5"/>
      <c r="DJ31" s="5"/>
      <c r="DK31" s="6">
        <v>76</v>
      </c>
      <c r="DL31" s="5">
        <f>VLOOKUP(DK31,변환표준점수!$BH$8:$BS$62,1+'표점 계산기'!$DV$4,FALSE)</f>
        <v>59.63</v>
      </c>
      <c r="DM31" s="5">
        <f>VLOOKUP(DK31,변환표준점수!$BU$8:$CF$46,1+'표점 계산기'!$DV$4,FALSE)</f>
        <v>58.74</v>
      </c>
      <c r="DN31" s="5"/>
      <c r="DO31" s="5" t="s">
        <v>70</v>
      </c>
      <c r="DP31" s="5">
        <v>1</v>
      </c>
      <c r="DQ31" s="5">
        <v>1</v>
      </c>
      <c r="DR31" s="11">
        <f>10/9</f>
        <v>1.1111111111111112</v>
      </c>
      <c r="DS31" s="11">
        <f>10/6</f>
        <v>1.6666666666666667</v>
      </c>
      <c r="DT31" s="11">
        <f>1000/640</f>
        <v>1.5625</v>
      </c>
      <c r="DU31" s="11">
        <f>1000/560</f>
        <v>1.7857142857142858</v>
      </c>
      <c r="DV31" s="6">
        <v>1</v>
      </c>
      <c r="DW31" s="5">
        <v>1</v>
      </c>
      <c r="DX31" s="5">
        <v>1</v>
      </c>
      <c r="DY31" s="5">
        <v>1</v>
      </c>
      <c r="DZ31" s="5">
        <v>1</v>
      </c>
      <c r="EA31" s="5">
        <v>1</v>
      </c>
      <c r="EB31" s="5">
        <v>1</v>
      </c>
      <c r="EC31" s="5">
        <v>1</v>
      </c>
      <c r="ED31" s="5">
        <v>1</v>
      </c>
      <c r="EE31" s="5">
        <v>1</v>
      </c>
      <c r="EF31" s="5">
        <v>4</v>
      </c>
      <c r="EG31" s="5">
        <v>4</v>
      </c>
      <c r="EH31" s="5">
        <v>4</v>
      </c>
      <c r="EI31" s="5">
        <v>1</v>
      </c>
      <c r="EJ31" s="5">
        <v>1</v>
      </c>
      <c r="EK31" s="5"/>
      <c r="EL31" s="5"/>
      <c r="EM31" s="5"/>
      <c r="EN31" s="6">
        <v>1</v>
      </c>
      <c r="EO31" s="6">
        <v>1</v>
      </c>
      <c r="EP31" s="5"/>
      <c r="EQ31" s="5"/>
      <c r="ER31" s="5"/>
      <c r="ES31" s="5"/>
      <c r="ET31" s="5"/>
      <c r="EU31" s="5"/>
      <c r="EV31" s="5"/>
      <c r="EW31" s="5"/>
      <c r="EX31" s="5"/>
      <c r="EY31" s="5"/>
      <c r="EZ31" s="5"/>
      <c r="FA31" s="5"/>
      <c r="FB31" s="5"/>
      <c r="FC31" s="5"/>
      <c r="FD31" s="5"/>
      <c r="FE31" s="5"/>
      <c r="FF31" s="5"/>
    </row>
    <row r="32" spans="1:162" x14ac:dyDescent="0.3">
      <c r="A32" s="5"/>
      <c r="B32" s="17" t="str">
        <f t="shared" si="2"/>
        <v/>
      </c>
      <c r="C32" s="23"/>
      <c r="D32" s="23"/>
      <c r="E32" s="23"/>
      <c r="F32" s="23"/>
      <c r="G32" s="23"/>
      <c r="H32" s="24"/>
      <c r="I32" s="24"/>
      <c r="J32" s="24"/>
      <c r="K32" s="24"/>
      <c r="L32" s="24"/>
      <c r="M32" s="24"/>
      <c r="N32" s="23"/>
      <c r="O32" s="24"/>
      <c r="P32" s="6"/>
      <c r="Q32" s="65">
        <f t="shared" si="3"/>
        <v>1</v>
      </c>
      <c r="R32" s="6" t="e">
        <f t="shared" si="20"/>
        <v>#N/A</v>
      </c>
      <c r="S32" s="6" t="e">
        <f t="shared" si="21"/>
        <v>#N/A</v>
      </c>
      <c r="T32" s="6" t="e">
        <f t="shared" si="22"/>
        <v>#N/A</v>
      </c>
      <c r="U32" s="6" t="e">
        <f t="shared" si="23"/>
        <v>#N/A</v>
      </c>
      <c r="V32" s="8" cm="1">
        <f t="array" ref="V32">IF(M32=0,0,IF(OR($DV$4=3,$DV$4=4),0,IF($DV$4=1,INDEX($DI$7:$DI$15,SUM(IF(M32&lt;$DH$7:$DH$15=TRUE,1,0))+1),VLOOKUP(M32,$DK$7:$DL$107,2,FALSE))))</f>
        <v>0</v>
      </c>
      <c r="W32" s="6" t="e">
        <f t="shared" si="8"/>
        <v>#N/A</v>
      </c>
      <c r="X32" s="65" cm="1">
        <f t="array" aca="1" ref="X32" ca="1">SUM(IF((IF(E32=0,INDIRECT(_xlfn.CONCAT($CQ$1,MATCH(F32,$CP$7:$CP$100,0)+6)):INDIRECT(_xlfn.CONCAT($CQ$1,MATCH(F32,$CP$7:$CP$100,0)+6+SUM(IF((F32=$CP$7:$CP$59)=TRUE,1,0))-1)),INDIRECT(_xlfn.CONCAT($CM$1,MATCH(E32,$CL$7:$CL$100,0)+6)):INDIRECT(_xlfn.CONCAT($CM$1,MATCH(E32,$CL$7:$CL$100,0)+6+SUM(IF((E32=$CL$7:$CL$59)=TRUE,1,0))-1)))*$S$3*$Q32)=0,0,1))</f>
        <v>2</v>
      </c>
      <c r="Y32" s="65" t="e" cm="1">
        <f t="array" aca="1" ref="Y32" ca="1">SUM(IF((TRANSPOSE(MMULT(MMULT(_xlfn.MUNIT(X32),IF(ROUND(MMULT(IF(E32=0,INDIRECT(_xlfn.CONCAT($CQ$1,MATCH(F32,$CP$7:$CP$100,0)+6)):INDIRECT(_xlfn.CONCAT($CQ$1,MATCH(F32,$CP$7:$CP$100,0)+6+SUM(IF((F32=$CP$7:$CP$59)=TRUE,1,0))-1)),INDIRECT(_xlfn.CONCAT($CM$1,MATCH(E32,$CL$7:$CL$100,0)+6)):INDIRECT(_xlfn.CONCAT($CM$1,MATCH(E32,$CL$7:$CL$100,0)+6+SUM(IF((E32=$CL$7:$CL$59)=TRUE,1,0))-1)))*$S$3*$Q32,1/TRANSPOSE(W32-INDIRECT(_xlfn.CONCAT($CI$1,MATCH(D32,$CH$7:$CH$100,0)+6)):INDIRECT(_xlfn.CONCAT($CI$1,MATCH(D32,$CH$7:$CH$100,0)+6+SUM(IF((D32=$CH$7:$CH$59)=TRUE,1,0))-1))*$R$3)),1)=1,1,0)),W32-INDIRECT(_xlfn.CONCAT($CI$1,MATCH(D32,$CH$7:$CH$100,0)+6)):INDIRECT(_xlfn.CONCAT($CI$1,MATCH(D32,$CH$7:$CH$100,0)+6+SUM(IF((D32=$CH$7:$CH$59)=TRUE,1,0))-1))*$R$3)))=0,0,1))</f>
        <v>#N/A</v>
      </c>
      <c r="Z32" s="65"/>
      <c r="AA32" s="65" t="str" cm="1">
        <f t="array" aca="1" ref="AA32" ca="1">IFERROR(ROUND(IF(_xlfn._xlws.SORT(TRANSPOSE(MMULT(MMULT(_xlfn.MUNIT(X32),IF(ROUND(MMULT(IF(E32=0,IF($DW$4=1,INDIRECT(_xlfn.CONCAT($CY$1,MATCH(F32,$CX$7:$CX$100,0)+6)):INDIRECT(_xlfn.CONCAT($CY$1,MATCH(F32,$CX$7:$CX$100,0)+6+SUM(IF((F32=$CX$7:$CX$59)=TRUE,1,0))-1)),INDIRECT(_xlfn.CONCAT($CQ$1,MATCH(F32,$CP$7:$CP$100,0)+6)):INDIRECT(_xlfn.CONCAT($CQ$1,MATCH(F32,$CP$7:$CP$100,0)+6+SUM(IF((F32=$CP$7:$CP$59)=TRUE,1,0))-1))),IF(OR($DW$4=2,$DW$4=3),INDIRECT(_xlfn.CONCAT($CU$1,MATCH(E32,$CT$7:$CT$100,0)+6)):INDIRECT(_xlfn.CONCAT($CU$1,MATCH(E32,$CT$7:$CT$100,0)+6+SUM(IF((E32=$CT$7:$CT$59)=TRUE,1,0))-1)),INDIRECT(_xlfn.CONCAT($CM$1,MATCH(E32,$CL$7:$CL$100,0)+6)):INDIRECT(_xlfn.CONCAT($CM$1,MATCH(E32,$CL$7:$CL$100,0)+6+SUM(IF((E32=$CL$7:$CL$59)=TRUE,1,0))-1))))*$S$3*IF(AND($DV$4=4,F32=0),1.1,1),1/TRANSPOSE(W32-INDIRECT(_xlfn.CONCAT($CI$1,MATCH(D32,$CH$7:$CH$100,0)+6)):INDIRECT(_xlfn.CONCAT($CI$1,MATCH(D32,$CH$7:$CH$100,0)+6+SUM(IF((D32=$CH$7:$CH$59)=TRUE,1,0))-1))*$R$3)),3)=1,1,0)),W32-INDIRECT(_xlfn.CONCAT($CI$1,MATCH(D32,$CH$7:$CH$100,0)+6)):INDIRECT(_xlfn.CONCAT($CI$1,MATCH(D32,$CH$7:$CH$100,0)+6+SUM(IF((D32=$CH$7:$CH$59)=TRUE,1,0))-1))*$R$3))/($S$3*$Q32),1,-1,TRUE)=0,"",_xlfn._xlws.SORT(TRANSPOSE(MMULT(MMULT(_xlfn.MUNIT(X32),IF(ROUND(MMULT(IF(E32=0,IF($DW$4=1,INDIRECT(_xlfn.CONCAT($CY$1,MATCH(F32,$CX$7:$CX$100,0)+6)):INDIRECT(_xlfn.CONCAT($CY$1,MATCH(F32,$CX$7:$CX$100,0)+6+SUM(IF((F32=$CX$7:$CX$59)=TRUE,1,0))-1)),INDIRECT(_xlfn.CONCAT($CQ$1,MATCH(F32,$CP$7:$CP$100,0)+6)):INDIRECT(_xlfn.CONCAT($CQ$1,MATCH(F32,$CP$7:$CP$100,0)+6+SUM(IF((F32=$CP$7:$CP$59)=TRUE,1,0))-1))),IF(OR($DW$4=2,$DW$4=3),INDIRECT(_xlfn.CONCAT($CU$1,MATCH(E32,$CT$7:$CT$100,0)+6)):INDIRECT(_xlfn.CONCAT($CU$1,MATCH(E32,$CT$7:$CT$100,0)+6+SUM(IF((E32=$CT$7:$CT$59)=TRUE,1,0))-1)),INDIRECT(_xlfn.CONCAT($CM$1,MATCH(E32,$CL$7:$CL$100,0)+6)):INDIRECT(_xlfn.CONCAT($CM$1,MATCH(E32,$CL$7:$CL$100,0)+6+SUM(IF((E32=$CL$7:$CL$59)=TRUE,1,0))-1))))*$S$3*IF(AND($DV$4=4,F32=0),1.1,1),1/TRANSPOSE(W32-INDIRECT(_xlfn.CONCAT($CI$1,MATCH(D32,$CH$7:$CH$100,0)+6)):INDIRECT(_xlfn.CONCAT($CI$1,MATCH(D32,$CH$7:$CH$100,0)+6+SUM(IF((D32=$CH$7:$CH$59)=TRUE,1,0))-1))*$R$3)),3)=1,1,0)),W32-INDIRECT(_xlfn.CONCAT($CI$1,MATCH(D32,$CH$7:$CH$100,0)+6)):INDIRECT(_xlfn.CONCAT($CI$1,MATCH(D32,$CH$7:$CH$100,0)+6+SUM(IF((D32=$CH$7:$CH$59)=TRUE,1,0))-1))*$R$3))/($S$3*$Q32),1,-1,TRUE)),1),"")</f>
        <v/>
      </c>
      <c r="AB32" s="65"/>
      <c r="AC32" s="65"/>
      <c r="AD32" s="65"/>
      <c r="AE32" s="65"/>
      <c r="AF32" s="65"/>
      <c r="AG32" s="65"/>
      <c r="AH32" s="65"/>
      <c r="AI32" s="6"/>
      <c r="AJ32" s="28" t="str">
        <f t="shared" ca="1" si="24"/>
        <v/>
      </c>
      <c r="AK32" s="29" t="str">
        <f t="shared" si="25"/>
        <v/>
      </c>
      <c r="AL32" s="29" t="str">
        <f t="shared" si="26"/>
        <v/>
      </c>
      <c r="AM32" s="29" t="str">
        <f t="shared" si="27"/>
        <v/>
      </c>
      <c r="AN32" s="112" t="str">
        <f t="shared" si="28"/>
        <v/>
      </c>
      <c r="AO32" s="28" t="str">
        <f t="shared" ca="1" si="14"/>
        <v/>
      </c>
      <c r="AP32" s="29" t="str">
        <f t="shared" si="15"/>
        <v/>
      </c>
      <c r="AQ32" s="29" t="str">
        <f t="shared" si="16"/>
        <v/>
      </c>
      <c r="AR32" s="29" t="str">
        <f t="shared" si="17"/>
        <v/>
      </c>
      <c r="AS32" s="30" t="str">
        <f t="shared" si="18"/>
        <v/>
      </c>
      <c r="AT32" s="6"/>
      <c r="AU32" s="20"/>
      <c r="AV32" s="20"/>
      <c r="AW32" s="44">
        <f t="shared" si="30"/>
        <v>12</v>
      </c>
      <c r="AX32" s="35" t="e">
        <f t="shared" si="31"/>
        <v>#N/A</v>
      </c>
      <c r="AY32" s="35" t="e" cm="1">
        <f t="array" ref="AY32">_xlfn.XMATCH(1,IF(IF((AU32=$DP$24:$EO$24)=TRUE,1,0)+IF((AV32=$DP$25:$EO$25)=TRUE,1,0)=2,1,0))</f>
        <v>#N/A</v>
      </c>
      <c r="AZ32" s="35" t="str" cm="1">
        <f t="array" aca="1" ref="AZ32:BD32" ca="1">AJ32:AN32</f>
        <v/>
      </c>
      <c r="BA32" s="35" t="str">
        <f ca="1"/>
        <v/>
      </c>
      <c r="BB32" s="35" t="str">
        <f ca="1"/>
        <v/>
      </c>
      <c r="BC32" s="35" t="str">
        <f ca="1"/>
        <v/>
      </c>
      <c r="BD32" s="35" t="str">
        <f ca="1"/>
        <v/>
      </c>
      <c r="BE32" s="35">
        <f t="shared" si="32"/>
        <v>0</v>
      </c>
      <c r="BF32" s="35" t="e" cm="1">
        <f t="array" ref="BF32">IF(AND(BE32=1,AX32&lt;&gt;1),VLOOKUP(E32,변환표준점수!$H$8:$O$60,_xlfn.XMATCH('표점 계산기'!$AU32,변환표준점수!$I$6:$O$6)+1,FALSE),IF(AND($E32=0,$DW$4=1),INDEX($CQ$7:$CQ$73,SUM(IF(AO32=$CY$7:$CY$59,ROW($A$1:$A$50),0))),IF(AND($E32&lt;&gt;0,$DW$4&lt;&gt;1),INDEX($CM$7:$CM$73,SUM(IF(AO32=$CU$7:$CU$59,ROW($A$1:$A$50),0))),AO32:AS32)))</f>
        <v>#N/A</v>
      </c>
      <c r="BG32" s="35"/>
      <c r="BH32" s="35"/>
      <c r="BI32" s="35"/>
      <c r="BJ32" s="35"/>
      <c r="BK32" s="35" t="e">
        <f>VLOOKUP(G32,변환표준점수!$X$8:$AM$16,_xlfn.XMATCH(AU32,변환표준점수!$Y$5:$AM$5)+IF(OR(AW32=6,AW32=7,AW32=10,AW32=11),IF(AX32=1,0,1),0)+1,FALSE)</f>
        <v>#N/A</v>
      </c>
      <c r="BL32" s="35" t="e">
        <f>VLOOKUP(H32,변환표준점수!$AO$8:$BE$16,_xlfn.XMATCH(AU32,변환표준점수!$AP$5:$BE$5)+IF(OR(AW32=3,AW32=6,AW32=8,AW32=9,AW32=10),IF(AX32=1,0,1),0)+1,FALSE)</f>
        <v>#N/A</v>
      </c>
      <c r="BM32" s="35" t="e">
        <f>IF(I32=0,VLOOKUP(K32,변환표준점수!$BU$8:$CF$62,'표점 계산기'!$AW32+1,FALSE),VLOOKUP(I32,변환표준점수!$BH$8:$BS$62,'표점 계산기'!$AW32+1,FALSE))</f>
        <v>#N/A</v>
      </c>
      <c r="BN32" s="35" t="e">
        <f>IF(J32=0,VLOOKUP(L32,변환표준점수!$BU$8:$CF$62,'표점 계산기'!$AW32+1,FALSE),VLOOKUP(J32,변환표준점수!$BH$8:$BS$62,'표점 계산기'!$AW32+1,FALSE))</f>
        <v>#N/A</v>
      </c>
      <c r="BO32" s="35" cm="1">
        <f t="array" ref="BO32">IF(M32=0,0,IF(OR(AW32=3,AW32=4),0,IF(AW32=1,INDEX($DI$7:$DI$15,SUM(IF(M32&lt;$DH$7:$DH$15=TRUE,1,0))+1),VLOOKUP(M32,변환표준점수!$BH$8:$BS$62,'표점 계산기'!AW32+1,FALSE))))</f>
        <v>0</v>
      </c>
      <c r="BP32" s="35" t="e" cm="1">
        <f t="array" ref="BP32">INDEX($DP$24:$EO$31,COLUMN(C27),$AY32)</f>
        <v>#N/A</v>
      </c>
      <c r="BQ32" s="35" t="e" cm="1">
        <f t="array" ref="BQ32">INDEX($DP$24:$EO$31,COLUMN(D27),$AY32)</f>
        <v>#N/A</v>
      </c>
      <c r="BR32" s="35" t="e" cm="1">
        <f t="array" ref="BR32">INDEX($DP$24:$EO$31,COLUMN(E27),$AY32)</f>
        <v>#N/A</v>
      </c>
      <c r="BS32" s="35" t="e" cm="1">
        <f t="array" ref="BS32">INDEX($DP$24:$EO$31,COLUMN(F27),$AY32)</f>
        <v>#N/A</v>
      </c>
      <c r="BT32" s="35" t="e" cm="1">
        <f t="array" ref="BT32">INDEX($DP$24:$EO$31,COLUMN(G27),$AY32)</f>
        <v>#N/A</v>
      </c>
      <c r="BU32" s="35" t="e" cm="1">
        <f t="array" ref="BU32">INDEX($DP$24:$EO$31,COLUMN(H27),$AY32)</f>
        <v>#N/A</v>
      </c>
      <c r="BV32" s="59" t="str" cm="1">
        <f t="array" aca="1" ref="BV32:BZ32" ca="1">IFERROR(ROUND(IF(IFERROR(BF32:BJ32/BF32:BJ32,0)=1,(IFERROR(AZ32:BD32*BP32,0)+IFERROR(BF32:BJ32*BQ32,0)+(SUM(BM32:BO32)-MIN(BM32:BO32))*BR32+BK32*BS32+BL32*BT32)*BU32+BK32*(1-BS32)+BL32*(1-BT32)+IF(AW32=1,BO32,0),""),2),"")</f>
        <v/>
      </c>
      <c r="BW32" s="48" t="str">
        <f ca="1"/>
        <v/>
      </c>
      <c r="BX32" s="48" t="str">
        <f ca="1"/>
        <v/>
      </c>
      <c r="BY32" s="48" t="str">
        <f ca="1"/>
        <v/>
      </c>
      <c r="BZ32" s="60" t="str">
        <f ca="1"/>
        <v/>
      </c>
      <c r="CA32" s="6"/>
      <c r="CB32" s="5"/>
      <c r="CC32" s="5"/>
      <c r="CD32" s="5"/>
      <c r="CE32" s="5"/>
      <c r="CF32" s="5"/>
      <c r="CG32" s="5"/>
      <c r="CH32" s="64">
        <v>78</v>
      </c>
      <c r="CI32" s="64">
        <v>117</v>
      </c>
      <c r="CJ32" s="64">
        <v>78</v>
      </c>
      <c r="CK32" s="5"/>
      <c r="CL32" s="64">
        <v>65</v>
      </c>
      <c r="CM32" s="64">
        <v>111</v>
      </c>
      <c r="CN32" s="64">
        <v>65</v>
      </c>
      <c r="CO32" s="6"/>
      <c r="CP32" s="64">
        <v>64</v>
      </c>
      <c r="CQ32" s="64">
        <v>111</v>
      </c>
      <c r="CR32" s="64">
        <v>64</v>
      </c>
      <c r="CS32" s="5"/>
      <c r="CT32" s="64">
        <v>65</v>
      </c>
      <c r="CU32" s="6" cm="1">
        <f t="array" ref="CU32">INDEX(변환표준점수!$I$8:$O$60,ROW(A26),_xlfn.XMATCH('표점 계산기'!$B$3,변환표준점수!$I$6:$O$6))</f>
        <v>0</v>
      </c>
      <c r="CV32" s="64">
        <v>65</v>
      </c>
      <c r="CW32" s="5"/>
      <c r="CX32" s="6">
        <v>84</v>
      </c>
      <c r="CY32" s="6">
        <v>120.66</v>
      </c>
      <c r="CZ32" s="6">
        <v>88</v>
      </c>
      <c r="DA32" s="5"/>
      <c r="DB32" s="5"/>
      <c r="DC32" s="5"/>
      <c r="DD32" s="5"/>
      <c r="DE32" s="5"/>
      <c r="DF32" s="5"/>
      <c r="DG32" s="5"/>
      <c r="DH32" s="5"/>
      <c r="DI32" s="5"/>
      <c r="DJ32" s="5"/>
      <c r="DK32" s="6">
        <v>75</v>
      </c>
      <c r="DL32" s="5">
        <f>VLOOKUP(DK32,변환표준점수!$BH$8:$BS$62,1+'표점 계산기'!$DV$4,FALSE)</f>
        <v>59.33</v>
      </c>
      <c r="DM32" s="5">
        <f>VLOOKUP(DK32,변환표준점수!$BU$8:$CF$46,1+'표점 계산기'!$DV$4,FALSE)</f>
        <v>58.47</v>
      </c>
      <c r="DN32" s="5"/>
      <c r="DO32" s="5"/>
      <c r="DP32" s="5"/>
      <c r="DQ32" s="5"/>
      <c r="DR32" s="5"/>
      <c r="DS32" s="5"/>
      <c r="DT32" s="5"/>
      <c r="DU32" s="6"/>
      <c r="DV32" s="6"/>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row>
    <row r="33" spans="1:162" x14ac:dyDescent="0.3">
      <c r="A33" s="5"/>
      <c r="B33" s="17" t="str">
        <f t="shared" si="2"/>
        <v/>
      </c>
      <c r="C33" s="23"/>
      <c r="D33" s="23"/>
      <c r="E33" s="23"/>
      <c r="F33" s="23"/>
      <c r="G33" s="23"/>
      <c r="H33" s="24"/>
      <c r="I33" s="24"/>
      <c r="J33" s="24"/>
      <c r="K33" s="24"/>
      <c r="L33" s="24"/>
      <c r="M33" s="24"/>
      <c r="N33" s="23"/>
      <c r="O33" s="24"/>
      <c r="P33" s="6"/>
      <c r="Q33" s="65">
        <f t="shared" si="3"/>
        <v>1</v>
      </c>
      <c r="R33" s="6" t="e">
        <f t="shared" si="20"/>
        <v>#N/A</v>
      </c>
      <c r="S33" s="6" t="e">
        <f t="shared" si="21"/>
        <v>#N/A</v>
      </c>
      <c r="T33" s="6" t="e">
        <f t="shared" si="22"/>
        <v>#N/A</v>
      </c>
      <c r="U33" s="6" t="e">
        <f t="shared" si="23"/>
        <v>#N/A</v>
      </c>
      <c r="V33" s="8" cm="1">
        <f t="array" ref="V33">IF(M33=0,0,IF(OR($DV$4=3,$DV$4=4),0,IF($DV$4=1,INDEX($DI$7:$DI$15,SUM(IF(M33&lt;$DH$7:$DH$15=TRUE,1,0))+1),VLOOKUP(M33,$DK$7:$DL$107,2,FALSE))))</f>
        <v>0</v>
      </c>
      <c r="W33" s="6" t="e">
        <f t="shared" si="8"/>
        <v>#N/A</v>
      </c>
      <c r="X33" s="65" cm="1">
        <f t="array" aca="1" ref="X33" ca="1">SUM(IF((IF(E33=0,INDIRECT(_xlfn.CONCAT($CQ$1,MATCH(F33,$CP$7:$CP$100,0)+6)):INDIRECT(_xlfn.CONCAT($CQ$1,MATCH(F33,$CP$7:$CP$100,0)+6+SUM(IF((F33=$CP$7:$CP$59)=TRUE,1,0))-1)),INDIRECT(_xlfn.CONCAT($CM$1,MATCH(E33,$CL$7:$CL$100,0)+6)):INDIRECT(_xlfn.CONCAT($CM$1,MATCH(E33,$CL$7:$CL$100,0)+6+SUM(IF((E33=$CL$7:$CL$59)=TRUE,1,0))-1)))*$S$3*$Q33)=0,0,1))</f>
        <v>2</v>
      </c>
      <c r="Y33" s="65" t="e" cm="1">
        <f t="array" aca="1" ref="Y33" ca="1">SUM(IF((TRANSPOSE(MMULT(MMULT(_xlfn.MUNIT(X33),IF(ROUND(MMULT(IF(E33=0,INDIRECT(_xlfn.CONCAT($CQ$1,MATCH(F33,$CP$7:$CP$100,0)+6)):INDIRECT(_xlfn.CONCAT($CQ$1,MATCH(F33,$CP$7:$CP$100,0)+6+SUM(IF((F33=$CP$7:$CP$59)=TRUE,1,0))-1)),INDIRECT(_xlfn.CONCAT($CM$1,MATCH(E33,$CL$7:$CL$100,0)+6)):INDIRECT(_xlfn.CONCAT($CM$1,MATCH(E33,$CL$7:$CL$100,0)+6+SUM(IF((E33=$CL$7:$CL$59)=TRUE,1,0))-1)))*$S$3*$Q33,1/TRANSPOSE(W33-INDIRECT(_xlfn.CONCAT($CI$1,MATCH(D33,$CH$7:$CH$100,0)+6)):INDIRECT(_xlfn.CONCAT($CI$1,MATCH(D33,$CH$7:$CH$100,0)+6+SUM(IF((D33=$CH$7:$CH$59)=TRUE,1,0))-1))*$R$3)),1)=1,1,0)),W33-INDIRECT(_xlfn.CONCAT($CI$1,MATCH(D33,$CH$7:$CH$100,0)+6)):INDIRECT(_xlfn.CONCAT($CI$1,MATCH(D33,$CH$7:$CH$100,0)+6+SUM(IF((D33=$CH$7:$CH$59)=TRUE,1,0))-1))*$R$3)))=0,0,1))</f>
        <v>#N/A</v>
      </c>
      <c r="Z33" s="65"/>
      <c r="AA33" s="65" t="str" cm="1">
        <f t="array" aca="1" ref="AA33" ca="1">IFERROR(ROUND(IF(_xlfn._xlws.SORT(TRANSPOSE(MMULT(MMULT(_xlfn.MUNIT(X33),IF(ROUND(MMULT(IF(E33=0,IF($DW$4=1,INDIRECT(_xlfn.CONCAT($CY$1,MATCH(F33,$CX$7:$CX$100,0)+6)):INDIRECT(_xlfn.CONCAT($CY$1,MATCH(F33,$CX$7:$CX$100,0)+6+SUM(IF((F33=$CX$7:$CX$59)=TRUE,1,0))-1)),INDIRECT(_xlfn.CONCAT($CQ$1,MATCH(F33,$CP$7:$CP$100,0)+6)):INDIRECT(_xlfn.CONCAT($CQ$1,MATCH(F33,$CP$7:$CP$100,0)+6+SUM(IF((F33=$CP$7:$CP$59)=TRUE,1,0))-1))),IF(OR($DW$4=2,$DW$4=3),INDIRECT(_xlfn.CONCAT($CU$1,MATCH(E33,$CT$7:$CT$100,0)+6)):INDIRECT(_xlfn.CONCAT($CU$1,MATCH(E33,$CT$7:$CT$100,0)+6+SUM(IF((E33=$CT$7:$CT$59)=TRUE,1,0))-1)),INDIRECT(_xlfn.CONCAT($CM$1,MATCH(E33,$CL$7:$CL$100,0)+6)):INDIRECT(_xlfn.CONCAT($CM$1,MATCH(E33,$CL$7:$CL$100,0)+6+SUM(IF((E33=$CL$7:$CL$59)=TRUE,1,0))-1))))*$S$3*IF(AND($DV$4=4,F33=0),1.1,1),1/TRANSPOSE(W33-INDIRECT(_xlfn.CONCAT($CI$1,MATCH(D33,$CH$7:$CH$100,0)+6)):INDIRECT(_xlfn.CONCAT($CI$1,MATCH(D33,$CH$7:$CH$100,0)+6+SUM(IF((D33=$CH$7:$CH$59)=TRUE,1,0))-1))*$R$3)),3)=1,1,0)),W33-INDIRECT(_xlfn.CONCAT($CI$1,MATCH(D33,$CH$7:$CH$100,0)+6)):INDIRECT(_xlfn.CONCAT($CI$1,MATCH(D33,$CH$7:$CH$100,0)+6+SUM(IF((D33=$CH$7:$CH$59)=TRUE,1,0))-1))*$R$3))/($S$3*$Q33),1,-1,TRUE)=0,"",_xlfn._xlws.SORT(TRANSPOSE(MMULT(MMULT(_xlfn.MUNIT(X33),IF(ROUND(MMULT(IF(E33=0,IF($DW$4=1,INDIRECT(_xlfn.CONCAT($CY$1,MATCH(F33,$CX$7:$CX$100,0)+6)):INDIRECT(_xlfn.CONCAT($CY$1,MATCH(F33,$CX$7:$CX$100,0)+6+SUM(IF((F33=$CX$7:$CX$59)=TRUE,1,0))-1)),INDIRECT(_xlfn.CONCAT($CQ$1,MATCH(F33,$CP$7:$CP$100,0)+6)):INDIRECT(_xlfn.CONCAT($CQ$1,MATCH(F33,$CP$7:$CP$100,0)+6+SUM(IF((F33=$CP$7:$CP$59)=TRUE,1,0))-1))),IF(OR($DW$4=2,$DW$4=3),INDIRECT(_xlfn.CONCAT($CU$1,MATCH(E33,$CT$7:$CT$100,0)+6)):INDIRECT(_xlfn.CONCAT($CU$1,MATCH(E33,$CT$7:$CT$100,0)+6+SUM(IF((E33=$CT$7:$CT$59)=TRUE,1,0))-1)),INDIRECT(_xlfn.CONCAT($CM$1,MATCH(E33,$CL$7:$CL$100,0)+6)):INDIRECT(_xlfn.CONCAT($CM$1,MATCH(E33,$CL$7:$CL$100,0)+6+SUM(IF((E33=$CL$7:$CL$59)=TRUE,1,0))-1))))*$S$3*IF(AND($DV$4=4,F33=0),1.1,1),1/TRANSPOSE(W33-INDIRECT(_xlfn.CONCAT($CI$1,MATCH(D33,$CH$7:$CH$100,0)+6)):INDIRECT(_xlfn.CONCAT($CI$1,MATCH(D33,$CH$7:$CH$100,0)+6+SUM(IF((D33=$CH$7:$CH$59)=TRUE,1,0))-1))*$R$3)),3)=1,1,0)),W33-INDIRECT(_xlfn.CONCAT($CI$1,MATCH(D33,$CH$7:$CH$100,0)+6)):INDIRECT(_xlfn.CONCAT($CI$1,MATCH(D33,$CH$7:$CH$100,0)+6+SUM(IF((D33=$CH$7:$CH$59)=TRUE,1,0))-1))*$R$3))/($S$3*$Q33),1,-1,TRUE)),1),"")</f>
        <v/>
      </c>
      <c r="AB33" s="65"/>
      <c r="AC33" s="65"/>
      <c r="AD33" s="65"/>
      <c r="AE33" s="65"/>
      <c r="AF33" s="65"/>
      <c r="AG33" s="65"/>
      <c r="AH33" s="65"/>
      <c r="AI33" s="6"/>
      <c r="AJ33" s="28" t="str">
        <f t="shared" ca="1" si="24"/>
        <v/>
      </c>
      <c r="AK33" s="29" t="str">
        <f t="shared" si="25"/>
        <v/>
      </c>
      <c r="AL33" s="29" t="str">
        <f t="shared" si="26"/>
        <v/>
      </c>
      <c r="AM33" s="29" t="str">
        <f t="shared" si="27"/>
        <v/>
      </c>
      <c r="AN33" s="112" t="str">
        <f t="shared" si="28"/>
        <v/>
      </c>
      <c r="AO33" s="28" t="str">
        <f t="shared" ca="1" si="14"/>
        <v/>
      </c>
      <c r="AP33" s="29" t="str">
        <f t="shared" si="15"/>
        <v/>
      </c>
      <c r="AQ33" s="29" t="str">
        <f t="shared" si="16"/>
        <v/>
      </c>
      <c r="AR33" s="29" t="str">
        <f t="shared" si="17"/>
        <v/>
      </c>
      <c r="AS33" s="30" t="str">
        <f t="shared" si="18"/>
        <v/>
      </c>
      <c r="AT33" s="6"/>
      <c r="AU33" s="20"/>
      <c r="AV33" s="20"/>
      <c r="AW33" s="44">
        <f t="shared" si="30"/>
        <v>12</v>
      </c>
      <c r="AX33" s="35" t="e">
        <f t="shared" si="31"/>
        <v>#N/A</v>
      </c>
      <c r="AY33" s="35" t="e" cm="1">
        <f t="array" ref="AY33">_xlfn.XMATCH(1,IF(IF((AU33=$DP$24:$EO$24)=TRUE,1,0)+IF((AV33=$DP$25:$EO$25)=TRUE,1,0)=2,1,0))</f>
        <v>#N/A</v>
      </c>
      <c r="AZ33" s="35" t="str" cm="1">
        <f t="array" aca="1" ref="AZ33:BD33" ca="1">AJ33:AN33</f>
        <v/>
      </c>
      <c r="BA33" s="35" t="str">
        <f ca="1"/>
        <v/>
      </c>
      <c r="BB33" s="35" t="str">
        <f ca="1"/>
        <v/>
      </c>
      <c r="BC33" s="35" t="str">
        <f ca="1"/>
        <v/>
      </c>
      <c r="BD33" s="35" t="str">
        <f ca="1"/>
        <v/>
      </c>
      <c r="BE33" s="35">
        <f t="shared" si="32"/>
        <v>0</v>
      </c>
      <c r="BF33" s="35" t="e" cm="1">
        <f t="array" ref="BF33">IF(AND(BE33=1,AX33&lt;&gt;1),VLOOKUP(E33,변환표준점수!$H$8:$O$60,_xlfn.XMATCH('표점 계산기'!$AU33,변환표준점수!$I$6:$O$6)+1,FALSE),IF(AND($E33=0,$DW$4=1),INDEX($CQ$7:$CQ$73,SUM(IF(AO33=$CY$7:$CY$59,ROW($A$1:$A$50),0))),IF(AND($E33&lt;&gt;0,$DW$4&lt;&gt;1),INDEX($CM$7:$CM$73,SUM(IF(AO33=$CU$7:$CU$59,ROW($A$1:$A$50),0))),AO33:AS33)))</f>
        <v>#N/A</v>
      </c>
      <c r="BG33" s="35"/>
      <c r="BH33" s="35"/>
      <c r="BI33" s="35"/>
      <c r="BJ33" s="35"/>
      <c r="BK33" s="35" t="e">
        <f>VLOOKUP(G33,변환표준점수!$X$8:$AM$16,_xlfn.XMATCH(AU33,변환표준점수!$Y$5:$AM$5)+IF(OR(AW33=6,AW33=7,AW33=10,AW33=11),IF(AX33=1,0,1),0)+1,FALSE)</f>
        <v>#N/A</v>
      </c>
      <c r="BL33" s="35" t="e">
        <f>VLOOKUP(H33,변환표준점수!$AO$8:$BE$16,_xlfn.XMATCH(AU33,변환표준점수!$AP$5:$BE$5)+IF(OR(AW33=3,AW33=6,AW33=8,AW33=9,AW33=10),IF(AX33=1,0,1),0)+1,FALSE)</f>
        <v>#N/A</v>
      </c>
      <c r="BM33" s="35" t="e">
        <f>IF(I33=0,VLOOKUP(K33,변환표준점수!$BU$8:$CF$62,'표점 계산기'!$AW33+1,FALSE),VLOOKUP(I33,변환표준점수!$BH$8:$BS$62,'표점 계산기'!$AW33+1,FALSE))</f>
        <v>#N/A</v>
      </c>
      <c r="BN33" s="35" t="e">
        <f>IF(J33=0,VLOOKUP(L33,변환표준점수!$BU$8:$CF$62,'표점 계산기'!$AW33+1,FALSE),VLOOKUP(J33,변환표준점수!$BH$8:$BS$62,'표점 계산기'!$AW33+1,FALSE))</f>
        <v>#N/A</v>
      </c>
      <c r="BO33" s="35" cm="1">
        <f t="array" ref="BO33">IF(M33=0,0,IF(OR(AW33=3,AW33=4),0,IF(AW33=1,INDEX($DI$7:$DI$15,SUM(IF(M33&lt;$DH$7:$DH$15=TRUE,1,0))+1),VLOOKUP(M33,변환표준점수!$BH$8:$BS$62,'표점 계산기'!AW33+1,FALSE))))</f>
        <v>0</v>
      </c>
      <c r="BP33" s="35" t="e" cm="1">
        <f t="array" ref="BP33">INDEX($DP$24:$EO$31,COLUMN(C28),$AY33)</f>
        <v>#N/A</v>
      </c>
      <c r="BQ33" s="35" t="e" cm="1">
        <f t="array" ref="BQ33">INDEX($DP$24:$EO$31,COLUMN(D28),$AY33)</f>
        <v>#N/A</v>
      </c>
      <c r="BR33" s="35" t="e" cm="1">
        <f t="array" ref="BR33">INDEX($DP$24:$EO$31,COLUMN(E28),$AY33)</f>
        <v>#N/A</v>
      </c>
      <c r="BS33" s="35" t="e" cm="1">
        <f t="array" ref="BS33">INDEX($DP$24:$EO$31,COLUMN(F28),$AY33)</f>
        <v>#N/A</v>
      </c>
      <c r="BT33" s="35" t="e" cm="1">
        <f t="array" ref="BT33">INDEX($DP$24:$EO$31,COLUMN(G28),$AY33)</f>
        <v>#N/A</v>
      </c>
      <c r="BU33" s="35" t="e" cm="1">
        <f t="array" ref="BU33">INDEX($DP$24:$EO$31,COLUMN(H28),$AY33)</f>
        <v>#N/A</v>
      </c>
      <c r="BV33" s="59" t="str" cm="1">
        <f t="array" aca="1" ref="BV33:BZ33" ca="1">IFERROR(ROUND(IF(IFERROR(BF33:BJ33/BF33:BJ33,0)=1,(IFERROR(AZ33:BD33*BP33,0)+IFERROR(BF33:BJ33*BQ33,0)+(SUM(BM33:BO33)-MIN(BM33:BO33))*BR33+BK33*BS33+BL33*BT33)*BU33+BK33*(1-BS33)+BL33*(1-BT33)+IF(AW33=1,BO33,0),""),2),"")</f>
        <v/>
      </c>
      <c r="BW33" s="48" t="str">
        <f ca="1"/>
        <v/>
      </c>
      <c r="BX33" s="48" t="str">
        <f ca="1"/>
        <v/>
      </c>
      <c r="BY33" s="48" t="str">
        <f ca="1"/>
        <v/>
      </c>
      <c r="BZ33" s="60" t="str">
        <f ca="1"/>
        <v/>
      </c>
      <c r="CA33" s="6"/>
      <c r="CB33" s="5"/>
      <c r="CC33" s="5"/>
      <c r="CD33" s="5"/>
      <c r="CE33" s="5"/>
      <c r="CF33" s="5"/>
      <c r="CG33" s="5"/>
      <c r="CH33" s="64">
        <v>76</v>
      </c>
      <c r="CI33" s="64">
        <v>116</v>
      </c>
      <c r="CJ33" s="64">
        <v>76</v>
      </c>
      <c r="CK33" s="5"/>
      <c r="CL33" s="64">
        <v>63</v>
      </c>
      <c r="CM33" s="64">
        <v>110</v>
      </c>
      <c r="CN33" s="64">
        <v>63</v>
      </c>
      <c r="CO33" s="6"/>
      <c r="CP33" s="64">
        <v>63</v>
      </c>
      <c r="CQ33" s="64">
        <v>110</v>
      </c>
      <c r="CR33" s="64">
        <v>63</v>
      </c>
      <c r="CS33" s="5"/>
      <c r="CT33" s="64">
        <v>63</v>
      </c>
      <c r="CU33" s="6" cm="1">
        <f t="array" ref="CU33">INDEX(변환표준점수!$I$8:$O$60,ROW(A27),_xlfn.XMATCH('표점 계산기'!$B$3,변환표준점수!$I$6:$O$6))</f>
        <v>0</v>
      </c>
      <c r="CV33" s="64">
        <v>63</v>
      </c>
      <c r="CW33" s="5"/>
      <c r="CX33" s="6">
        <v>83</v>
      </c>
      <c r="CY33" s="6">
        <v>120.33</v>
      </c>
      <c r="CZ33" s="6">
        <v>88</v>
      </c>
      <c r="DA33" s="5"/>
      <c r="DB33" s="5"/>
      <c r="DC33" s="5"/>
      <c r="DD33" s="5"/>
      <c r="DE33" s="5"/>
      <c r="DF33" s="5"/>
      <c r="DG33" s="5"/>
      <c r="DH33" s="5"/>
      <c r="DI33" s="5"/>
      <c r="DJ33" s="5"/>
      <c r="DK33" s="6">
        <v>74</v>
      </c>
      <c r="DL33" s="5">
        <f>VLOOKUP(DK33,변환표준점수!$BH$8:$BS$62,1+'표점 계산기'!$DV$4,FALSE)</f>
        <v>59.02</v>
      </c>
      <c r="DM33" s="5">
        <f>VLOOKUP(DK33,변환표준점수!$BU$8:$CF$46,1+'표점 계산기'!$DV$4,FALSE)</f>
        <v>58.19</v>
      </c>
      <c r="DN33" s="5"/>
      <c r="DO33" s="5"/>
      <c r="DP33" s="5"/>
      <c r="DQ33" s="5"/>
      <c r="DR33" s="5"/>
      <c r="DS33" s="5"/>
      <c r="DT33" s="5" cm="1">
        <f t="array" ref="DT33:DT36">ROW(DV32:DV35)</f>
        <v>32</v>
      </c>
      <c r="DU33" s="6"/>
      <c r="DV33" s="6"/>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row>
    <row r="34" spans="1:162" x14ac:dyDescent="0.3">
      <c r="A34" s="5"/>
      <c r="B34" s="17" t="str">
        <f t="shared" si="2"/>
        <v/>
      </c>
      <c r="C34" s="23"/>
      <c r="D34" s="23"/>
      <c r="E34" s="23"/>
      <c r="F34" s="23"/>
      <c r="G34" s="23"/>
      <c r="H34" s="24"/>
      <c r="I34" s="24"/>
      <c r="J34" s="24"/>
      <c r="K34" s="24"/>
      <c r="L34" s="24"/>
      <c r="M34" s="24"/>
      <c r="N34" s="23"/>
      <c r="O34" s="24"/>
      <c r="P34" s="6"/>
      <c r="Q34" s="65">
        <f t="shared" si="3"/>
        <v>1</v>
      </c>
      <c r="R34" s="6" t="e">
        <f t="shared" si="20"/>
        <v>#N/A</v>
      </c>
      <c r="S34" s="6" t="e">
        <f t="shared" si="21"/>
        <v>#N/A</v>
      </c>
      <c r="T34" s="6" t="e">
        <f t="shared" si="22"/>
        <v>#N/A</v>
      </c>
      <c r="U34" s="6" t="e">
        <f t="shared" si="23"/>
        <v>#N/A</v>
      </c>
      <c r="V34" s="8" cm="1">
        <f t="array" ref="V34">IF(M34=0,0,IF(OR($DV$4=3,$DV$4=4),0,IF($DV$4=1,INDEX($DI$7:$DI$15,SUM(IF(M34&lt;$DH$7:$DH$15=TRUE,1,0))+1),VLOOKUP(M34,$DK$7:$DL$107,2,FALSE))))</f>
        <v>0</v>
      </c>
      <c r="W34" s="6" t="e">
        <f t="shared" si="8"/>
        <v>#N/A</v>
      </c>
      <c r="X34" s="65" cm="1">
        <f t="array" aca="1" ref="X34" ca="1">SUM(IF((IF(E34=0,INDIRECT(_xlfn.CONCAT($CQ$1,MATCH(F34,$CP$7:$CP$100,0)+6)):INDIRECT(_xlfn.CONCAT($CQ$1,MATCH(F34,$CP$7:$CP$100,0)+6+SUM(IF((F34=$CP$7:$CP$59)=TRUE,1,0))-1)),INDIRECT(_xlfn.CONCAT($CM$1,MATCH(E34,$CL$7:$CL$100,0)+6)):INDIRECT(_xlfn.CONCAT($CM$1,MATCH(E34,$CL$7:$CL$100,0)+6+SUM(IF((E34=$CL$7:$CL$59)=TRUE,1,0))-1)))*$S$3*$Q34)=0,0,1))</f>
        <v>2</v>
      </c>
      <c r="Y34" s="65" t="e" cm="1">
        <f t="array" aca="1" ref="Y34" ca="1">SUM(IF((TRANSPOSE(MMULT(MMULT(_xlfn.MUNIT(X34),IF(ROUND(MMULT(IF(E34=0,INDIRECT(_xlfn.CONCAT($CQ$1,MATCH(F34,$CP$7:$CP$100,0)+6)):INDIRECT(_xlfn.CONCAT($CQ$1,MATCH(F34,$CP$7:$CP$100,0)+6+SUM(IF((F34=$CP$7:$CP$59)=TRUE,1,0))-1)),INDIRECT(_xlfn.CONCAT($CM$1,MATCH(E34,$CL$7:$CL$100,0)+6)):INDIRECT(_xlfn.CONCAT($CM$1,MATCH(E34,$CL$7:$CL$100,0)+6+SUM(IF((E34=$CL$7:$CL$59)=TRUE,1,0))-1)))*$S$3*$Q34,1/TRANSPOSE(W34-INDIRECT(_xlfn.CONCAT($CI$1,MATCH(D34,$CH$7:$CH$100,0)+6)):INDIRECT(_xlfn.CONCAT($CI$1,MATCH(D34,$CH$7:$CH$100,0)+6+SUM(IF((D34=$CH$7:$CH$59)=TRUE,1,0))-1))*$R$3)),1)=1,1,0)),W34-INDIRECT(_xlfn.CONCAT($CI$1,MATCH(D34,$CH$7:$CH$100,0)+6)):INDIRECT(_xlfn.CONCAT($CI$1,MATCH(D34,$CH$7:$CH$100,0)+6+SUM(IF((D34=$CH$7:$CH$59)=TRUE,1,0))-1))*$R$3)))=0,0,1))</f>
        <v>#N/A</v>
      </c>
      <c r="Z34" s="65"/>
      <c r="AA34" s="65" t="str" cm="1">
        <f t="array" aca="1" ref="AA34" ca="1">IFERROR(ROUND(IF(_xlfn._xlws.SORT(TRANSPOSE(MMULT(MMULT(_xlfn.MUNIT(X34),IF(ROUND(MMULT(IF(E34=0,IF($DW$4=1,INDIRECT(_xlfn.CONCAT($CY$1,MATCH(F34,$CX$7:$CX$100,0)+6)):INDIRECT(_xlfn.CONCAT($CY$1,MATCH(F34,$CX$7:$CX$100,0)+6+SUM(IF((F34=$CX$7:$CX$59)=TRUE,1,0))-1)),INDIRECT(_xlfn.CONCAT($CQ$1,MATCH(F34,$CP$7:$CP$100,0)+6)):INDIRECT(_xlfn.CONCAT($CQ$1,MATCH(F34,$CP$7:$CP$100,0)+6+SUM(IF((F34=$CP$7:$CP$59)=TRUE,1,0))-1))),IF(OR($DW$4=2,$DW$4=3),INDIRECT(_xlfn.CONCAT($CU$1,MATCH(E34,$CT$7:$CT$100,0)+6)):INDIRECT(_xlfn.CONCAT($CU$1,MATCH(E34,$CT$7:$CT$100,0)+6+SUM(IF((E34=$CT$7:$CT$59)=TRUE,1,0))-1)),INDIRECT(_xlfn.CONCAT($CM$1,MATCH(E34,$CL$7:$CL$100,0)+6)):INDIRECT(_xlfn.CONCAT($CM$1,MATCH(E34,$CL$7:$CL$100,0)+6+SUM(IF((E34=$CL$7:$CL$59)=TRUE,1,0))-1))))*$S$3*IF(AND($DV$4=4,F34=0),1.1,1),1/TRANSPOSE(W34-INDIRECT(_xlfn.CONCAT($CI$1,MATCH(D34,$CH$7:$CH$100,0)+6)):INDIRECT(_xlfn.CONCAT($CI$1,MATCH(D34,$CH$7:$CH$100,0)+6+SUM(IF((D34=$CH$7:$CH$59)=TRUE,1,0))-1))*$R$3)),3)=1,1,0)),W34-INDIRECT(_xlfn.CONCAT($CI$1,MATCH(D34,$CH$7:$CH$100,0)+6)):INDIRECT(_xlfn.CONCAT($CI$1,MATCH(D34,$CH$7:$CH$100,0)+6+SUM(IF((D34=$CH$7:$CH$59)=TRUE,1,0))-1))*$R$3))/($S$3*$Q34),1,-1,TRUE)=0,"",_xlfn._xlws.SORT(TRANSPOSE(MMULT(MMULT(_xlfn.MUNIT(X34),IF(ROUND(MMULT(IF(E34=0,IF($DW$4=1,INDIRECT(_xlfn.CONCAT($CY$1,MATCH(F34,$CX$7:$CX$100,0)+6)):INDIRECT(_xlfn.CONCAT($CY$1,MATCH(F34,$CX$7:$CX$100,0)+6+SUM(IF((F34=$CX$7:$CX$59)=TRUE,1,0))-1)),INDIRECT(_xlfn.CONCAT($CQ$1,MATCH(F34,$CP$7:$CP$100,0)+6)):INDIRECT(_xlfn.CONCAT($CQ$1,MATCH(F34,$CP$7:$CP$100,0)+6+SUM(IF((F34=$CP$7:$CP$59)=TRUE,1,0))-1))),IF(OR($DW$4=2,$DW$4=3),INDIRECT(_xlfn.CONCAT($CU$1,MATCH(E34,$CT$7:$CT$100,0)+6)):INDIRECT(_xlfn.CONCAT($CU$1,MATCH(E34,$CT$7:$CT$100,0)+6+SUM(IF((E34=$CT$7:$CT$59)=TRUE,1,0))-1)),INDIRECT(_xlfn.CONCAT($CM$1,MATCH(E34,$CL$7:$CL$100,0)+6)):INDIRECT(_xlfn.CONCAT($CM$1,MATCH(E34,$CL$7:$CL$100,0)+6+SUM(IF((E34=$CL$7:$CL$59)=TRUE,1,0))-1))))*$S$3*IF(AND($DV$4=4,F34=0),1.1,1),1/TRANSPOSE(W34-INDIRECT(_xlfn.CONCAT($CI$1,MATCH(D34,$CH$7:$CH$100,0)+6)):INDIRECT(_xlfn.CONCAT($CI$1,MATCH(D34,$CH$7:$CH$100,0)+6+SUM(IF((D34=$CH$7:$CH$59)=TRUE,1,0))-1))*$R$3)),3)=1,1,0)),W34-INDIRECT(_xlfn.CONCAT($CI$1,MATCH(D34,$CH$7:$CH$100,0)+6)):INDIRECT(_xlfn.CONCAT($CI$1,MATCH(D34,$CH$7:$CH$100,0)+6+SUM(IF((D34=$CH$7:$CH$59)=TRUE,1,0))-1))*$R$3))/($S$3*$Q34),1,-1,TRUE)),1),"")</f>
        <v/>
      </c>
      <c r="AB34" s="65"/>
      <c r="AC34" s="65"/>
      <c r="AD34" s="65"/>
      <c r="AE34" s="65"/>
      <c r="AF34" s="65"/>
      <c r="AG34" s="65"/>
      <c r="AH34" s="65"/>
      <c r="AI34" s="6"/>
      <c r="AJ34" s="28" t="str">
        <f t="shared" ca="1" si="24"/>
        <v/>
      </c>
      <c r="AK34" s="29" t="str">
        <f t="shared" si="25"/>
        <v/>
      </c>
      <c r="AL34" s="29" t="str">
        <f t="shared" si="26"/>
        <v/>
      </c>
      <c r="AM34" s="29" t="str">
        <f t="shared" si="27"/>
        <v/>
      </c>
      <c r="AN34" s="112" t="str">
        <f t="shared" si="28"/>
        <v/>
      </c>
      <c r="AO34" s="28" t="str">
        <f t="shared" ca="1" si="14"/>
        <v/>
      </c>
      <c r="AP34" s="29" t="str">
        <f t="shared" si="15"/>
        <v/>
      </c>
      <c r="AQ34" s="29" t="str">
        <f t="shared" si="16"/>
        <v/>
      </c>
      <c r="AR34" s="29" t="str">
        <f t="shared" si="17"/>
        <v/>
      </c>
      <c r="AS34" s="30" t="str">
        <f t="shared" si="18"/>
        <v/>
      </c>
      <c r="AT34" s="6"/>
      <c r="AU34" s="20"/>
      <c r="AV34" s="20"/>
      <c r="AW34" s="44">
        <f t="shared" si="30"/>
        <v>12</v>
      </c>
      <c r="AX34" s="35" t="e">
        <f t="shared" si="31"/>
        <v>#N/A</v>
      </c>
      <c r="AY34" s="35" t="e" cm="1">
        <f t="array" ref="AY34">_xlfn.XMATCH(1,IF(IF((AU34=$DP$24:$EO$24)=TRUE,1,0)+IF((AV34=$DP$25:$EO$25)=TRUE,1,0)=2,1,0))</f>
        <v>#N/A</v>
      </c>
      <c r="AZ34" s="35" t="str" cm="1">
        <f t="array" aca="1" ref="AZ34:BD34" ca="1">AJ34:AN34</f>
        <v/>
      </c>
      <c r="BA34" s="35" t="str">
        <f ca="1"/>
        <v/>
      </c>
      <c r="BB34" s="35" t="str">
        <f ca="1"/>
        <v/>
      </c>
      <c r="BC34" s="35" t="str">
        <f ca="1"/>
        <v/>
      </c>
      <c r="BD34" s="35" t="str">
        <f ca="1"/>
        <v/>
      </c>
      <c r="BE34" s="35">
        <f t="shared" si="32"/>
        <v>0</v>
      </c>
      <c r="BF34" s="35" t="e" cm="1">
        <f t="array" ref="BF34">IF(AND(BE34=1,AX34&lt;&gt;1),VLOOKUP(E34,변환표준점수!$H$8:$O$60,_xlfn.XMATCH('표점 계산기'!$AU34,변환표준점수!$I$6:$O$6)+1,FALSE),IF(AND($E34=0,$DW$4=1),INDEX($CQ$7:$CQ$73,SUM(IF(AO34=$CY$7:$CY$59,ROW($A$1:$A$50),0))),IF(AND($E34&lt;&gt;0,$DW$4&lt;&gt;1),INDEX($CM$7:$CM$73,SUM(IF(AO34=$CU$7:$CU$59,ROW($A$1:$A$50),0))),AO34:AS34)))</f>
        <v>#N/A</v>
      </c>
      <c r="BG34" s="35"/>
      <c r="BH34" s="35"/>
      <c r="BI34" s="35"/>
      <c r="BJ34" s="35"/>
      <c r="BK34" s="35" t="e">
        <f>VLOOKUP(G34,변환표준점수!$X$8:$AM$16,_xlfn.XMATCH(AU34,변환표준점수!$Y$5:$AM$5)+IF(OR(AW34=6,AW34=7,AW34=10,AW34=11),IF(AX34=1,0,1),0)+1,FALSE)</f>
        <v>#N/A</v>
      </c>
      <c r="BL34" s="35" t="e">
        <f>VLOOKUP(H34,변환표준점수!$AO$8:$BE$16,_xlfn.XMATCH(AU34,변환표준점수!$AP$5:$BE$5)+IF(OR(AW34=3,AW34=6,AW34=8,AW34=9,AW34=10),IF(AX34=1,0,1),0)+1,FALSE)</f>
        <v>#N/A</v>
      </c>
      <c r="BM34" s="35" t="e">
        <f>IF(I34=0,VLOOKUP(K34,변환표준점수!$BU$8:$CF$62,'표점 계산기'!$AW34+1,FALSE),VLOOKUP(I34,변환표준점수!$BH$8:$BS$62,'표점 계산기'!$AW34+1,FALSE))</f>
        <v>#N/A</v>
      </c>
      <c r="BN34" s="35" t="e">
        <f>IF(J34=0,VLOOKUP(L34,변환표준점수!$BU$8:$CF$62,'표점 계산기'!$AW34+1,FALSE),VLOOKUP(J34,변환표준점수!$BH$8:$BS$62,'표점 계산기'!$AW34+1,FALSE))</f>
        <v>#N/A</v>
      </c>
      <c r="BO34" s="35" cm="1">
        <f t="array" ref="BO34">IF(M34=0,0,IF(OR(AW34=3,AW34=4),0,IF(AW34=1,INDEX($DI$7:$DI$15,SUM(IF(M34&lt;$DH$7:$DH$15=TRUE,1,0))+1),VLOOKUP(M34,변환표준점수!$BH$8:$BS$62,'표점 계산기'!AW34+1,FALSE))))</f>
        <v>0</v>
      </c>
      <c r="BP34" s="35" t="e" cm="1">
        <f t="array" ref="BP34">INDEX($DP$24:$EO$31,COLUMN(C29),$AY34)</f>
        <v>#N/A</v>
      </c>
      <c r="BQ34" s="35" t="e" cm="1">
        <f t="array" ref="BQ34">INDEX($DP$24:$EO$31,COLUMN(D29),$AY34)</f>
        <v>#N/A</v>
      </c>
      <c r="BR34" s="35" t="e" cm="1">
        <f t="array" ref="BR34">INDEX($DP$24:$EO$31,COLUMN(E29),$AY34)</f>
        <v>#N/A</v>
      </c>
      <c r="BS34" s="35" t="e" cm="1">
        <f t="array" ref="BS34">INDEX($DP$24:$EO$31,COLUMN(F29),$AY34)</f>
        <v>#N/A</v>
      </c>
      <c r="BT34" s="35" t="e" cm="1">
        <f t="array" ref="BT34">INDEX($DP$24:$EO$31,COLUMN(G29),$AY34)</f>
        <v>#N/A</v>
      </c>
      <c r="BU34" s="35" t="e" cm="1">
        <f t="array" ref="BU34">INDEX($DP$24:$EO$31,COLUMN(H29),$AY34)</f>
        <v>#N/A</v>
      </c>
      <c r="BV34" s="59" t="str" cm="1">
        <f t="array" aca="1" ref="BV34:BZ34" ca="1">IFERROR(ROUND(IF(IFERROR(BF34:BJ34/BF34:BJ34,0)=1,(IFERROR(AZ34:BD34*BP34,0)+IFERROR(BF34:BJ34*BQ34,0)+(SUM(BM34:BO34)-MIN(BM34:BO34))*BR34+BK34*BS34+BL34*BT34)*BU34+BK34*(1-BS34)+BL34*(1-BT34)+IF(AW34=1,BO34,0),""),2),"")</f>
        <v/>
      </c>
      <c r="BW34" s="48" t="str">
        <f ca="1"/>
        <v/>
      </c>
      <c r="BX34" s="48" t="str">
        <f ca="1"/>
        <v/>
      </c>
      <c r="BY34" s="48" t="str">
        <f ca="1"/>
        <v/>
      </c>
      <c r="BZ34" s="60" t="str">
        <f ca="1"/>
        <v/>
      </c>
      <c r="CA34" s="6"/>
      <c r="CB34" s="5"/>
      <c r="CC34" s="5"/>
      <c r="CD34" s="5"/>
      <c r="CE34" s="5"/>
      <c r="CF34" s="5"/>
      <c r="CG34" s="5"/>
      <c r="CH34" s="64">
        <v>74</v>
      </c>
      <c r="CI34" s="64">
        <v>115</v>
      </c>
      <c r="CJ34" s="64">
        <v>74</v>
      </c>
      <c r="CK34" s="5"/>
      <c r="CL34" s="64">
        <v>61</v>
      </c>
      <c r="CM34" s="64">
        <v>109</v>
      </c>
      <c r="CN34" s="64">
        <v>61</v>
      </c>
      <c r="CO34" s="6"/>
      <c r="CP34" s="64">
        <v>62</v>
      </c>
      <c r="CQ34" s="64">
        <v>109</v>
      </c>
      <c r="CR34" s="64">
        <v>62</v>
      </c>
      <c r="CS34" s="5"/>
      <c r="CT34" s="64">
        <v>61</v>
      </c>
      <c r="CU34" s="6" cm="1">
        <f t="array" ref="CU34">INDEX(변환표준점수!$I$8:$O$60,ROW(A28),_xlfn.XMATCH('표점 계산기'!$B$3,변환표준점수!$I$6:$O$6))</f>
        <v>0</v>
      </c>
      <c r="CV34" s="64">
        <v>61</v>
      </c>
      <c r="CW34" s="5"/>
      <c r="CX34" s="6">
        <v>81</v>
      </c>
      <c r="CY34" s="6">
        <v>119</v>
      </c>
      <c r="CZ34" s="6">
        <v>87</v>
      </c>
      <c r="DA34" s="5"/>
      <c r="DB34" s="5"/>
      <c r="DC34" s="5"/>
      <c r="DD34" s="5"/>
      <c r="DE34" s="5"/>
      <c r="DF34" s="5"/>
      <c r="DG34" s="5"/>
      <c r="DH34" s="5"/>
      <c r="DI34" s="5"/>
      <c r="DJ34" s="5"/>
      <c r="DK34" s="6">
        <v>73</v>
      </c>
      <c r="DL34" s="5">
        <f>VLOOKUP(DK34,변환표준점수!$BH$8:$BS$62,1+'표점 계산기'!$DV$4,FALSE)</f>
        <v>58.73</v>
      </c>
      <c r="DM34" s="5">
        <f>VLOOKUP(DK34,변환표준점수!$BU$8:$CF$46,1+'표점 계산기'!$DV$4,FALSE)</f>
        <v>57.92</v>
      </c>
      <c r="DN34" s="5"/>
      <c r="DO34" s="5"/>
      <c r="DP34" s="5"/>
      <c r="DQ34" s="5"/>
      <c r="DR34" s="5"/>
      <c r="DS34" s="5"/>
      <c r="DT34" s="5">
        <v>33</v>
      </c>
      <c r="DU34" s="6"/>
      <c r="DV34" s="6"/>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row>
    <row r="35" spans="1:162" x14ac:dyDescent="0.3">
      <c r="A35" s="5"/>
      <c r="B35" s="17" t="str">
        <f t="shared" si="2"/>
        <v/>
      </c>
      <c r="C35" s="23"/>
      <c r="D35" s="23"/>
      <c r="E35" s="23"/>
      <c r="F35" s="23"/>
      <c r="G35" s="23"/>
      <c r="H35" s="24"/>
      <c r="I35" s="24"/>
      <c r="J35" s="24"/>
      <c r="K35" s="24"/>
      <c r="L35" s="24"/>
      <c r="M35" s="24"/>
      <c r="N35" s="23"/>
      <c r="O35" s="24"/>
      <c r="P35" s="6"/>
      <c r="Q35" s="65">
        <f t="shared" si="3"/>
        <v>1</v>
      </c>
      <c r="R35" s="6" t="e">
        <f t="shared" si="20"/>
        <v>#N/A</v>
      </c>
      <c r="S35" s="6" t="e">
        <f t="shared" si="21"/>
        <v>#N/A</v>
      </c>
      <c r="T35" s="6" t="e">
        <f t="shared" si="22"/>
        <v>#N/A</v>
      </c>
      <c r="U35" s="6" t="e">
        <f t="shared" si="23"/>
        <v>#N/A</v>
      </c>
      <c r="V35" s="8" cm="1">
        <f t="array" ref="V35">IF(M35=0,0,IF(OR($DV$4=3,$DV$4=4),0,IF($DV$4=1,INDEX($DI$7:$DI$15,SUM(IF(M35&lt;$DH$7:$DH$15=TRUE,1,0))+1),VLOOKUP(M35,$DK$7:$DL$107,2,FALSE))))</f>
        <v>0</v>
      </c>
      <c r="W35" s="6" t="e">
        <f t="shared" si="8"/>
        <v>#N/A</v>
      </c>
      <c r="X35" s="65" cm="1">
        <f t="array" aca="1" ref="X35" ca="1">SUM(IF((IF(E35=0,INDIRECT(_xlfn.CONCAT($CQ$1,MATCH(F35,$CP$7:$CP$100,0)+6)):INDIRECT(_xlfn.CONCAT($CQ$1,MATCH(F35,$CP$7:$CP$100,0)+6+SUM(IF((F35=$CP$7:$CP$59)=TRUE,1,0))-1)),INDIRECT(_xlfn.CONCAT($CM$1,MATCH(E35,$CL$7:$CL$100,0)+6)):INDIRECT(_xlfn.CONCAT($CM$1,MATCH(E35,$CL$7:$CL$100,0)+6+SUM(IF((E35=$CL$7:$CL$59)=TRUE,1,0))-1)))*$S$3*$Q35)=0,0,1))</f>
        <v>2</v>
      </c>
      <c r="Y35" s="65" t="e" cm="1">
        <f t="array" aca="1" ref="Y35" ca="1">SUM(IF((TRANSPOSE(MMULT(MMULT(_xlfn.MUNIT(X35),IF(ROUND(MMULT(IF(E35=0,INDIRECT(_xlfn.CONCAT($CQ$1,MATCH(F35,$CP$7:$CP$100,0)+6)):INDIRECT(_xlfn.CONCAT($CQ$1,MATCH(F35,$CP$7:$CP$100,0)+6+SUM(IF((F35=$CP$7:$CP$59)=TRUE,1,0))-1)),INDIRECT(_xlfn.CONCAT($CM$1,MATCH(E35,$CL$7:$CL$100,0)+6)):INDIRECT(_xlfn.CONCAT($CM$1,MATCH(E35,$CL$7:$CL$100,0)+6+SUM(IF((E35=$CL$7:$CL$59)=TRUE,1,0))-1)))*$S$3*$Q35,1/TRANSPOSE(W35-INDIRECT(_xlfn.CONCAT($CI$1,MATCH(D35,$CH$7:$CH$100,0)+6)):INDIRECT(_xlfn.CONCAT($CI$1,MATCH(D35,$CH$7:$CH$100,0)+6+SUM(IF((D35=$CH$7:$CH$59)=TRUE,1,0))-1))*$R$3)),1)=1,1,0)),W35-INDIRECT(_xlfn.CONCAT($CI$1,MATCH(D35,$CH$7:$CH$100,0)+6)):INDIRECT(_xlfn.CONCAT($CI$1,MATCH(D35,$CH$7:$CH$100,0)+6+SUM(IF((D35=$CH$7:$CH$59)=TRUE,1,0))-1))*$R$3)))=0,0,1))</f>
        <v>#N/A</v>
      </c>
      <c r="Z35" s="65"/>
      <c r="AA35" s="65" t="str" cm="1">
        <f t="array" aca="1" ref="AA35" ca="1">IFERROR(ROUND(IF(_xlfn._xlws.SORT(TRANSPOSE(MMULT(MMULT(_xlfn.MUNIT(X35),IF(ROUND(MMULT(IF(E35=0,IF($DW$4=1,INDIRECT(_xlfn.CONCAT($CY$1,MATCH(F35,$CX$7:$CX$100,0)+6)):INDIRECT(_xlfn.CONCAT($CY$1,MATCH(F35,$CX$7:$CX$100,0)+6+SUM(IF((F35=$CX$7:$CX$59)=TRUE,1,0))-1)),INDIRECT(_xlfn.CONCAT($CQ$1,MATCH(F35,$CP$7:$CP$100,0)+6)):INDIRECT(_xlfn.CONCAT($CQ$1,MATCH(F35,$CP$7:$CP$100,0)+6+SUM(IF((F35=$CP$7:$CP$59)=TRUE,1,0))-1))),IF(OR($DW$4=2,$DW$4=3),INDIRECT(_xlfn.CONCAT($CU$1,MATCH(E35,$CT$7:$CT$100,0)+6)):INDIRECT(_xlfn.CONCAT($CU$1,MATCH(E35,$CT$7:$CT$100,0)+6+SUM(IF((E35=$CT$7:$CT$59)=TRUE,1,0))-1)),INDIRECT(_xlfn.CONCAT($CM$1,MATCH(E35,$CL$7:$CL$100,0)+6)):INDIRECT(_xlfn.CONCAT($CM$1,MATCH(E35,$CL$7:$CL$100,0)+6+SUM(IF((E35=$CL$7:$CL$59)=TRUE,1,0))-1))))*$S$3*IF(AND($DV$4=4,F35=0),1.1,1),1/TRANSPOSE(W35-INDIRECT(_xlfn.CONCAT($CI$1,MATCH(D35,$CH$7:$CH$100,0)+6)):INDIRECT(_xlfn.CONCAT($CI$1,MATCH(D35,$CH$7:$CH$100,0)+6+SUM(IF((D35=$CH$7:$CH$59)=TRUE,1,0))-1))*$R$3)),3)=1,1,0)),W35-INDIRECT(_xlfn.CONCAT($CI$1,MATCH(D35,$CH$7:$CH$100,0)+6)):INDIRECT(_xlfn.CONCAT($CI$1,MATCH(D35,$CH$7:$CH$100,0)+6+SUM(IF((D35=$CH$7:$CH$59)=TRUE,1,0))-1))*$R$3))/($S$3*$Q35),1,-1,TRUE)=0,"",_xlfn._xlws.SORT(TRANSPOSE(MMULT(MMULT(_xlfn.MUNIT(X35),IF(ROUND(MMULT(IF(E35=0,IF($DW$4=1,INDIRECT(_xlfn.CONCAT($CY$1,MATCH(F35,$CX$7:$CX$100,0)+6)):INDIRECT(_xlfn.CONCAT($CY$1,MATCH(F35,$CX$7:$CX$100,0)+6+SUM(IF((F35=$CX$7:$CX$59)=TRUE,1,0))-1)),INDIRECT(_xlfn.CONCAT($CQ$1,MATCH(F35,$CP$7:$CP$100,0)+6)):INDIRECT(_xlfn.CONCAT($CQ$1,MATCH(F35,$CP$7:$CP$100,0)+6+SUM(IF((F35=$CP$7:$CP$59)=TRUE,1,0))-1))),IF(OR($DW$4=2,$DW$4=3),INDIRECT(_xlfn.CONCAT($CU$1,MATCH(E35,$CT$7:$CT$100,0)+6)):INDIRECT(_xlfn.CONCAT($CU$1,MATCH(E35,$CT$7:$CT$100,0)+6+SUM(IF((E35=$CT$7:$CT$59)=TRUE,1,0))-1)),INDIRECT(_xlfn.CONCAT($CM$1,MATCH(E35,$CL$7:$CL$100,0)+6)):INDIRECT(_xlfn.CONCAT($CM$1,MATCH(E35,$CL$7:$CL$100,0)+6+SUM(IF((E35=$CL$7:$CL$59)=TRUE,1,0))-1))))*$S$3*IF(AND($DV$4=4,F35=0),1.1,1),1/TRANSPOSE(W35-INDIRECT(_xlfn.CONCAT($CI$1,MATCH(D35,$CH$7:$CH$100,0)+6)):INDIRECT(_xlfn.CONCAT($CI$1,MATCH(D35,$CH$7:$CH$100,0)+6+SUM(IF((D35=$CH$7:$CH$59)=TRUE,1,0))-1))*$R$3)),3)=1,1,0)),W35-INDIRECT(_xlfn.CONCAT($CI$1,MATCH(D35,$CH$7:$CH$100,0)+6)):INDIRECT(_xlfn.CONCAT($CI$1,MATCH(D35,$CH$7:$CH$100,0)+6+SUM(IF((D35=$CH$7:$CH$59)=TRUE,1,0))-1))*$R$3))/($S$3*$Q35),1,-1,TRUE)),1),"")</f>
        <v/>
      </c>
      <c r="AB35" s="65"/>
      <c r="AC35" s="65"/>
      <c r="AD35" s="65"/>
      <c r="AE35" s="65"/>
      <c r="AF35" s="65"/>
      <c r="AG35" s="65"/>
      <c r="AH35" s="65"/>
      <c r="AI35" s="6"/>
      <c r="AJ35" s="28" t="str">
        <f t="shared" ca="1" si="24"/>
        <v/>
      </c>
      <c r="AK35" s="29" t="str">
        <f t="shared" si="25"/>
        <v/>
      </c>
      <c r="AL35" s="29" t="str">
        <f t="shared" si="26"/>
        <v/>
      </c>
      <c r="AM35" s="29" t="str">
        <f t="shared" si="27"/>
        <v/>
      </c>
      <c r="AN35" s="112" t="str">
        <f t="shared" si="28"/>
        <v/>
      </c>
      <c r="AO35" s="28" t="str">
        <f t="shared" ca="1" si="14"/>
        <v/>
      </c>
      <c r="AP35" s="29" t="str">
        <f t="shared" si="15"/>
        <v/>
      </c>
      <c r="AQ35" s="29" t="str">
        <f t="shared" si="16"/>
        <v/>
      </c>
      <c r="AR35" s="29" t="str">
        <f t="shared" si="17"/>
        <v/>
      </c>
      <c r="AS35" s="30" t="str">
        <f t="shared" si="18"/>
        <v/>
      </c>
      <c r="AT35" s="6"/>
      <c r="AU35" s="20"/>
      <c r="AV35" s="20"/>
      <c r="AW35" s="44">
        <f t="shared" si="30"/>
        <v>12</v>
      </c>
      <c r="AX35" s="35" t="e">
        <f t="shared" si="31"/>
        <v>#N/A</v>
      </c>
      <c r="AY35" s="35" t="e" cm="1">
        <f t="array" ref="AY35">_xlfn.XMATCH(1,IF(IF((AU35=$DP$24:$EO$24)=TRUE,1,0)+IF((AV35=$DP$25:$EO$25)=TRUE,1,0)=2,1,0))</f>
        <v>#N/A</v>
      </c>
      <c r="AZ35" s="35" t="str" cm="1">
        <f t="array" aca="1" ref="AZ35:BD35" ca="1">AJ35:AN35</f>
        <v/>
      </c>
      <c r="BA35" s="35" t="str">
        <f ca="1"/>
        <v/>
      </c>
      <c r="BB35" s="35" t="str">
        <f ca="1"/>
        <v/>
      </c>
      <c r="BC35" s="35" t="str">
        <f ca="1"/>
        <v/>
      </c>
      <c r="BD35" s="35" t="str">
        <f ca="1"/>
        <v/>
      </c>
      <c r="BE35" s="35">
        <f t="shared" si="32"/>
        <v>0</v>
      </c>
      <c r="BF35" s="35" t="e" cm="1">
        <f t="array" ref="BF35">IF(AND(BE35=1,AX35&lt;&gt;1),VLOOKUP(E35,변환표준점수!$H$8:$O$60,_xlfn.XMATCH('표점 계산기'!$AU35,변환표준점수!$I$6:$O$6)+1,FALSE),IF(AND($E35=0,$DW$4=1),INDEX($CQ$7:$CQ$73,SUM(IF(AO35=$CY$7:$CY$59,ROW($A$1:$A$50),0))),IF(AND($E35&lt;&gt;0,$DW$4&lt;&gt;1),INDEX($CM$7:$CM$73,SUM(IF(AO35=$CU$7:$CU$59,ROW($A$1:$A$50),0))),AO35:AS35)))</f>
        <v>#N/A</v>
      </c>
      <c r="BG35" s="35"/>
      <c r="BH35" s="35"/>
      <c r="BI35" s="35"/>
      <c r="BJ35" s="35"/>
      <c r="BK35" s="35" t="e">
        <f>VLOOKUP(G35,변환표준점수!$X$8:$AM$16,_xlfn.XMATCH(AU35,변환표준점수!$Y$5:$AM$5)+IF(OR(AW35=6,AW35=7,AW35=10,AW35=11),IF(AX35=1,0,1),0)+1,FALSE)</f>
        <v>#N/A</v>
      </c>
      <c r="BL35" s="35" t="e">
        <f>VLOOKUP(H35,변환표준점수!$AO$8:$BE$16,_xlfn.XMATCH(AU35,변환표준점수!$AP$5:$BE$5)+IF(OR(AW35=3,AW35=6,AW35=8,AW35=9,AW35=10),IF(AX35=1,0,1),0)+1,FALSE)</f>
        <v>#N/A</v>
      </c>
      <c r="BM35" s="35" t="e">
        <f>IF(I35=0,VLOOKUP(K35,변환표준점수!$BU$8:$CF$62,'표점 계산기'!$AW35+1,FALSE),VLOOKUP(I35,변환표준점수!$BH$8:$BS$62,'표점 계산기'!$AW35+1,FALSE))</f>
        <v>#N/A</v>
      </c>
      <c r="BN35" s="35" t="e">
        <f>IF(J35=0,VLOOKUP(L35,변환표준점수!$BU$8:$CF$62,'표점 계산기'!$AW35+1,FALSE),VLOOKUP(J35,변환표준점수!$BH$8:$BS$62,'표점 계산기'!$AW35+1,FALSE))</f>
        <v>#N/A</v>
      </c>
      <c r="BO35" s="35" cm="1">
        <f t="array" ref="BO35">IF(M35=0,0,IF(OR(AW35=3,AW35=4),0,IF(AW35=1,INDEX($DI$7:$DI$15,SUM(IF(M35&lt;$DH$7:$DH$15=TRUE,1,0))+1),VLOOKUP(M35,변환표준점수!$BH$8:$BS$62,'표점 계산기'!AW35+1,FALSE))))</f>
        <v>0</v>
      </c>
      <c r="BP35" s="35" t="e" cm="1">
        <f t="array" ref="BP35">INDEX($DP$24:$EO$31,COLUMN(C30),$AY35)</f>
        <v>#N/A</v>
      </c>
      <c r="BQ35" s="35" t="e" cm="1">
        <f t="array" ref="BQ35">INDEX($DP$24:$EO$31,COLUMN(D30),$AY35)</f>
        <v>#N/A</v>
      </c>
      <c r="BR35" s="35" t="e" cm="1">
        <f t="array" ref="BR35">INDEX($DP$24:$EO$31,COLUMN(E30),$AY35)</f>
        <v>#N/A</v>
      </c>
      <c r="BS35" s="35" t="e" cm="1">
        <f t="array" ref="BS35">INDEX($DP$24:$EO$31,COLUMN(F30),$AY35)</f>
        <v>#N/A</v>
      </c>
      <c r="BT35" s="35" t="e" cm="1">
        <f t="array" ref="BT35">INDEX($DP$24:$EO$31,COLUMN(G30),$AY35)</f>
        <v>#N/A</v>
      </c>
      <c r="BU35" s="35" t="e" cm="1">
        <f t="array" ref="BU35">INDEX($DP$24:$EO$31,COLUMN(H30),$AY35)</f>
        <v>#N/A</v>
      </c>
      <c r="BV35" s="59" t="str" cm="1">
        <f t="array" aca="1" ref="BV35:BZ35" ca="1">IFERROR(ROUND(IF(IFERROR(BF35:BJ35/BF35:BJ35,0)=1,(IFERROR(AZ35:BD35*BP35,0)+IFERROR(BF35:BJ35*BQ35,0)+(SUM(BM35:BO35)-MIN(BM35:BO35))*BR35+BK35*BS35+BL35*BT35)*BU35+BK35*(1-BS35)+BL35*(1-BT35)+IF(AW35=1,BO35,0),""),2),"")</f>
        <v/>
      </c>
      <c r="BW35" s="48" t="str">
        <f ca="1"/>
        <v/>
      </c>
      <c r="BX35" s="48" t="str">
        <f ca="1"/>
        <v/>
      </c>
      <c r="BY35" s="48" t="str">
        <f ca="1"/>
        <v/>
      </c>
      <c r="BZ35" s="60" t="str">
        <f ca="1"/>
        <v/>
      </c>
      <c r="CA35" s="6"/>
      <c r="CB35" s="5"/>
      <c r="CC35" s="5"/>
      <c r="CD35" s="5"/>
      <c r="CE35" s="5"/>
      <c r="CF35" s="5"/>
      <c r="CG35" s="5"/>
      <c r="CH35" s="64">
        <v>72</v>
      </c>
      <c r="CI35" s="64">
        <v>114</v>
      </c>
      <c r="CJ35" s="64">
        <v>72</v>
      </c>
      <c r="CK35" s="5"/>
      <c r="CL35" s="64">
        <v>59</v>
      </c>
      <c r="CM35" s="64">
        <v>108</v>
      </c>
      <c r="CN35" s="64">
        <v>59</v>
      </c>
      <c r="CO35" s="6"/>
      <c r="CP35" s="64">
        <v>60</v>
      </c>
      <c r="CQ35" s="64">
        <v>108</v>
      </c>
      <c r="CR35" s="64">
        <v>60</v>
      </c>
      <c r="CS35" s="5"/>
      <c r="CT35" s="64">
        <v>59</v>
      </c>
      <c r="CU35" s="6" cm="1">
        <f t="array" ref="CU35">INDEX(변환표준점수!$I$8:$O$60,ROW(A29),_xlfn.XMATCH('표점 계산기'!$B$3,변환표준점수!$I$6:$O$6))</f>
        <v>0</v>
      </c>
      <c r="CV35" s="64">
        <v>59</v>
      </c>
      <c r="CW35" s="5"/>
      <c r="CX35" s="6">
        <v>80</v>
      </c>
      <c r="CY35" s="6">
        <v>118.66</v>
      </c>
      <c r="CZ35" s="6">
        <v>85</v>
      </c>
      <c r="DA35" s="5"/>
      <c r="DB35" s="5"/>
      <c r="DC35" s="5"/>
      <c r="DD35" s="5"/>
      <c r="DE35" s="5"/>
      <c r="DF35" s="5"/>
      <c r="DG35" s="5"/>
      <c r="DH35" s="5"/>
      <c r="DI35" s="5"/>
      <c r="DJ35" s="5"/>
      <c r="DK35" s="6">
        <v>72</v>
      </c>
      <c r="DL35" s="5">
        <f>VLOOKUP(DK35,변환표준점수!$BH$8:$BS$62,1+'표점 계산기'!$DV$4,FALSE)</f>
        <v>58.38</v>
      </c>
      <c r="DM35" s="5">
        <f>VLOOKUP(DK35,변환표준점수!$BU$8:$CF$46,1+'표점 계산기'!$DV$4,FALSE)</f>
        <v>57.67</v>
      </c>
      <c r="DN35" s="5"/>
      <c r="DO35" s="5"/>
      <c r="DP35" s="5"/>
      <c r="DQ35" s="5"/>
      <c r="DR35" s="5"/>
      <c r="DS35" s="5"/>
      <c r="DT35" s="5">
        <v>34</v>
      </c>
      <c r="DU35" s="6"/>
      <c r="DV35" s="6"/>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row>
    <row r="36" spans="1:162" x14ac:dyDescent="0.3">
      <c r="A36" s="5"/>
      <c r="B36" s="17" t="str">
        <f t="shared" si="2"/>
        <v/>
      </c>
      <c r="C36" s="23"/>
      <c r="D36" s="23"/>
      <c r="E36" s="23"/>
      <c r="F36" s="23"/>
      <c r="G36" s="23"/>
      <c r="H36" s="24"/>
      <c r="I36" s="24"/>
      <c r="J36" s="24"/>
      <c r="K36" s="24"/>
      <c r="L36" s="24"/>
      <c r="M36" s="24"/>
      <c r="N36" s="23"/>
      <c r="O36" s="24"/>
      <c r="P36" s="6"/>
      <c r="Q36" s="65">
        <f t="shared" si="3"/>
        <v>1</v>
      </c>
      <c r="R36" s="6" t="e">
        <f t="shared" si="20"/>
        <v>#N/A</v>
      </c>
      <c r="S36" s="6" t="e">
        <f t="shared" si="21"/>
        <v>#N/A</v>
      </c>
      <c r="T36" s="6" t="e">
        <f t="shared" si="22"/>
        <v>#N/A</v>
      </c>
      <c r="U36" s="6" t="e">
        <f t="shared" si="23"/>
        <v>#N/A</v>
      </c>
      <c r="V36" s="8" cm="1">
        <f t="array" ref="V36">IF(M36=0,0,IF(OR($DV$4=3,$DV$4=4),0,IF($DV$4=1,INDEX($DI$7:$DI$15,SUM(IF(M36&lt;$DH$7:$DH$15=TRUE,1,0))+1),VLOOKUP(M36,$DK$7:$DL$107,2,FALSE))))</f>
        <v>0</v>
      </c>
      <c r="W36" s="6" t="e">
        <f t="shared" si="8"/>
        <v>#N/A</v>
      </c>
      <c r="X36" s="65" cm="1">
        <f t="array" aca="1" ref="X36" ca="1">SUM(IF((IF(E36=0,INDIRECT(_xlfn.CONCAT($CQ$1,MATCH(F36,$CP$7:$CP$100,0)+6)):INDIRECT(_xlfn.CONCAT($CQ$1,MATCH(F36,$CP$7:$CP$100,0)+6+SUM(IF((F36=$CP$7:$CP$59)=TRUE,1,0))-1)),INDIRECT(_xlfn.CONCAT($CM$1,MATCH(E36,$CL$7:$CL$100,0)+6)):INDIRECT(_xlfn.CONCAT($CM$1,MATCH(E36,$CL$7:$CL$100,0)+6+SUM(IF((E36=$CL$7:$CL$59)=TRUE,1,0))-1)))*$S$3*$Q36)=0,0,1))</f>
        <v>2</v>
      </c>
      <c r="Y36" s="65" t="e" cm="1">
        <f t="array" aca="1" ref="Y36" ca="1">SUM(IF((TRANSPOSE(MMULT(MMULT(_xlfn.MUNIT(X36),IF(ROUND(MMULT(IF(E36=0,INDIRECT(_xlfn.CONCAT($CQ$1,MATCH(F36,$CP$7:$CP$100,0)+6)):INDIRECT(_xlfn.CONCAT($CQ$1,MATCH(F36,$CP$7:$CP$100,0)+6+SUM(IF((F36=$CP$7:$CP$59)=TRUE,1,0))-1)),INDIRECT(_xlfn.CONCAT($CM$1,MATCH(E36,$CL$7:$CL$100,0)+6)):INDIRECT(_xlfn.CONCAT($CM$1,MATCH(E36,$CL$7:$CL$100,0)+6+SUM(IF((E36=$CL$7:$CL$59)=TRUE,1,0))-1)))*$S$3*$Q36,1/TRANSPOSE(W36-INDIRECT(_xlfn.CONCAT($CI$1,MATCH(D36,$CH$7:$CH$100,0)+6)):INDIRECT(_xlfn.CONCAT($CI$1,MATCH(D36,$CH$7:$CH$100,0)+6+SUM(IF((D36=$CH$7:$CH$59)=TRUE,1,0))-1))*$R$3)),1)=1,1,0)),W36-INDIRECT(_xlfn.CONCAT($CI$1,MATCH(D36,$CH$7:$CH$100,0)+6)):INDIRECT(_xlfn.CONCAT($CI$1,MATCH(D36,$CH$7:$CH$100,0)+6+SUM(IF((D36=$CH$7:$CH$59)=TRUE,1,0))-1))*$R$3)))=0,0,1))</f>
        <v>#N/A</v>
      </c>
      <c r="Z36" s="65"/>
      <c r="AA36" s="65" t="str" cm="1">
        <f t="array" aca="1" ref="AA36" ca="1">IFERROR(ROUND(IF(_xlfn._xlws.SORT(TRANSPOSE(MMULT(MMULT(_xlfn.MUNIT(X36),IF(ROUND(MMULT(IF(E36=0,IF($DW$4=1,INDIRECT(_xlfn.CONCAT($CY$1,MATCH(F36,$CX$7:$CX$100,0)+6)):INDIRECT(_xlfn.CONCAT($CY$1,MATCH(F36,$CX$7:$CX$100,0)+6+SUM(IF((F36=$CX$7:$CX$59)=TRUE,1,0))-1)),INDIRECT(_xlfn.CONCAT($CQ$1,MATCH(F36,$CP$7:$CP$100,0)+6)):INDIRECT(_xlfn.CONCAT($CQ$1,MATCH(F36,$CP$7:$CP$100,0)+6+SUM(IF((F36=$CP$7:$CP$59)=TRUE,1,0))-1))),IF(OR($DW$4=2,$DW$4=3),INDIRECT(_xlfn.CONCAT($CU$1,MATCH(E36,$CT$7:$CT$100,0)+6)):INDIRECT(_xlfn.CONCAT($CU$1,MATCH(E36,$CT$7:$CT$100,0)+6+SUM(IF((E36=$CT$7:$CT$59)=TRUE,1,0))-1)),INDIRECT(_xlfn.CONCAT($CM$1,MATCH(E36,$CL$7:$CL$100,0)+6)):INDIRECT(_xlfn.CONCAT($CM$1,MATCH(E36,$CL$7:$CL$100,0)+6+SUM(IF((E36=$CL$7:$CL$59)=TRUE,1,0))-1))))*$S$3*IF(AND($DV$4=4,F36=0),1.1,1),1/TRANSPOSE(W36-INDIRECT(_xlfn.CONCAT($CI$1,MATCH(D36,$CH$7:$CH$100,0)+6)):INDIRECT(_xlfn.CONCAT($CI$1,MATCH(D36,$CH$7:$CH$100,0)+6+SUM(IF((D36=$CH$7:$CH$59)=TRUE,1,0))-1))*$R$3)),3)=1,1,0)),W36-INDIRECT(_xlfn.CONCAT($CI$1,MATCH(D36,$CH$7:$CH$100,0)+6)):INDIRECT(_xlfn.CONCAT($CI$1,MATCH(D36,$CH$7:$CH$100,0)+6+SUM(IF((D36=$CH$7:$CH$59)=TRUE,1,0))-1))*$R$3))/($S$3*$Q36),1,-1,TRUE)=0,"",_xlfn._xlws.SORT(TRANSPOSE(MMULT(MMULT(_xlfn.MUNIT(X36),IF(ROUND(MMULT(IF(E36=0,IF($DW$4=1,INDIRECT(_xlfn.CONCAT($CY$1,MATCH(F36,$CX$7:$CX$100,0)+6)):INDIRECT(_xlfn.CONCAT($CY$1,MATCH(F36,$CX$7:$CX$100,0)+6+SUM(IF((F36=$CX$7:$CX$59)=TRUE,1,0))-1)),INDIRECT(_xlfn.CONCAT($CQ$1,MATCH(F36,$CP$7:$CP$100,0)+6)):INDIRECT(_xlfn.CONCAT($CQ$1,MATCH(F36,$CP$7:$CP$100,0)+6+SUM(IF((F36=$CP$7:$CP$59)=TRUE,1,0))-1))),IF(OR($DW$4=2,$DW$4=3),INDIRECT(_xlfn.CONCAT($CU$1,MATCH(E36,$CT$7:$CT$100,0)+6)):INDIRECT(_xlfn.CONCAT($CU$1,MATCH(E36,$CT$7:$CT$100,0)+6+SUM(IF((E36=$CT$7:$CT$59)=TRUE,1,0))-1)),INDIRECT(_xlfn.CONCAT($CM$1,MATCH(E36,$CL$7:$CL$100,0)+6)):INDIRECT(_xlfn.CONCAT($CM$1,MATCH(E36,$CL$7:$CL$100,0)+6+SUM(IF((E36=$CL$7:$CL$59)=TRUE,1,0))-1))))*$S$3*IF(AND($DV$4=4,F36=0),1.1,1),1/TRANSPOSE(W36-INDIRECT(_xlfn.CONCAT($CI$1,MATCH(D36,$CH$7:$CH$100,0)+6)):INDIRECT(_xlfn.CONCAT($CI$1,MATCH(D36,$CH$7:$CH$100,0)+6+SUM(IF((D36=$CH$7:$CH$59)=TRUE,1,0))-1))*$R$3)),3)=1,1,0)),W36-INDIRECT(_xlfn.CONCAT($CI$1,MATCH(D36,$CH$7:$CH$100,0)+6)):INDIRECT(_xlfn.CONCAT($CI$1,MATCH(D36,$CH$7:$CH$100,0)+6+SUM(IF((D36=$CH$7:$CH$59)=TRUE,1,0))-1))*$R$3))/($S$3*$Q36),1,-1,TRUE)),1),"")</f>
        <v/>
      </c>
      <c r="AB36" s="65"/>
      <c r="AC36" s="65"/>
      <c r="AD36" s="65"/>
      <c r="AE36" s="65"/>
      <c r="AF36" s="65"/>
      <c r="AG36" s="65"/>
      <c r="AH36" s="65"/>
      <c r="AI36" s="6"/>
      <c r="AJ36" s="28" t="str">
        <f t="shared" ca="1" si="24"/>
        <v/>
      </c>
      <c r="AK36" s="29" t="str">
        <f t="shared" si="25"/>
        <v/>
      </c>
      <c r="AL36" s="29" t="str">
        <f t="shared" si="26"/>
        <v/>
      </c>
      <c r="AM36" s="29" t="str">
        <f t="shared" si="27"/>
        <v/>
      </c>
      <c r="AN36" s="112" t="str">
        <f t="shared" si="28"/>
        <v/>
      </c>
      <c r="AO36" s="28" t="str">
        <f t="shared" ca="1" si="14"/>
        <v/>
      </c>
      <c r="AP36" s="29" t="str">
        <f t="shared" si="15"/>
        <v/>
      </c>
      <c r="AQ36" s="29" t="str">
        <f t="shared" si="16"/>
        <v/>
      </c>
      <c r="AR36" s="29" t="str">
        <f t="shared" si="17"/>
        <v/>
      </c>
      <c r="AS36" s="30" t="str">
        <f t="shared" si="18"/>
        <v/>
      </c>
      <c r="AT36" s="6"/>
      <c r="AU36" s="20"/>
      <c r="AV36" s="20"/>
      <c r="AW36" s="44">
        <f t="shared" si="30"/>
        <v>12</v>
      </c>
      <c r="AX36" s="35" t="e">
        <f t="shared" si="31"/>
        <v>#N/A</v>
      </c>
      <c r="AY36" s="35" t="e" cm="1">
        <f t="array" ref="AY36">_xlfn.XMATCH(1,IF(IF((AU36=$DP$24:$EO$24)=TRUE,1,0)+IF((AV36=$DP$25:$EO$25)=TRUE,1,0)=2,1,0))</f>
        <v>#N/A</v>
      </c>
      <c r="AZ36" s="35" t="str" cm="1">
        <f t="array" aca="1" ref="AZ36:BD36" ca="1">AJ36:AN36</f>
        <v/>
      </c>
      <c r="BA36" s="35" t="str">
        <f ca="1"/>
        <v/>
      </c>
      <c r="BB36" s="35" t="str">
        <f ca="1"/>
        <v/>
      </c>
      <c r="BC36" s="35" t="str">
        <f ca="1"/>
        <v/>
      </c>
      <c r="BD36" s="35" t="str">
        <f ca="1"/>
        <v/>
      </c>
      <c r="BE36" s="35">
        <f t="shared" si="32"/>
        <v>0</v>
      </c>
      <c r="BF36" s="35" t="e" cm="1">
        <f t="array" ref="BF36">IF(AND(BE36=1,AX36&lt;&gt;1),VLOOKUP(E36,변환표준점수!$H$8:$O$60,_xlfn.XMATCH('표점 계산기'!$AU36,변환표준점수!$I$6:$O$6)+1,FALSE),IF(AND($E36=0,$DW$4=1),INDEX($CQ$7:$CQ$73,SUM(IF(AO36=$CY$7:$CY$59,ROW($A$1:$A$50),0))),IF(AND($E36&lt;&gt;0,$DW$4&lt;&gt;1),INDEX($CM$7:$CM$73,SUM(IF(AO36=$CU$7:$CU$59,ROW($A$1:$A$50),0))),AO36:AS36)))</f>
        <v>#N/A</v>
      </c>
      <c r="BG36" s="35"/>
      <c r="BH36" s="35"/>
      <c r="BI36" s="35"/>
      <c r="BJ36" s="35"/>
      <c r="BK36" s="35" t="e">
        <f>VLOOKUP(G36,변환표준점수!$X$8:$AM$16,_xlfn.XMATCH(AU36,변환표준점수!$Y$5:$AM$5)+IF(OR(AW36=6,AW36=7,AW36=10,AW36=11),IF(AX36=1,0,1),0)+1,FALSE)</f>
        <v>#N/A</v>
      </c>
      <c r="BL36" s="35" t="e">
        <f>VLOOKUP(H36,변환표준점수!$AO$8:$BE$16,_xlfn.XMATCH(AU36,변환표준점수!$AP$5:$BE$5)+IF(OR(AW36=3,AW36=6,AW36=8,AW36=9,AW36=10),IF(AX36=1,0,1),0)+1,FALSE)</f>
        <v>#N/A</v>
      </c>
      <c r="BM36" s="35" t="e">
        <f>IF(I36=0,VLOOKUP(K36,변환표준점수!$BU$8:$CF$62,'표점 계산기'!$AW36+1,FALSE),VLOOKUP(I36,변환표준점수!$BH$8:$BS$62,'표점 계산기'!$AW36+1,FALSE))</f>
        <v>#N/A</v>
      </c>
      <c r="BN36" s="35" t="e">
        <f>IF(J36=0,VLOOKUP(L36,변환표준점수!$BU$8:$CF$62,'표점 계산기'!$AW36+1,FALSE),VLOOKUP(J36,변환표준점수!$BH$8:$BS$62,'표점 계산기'!$AW36+1,FALSE))</f>
        <v>#N/A</v>
      </c>
      <c r="BO36" s="35" cm="1">
        <f t="array" ref="BO36">IF(M36=0,0,IF(OR(AW36=3,AW36=4),0,IF(AW36=1,INDEX($DI$7:$DI$15,SUM(IF(M36&lt;$DH$7:$DH$15=TRUE,1,0))+1),VLOOKUP(M36,변환표준점수!$BH$8:$BS$62,'표점 계산기'!AW36+1,FALSE))))</f>
        <v>0</v>
      </c>
      <c r="BP36" s="35" t="e" cm="1">
        <f t="array" ref="BP36">INDEX($DP$24:$EO$31,COLUMN(C31),$AY36)</f>
        <v>#N/A</v>
      </c>
      <c r="BQ36" s="35" t="e" cm="1">
        <f t="array" ref="BQ36">INDEX($DP$24:$EO$31,COLUMN(D31),$AY36)</f>
        <v>#N/A</v>
      </c>
      <c r="BR36" s="35" t="e" cm="1">
        <f t="array" ref="BR36">INDEX($DP$24:$EO$31,COLUMN(E31),$AY36)</f>
        <v>#N/A</v>
      </c>
      <c r="BS36" s="35" t="e" cm="1">
        <f t="array" ref="BS36">INDEX($DP$24:$EO$31,COLUMN(F31),$AY36)</f>
        <v>#N/A</v>
      </c>
      <c r="BT36" s="35" t="e" cm="1">
        <f t="array" ref="BT36">INDEX($DP$24:$EO$31,COLUMN(G31),$AY36)</f>
        <v>#N/A</v>
      </c>
      <c r="BU36" s="35" t="e" cm="1">
        <f t="array" ref="BU36">INDEX($DP$24:$EO$31,COLUMN(H31),$AY36)</f>
        <v>#N/A</v>
      </c>
      <c r="BV36" s="59" t="str" cm="1">
        <f t="array" aca="1" ref="BV36:BZ36" ca="1">IFERROR(ROUND(IF(IFERROR(BF36:BJ36/BF36:BJ36,0)=1,(IFERROR(AZ36:BD36*BP36,0)+IFERROR(BF36:BJ36*BQ36,0)+(SUM(BM36:BO36)-MIN(BM36:BO36))*BR36+BK36*BS36+BL36*BT36)*BU36+BK36*(1-BS36)+BL36*(1-BT36)+IF(AW36=1,BO36,0),""),2),"")</f>
        <v/>
      </c>
      <c r="BW36" s="48" t="str">
        <f ca="1"/>
        <v/>
      </c>
      <c r="BX36" s="48" t="str">
        <f ca="1"/>
        <v/>
      </c>
      <c r="BY36" s="48" t="str">
        <f ca="1"/>
        <v/>
      </c>
      <c r="BZ36" s="60" t="str">
        <f ca="1"/>
        <v/>
      </c>
      <c r="CA36" s="6"/>
      <c r="CB36" s="5"/>
      <c r="CC36" s="5"/>
      <c r="CD36" s="5"/>
      <c r="CE36" s="5"/>
      <c r="CF36" s="5"/>
      <c r="CG36" s="5"/>
      <c r="CH36" s="64">
        <v>70</v>
      </c>
      <c r="CI36" s="64">
        <v>113</v>
      </c>
      <c r="CJ36" s="64">
        <v>70</v>
      </c>
      <c r="CK36" s="5"/>
      <c r="CL36" s="64">
        <v>58</v>
      </c>
      <c r="CM36" s="64">
        <v>107</v>
      </c>
      <c r="CN36" s="64">
        <v>58</v>
      </c>
      <c r="CO36" s="6"/>
      <c r="CP36" s="64">
        <v>59</v>
      </c>
      <c r="CQ36" s="64">
        <v>107</v>
      </c>
      <c r="CR36" s="64">
        <v>59</v>
      </c>
      <c r="CS36" s="5"/>
      <c r="CT36" s="64">
        <v>58</v>
      </c>
      <c r="CU36" s="6" cm="1">
        <f t="array" ref="CU36">INDEX(변환표준점수!$I$8:$O$60,ROW(A30),_xlfn.XMATCH('표점 계산기'!$B$3,변환표준점수!$I$6:$O$6))</f>
        <v>0</v>
      </c>
      <c r="CV36" s="64">
        <v>58</v>
      </c>
      <c r="CW36" s="5"/>
      <c r="CX36" s="6">
        <v>79</v>
      </c>
      <c r="CY36" s="6">
        <v>118.33</v>
      </c>
      <c r="CZ36" s="6">
        <v>84</v>
      </c>
      <c r="DA36" s="5"/>
      <c r="DB36" s="5"/>
      <c r="DC36" s="5"/>
      <c r="DD36" s="5"/>
      <c r="DE36" s="5"/>
      <c r="DF36" s="5"/>
      <c r="DG36" s="5"/>
      <c r="DH36" s="5"/>
      <c r="DI36" s="5"/>
      <c r="DJ36" s="5"/>
      <c r="DK36" s="6">
        <v>71</v>
      </c>
      <c r="DL36" s="5">
        <f>VLOOKUP(DK36,변환표준점수!$BH$8:$BS$62,1+'표점 계산기'!$DV$4,FALSE)</f>
        <v>58.05</v>
      </c>
      <c r="DM36" s="5">
        <f>VLOOKUP(DK36,변환표준점수!$BU$8:$CF$46,1+'표점 계산기'!$DV$4,FALSE)</f>
        <v>57.39</v>
      </c>
      <c r="DN36" s="5"/>
      <c r="DO36" s="5"/>
      <c r="DP36" s="5"/>
      <c r="DQ36" s="5"/>
      <c r="DR36" s="5"/>
      <c r="DS36" s="5"/>
      <c r="DT36" s="5">
        <v>35</v>
      </c>
      <c r="DU36" s="6"/>
      <c r="DV36" s="6"/>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row>
    <row r="37" spans="1:162" x14ac:dyDescent="0.3">
      <c r="A37" s="5"/>
      <c r="B37" s="17" t="str">
        <f t="shared" si="2"/>
        <v/>
      </c>
      <c r="C37" s="23"/>
      <c r="D37" s="23"/>
      <c r="E37" s="23"/>
      <c r="F37" s="23"/>
      <c r="G37" s="23"/>
      <c r="H37" s="24"/>
      <c r="I37" s="24"/>
      <c r="J37" s="24"/>
      <c r="K37" s="24"/>
      <c r="L37" s="24"/>
      <c r="M37" s="24"/>
      <c r="N37" s="23"/>
      <c r="O37" s="24"/>
      <c r="P37" s="6"/>
      <c r="Q37" s="65">
        <f t="shared" si="3"/>
        <v>1</v>
      </c>
      <c r="R37" s="6" t="e">
        <f t="shared" si="20"/>
        <v>#N/A</v>
      </c>
      <c r="S37" s="6" t="e">
        <f t="shared" si="21"/>
        <v>#N/A</v>
      </c>
      <c r="T37" s="6" t="e">
        <f t="shared" si="22"/>
        <v>#N/A</v>
      </c>
      <c r="U37" s="6" t="e">
        <f t="shared" si="23"/>
        <v>#N/A</v>
      </c>
      <c r="V37" s="8" cm="1">
        <f t="array" ref="V37">IF(M37=0,0,IF(OR($DV$4=3,$DV$4=4),0,IF($DV$4=1,INDEX($DI$7:$DI$15,SUM(IF(M37&lt;$DH$7:$DH$15=TRUE,1,0))+1),VLOOKUP(M37,$DK$7:$DL$107,2,FALSE))))</f>
        <v>0</v>
      </c>
      <c r="W37" s="6" t="e">
        <f t="shared" si="8"/>
        <v>#N/A</v>
      </c>
      <c r="X37" s="65" cm="1">
        <f t="array" aca="1" ref="X37" ca="1">SUM(IF((IF(E37=0,INDIRECT(_xlfn.CONCAT($CQ$1,MATCH(F37,$CP$7:$CP$100,0)+6)):INDIRECT(_xlfn.CONCAT($CQ$1,MATCH(F37,$CP$7:$CP$100,0)+6+SUM(IF((F37=$CP$7:$CP$59)=TRUE,1,0))-1)),INDIRECT(_xlfn.CONCAT($CM$1,MATCH(E37,$CL$7:$CL$100,0)+6)):INDIRECT(_xlfn.CONCAT($CM$1,MATCH(E37,$CL$7:$CL$100,0)+6+SUM(IF((E37=$CL$7:$CL$59)=TRUE,1,0))-1)))*$S$3*$Q37)=0,0,1))</f>
        <v>2</v>
      </c>
      <c r="Y37" s="65" t="e" cm="1">
        <f t="array" aca="1" ref="Y37" ca="1">SUM(IF((TRANSPOSE(MMULT(MMULT(_xlfn.MUNIT(X37),IF(ROUND(MMULT(IF(E37=0,INDIRECT(_xlfn.CONCAT($CQ$1,MATCH(F37,$CP$7:$CP$100,0)+6)):INDIRECT(_xlfn.CONCAT($CQ$1,MATCH(F37,$CP$7:$CP$100,0)+6+SUM(IF((F37=$CP$7:$CP$59)=TRUE,1,0))-1)),INDIRECT(_xlfn.CONCAT($CM$1,MATCH(E37,$CL$7:$CL$100,0)+6)):INDIRECT(_xlfn.CONCAT($CM$1,MATCH(E37,$CL$7:$CL$100,0)+6+SUM(IF((E37=$CL$7:$CL$59)=TRUE,1,0))-1)))*$S$3*$Q37,1/TRANSPOSE(W37-INDIRECT(_xlfn.CONCAT($CI$1,MATCH(D37,$CH$7:$CH$100,0)+6)):INDIRECT(_xlfn.CONCAT($CI$1,MATCH(D37,$CH$7:$CH$100,0)+6+SUM(IF((D37=$CH$7:$CH$59)=TRUE,1,0))-1))*$R$3)),1)=1,1,0)),W37-INDIRECT(_xlfn.CONCAT($CI$1,MATCH(D37,$CH$7:$CH$100,0)+6)):INDIRECT(_xlfn.CONCAT($CI$1,MATCH(D37,$CH$7:$CH$100,0)+6+SUM(IF((D37=$CH$7:$CH$59)=TRUE,1,0))-1))*$R$3)))=0,0,1))</f>
        <v>#N/A</v>
      </c>
      <c r="Z37" s="65"/>
      <c r="AA37" s="65" t="str" cm="1">
        <f t="array" aca="1" ref="AA37" ca="1">IFERROR(ROUND(IF(_xlfn._xlws.SORT(TRANSPOSE(MMULT(MMULT(_xlfn.MUNIT(X37),IF(ROUND(MMULT(IF(E37=0,IF($DW$4=1,INDIRECT(_xlfn.CONCAT($CY$1,MATCH(F37,$CX$7:$CX$100,0)+6)):INDIRECT(_xlfn.CONCAT($CY$1,MATCH(F37,$CX$7:$CX$100,0)+6+SUM(IF((F37=$CX$7:$CX$59)=TRUE,1,0))-1)),INDIRECT(_xlfn.CONCAT($CQ$1,MATCH(F37,$CP$7:$CP$100,0)+6)):INDIRECT(_xlfn.CONCAT($CQ$1,MATCH(F37,$CP$7:$CP$100,0)+6+SUM(IF((F37=$CP$7:$CP$59)=TRUE,1,0))-1))),IF(OR($DW$4=2,$DW$4=3),INDIRECT(_xlfn.CONCAT($CU$1,MATCH(E37,$CT$7:$CT$100,0)+6)):INDIRECT(_xlfn.CONCAT($CU$1,MATCH(E37,$CT$7:$CT$100,0)+6+SUM(IF((E37=$CT$7:$CT$59)=TRUE,1,0))-1)),INDIRECT(_xlfn.CONCAT($CM$1,MATCH(E37,$CL$7:$CL$100,0)+6)):INDIRECT(_xlfn.CONCAT($CM$1,MATCH(E37,$CL$7:$CL$100,0)+6+SUM(IF((E37=$CL$7:$CL$59)=TRUE,1,0))-1))))*$S$3*IF(AND($DV$4=4,F37=0),1.1,1),1/TRANSPOSE(W37-INDIRECT(_xlfn.CONCAT($CI$1,MATCH(D37,$CH$7:$CH$100,0)+6)):INDIRECT(_xlfn.CONCAT($CI$1,MATCH(D37,$CH$7:$CH$100,0)+6+SUM(IF((D37=$CH$7:$CH$59)=TRUE,1,0))-1))*$R$3)),3)=1,1,0)),W37-INDIRECT(_xlfn.CONCAT($CI$1,MATCH(D37,$CH$7:$CH$100,0)+6)):INDIRECT(_xlfn.CONCAT($CI$1,MATCH(D37,$CH$7:$CH$100,0)+6+SUM(IF((D37=$CH$7:$CH$59)=TRUE,1,0))-1))*$R$3))/($S$3*$Q37),1,-1,TRUE)=0,"",_xlfn._xlws.SORT(TRANSPOSE(MMULT(MMULT(_xlfn.MUNIT(X37),IF(ROUND(MMULT(IF(E37=0,IF($DW$4=1,INDIRECT(_xlfn.CONCAT($CY$1,MATCH(F37,$CX$7:$CX$100,0)+6)):INDIRECT(_xlfn.CONCAT($CY$1,MATCH(F37,$CX$7:$CX$100,0)+6+SUM(IF((F37=$CX$7:$CX$59)=TRUE,1,0))-1)),INDIRECT(_xlfn.CONCAT($CQ$1,MATCH(F37,$CP$7:$CP$100,0)+6)):INDIRECT(_xlfn.CONCAT($CQ$1,MATCH(F37,$CP$7:$CP$100,0)+6+SUM(IF((F37=$CP$7:$CP$59)=TRUE,1,0))-1))),IF(OR($DW$4=2,$DW$4=3),INDIRECT(_xlfn.CONCAT($CU$1,MATCH(E37,$CT$7:$CT$100,0)+6)):INDIRECT(_xlfn.CONCAT($CU$1,MATCH(E37,$CT$7:$CT$100,0)+6+SUM(IF((E37=$CT$7:$CT$59)=TRUE,1,0))-1)),INDIRECT(_xlfn.CONCAT($CM$1,MATCH(E37,$CL$7:$CL$100,0)+6)):INDIRECT(_xlfn.CONCAT($CM$1,MATCH(E37,$CL$7:$CL$100,0)+6+SUM(IF((E37=$CL$7:$CL$59)=TRUE,1,0))-1))))*$S$3*IF(AND($DV$4=4,F37=0),1.1,1),1/TRANSPOSE(W37-INDIRECT(_xlfn.CONCAT($CI$1,MATCH(D37,$CH$7:$CH$100,0)+6)):INDIRECT(_xlfn.CONCAT($CI$1,MATCH(D37,$CH$7:$CH$100,0)+6+SUM(IF((D37=$CH$7:$CH$59)=TRUE,1,0))-1))*$R$3)),3)=1,1,0)),W37-INDIRECT(_xlfn.CONCAT($CI$1,MATCH(D37,$CH$7:$CH$100,0)+6)):INDIRECT(_xlfn.CONCAT($CI$1,MATCH(D37,$CH$7:$CH$100,0)+6+SUM(IF((D37=$CH$7:$CH$59)=TRUE,1,0))-1))*$R$3))/($S$3*$Q37),1,-1,TRUE)),1),"")</f>
        <v/>
      </c>
      <c r="AB37" s="65"/>
      <c r="AC37" s="65"/>
      <c r="AD37" s="65"/>
      <c r="AE37" s="65"/>
      <c r="AF37" s="65"/>
      <c r="AG37" s="65"/>
      <c r="AH37" s="65"/>
      <c r="AI37" s="6"/>
      <c r="AJ37" s="28" t="str">
        <f t="shared" ca="1" si="24"/>
        <v/>
      </c>
      <c r="AK37" s="29" t="str">
        <f t="shared" si="25"/>
        <v/>
      </c>
      <c r="AL37" s="29" t="str">
        <f t="shared" si="26"/>
        <v/>
      </c>
      <c r="AM37" s="29" t="str">
        <f t="shared" si="27"/>
        <v/>
      </c>
      <c r="AN37" s="112" t="str">
        <f t="shared" si="28"/>
        <v/>
      </c>
      <c r="AO37" s="28" t="str">
        <f t="shared" ca="1" si="14"/>
        <v/>
      </c>
      <c r="AP37" s="29" t="str">
        <f t="shared" si="15"/>
        <v/>
      </c>
      <c r="AQ37" s="29" t="str">
        <f t="shared" si="16"/>
        <v/>
      </c>
      <c r="AR37" s="29" t="str">
        <f t="shared" si="17"/>
        <v/>
      </c>
      <c r="AS37" s="30" t="str">
        <f t="shared" si="18"/>
        <v/>
      </c>
      <c r="AT37" s="6"/>
      <c r="AU37" s="20"/>
      <c r="AV37" s="20"/>
      <c r="AW37" s="44">
        <f t="shared" si="30"/>
        <v>12</v>
      </c>
      <c r="AX37" s="35" t="e">
        <f t="shared" si="31"/>
        <v>#N/A</v>
      </c>
      <c r="AY37" s="35" t="e" cm="1">
        <f t="array" ref="AY37">_xlfn.XMATCH(1,IF(IF((AU37=$DP$24:$EO$24)=TRUE,1,0)+IF((AV37=$DP$25:$EO$25)=TRUE,1,0)=2,1,0))</f>
        <v>#N/A</v>
      </c>
      <c r="AZ37" s="35" t="str" cm="1">
        <f t="array" aca="1" ref="AZ37:BD37" ca="1">AJ37:AN37</f>
        <v/>
      </c>
      <c r="BA37" s="35" t="str">
        <f ca="1"/>
        <v/>
      </c>
      <c r="BB37" s="35" t="str">
        <f ca="1"/>
        <v/>
      </c>
      <c r="BC37" s="35" t="str">
        <f ca="1"/>
        <v/>
      </c>
      <c r="BD37" s="35" t="str">
        <f ca="1"/>
        <v/>
      </c>
      <c r="BE37" s="35">
        <f t="shared" si="32"/>
        <v>0</v>
      </c>
      <c r="BF37" s="35" t="e" cm="1">
        <f t="array" ref="BF37">IF(AND(BE37=1,AX37&lt;&gt;1),VLOOKUP(E37,변환표준점수!$H$8:$O$60,_xlfn.XMATCH('표점 계산기'!$AU37,변환표준점수!$I$6:$O$6)+1,FALSE),IF(AND($E37=0,$DW$4=1),INDEX($CQ$7:$CQ$73,SUM(IF(AO37=$CY$7:$CY$59,ROW($A$1:$A$50),0))),IF(AND($E37&lt;&gt;0,$DW$4&lt;&gt;1),INDEX($CM$7:$CM$73,SUM(IF(AO37=$CU$7:$CU$59,ROW($A$1:$A$50),0))),AO37:AS37)))</f>
        <v>#N/A</v>
      </c>
      <c r="BG37" s="35"/>
      <c r="BH37" s="35"/>
      <c r="BI37" s="35"/>
      <c r="BJ37" s="35"/>
      <c r="BK37" s="35" t="e">
        <f>VLOOKUP(G37,변환표준점수!$X$8:$AM$16,_xlfn.XMATCH(AU37,변환표준점수!$Y$5:$AM$5)+IF(OR(AW37=6,AW37=7,AW37=10,AW37=11),IF(AX37=1,0,1),0)+1,FALSE)</f>
        <v>#N/A</v>
      </c>
      <c r="BL37" s="35" t="e">
        <f>VLOOKUP(H37,변환표준점수!$AO$8:$BE$16,_xlfn.XMATCH(AU37,변환표준점수!$AP$5:$BE$5)+IF(OR(AW37=3,AW37=6,AW37=8,AW37=9,AW37=10),IF(AX37=1,0,1),0)+1,FALSE)</f>
        <v>#N/A</v>
      </c>
      <c r="BM37" s="35" t="e">
        <f>IF(I37=0,VLOOKUP(K37,변환표준점수!$BU$8:$CF$62,'표점 계산기'!$AW37+1,FALSE),VLOOKUP(I37,변환표준점수!$BH$8:$BS$62,'표점 계산기'!$AW37+1,FALSE))</f>
        <v>#N/A</v>
      </c>
      <c r="BN37" s="35" t="e">
        <f>IF(J37=0,VLOOKUP(L37,변환표준점수!$BU$8:$CF$62,'표점 계산기'!$AW37+1,FALSE),VLOOKUP(J37,변환표준점수!$BH$8:$BS$62,'표점 계산기'!$AW37+1,FALSE))</f>
        <v>#N/A</v>
      </c>
      <c r="BO37" s="35" cm="1">
        <f t="array" ref="BO37">IF(M37=0,0,IF(OR(AW37=3,AW37=4),0,IF(AW37=1,INDEX($DI$7:$DI$15,SUM(IF(M37&lt;$DH$7:$DH$15=TRUE,1,0))+1),VLOOKUP(M37,변환표준점수!$BH$8:$BS$62,'표점 계산기'!AW37+1,FALSE))))</f>
        <v>0</v>
      </c>
      <c r="BP37" s="35" t="e" cm="1">
        <f t="array" ref="BP37">INDEX($DP$24:$EO$31,COLUMN(C32),$AY37)</f>
        <v>#N/A</v>
      </c>
      <c r="BQ37" s="35" t="e" cm="1">
        <f t="array" ref="BQ37">INDEX($DP$24:$EO$31,COLUMN(D32),$AY37)</f>
        <v>#N/A</v>
      </c>
      <c r="BR37" s="35" t="e" cm="1">
        <f t="array" ref="BR37">INDEX($DP$24:$EO$31,COLUMN(E32),$AY37)</f>
        <v>#N/A</v>
      </c>
      <c r="BS37" s="35" t="e" cm="1">
        <f t="array" ref="BS37">INDEX($DP$24:$EO$31,COLUMN(F32),$AY37)</f>
        <v>#N/A</v>
      </c>
      <c r="BT37" s="35" t="e" cm="1">
        <f t="array" ref="BT37">INDEX($DP$24:$EO$31,COLUMN(G32),$AY37)</f>
        <v>#N/A</v>
      </c>
      <c r="BU37" s="35" t="e" cm="1">
        <f t="array" ref="BU37">INDEX($DP$24:$EO$31,COLUMN(H32),$AY37)</f>
        <v>#N/A</v>
      </c>
      <c r="BV37" s="59" t="str" cm="1">
        <f t="array" aca="1" ref="BV37:BZ37" ca="1">IFERROR(ROUND(IF(IFERROR(BF37:BJ37/BF37:BJ37,0)=1,(IFERROR(AZ37:BD37*BP37,0)+IFERROR(BF37:BJ37*BQ37,0)+(SUM(BM37:BO37)-MIN(BM37:BO37))*BR37+BK37*BS37+BL37*BT37)*BU37+BK37*(1-BS37)+BL37*(1-BT37)+IF(AW37=1,BO37,0),""),2),"")</f>
        <v/>
      </c>
      <c r="BW37" s="48" t="str">
        <f ca="1"/>
        <v/>
      </c>
      <c r="BX37" s="48" t="str">
        <f ca="1"/>
        <v/>
      </c>
      <c r="BY37" s="48" t="str">
        <f ca="1"/>
        <v/>
      </c>
      <c r="BZ37" s="60" t="str">
        <f ca="1"/>
        <v/>
      </c>
      <c r="CA37" s="6"/>
      <c r="CB37" s="5"/>
      <c r="CC37" s="5"/>
      <c r="CD37" s="5"/>
      <c r="CE37" s="5"/>
      <c r="CF37" s="5"/>
      <c r="CG37" s="5"/>
      <c r="CH37" s="64">
        <v>68</v>
      </c>
      <c r="CI37" s="64">
        <v>112</v>
      </c>
      <c r="CJ37" s="64">
        <v>68</v>
      </c>
      <c r="CK37" s="5"/>
      <c r="CL37" s="64">
        <v>55</v>
      </c>
      <c r="CM37" s="64">
        <v>106</v>
      </c>
      <c r="CN37" s="64">
        <v>55</v>
      </c>
      <c r="CO37" s="6"/>
      <c r="CP37" s="64">
        <v>58</v>
      </c>
      <c r="CQ37" s="64">
        <v>106</v>
      </c>
      <c r="CR37" s="64">
        <v>58</v>
      </c>
      <c r="CS37" s="5"/>
      <c r="CT37" s="64">
        <v>55</v>
      </c>
      <c r="CU37" s="6" cm="1">
        <f t="array" ref="CU37">INDEX(변환표준점수!$I$8:$O$60,ROW(A31),_xlfn.XMATCH('표점 계산기'!$B$3,변환표준점수!$I$6:$O$6))</f>
        <v>0</v>
      </c>
      <c r="CV37" s="64">
        <v>55</v>
      </c>
      <c r="CW37" s="5"/>
      <c r="CX37" s="6">
        <v>78</v>
      </c>
      <c r="CY37" s="6">
        <v>118</v>
      </c>
      <c r="CZ37" s="6">
        <v>83</v>
      </c>
      <c r="DA37" s="5"/>
      <c r="DB37" s="5"/>
      <c r="DC37" s="5"/>
      <c r="DD37" s="5"/>
      <c r="DE37" s="5"/>
      <c r="DF37" s="5"/>
      <c r="DG37" s="5"/>
      <c r="DH37" s="5"/>
      <c r="DI37" s="5"/>
      <c r="DJ37" s="5"/>
      <c r="DK37" s="6">
        <v>70</v>
      </c>
      <c r="DL37" s="5">
        <f>VLOOKUP(DK37,변환표준점수!$BH$8:$BS$62,1+'표점 계산기'!$DV$4,FALSE)</f>
        <v>57.73</v>
      </c>
      <c r="DM37" s="5">
        <f>VLOOKUP(DK37,변환표준점수!$BU$8:$CF$46,1+'표점 계산기'!$DV$4,FALSE)</f>
        <v>57.11</v>
      </c>
      <c r="DN37" s="5"/>
      <c r="DO37" s="5"/>
      <c r="DP37" s="5"/>
      <c r="DQ37" s="5"/>
      <c r="DR37" s="5"/>
      <c r="DS37" s="5"/>
      <c r="DT37" s="5"/>
      <c r="DU37" s="6"/>
      <c r="DV37" s="6"/>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row>
    <row r="38" spans="1:162" x14ac:dyDescent="0.3">
      <c r="A38" s="5"/>
      <c r="B38" s="17" t="str">
        <f t="shared" si="2"/>
        <v/>
      </c>
      <c r="C38" s="23"/>
      <c r="D38" s="23"/>
      <c r="E38" s="23"/>
      <c r="F38" s="23"/>
      <c r="G38" s="23"/>
      <c r="H38" s="24"/>
      <c r="I38" s="24"/>
      <c r="J38" s="24"/>
      <c r="K38" s="24"/>
      <c r="L38" s="24"/>
      <c r="M38" s="24"/>
      <c r="N38" s="23"/>
      <c r="O38" s="24"/>
      <c r="P38" s="6"/>
      <c r="Q38" s="65">
        <f t="shared" si="3"/>
        <v>1</v>
      </c>
      <c r="R38" s="6" t="e">
        <f t="shared" si="20"/>
        <v>#N/A</v>
      </c>
      <c r="S38" s="6" t="e">
        <f t="shared" si="21"/>
        <v>#N/A</v>
      </c>
      <c r="T38" s="6" t="e">
        <f t="shared" si="22"/>
        <v>#N/A</v>
      </c>
      <c r="U38" s="6" t="e">
        <f t="shared" si="23"/>
        <v>#N/A</v>
      </c>
      <c r="V38" s="8" cm="1">
        <f t="array" ref="V38">IF(M38=0,0,IF(OR($DV$4=3,$DV$4=4),0,IF($DV$4=1,INDEX($DI$7:$DI$15,SUM(IF(M38&lt;$DH$7:$DH$15=TRUE,1,0))+1),VLOOKUP(M38,$DK$7:$DL$107,2,FALSE))))</f>
        <v>0</v>
      </c>
      <c r="W38" s="6" t="e">
        <f t="shared" si="8"/>
        <v>#N/A</v>
      </c>
      <c r="X38" s="65" cm="1">
        <f t="array" aca="1" ref="X38" ca="1">SUM(IF((IF(E38=0,INDIRECT(_xlfn.CONCAT($CQ$1,MATCH(F38,$CP$7:$CP$100,0)+6)):INDIRECT(_xlfn.CONCAT($CQ$1,MATCH(F38,$CP$7:$CP$100,0)+6+SUM(IF((F38=$CP$7:$CP$59)=TRUE,1,0))-1)),INDIRECT(_xlfn.CONCAT($CM$1,MATCH(E38,$CL$7:$CL$100,0)+6)):INDIRECT(_xlfn.CONCAT($CM$1,MATCH(E38,$CL$7:$CL$100,0)+6+SUM(IF((E38=$CL$7:$CL$59)=TRUE,1,0))-1)))*$S$3*$Q38)=0,0,1))</f>
        <v>2</v>
      </c>
      <c r="Y38" s="65" t="e" cm="1">
        <f t="array" aca="1" ref="Y38" ca="1">SUM(IF((TRANSPOSE(MMULT(MMULT(_xlfn.MUNIT(X38),IF(ROUND(MMULT(IF(E38=0,INDIRECT(_xlfn.CONCAT($CQ$1,MATCH(F38,$CP$7:$CP$100,0)+6)):INDIRECT(_xlfn.CONCAT($CQ$1,MATCH(F38,$CP$7:$CP$100,0)+6+SUM(IF((F38=$CP$7:$CP$59)=TRUE,1,0))-1)),INDIRECT(_xlfn.CONCAT($CM$1,MATCH(E38,$CL$7:$CL$100,0)+6)):INDIRECT(_xlfn.CONCAT($CM$1,MATCH(E38,$CL$7:$CL$100,0)+6+SUM(IF((E38=$CL$7:$CL$59)=TRUE,1,0))-1)))*$S$3*$Q38,1/TRANSPOSE(W38-INDIRECT(_xlfn.CONCAT($CI$1,MATCH(D38,$CH$7:$CH$100,0)+6)):INDIRECT(_xlfn.CONCAT($CI$1,MATCH(D38,$CH$7:$CH$100,0)+6+SUM(IF((D38=$CH$7:$CH$59)=TRUE,1,0))-1))*$R$3)),1)=1,1,0)),W38-INDIRECT(_xlfn.CONCAT($CI$1,MATCH(D38,$CH$7:$CH$100,0)+6)):INDIRECT(_xlfn.CONCAT($CI$1,MATCH(D38,$CH$7:$CH$100,0)+6+SUM(IF((D38=$CH$7:$CH$59)=TRUE,1,0))-1))*$R$3)))=0,0,1))</f>
        <v>#N/A</v>
      </c>
      <c r="Z38" s="65"/>
      <c r="AA38" s="65" t="str" cm="1">
        <f t="array" aca="1" ref="AA38" ca="1">IFERROR(ROUND(IF(_xlfn._xlws.SORT(TRANSPOSE(MMULT(MMULT(_xlfn.MUNIT(X38),IF(ROUND(MMULT(IF(E38=0,IF($DW$4=1,INDIRECT(_xlfn.CONCAT($CY$1,MATCH(F38,$CX$7:$CX$100,0)+6)):INDIRECT(_xlfn.CONCAT($CY$1,MATCH(F38,$CX$7:$CX$100,0)+6+SUM(IF((F38=$CX$7:$CX$59)=TRUE,1,0))-1)),INDIRECT(_xlfn.CONCAT($CQ$1,MATCH(F38,$CP$7:$CP$100,0)+6)):INDIRECT(_xlfn.CONCAT($CQ$1,MATCH(F38,$CP$7:$CP$100,0)+6+SUM(IF((F38=$CP$7:$CP$59)=TRUE,1,0))-1))),IF(OR($DW$4=2,$DW$4=3),INDIRECT(_xlfn.CONCAT($CU$1,MATCH(E38,$CT$7:$CT$100,0)+6)):INDIRECT(_xlfn.CONCAT($CU$1,MATCH(E38,$CT$7:$CT$100,0)+6+SUM(IF((E38=$CT$7:$CT$59)=TRUE,1,0))-1)),INDIRECT(_xlfn.CONCAT($CM$1,MATCH(E38,$CL$7:$CL$100,0)+6)):INDIRECT(_xlfn.CONCAT($CM$1,MATCH(E38,$CL$7:$CL$100,0)+6+SUM(IF((E38=$CL$7:$CL$59)=TRUE,1,0))-1))))*$S$3*IF(AND($DV$4=4,F38=0),1.1,1),1/TRANSPOSE(W38-INDIRECT(_xlfn.CONCAT($CI$1,MATCH(D38,$CH$7:$CH$100,0)+6)):INDIRECT(_xlfn.CONCAT($CI$1,MATCH(D38,$CH$7:$CH$100,0)+6+SUM(IF((D38=$CH$7:$CH$59)=TRUE,1,0))-1))*$R$3)),3)=1,1,0)),W38-INDIRECT(_xlfn.CONCAT($CI$1,MATCH(D38,$CH$7:$CH$100,0)+6)):INDIRECT(_xlfn.CONCAT($CI$1,MATCH(D38,$CH$7:$CH$100,0)+6+SUM(IF((D38=$CH$7:$CH$59)=TRUE,1,0))-1))*$R$3))/($S$3*$Q38),1,-1,TRUE)=0,"",_xlfn._xlws.SORT(TRANSPOSE(MMULT(MMULT(_xlfn.MUNIT(X38),IF(ROUND(MMULT(IF(E38=0,IF($DW$4=1,INDIRECT(_xlfn.CONCAT($CY$1,MATCH(F38,$CX$7:$CX$100,0)+6)):INDIRECT(_xlfn.CONCAT($CY$1,MATCH(F38,$CX$7:$CX$100,0)+6+SUM(IF((F38=$CX$7:$CX$59)=TRUE,1,0))-1)),INDIRECT(_xlfn.CONCAT($CQ$1,MATCH(F38,$CP$7:$CP$100,0)+6)):INDIRECT(_xlfn.CONCAT($CQ$1,MATCH(F38,$CP$7:$CP$100,0)+6+SUM(IF((F38=$CP$7:$CP$59)=TRUE,1,0))-1))),IF(OR($DW$4=2,$DW$4=3),INDIRECT(_xlfn.CONCAT($CU$1,MATCH(E38,$CT$7:$CT$100,0)+6)):INDIRECT(_xlfn.CONCAT($CU$1,MATCH(E38,$CT$7:$CT$100,0)+6+SUM(IF((E38=$CT$7:$CT$59)=TRUE,1,0))-1)),INDIRECT(_xlfn.CONCAT($CM$1,MATCH(E38,$CL$7:$CL$100,0)+6)):INDIRECT(_xlfn.CONCAT($CM$1,MATCH(E38,$CL$7:$CL$100,0)+6+SUM(IF((E38=$CL$7:$CL$59)=TRUE,1,0))-1))))*$S$3*IF(AND($DV$4=4,F38=0),1.1,1),1/TRANSPOSE(W38-INDIRECT(_xlfn.CONCAT($CI$1,MATCH(D38,$CH$7:$CH$100,0)+6)):INDIRECT(_xlfn.CONCAT($CI$1,MATCH(D38,$CH$7:$CH$100,0)+6+SUM(IF((D38=$CH$7:$CH$59)=TRUE,1,0))-1))*$R$3)),3)=1,1,0)),W38-INDIRECT(_xlfn.CONCAT($CI$1,MATCH(D38,$CH$7:$CH$100,0)+6)):INDIRECT(_xlfn.CONCAT($CI$1,MATCH(D38,$CH$7:$CH$100,0)+6+SUM(IF((D38=$CH$7:$CH$59)=TRUE,1,0))-1))*$R$3))/($S$3*$Q38),1,-1,TRUE)),1),"")</f>
        <v/>
      </c>
      <c r="AB38" s="65"/>
      <c r="AC38" s="65"/>
      <c r="AD38" s="65"/>
      <c r="AE38" s="65"/>
      <c r="AF38" s="65"/>
      <c r="AG38" s="65"/>
      <c r="AH38" s="65"/>
      <c r="AI38" s="6"/>
      <c r="AJ38" s="28" t="str">
        <f t="shared" ca="1" si="24"/>
        <v/>
      </c>
      <c r="AK38" s="29" t="str">
        <f t="shared" si="25"/>
        <v/>
      </c>
      <c r="AL38" s="29" t="str">
        <f t="shared" si="26"/>
        <v/>
      </c>
      <c r="AM38" s="29" t="str">
        <f t="shared" si="27"/>
        <v/>
      </c>
      <c r="AN38" s="112" t="str">
        <f t="shared" si="28"/>
        <v/>
      </c>
      <c r="AO38" s="28" t="str">
        <f t="shared" ca="1" si="14"/>
        <v/>
      </c>
      <c r="AP38" s="29" t="str">
        <f t="shared" si="15"/>
        <v/>
      </c>
      <c r="AQ38" s="29" t="str">
        <f t="shared" si="16"/>
        <v/>
      </c>
      <c r="AR38" s="29" t="str">
        <f t="shared" si="17"/>
        <v/>
      </c>
      <c r="AS38" s="30" t="str">
        <f t="shared" si="18"/>
        <v/>
      </c>
      <c r="AT38" s="6"/>
      <c r="AU38" s="20"/>
      <c r="AV38" s="20"/>
      <c r="AW38" s="44">
        <f t="shared" si="30"/>
        <v>12</v>
      </c>
      <c r="AX38" s="35" t="e">
        <f t="shared" si="31"/>
        <v>#N/A</v>
      </c>
      <c r="AY38" s="35" t="e" cm="1">
        <f t="array" ref="AY38">_xlfn.XMATCH(1,IF(IF((AU38=$DP$24:$EO$24)=TRUE,1,0)+IF((AV38=$DP$25:$EO$25)=TRUE,1,0)=2,1,0))</f>
        <v>#N/A</v>
      </c>
      <c r="AZ38" s="35" t="str" cm="1">
        <f t="array" aca="1" ref="AZ38:BD38" ca="1">AJ38:AN38</f>
        <v/>
      </c>
      <c r="BA38" s="35" t="str">
        <f ca="1"/>
        <v/>
      </c>
      <c r="BB38" s="35" t="str">
        <f ca="1"/>
        <v/>
      </c>
      <c r="BC38" s="35" t="str">
        <f ca="1"/>
        <v/>
      </c>
      <c r="BD38" s="35" t="str">
        <f ca="1"/>
        <v/>
      </c>
      <c r="BE38" s="35">
        <f t="shared" si="32"/>
        <v>0</v>
      </c>
      <c r="BF38" s="35" t="e" cm="1">
        <f t="array" ref="BF38">IF(AND(BE38=1,AX38&lt;&gt;1),VLOOKUP(E38,변환표준점수!$H$8:$O$60,_xlfn.XMATCH('표점 계산기'!$AU38,변환표준점수!$I$6:$O$6)+1,FALSE),IF(AND($E38=0,$DW$4=1),INDEX($CQ$7:$CQ$73,SUM(IF(AO38=$CY$7:$CY$59,ROW($A$1:$A$50),0))),IF(AND($E38&lt;&gt;0,$DW$4&lt;&gt;1),INDEX($CM$7:$CM$73,SUM(IF(AO38=$CU$7:$CU$59,ROW($A$1:$A$50),0))),AO38:AS38)))</f>
        <v>#N/A</v>
      </c>
      <c r="BG38" s="35"/>
      <c r="BH38" s="35"/>
      <c r="BI38" s="35"/>
      <c r="BJ38" s="35"/>
      <c r="BK38" s="35" t="e">
        <f>VLOOKUP(G38,변환표준점수!$X$8:$AM$16,_xlfn.XMATCH(AU38,변환표준점수!$Y$5:$AM$5)+IF(OR(AW38=6,AW38=7,AW38=10,AW38=11),IF(AX38=1,0,1),0)+1,FALSE)</f>
        <v>#N/A</v>
      </c>
      <c r="BL38" s="35" t="e">
        <f>VLOOKUP(H38,변환표준점수!$AO$8:$BE$16,_xlfn.XMATCH(AU38,변환표준점수!$AP$5:$BE$5)+IF(OR(AW38=3,AW38=6,AW38=8,AW38=9,AW38=10),IF(AX38=1,0,1),0)+1,FALSE)</f>
        <v>#N/A</v>
      </c>
      <c r="BM38" s="35" t="e">
        <f>IF(I38=0,VLOOKUP(K38,변환표준점수!$BU$8:$CF$62,'표점 계산기'!$AW38+1,FALSE),VLOOKUP(I38,변환표준점수!$BH$8:$BS$62,'표점 계산기'!$AW38+1,FALSE))</f>
        <v>#N/A</v>
      </c>
      <c r="BN38" s="35" t="e">
        <f>IF(J38=0,VLOOKUP(L38,변환표준점수!$BU$8:$CF$62,'표점 계산기'!$AW38+1,FALSE),VLOOKUP(J38,변환표준점수!$BH$8:$BS$62,'표점 계산기'!$AW38+1,FALSE))</f>
        <v>#N/A</v>
      </c>
      <c r="BO38" s="35" cm="1">
        <f t="array" ref="BO38">IF(M38=0,0,IF(OR(AW38=3,AW38=4),0,IF(AW38=1,INDEX($DI$7:$DI$15,SUM(IF(M38&lt;$DH$7:$DH$15=TRUE,1,0))+1),VLOOKUP(M38,변환표준점수!$BH$8:$BS$62,'표점 계산기'!AW38+1,FALSE))))</f>
        <v>0</v>
      </c>
      <c r="BP38" s="35" t="e" cm="1">
        <f t="array" ref="BP38">INDEX($DP$24:$EO$31,COLUMN(C33),$AY38)</f>
        <v>#N/A</v>
      </c>
      <c r="BQ38" s="35" t="e" cm="1">
        <f t="array" ref="BQ38">INDEX($DP$24:$EO$31,COLUMN(D33),$AY38)</f>
        <v>#N/A</v>
      </c>
      <c r="BR38" s="35" t="e" cm="1">
        <f t="array" ref="BR38">INDEX($DP$24:$EO$31,COLUMN(E33),$AY38)</f>
        <v>#N/A</v>
      </c>
      <c r="BS38" s="35" t="e" cm="1">
        <f t="array" ref="BS38">INDEX($DP$24:$EO$31,COLUMN(F33),$AY38)</f>
        <v>#N/A</v>
      </c>
      <c r="BT38" s="35" t="e" cm="1">
        <f t="array" ref="BT38">INDEX($DP$24:$EO$31,COLUMN(G33),$AY38)</f>
        <v>#N/A</v>
      </c>
      <c r="BU38" s="35" t="e" cm="1">
        <f t="array" ref="BU38">INDEX($DP$24:$EO$31,COLUMN(H33),$AY38)</f>
        <v>#N/A</v>
      </c>
      <c r="BV38" s="59" t="str" cm="1">
        <f t="array" aca="1" ref="BV38:BZ38" ca="1">IFERROR(ROUND(IF(IFERROR(BF38:BJ38/BF38:BJ38,0)=1,(IFERROR(AZ38:BD38*BP38,0)+IFERROR(BF38:BJ38*BQ38,0)+(SUM(BM38:BO38)-MIN(BM38:BO38))*BR38+BK38*BS38+BL38*BT38)*BU38+BK38*(1-BS38)+BL38*(1-BT38)+IF(AW38=1,BO38,0),""),2),"")</f>
        <v/>
      </c>
      <c r="BW38" s="48" t="str">
        <f ca="1"/>
        <v/>
      </c>
      <c r="BX38" s="48" t="str">
        <f ca="1"/>
        <v/>
      </c>
      <c r="BY38" s="48" t="str">
        <f ca="1"/>
        <v/>
      </c>
      <c r="BZ38" s="60" t="str">
        <f ca="1"/>
        <v/>
      </c>
      <c r="CA38" s="6"/>
      <c r="CB38" s="5"/>
      <c r="CC38" s="5"/>
      <c r="CD38" s="5"/>
      <c r="CE38" s="5"/>
      <c r="CF38" s="5"/>
      <c r="CG38" s="5"/>
      <c r="CH38" s="64">
        <v>67</v>
      </c>
      <c r="CI38" s="64">
        <v>111</v>
      </c>
      <c r="CJ38" s="64">
        <v>67</v>
      </c>
      <c r="CK38" s="5"/>
      <c r="CL38" s="64">
        <v>53</v>
      </c>
      <c r="CM38" s="64">
        <v>105</v>
      </c>
      <c r="CN38" s="64">
        <v>53</v>
      </c>
      <c r="CO38" s="6"/>
      <c r="CP38" s="64">
        <v>57</v>
      </c>
      <c r="CQ38" s="64">
        <v>105</v>
      </c>
      <c r="CR38" s="64">
        <v>57</v>
      </c>
      <c r="CS38" s="5"/>
      <c r="CT38" s="64">
        <v>53</v>
      </c>
      <c r="CU38" s="6" cm="1">
        <f t="array" ref="CU38">INDEX(변환표준점수!$I$8:$O$60,ROW(A32),_xlfn.XMATCH('표점 계산기'!$B$3,변환표준점수!$I$6:$O$6))</f>
        <v>0</v>
      </c>
      <c r="CV38" s="64">
        <v>53</v>
      </c>
      <c r="CW38" s="5"/>
      <c r="CX38" s="6">
        <v>76</v>
      </c>
      <c r="CY38" s="6">
        <v>117</v>
      </c>
      <c r="CZ38" s="6">
        <v>83</v>
      </c>
      <c r="DA38" s="5"/>
      <c r="DB38" s="5"/>
      <c r="DC38" s="5"/>
      <c r="DD38" s="5"/>
      <c r="DE38" s="5"/>
      <c r="DF38" s="5"/>
      <c r="DG38" s="5"/>
      <c r="DH38" s="5"/>
      <c r="DI38" s="5"/>
      <c r="DJ38" s="5"/>
      <c r="DK38" s="6">
        <v>69</v>
      </c>
      <c r="DL38" s="5">
        <f>VLOOKUP(DK38,변환표준점수!$BH$8:$BS$62,1+'표점 계산기'!$DV$4,FALSE)</f>
        <v>57.41</v>
      </c>
      <c r="DM38" s="5">
        <f>VLOOKUP(DK38,변환표준점수!$BU$8:$CF$46,1+'표점 계산기'!$DV$4,FALSE)</f>
        <v>56.88</v>
      </c>
      <c r="DN38" s="5"/>
      <c r="DO38" s="5"/>
      <c r="DP38" s="5"/>
      <c r="DQ38" s="5"/>
      <c r="DR38" s="5"/>
      <c r="DS38" s="5"/>
      <c r="DT38" s="5"/>
      <c r="DU38" s="6"/>
      <c r="DV38" s="6"/>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row>
    <row r="39" spans="1:162" x14ac:dyDescent="0.3">
      <c r="A39" s="5"/>
      <c r="B39" s="17" t="str">
        <f t="shared" si="2"/>
        <v/>
      </c>
      <c r="C39" s="23"/>
      <c r="D39" s="23"/>
      <c r="E39" s="23"/>
      <c r="F39" s="23"/>
      <c r="G39" s="23"/>
      <c r="H39" s="24"/>
      <c r="I39" s="24"/>
      <c r="J39" s="24"/>
      <c r="K39" s="24"/>
      <c r="L39" s="24"/>
      <c r="M39" s="24"/>
      <c r="N39" s="23"/>
      <c r="O39" s="24"/>
      <c r="P39" s="6"/>
      <c r="Q39" s="65">
        <f t="shared" si="3"/>
        <v>1</v>
      </c>
      <c r="R39" s="6" t="e">
        <f t="shared" si="20"/>
        <v>#N/A</v>
      </c>
      <c r="S39" s="6" t="e">
        <f t="shared" si="21"/>
        <v>#N/A</v>
      </c>
      <c r="T39" s="6" t="e">
        <f t="shared" si="22"/>
        <v>#N/A</v>
      </c>
      <c r="U39" s="6" t="e">
        <f t="shared" si="23"/>
        <v>#N/A</v>
      </c>
      <c r="V39" s="8" cm="1">
        <f t="array" ref="V39">IF(M39=0,0,IF(OR($DV$4=3,$DV$4=4),0,IF($DV$4=1,INDEX($DI$7:$DI$15,SUM(IF(M39&lt;$DH$7:$DH$15=TRUE,1,0))+1),VLOOKUP(M39,$DK$7:$DL$107,2,FALSE))))</f>
        <v>0</v>
      </c>
      <c r="W39" s="6" t="e">
        <f t="shared" si="8"/>
        <v>#N/A</v>
      </c>
      <c r="X39" s="65" cm="1">
        <f t="array" aca="1" ref="X39" ca="1">SUM(IF((IF(E39=0,INDIRECT(_xlfn.CONCAT($CQ$1,MATCH(F39,$CP$7:$CP$100,0)+6)):INDIRECT(_xlfn.CONCAT($CQ$1,MATCH(F39,$CP$7:$CP$100,0)+6+SUM(IF((F39=$CP$7:$CP$59)=TRUE,1,0))-1)),INDIRECT(_xlfn.CONCAT($CM$1,MATCH(E39,$CL$7:$CL$100,0)+6)):INDIRECT(_xlfn.CONCAT($CM$1,MATCH(E39,$CL$7:$CL$100,0)+6+SUM(IF((E39=$CL$7:$CL$59)=TRUE,1,0))-1)))*$S$3*$Q39)=0,0,1))</f>
        <v>2</v>
      </c>
      <c r="Y39" s="65" t="e" cm="1">
        <f t="array" aca="1" ref="Y39" ca="1">SUM(IF((TRANSPOSE(MMULT(MMULT(_xlfn.MUNIT(X39),IF(ROUND(MMULT(IF(E39=0,INDIRECT(_xlfn.CONCAT($CQ$1,MATCH(F39,$CP$7:$CP$100,0)+6)):INDIRECT(_xlfn.CONCAT($CQ$1,MATCH(F39,$CP$7:$CP$100,0)+6+SUM(IF((F39=$CP$7:$CP$59)=TRUE,1,0))-1)),INDIRECT(_xlfn.CONCAT($CM$1,MATCH(E39,$CL$7:$CL$100,0)+6)):INDIRECT(_xlfn.CONCAT($CM$1,MATCH(E39,$CL$7:$CL$100,0)+6+SUM(IF((E39=$CL$7:$CL$59)=TRUE,1,0))-1)))*$S$3*$Q39,1/TRANSPOSE(W39-INDIRECT(_xlfn.CONCAT($CI$1,MATCH(D39,$CH$7:$CH$100,0)+6)):INDIRECT(_xlfn.CONCAT($CI$1,MATCH(D39,$CH$7:$CH$100,0)+6+SUM(IF((D39=$CH$7:$CH$59)=TRUE,1,0))-1))*$R$3)),1)=1,1,0)),W39-INDIRECT(_xlfn.CONCAT($CI$1,MATCH(D39,$CH$7:$CH$100,0)+6)):INDIRECT(_xlfn.CONCAT($CI$1,MATCH(D39,$CH$7:$CH$100,0)+6+SUM(IF((D39=$CH$7:$CH$59)=TRUE,1,0))-1))*$R$3)))=0,0,1))</f>
        <v>#N/A</v>
      </c>
      <c r="Z39" s="65"/>
      <c r="AA39" s="65" t="str" cm="1">
        <f t="array" aca="1" ref="AA39" ca="1">IFERROR(ROUND(IF(_xlfn._xlws.SORT(TRANSPOSE(MMULT(MMULT(_xlfn.MUNIT(X39),IF(ROUND(MMULT(IF(E39=0,IF($DW$4=1,INDIRECT(_xlfn.CONCAT($CY$1,MATCH(F39,$CX$7:$CX$100,0)+6)):INDIRECT(_xlfn.CONCAT($CY$1,MATCH(F39,$CX$7:$CX$100,0)+6+SUM(IF((F39=$CX$7:$CX$59)=TRUE,1,0))-1)),INDIRECT(_xlfn.CONCAT($CQ$1,MATCH(F39,$CP$7:$CP$100,0)+6)):INDIRECT(_xlfn.CONCAT($CQ$1,MATCH(F39,$CP$7:$CP$100,0)+6+SUM(IF((F39=$CP$7:$CP$59)=TRUE,1,0))-1))),IF(OR($DW$4=2,$DW$4=3),INDIRECT(_xlfn.CONCAT($CU$1,MATCH(E39,$CT$7:$CT$100,0)+6)):INDIRECT(_xlfn.CONCAT($CU$1,MATCH(E39,$CT$7:$CT$100,0)+6+SUM(IF((E39=$CT$7:$CT$59)=TRUE,1,0))-1)),INDIRECT(_xlfn.CONCAT($CM$1,MATCH(E39,$CL$7:$CL$100,0)+6)):INDIRECT(_xlfn.CONCAT($CM$1,MATCH(E39,$CL$7:$CL$100,0)+6+SUM(IF((E39=$CL$7:$CL$59)=TRUE,1,0))-1))))*$S$3*IF(AND($DV$4=4,F39=0),1.1,1),1/TRANSPOSE(W39-INDIRECT(_xlfn.CONCAT($CI$1,MATCH(D39,$CH$7:$CH$100,0)+6)):INDIRECT(_xlfn.CONCAT($CI$1,MATCH(D39,$CH$7:$CH$100,0)+6+SUM(IF((D39=$CH$7:$CH$59)=TRUE,1,0))-1))*$R$3)),3)=1,1,0)),W39-INDIRECT(_xlfn.CONCAT($CI$1,MATCH(D39,$CH$7:$CH$100,0)+6)):INDIRECT(_xlfn.CONCAT($CI$1,MATCH(D39,$CH$7:$CH$100,0)+6+SUM(IF((D39=$CH$7:$CH$59)=TRUE,1,0))-1))*$R$3))/($S$3*$Q39),1,-1,TRUE)=0,"",_xlfn._xlws.SORT(TRANSPOSE(MMULT(MMULT(_xlfn.MUNIT(X39),IF(ROUND(MMULT(IF(E39=0,IF($DW$4=1,INDIRECT(_xlfn.CONCAT($CY$1,MATCH(F39,$CX$7:$CX$100,0)+6)):INDIRECT(_xlfn.CONCAT($CY$1,MATCH(F39,$CX$7:$CX$100,0)+6+SUM(IF((F39=$CX$7:$CX$59)=TRUE,1,0))-1)),INDIRECT(_xlfn.CONCAT($CQ$1,MATCH(F39,$CP$7:$CP$100,0)+6)):INDIRECT(_xlfn.CONCAT($CQ$1,MATCH(F39,$CP$7:$CP$100,0)+6+SUM(IF((F39=$CP$7:$CP$59)=TRUE,1,0))-1))),IF(OR($DW$4=2,$DW$4=3),INDIRECT(_xlfn.CONCAT($CU$1,MATCH(E39,$CT$7:$CT$100,0)+6)):INDIRECT(_xlfn.CONCAT($CU$1,MATCH(E39,$CT$7:$CT$100,0)+6+SUM(IF((E39=$CT$7:$CT$59)=TRUE,1,0))-1)),INDIRECT(_xlfn.CONCAT($CM$1,MATCH(E39,$CL$7:$CL$100,0)+6)):INDIRECT(_xlfn.CONCAT($CM$1,MATCH(E39,$CL$7:$CL$100,0)+6+SUM(IF((E39=$CL$7:$CL$59)=TRUE,1,0))-1))))*$S$3*IF(AND($DV$4=4,F39=0),1.1,1),1/TRANSPOSE(W39-INDIRECT(_xlfn.CONCAT($CI$1,MATCH(D39,$CH$7:$CH$100,0)+6)):INDIRECT(_xlfn.CONCAT($CI$1,MATCH(D39,$CH$7:$CH$100,0)+6+SUM(IF((D39=$CH$7:$CH$59)=TRUE,1,0))-1))*$R$3)),3)=1,1,0)),W39-INDIRECT(_xlfn.CONCAT($CI$1,MATCH(D39,$CH$7:$CH$100,0)+6)):INDIRECT(_xlfn.CONCAT($CI$1,MATCH(D39,$CH$7:$CH$100,0)+6+SUM(IF((D39=$CH$7:$CH$59)=TRUE,1,0))-1))*$R$3))/($S$3*$Q39),1,-1,TRUE)),1),"")</f>
        <v/>
      </c>
      <c r="AB39" s="65"/>
      <c r="AC39" s="65"/>
      <c r="AD39" s="65"/>
      <c r="AE39" s="65"/>
      <c r="AF39" s="65"/>
      <c r="AG39" s="65"/>
      <c r="AH39" s="65"/>
      <c r="AI39" s="6"/>
      <c r="AJ39" s="28" t="str">
        <f t="shared" ca="1" si="24"/>
        <v/>
      </c>
      <c r="AK39" s="29" t="str">
        <f t="shared" si="25"/>
        <v/>
      </c>
      <c r="AL39" s="29" t="str">
        <f t="shared" si="26"/>
        <v/>
      </c>
      <c r="AM39" s="29" t="str">
        <f t="shared" si="27"/>
        <v/>
      </c>
      <c r="AN39" s="112" t="str">
        <f t="shared" si="28"/>
        <v/>
      </c>
      <c r="AO39" s="28" t="str">
        <f t="shared" ca="1" si="14"/>
        <v/>
      </c>
      <c r="AP39" s="29" t="str">
        <f t="shared" si="15"/>
        <v/>
      </c>
      <c r="AQ39" s="29" t="str">
        <f t="shared" si="16"/>
        <v/>
      </c>
      <c r="AR39" s="29" t="str">
        <f t="shared" si="17"/>
        <v/>
      </c>
      <c r="AS39" s="30" t="str">
        <f t="shared" si="18"/>
        <v/>
      </c>
      <c r="AT39" s="6"/>
      <c r="AU39" s="20"/>
      <c r="AV39" s="20"/>
      <c r="AW39" s="44">
        <f t="shared" si="30"/>
        <v>12</v>
      </c>
      <c r="AX39" s="35" t="e">
        <f t="shared" si="31"/>
        <v>#N/A</v>
      </c>
      <c r="AY39" s="35" t="e" cm="1">
        <f t="array" ref="AY39">_xlfn.XMATCH(1,IF(IF((AU39=$DP$24:$EO$24)=TRUE,1,0)+IF((AV39=$DP$25:$EO$25)=TRUE,1,0)=2,1,0))</f>
        <v>#N/A</v>
      </c>
      <c r="AZ39" s="35" t="str" cm="1">
        <f t="array" aca="1" ref="AZ39:BD39" ca="1">AJ39:AN39</f>
        <v/>
      </c>
      <c r="BA39" s="35" t="str">
        <f ca="1"/>
        <v/>
      </c>
      <c r="BB39" s="35" t="str">
        <f ca="1"/>
        <v/>
      </c>
      <c r="BC39" s="35" t="str">
        <f ca="1"/>
        <v/>
      </c>
      <c r="BD39" s="35" t="str">
        <f ca="1"/>
        <v/>
      </c>
      <c r="BE39" s="35">
        <f t="shared" si="32"/>
        <v>0</v>
      </c>
      <c r="BF39" s="35" t="e" cm="1">
        <f t="array" ref="BF39">IF(AND(BE39=1,AX39&lt;&gt;1),VLOOKUP(E39,변환표준점수!$H$8:$O$60,_xlfn.XMATCH('표점 계산기'!$AU39,변환표준점수!$I$6:$O$6)+1,FALSE),IF(AND($E39=0,$DW$4=1),INDEX($CQ$7:$CQ$73,SUM(IF(AO39=$CY$7:$CY$59,ROW($A$1:$A$50),0))),IF(AND($E39&lt;&gt;0,$DW$4&lt;&gt;1),INDEX($CM$7:$CM$73,SUM(IF(AO39=$CU$7:$CU$59,ROW($A$1:$A$50),0))),AO39:AS39)))</f>
        <v>#N/A</v>
      </c>
      <c r="BG39" s="35"/>
      <c r="BH39" s="35"/>
      <c r="BI39" s="35"/>
      <c r="BJ39" s="35"/>
      <c r="BK39" s="35" t="e">
        <f>VLOOKUP(G39,변환표준점수!$X$8:$AM$16,_xlfn.XMATCH(AU39,변환표준점수!$Y$5:$AM$5)+IF(OR(AW39=6,AW39=7,AW39=10,AW39=11),IF(AX39=1,0,1),0)+1,FALSE)</f>
        <v>#N/A</v>
      </c>
      <c r="BL39" s="35" t="e">
        <f>VLOOKUP(H39,변환표준점수!$AO$8:$BE$16,_xlfn.XMATCH(AU39,변환표준점수!$AP$5:$BE$5)+IF(OR(AW39=3,AW39=6,AW39=8,AW39=9,AW39=10),IF(AX39=1,0,1),0)+1,FALSE)</f>
        <v>#N/A</v>
      </c>
      <c r="BM39" s="35" t="e">
        <f>IF(I39=0,VLOOKUP(K39,변환표준점수!$BU$8:$CF$62,'표점 계산기'!$AW39+1,FALSE),VLOOKUP(I39,변환표준점수!$BH$8:$BS$62,'표점 계산기'!$AW39+1,FALSE))</f>
        <v>#N/A</v>
      </c>
      <c r="BN39" s="35" t="e">
        <f>IF(J39=0,VLOOKUP(L39,변환표준점수!$BU$8:$CF$62,'표점 계산기'!$AW39+1,FALSE),VLOOKUP(J39,변환표준점수!$BH$8:$BS$62,'표점 계산기'!$AW39+1,FALSE))</f>
        <v>#N/A</v>
      </c>
      <c r="BO39" s="35" cm="1">
        <f t="array" ref="BO39">IF(M39=0,0,IF(OR(AW39=3,AW39=4),0,IF(AW39=1,INDEX($DI$7:$DI$15,SUM(IF(M39&lt;$DH$7:$DH$15=TRUE,1,0))+1),VLOOKUP(M39,변환표준점수!$BH$8:$BS$62,'표점 계산기'!AW39+1,FALSE))))</f>
        <v>0</v>
      </c>
      <c r="BP39" s="35" t="e" cm="1">
        <f t="array" ref="BP39">INDEX($DP$24:$EO$31,COLUMN(C34),$AY39)</f>
        <v>#N/A</v>
      </c>
      <c r="BQ39" s="35" t="e" cm="1">
        <f t="array" ref="BQ39">INDEX($DP$24:$EO$31,COLUMN(D34),$AY39)</f>
        <v>#N/A</v>
      </c>
      <c r="BR39" s="35" t="e" cm="1">
        <f t="array" ref="BR39">INDEX($DP$24:$EO$31,COLUMN(E34),$AY39)</f>
        <v>#N/A</v>
      </c>
      <c r="BS39" s="35" t="e" cm="1">
        <f t="array" ref="BS39">INDEX($DP$24:$EO$31,COLUMN(F34),$AY39)</f>
        <v>#N/A</v>
      </c>
      <c r="BT39" s="35" t="e" cm="1">
        <f t="array" ref="BT39">INDEX($DP$24:$EO$31,COLUMN(G34),$AY39)</f>
        <v>#N/A</v>
      </c>
      <c r="BU39" s="35" t="e" cm="1">
        <f t="array" ref="BU39">INDEX($DP$24:$EO$31,COLUMN(H34),$AY39)</f>
        <v>#N/A</v>
      </c>
      <c r="BV39" s="59" t="str" cm="1">
        <f t="array" aca="1" ref="BV39:BZ39" ca="1">IFERROR(ROUND(IF(IFERROR(BF39:BJ39/BF39:BJ39,0)=1,(IFERROR(AZ39:BD39*BP39,0)+IFERROR(BF39:BJ39*BQ39,0)+(SUM(BM39:BO39)-MIN(BM39:BO39))*BR39+BK39*BS39+BL39*BT39)*BU39+BK39*(1-BS39)+BL39*(1-BT39)+IF(AW39=1,BO39,0),""),2),"")</f>
        <v/>
      </c>
      <c r="BW39" s="48" t="str">
        <f ca="1"/>
        <v/>
      </c>
      <c r="BX39" s="48" t="str">
        <f ca="1"/>
        <v/>
      </c>
      <c r="BY39" s="48" t="str">
        <f ca="1"/>
        <v/>
      </c>
      <c r="BZ39" s="60" t="str">
        <f ca="1"/>
        <v/>
      </c>
      <c r="CA39" s="6"/>
      <c r="CB39" s="5"/>
      <c r="CC39" s="5"/>
      <c r="CD39" s="5"/>
      <c r="CE39" s="5"/>
      <c r="CF39" s="5"/>
      <c r="CG39" s="5"/>
      <c r="CH39" s="64">
        <v>65</v>
      </c>
      <c r="CI39" s="64">
        <v>110</v>
      </c>
      <c r="CJ39" s="64">
        <v>65</v>
      </c>
      <c r="CK39" s="5"/>
      <c r="CL39" s="64">
        <v>51</v>
      </c>
      <c r="CM39" s="64">
        <v>104</v>
      </c>
      <c r="CN39" s="64">
        <v>51</v>
      </c>
      <c r="CO39" s="6"/>
      <c r="CP39" s="64">
        <v>56</v>
      </c>
      <c r="CQ39" s="64">
        <v>104</v>
      </c>
      <c r="CR39" s="64">
        <v>56</v>
      </c>
      <c r="CS39" s="5"/>
      <c r="CT39" s="64">
        <v>51</v>
      </c>
      <c r="CU39" s="6" cm="1">
        <f t="array" ref="CU39">INDEX(변환표준점수!$I$8:$O$60,ROW(A33),_xlfn.XMATCH('표점 계산기'!$B$3,변환표준점수!$I$6:$O$6))</f>
        <v>0</v>
      </c>
      <c r="CV39" s="64">
        <v>51</v>
      </c>
      <c r="CW39" s="5"/>
      <c r="CX39" s="6">
        <v>75</v>
      </c>
      <c r="CY39" s="6">
        <v>116.5</v>
      </c>
      <c r="CZ39" s="6">
        <v>81</v>
      </c>
      <c r="DA39" s="5"/>
      <c r="DB39" s="5"/>
      <c r="DC39" s="5"/>
      <c r="DD39" s="5"/>
      <c r="DE39" s="5"/>
      <c r="DF39" s="5"/>
      <c r="DG39" s="5"/>
      <c r="DH39" s="5"/>
      <c r="DI39" s="5"/>
      <c r="DJ39" s="5"/>
      <c r="DK39" s="6">
        <v>68</v>
      </c>
      <c r="DL39" s="5">
        <f>VLOOKUP(DK39,변환표준점수!$BH$8:$BS$62,1+'표점 계산기'!$DV$4,FALSE)</f>
        <v>57.1</v>
      </c>
      <c r="DM39" s="5">
        <f>VLOOKUP(DK39,변환표준점수!$BU$8:$CF$46,1+'표점 계산기'!$DV$4,FALSE)</f>
        <v>56.64</v>
      </c>
      <c r="DN39" s="5"/>
      <c r="DO39" s="5"/>
      <c r="DP39" s="5"/>
      <c r="DQ39" s="5"/>
      <c r="DR39" s="5"/>
      <c r="DS39" s="5"/>
      <c r="DT39" s="5"/>
      <c r="DU39" s="6"/>
      <c r="DV39" s="6"/>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row>
    <row r="40" spans="1:162" x14ac:dyDescent="0.3">
      <c r="A40" s="5"/>
      <c r="B40" s="17" t="str">
        <f t="shared" si="2"/>
        <v/>
      </c>
      <c r="C40" s="23"/>
      <c r="D40" s="23"/>
      <c r="E40" s="23"/>
      <c r="F40" s="23"/>
      <c r="G40" s="23"/>
      <c r="H40" s="24"/>
      <c r="I40" s="24"/>
      <c r="J40" s="24"/>
      <c r="K40" s="24"/>
      <c r="L40" s="24"/>
      <c r="M40" s="24"/>
      <c r="N40" s="23"/>
      <c r="O40" s="24"/>
      <c r="P40" s="6"/>
      <c r="Q40" s="65">
        <f t="shared" si="3"/>
        <v>1</v>
      </c>
      <c r="R40" s="6" t="e">
        <f t="shared" si="20"/>
        <v>#N/A</v>
      </c>
      <c r="S40" s="6" t="e">
        <f t="shared" si="21"/>
        <v>#N/A</v>
      </c>
      <c r="T40" s="6" t="e">
        <f t="shared" si="22"/>
        <v>#N/A</v>
      </c>
      <c r="U40" s="6" t="e">
        <f t="shared" si="23"/>
        <v>#N/A</v>
      </c>
      <c r="V40" s="8" cm="1">
        <f t="array" ref="V40">IF(M40=0,0,IF(OR($DV$4=3,$DV$4=4),0,IF($DV$4=1,INDEX($DI$7:$DI$15,SUM(IF(M40&lt;$DH$7:$DH$15=TRUE,1,0))+1),VLOOKUP(M40,$DK$7:$DL$107,2,FALSE))))</f>
        <v>0</v>
      </c>
      <c r="W40" s="6" t="e">
        <f t="shared" si="8"/>
        <v>#N/A</v>
      </c>
      <c r="X40" s="65" cm="1">
        <f t="array" aca="1" ref="X40" ca="1">SUM(IF((IF(E40=0,INDIRECT(_xlfn.CONCAT($CQ$1,MATCH(F40,$CP$7:$CP$100,0)+6)):INDIRECT(_xlfn.CONCAT($CQ$1,MATCH(F40,$CP$7:$CP$100,0)+6+SUM(IF((F40=$CP$7:$CP$59)=TRUE,1,0))-1)),INDIRECT(_xlfn.CONCAT($CM$1,MATCH(E40,$CL$7:$CL$100,0)+6)):INDIRECT(_xlfn.CONCAT($CM$1,MATCH(E40,$CL$7:$CL$100,0)+6+SUM(IF((E40=$CL$7:$CL$59)=TRUE,1,0))-1)))*$S$3*$Q40)=0,0,1))</f>
        <v>2</v>
      </c>
      <c r="Y40" s="65" t="e" cm="1">
        <f t="array" aca="1" ref="Y40" ca="1">SUM(IF((TRANSPOSE(MMULT(MMULT(_xlfn.MUNIT(X40),IF(ROUND(MMULT(IF(E40=0,INDIRECT(_xlfn.CONCAT($CQ$1,MATCH(F40,$CP$7:$CP$100,0)+6)):INDIRECT(_xlfn.CONCAT($CQ$1,MATCH(F40,$CP$7:$CP$100,0)+6+SUM(IF((F40=$CP$7:$CP$59)=TRUE,1,0))-1)),INDIRECT(_xlfn.CONCAT($CM$1,MATCH(E40,$CL$7:$CL$100,0)+6)):INDIRECT(_xlfn.CONCAT($CM$1,MATCH(E40,$CL$7:$CL$100,0)+6+SUM(IF((E40=$CL$7:$CL$59)=TRUE,1,0))-1)))*$S$3*$Q40,1/TRANSPOSE(W40-INDIRECT(_xlfn.CONCAT($CI$1,MATCH(D40,$CH$7:$CH$100,0)+6)):INDIRECT(_xlfn.CONCAT($CI$1,MATCH(D40,$CH$7:$CH$100,0)+6+SUM(IF((D40=$CH$7:$CH$59)=TRUE,1,0))-1))*$R$3)),1)=1,1,0)),W40-INDIRECT(_xlfn.CONCAT($CI$1,MATCH(D40,$CH$7:$CH$100,0)+6)):INDIRECT(_xlfn.CONCAT($CI$1,MATCH(D40,$CH$7:$CH$100,0)+6+SUM(IF((D40=$CH$7:$CH$59)=TRUE,1,0))-1))*$R$3)))=0,0,1))</f>
        <v>#N/A</v>
      </c>
      <c r="Z40" s="65"/>
      <c r="AA40" s="65" t="str" cm="1">
        <f t="array" aca="1" ref="AA40" ca="1">IFERROR(ROUND(IF(_xlfn._xlws.SORT(TRANSPOSE(MMULT(MMULT(_xlfn.MUNIT(X40),IF(ROUND(MMULT(IF(E40=0,IF($DW$4=1,INDIRECT(_xlfn.CONCAT($CY$1,MATCH(F40,$CX$7:$CX$100,0)+6)):INDIRECT(_xlfn.CONCAT($CY$1,MATCH(F40,$CX$7:$CX$100,0)+6+SUM(IF((F40=$CX$7:$CX$59)=TRUE,1,0))-1)),INDIRECT(_xlfn.CONCAT($CQ$1,MATCH(F40,$CP$7:$CP$100,0)+6)):INDIRECT(_xlfn.CONCAT($CQ$1,MATCH(F40,$CP$7:$CP$100,0)+6+SUM(IF((F40=$CP$7:$CP$59)=TRUE,1,0))-1))),IF(OR($DW$4=2,$DW$4=3),INDIRECT(_xlfn.CONCAT($CU$1,MATCH(E40,$CT$7:$CT$100,0)+6)):INDIRECT(_xlfn.CONCAT($CU$1,MATCH(E40,$CT$7:$CT$100,0)+6+SUM(IF((E40=$CT$7:$CT$59)=TRUE,1,0))-1)),INDIRECT(_xlfn.CONCAT($CM$1,MATCH(E40,$CL$7:$CL$100,0)+6)):INDIRECT(_xlfn.CONCAT($CM$1,MATCH(E40,$CL$7:$CL$100,0)+6+SUM(IF((E40=$CL$7:$CL$59)=TRUE,1,0))-1))))*$S$3*IF(AND($DV$4=4,F40=0),1.1,1),1/TRANSPOSE(W40-INDIRECT(_xlfn.CONCAT($CI$1,MATCH(D40,$CH$7:$CH$100,0)+6)):INDIRECT(_xlfn.CONCAT($CI$1,MATCH(D40,$CH$7:$CH$100,0)+6+SUM(IF((D40=$CH$7:$CH$59)=TRUE,1,0))-1))*$R$3)),3)=1,1,0)),W40-INDIRECT(_xlfn.CONCAT($CI$1,MATCH(D40,$CH$7:$CH$100,0)+6)):INDIRECT(_xlfn.CONCAT($CI$1,MATCH(D40,$CH$7:$CH$100,0)+6+SUM(IF((D40=$CH$7:$CH$59)=TRUE,1,0))-1))*$R$3))/($S$3*$Q40),1,-1,TRUE)=0,"",_xlfn._xlws.SORT(TRANSPOSE(MMULT(MMULT(_xlfn.MUNIT(X40),IF(ROUND(MMULT(IF(E40=0,IF($DW$4=1,INDIRECT(_xlfn.CONCAT($CY$1,MATCH(F40,$CX$7:$CX$100,0)+6)):INDIRECT(_xlfn.CONCAT($CY$1,MATCH(F40,$CX$7:$CX$100,0)+6+SUM(IF((F40=$CX$7:$CX$59)=TRUE,1,0))-1)),INDIRECT(_xlfn.CONCAT($CQ$1,MATCH(F40,$CP$7:$CP$100,0)+6)):INDIRECT(_xlfn.CONCAT($CQ$1,MATCH(F40,$CP$7:$CP$100,0)+6+SUM(IF((F40=$CP$7:$CP$59)=TRUE,1,0))-1))),IF(OR($DW$4=2,$DW$4=3),INDIRECT(_xlfn.CONCAT($CU$1,MATCH(E40,$CT$7:$CT$100,0)+6)):INDIRECT(_xlfn.CONCAT($CU$1,MATCH(E40,$CT$7:$CT$100,0)+6+SUM(IF((E40=$CT$7:$CT$59)=TRUE,1,0))-1)),INDIRECT(_xlfn.CONCAT($CM$1,MATCH(E40,$CL$7:$CL$100,0)+6)):INDIRECT(_xlfn.CONCAT($CM$1,MATCH(E40,$CL$7:$CL$100,0)+6+SUM(IF((E40=$CL$7:$CL$59)=TRUE,1,0))-1))))*$S$3*IF(AND($DV$4=4,F40=0),1.1,1),1/TRANSPOSE(W40-INDIRECT(_xlfn.CONCAT($CI$1,MATCH(D40,$CH$7:$CH$100,0)+6)):INDIRECT(_xlfn.CONCAT($CI$1,MATCH(D40,$CH$7:$CH$100,0)+6+SUM(IF((D40=$CH$7:$CH$59)=TRUE,1,0))-1))*$R$3)),3)=1,1,0)),W40-INDIRECT(_xlfn.CONCAT($CI$1,MATCH(D40,$CH$7:$CH$100,0)+6)):INDIRECT(_xlfn.CONCAT($CI$1,MATCH(D40,$CH$7:$CH$100,0)+6+SUM(IF((D40=$CH$7:$CH$59)=TRUE,1,0))-1))*$R$3))/($S$3*$Q40),1,-1,TRUE)),1),"")</f>
        <v/>
      </c>
      <c r="AB40" s="65"/>
      <c r="AC40" s="65"/>
      <c r="AD40" s="65"/>
      <c r="AE40" s="65"/>
      <c r="AF40" s="65"/>
      <c r="AG40" s="65"/>
      <c r="AH40" s="65"/>
      <c r="AI40" s="6"/>
      <c r="AJ40" s="28" t="str">
        <f t="shared" ca="1" si="24"/>
        <v/>
      </c>
      <c r="AK40" s="29" t="str">
        <f t="shared" si="25"/>
        <v/>
      </c>
      <c r="AL40" s="29" t="str">
        <f t="shared" si="26"/>
        <v/>
      </c>
      <c r="AM40" s="29" t="str">
        <f t="shared" si="27"/>
        <v/>
      </c>
      <c r="AN40" s="112" t="str">
        <f t="shared" si="28"/>
        <v/>
      </c>
      <c r="AO40" s="28" t="str">
        <f t="shared" ca="1" si="14"/>
        <v/>
      </c>
      <c r="AP40" s="29" t="str">
        <f t="shared" si="15"/>
        <v/>
      </c>
      <c r="AQ40" s="29" t="str">
        <f t="shared" si="16"/>
        <v/>
      </c>
      <c r="AR40" s="29" t="str">
        <f t="shared" si="17"/>
        <v/>
      </c>
      <c r="AS40" s="30" t="str">
        <f t="shared" si="18"/>
        <v/>
      </c>
      <c r="AT40" s="6"/>
      <c r="AU40" s="20"/>
      <c r="AV40" s="20"/>
      <c r="AW40" s="44">
        <f t="shared" si="30"/>
        <v>12</v>
      </c>
      <c r="AX40" s="35" t="e">
        <f t="shared" si="31"/>
        <v>#N/A</v>
      </c>
      <c r="AY40" s="35" t="e" cm="1">
        <f t="array" ref="AY40">_xlfn.XMATCH(1,IF(IF((AU40=$DP$24:$EO$24)=TRUE,1,0)+IF((AV40=$DP$25:$EO$25)=TRUE,1,0)=2,1,0))</f>
        <v>#N/A</v>
      </c>
      <c r="AZ40" s="35" t="str" cm="1">
        <f t="array" aca="1" ref="AZ40:BD40" ca="1">AJ40:AN40</f>
        <v/>
      </c>
      <c r="BA40" s="35" t="str">
        <f ca="1"/>
        <v/>
      </c>
      <c r="BB40" s="35" t="str">
        <f ca="1"/>
        <v/>
      </c>
      <c r="BC40" s="35" t="str">
        <f ca="1"/>
        <v/>
      </c>
      <c r="BD40" s="35" t="str">
        <f ca="1"/>
        <v/>
      </c>
      <c r="BE40" s="35">
        <f t="shared" si="32"/>
        <v>0</v>
      </c>
      <c r="BF40" s="35" t="e" cm="1">
        <f t="array" ref="BF40">IF(AND(BE40=1,AX40&lt;&gt;1),VLOOKUP(E40,변환표준점수!$H$8:$O$60,_xlfn.XMATCH('표점 계산기'!$AU40,변환표준점수!$I$6:$O$6)+1,FALSE),IF(AND($E40=0,$DW$4=1),INDEX($CQ$7:$CQ$73,SUM(IF(AO40=$CY$7:$CY$59,ROW($A$1:$A$50),0))),IF(AND($E40&lt;&gt;0,$DW$4&lt;&gt;1),INDEX($CM$7:$CM$73,SUM(IF(AO40=$CU$7:$CU$59,ROW($A$1:$A$50),0))),AO40:AS40)))</f>
        <v>#N/A</v>
      </c>
      <c r="BG40" s="35"/>
      <c r="BH40" s="35"/>
      <c r="BI40" s="35"/>
      <c r="BJ40" s="35"/>
      <c r="BK40" s="35" t="e">
        <f>VLOOKUP(G40,변환표준점수!$X$8:$AM$16,_xlfn.XMATCH(AU40,변환표준점수!$Y$5:$AM$5)+IF(OR(AW40=6,AW40=7,AW40=10,AW40=11),IF(AX40=1,0,1),0)+1,FALSE)</f>
        <v>#N/A</v>
      </c>
      <c r="BL40" s="35" t="e">
        <f>VLOOKUP(H40,변환표준점수!$AO$8:$BE$16,_xlfn.XMATCH(AU40,변환표준점수!$AP$5:$BE$5)+IF(OR(AW40=3,AW40=6,AW40=8,AW40=9,AW40=10),IF(AX40=1,0,1),0)+1,FALSE)</f>
        <v>#N/A</v>
      </c>
      <c r="BM40" s="35" t="e">
        <f>IF(I40=0,VLOOKUP(K40,변환표준점수!$BU$8:$CF$62,'표점 계산기'!$AW40+1,FALSE),VLOOKUP(I40,변환표준점수!$BH$8:$BS$62,'표점 계산기'!$AW40+1,FALSE))</f>
        <v>#N/A</v>
      </c>
      <c r="BN40" s="35" t="e">
        <f>IF(J40=0,VLOOKUP(L40,변환표준점수!$BU$8:$CF$62,'표점 계산기'!$AW40+1,FALSE),VLOOKUP(J40,변환표준점수!$BH$8:$BS$62,'표점 계산기'!$AW40+1,FALSE))</f>
        <v>#N/A</v>
      </c>
      <c r="BO40" s="35" cm="1">
        <f t="array" ref="BO40">IF(M40=0,0,IF(OR(AW40=3,AW40=4),0,IF(AW40=1,INDEX($DI$7:$DI$15,SUM(IF(M40&lt;$DH$7:$DH$15=TRUE,1,0))+1),VLOOKUP(M40,변환표준점수!$BH$8:$BS$62,'표점 계산기'!AW40+1,FALSE))))</f>
        <v>0</v>
      </c>
      <c r="BP40" s="35" t="e" cm="1">
        <f t="array" ref="BP40">INDEX($DP$24:$EO$31,COLUMN(C35),$AY40)</f>
        <v>#N/A</v>
      </c>
      <c r="BQ40" s="35" t="e" cm="1">
        <f t="array" ref="BQ40">INDEX($DP$24:$EO$31,COLUMN(D35),$AY40)</f>
        <v>#N/A</v>
      </c>
      <c r="BR40" s="35" t="e" cm="1">
        <f t="array" ref="BR40">INDEX($DP$24:$EO$31,COLUMN(E35),$AY40)</f>
        <v>#N/A</v>
      </c>
      <c r="BS40" s="35" t="e" cm="1">
        <f t="array" ref="BS40">INDEX($DP$24:$EO$31,COLUMN(F35),$AY40)</f>
        <v>#N/A</v>
      </c>
      <c r="BT40" s="35" t="e" cm="1">
        <f t="array" ref="BT40">INDEX($DP$24:$EO$31,COLUMN(G35),$AY40)</f>
        <v>#N/A</v>
      </c>
      <c r="BU40" s="35" t="e" cm="1">
        <f t="array" ref="BU40">INDEX($DP$24:$EO$31,COLUMN(H35),$AY40)</f>
        <v>#N/A</v>
      </c>
      <c r="BV40" s="59" t="str" cm="1">
        <f t="array" aca="1" ref="BV40:BZ40" ca="1">IFERROR(ROUND(IF(IFERROR(BF40:BJ40/BF40:BJ40,0)=1,(IFERROR(AZ40:BD40*BP40,0)+IFERROR(BF40:BJ40*BQ40,0)+(SUM(BM40:BO40)-MIN(BM40:BO40))*BR40+BK40*BS40+BL40*BT40)*BU40+BK40*(1-BS40)+BL40*(1-BT40)+IF(AW40=1,BO40,0),""),2),"")</f>
        <v/>
      </c>
      <c r="BW40" s="48" t="str">
        <f ca="1"/>
        <v/>
      </c>
      <c r="BX40" s="48" t="str">
        <f ca="1"/>
        <v/>
      </c>
      <c r="BY40" s="48" t="str">
        <f ca="1"/>
        <v/>
      </c>
      <c r="BZ40" s="60" t="str">
        <f ca="1"/>
        <v/>
      </c>
      <c r="CA40" s="6"/>
      <c r="CB40" s="5"/>
      <c r="CC40" s="5"/>
      <c r="CD40" s="5"/>
      <c r="CE40" s="5"/>
      <c r="CF40" s="5"/>
      <c r="CG40" s="5"/>
      <c r="CH40" s="64">
        <v>63</v>
      </c>
      <c r="CI40" s="64">
        <v>109</v>
      </c>
      <c r="CJ40" s="64">
        <v>63</v>
      </c>
      <c r="CK40" s="5"/>
      <c r="CL40" s="64">
        <v>49</v>
      </c>
      <c r="CM40" s="64">
        <v>103</v>
      </c>
      <c r="CN40" s="64">
        <v>49</v>
      </c>
      <c r="CO40" s="6"/>
      <c r="CP40" s="64">
        <v>55</v>
      </c>
      <c r="CQ40" s="64">
        <v>103</v>
      </c>
      <c r="CR40" s="64">
        <v>55</v>
      </c>
      <c r="CS40" s="5"/>
      <c r="CT40" s="64">
        <v>49</v>
      </c>
      <c r="CU40" s="6" cm="1">
        <f t="array" ref="CU40">INDEX(변환표준점수!$I$8:$O$60,ROW(A34),_xlfn.XMATCH('표점 계산기'!$B$3,변환표준점수!$I$6:$O$6))</f>
        <v>0</v>
      </c>
      <c r="CV40" s="64">
        <v>49</v>
      </c>
      <c r="CW40" s="5"/>
      <c r="CX40" s="6">
        <v>73</v>
      </c>
      <c r="CY40" s="6">
        <v>115.75</v>
      </c>
      <c r="CZ40" s="6">
        <v>80</v>
      </c>
      <c r="DA40" s="5"/>
      <c r="DB40" s="5"/>
      <c r="DC40" s="5"/>
      <c r="DD40" s="5"/>
      <c r="DE40" s="5"/>
      <c r="DF40" s="5"/>
      <c r="DG40" s="5"/>
      <c r="DH40" s="5"/>
      <c r="DI40" s="5"/>
      <c r="DJ40" s="5"/>
      <c r="DK40" s="6">
        <v>67</v>
      </c>
      <c r="DL40" s="5">
        <f>VLOOKUP(DK40,변환표준점수!$BH$8:$BS$62,1+'표점 계산기'!$DV$4,FALSE)</f>
        <v>56.75</v>
      </c>
      <c r="DM40" s="5">
        <f>VLOOKUP(DK40,변환표준점수!$BU$8:$CF$46,1+'표점 계산기'!$DV$4,FALSE)</f>
        <v>56.37</v>
      </c>
      <c r="DN40" s="5"/>
      <c r="DO40" s="5"/>
      <c r="DP40" s="5"/>
      <c r="DQ40" s="5"/>
      <c r="DR40" s="5"/>
      <c r="DS40" s="5"/>
      <c r="DT40" s="5"/>
      <c r="DU40" s="6"/>
      <c r="DV40" s="6"/>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row>
    <row r="41" spans="1:162" x14ac:dyDescent="0.3">
      <c r="A41" s="5"/>
      <c r="B41" s="17" t="str">
        <f t="shared" si="2"/>
        <v/>
      </c>
      <c r="C41" s="23"/>
      <c r="D41" s="23"/>
      <c r="E41" s="23"/>
      <c r="F41" s="23"/>
      <c r="G41" s="23"/>
      <c r="H41" s="24"/>
      <c r="I41" s="24"/>
      <c r="J41" s="24"/>
      <c r="K41" s="24"/>
      <c r="L41" s="24"/>
      <c r="M41" s="24"/>
      <c r="N41" s="23"/>
      <c r="O41" s="24"/>
      <c r="P41" s="6"/>
      <c r="Q41" s="65">
        <f t="shared" si="3"/>
        <v>1</v>
      </c>
      <c r="R41" s="6" t="e">
        <f t="shared" si="20"/>
        <v>#N/A</v>
      </c>
      <c r="S41" s="6" t="e">
        <f t="shared" si="21"/>
        <v>#N/A</v>
      </c>
      <c r="T41" s="6" t="e">
        <f t="shared" si="22"/>
        <v>#N/A</v>
      </c>
      <c r="U41" s="6" t="e">
        <f t="shared" si="23"/>
        <v>#N/A</v>
      </c>
      <c r="V41" s="8" cm="1">
        <f t="array" ref="V41">IF(M41=0,0,IF(OR($DV$4=3,$DV$4=4),0,IF($DV$4=1,INDEX($DI$7:$DI$15,SUM(IF(M41&lt;$DH$7:$DH$15=TRUE,1,0))+1),VLOOKUP(M41,$DK$7:$DL$107,2,FALSE))))</f>
        <v>0</v>
      </c>
      <c r="W41" s="6" t="e">
        <f t="shared" si="8"/>
        <v>#N/A</v>
      </c>
      <c r="X41" s="65" cm="1">
        <f t="array" aca="1" ref="X41" ca="1">SUM(IF((IF(E41=0,INDIRECT(_xlfn.CONCAT($CQ$1,MATCH(F41,$CP$7:$CP$100,0)+6)):INDIRECT(_xlfn.CONCAT($CQ$1,MATCH(F41,$CP$7:$CP$100,0)+6+SUM(IF((F41=$CP$7:$CP$59)=TRUE,1,0))-1)),INDIRECT(_xlfn.CONCAT($CM$1,MATCH(E41,$CL$7:$CL$100,0)+6)):INDIRECT(_xlfn.CONCAT($CM$1,MATCH(E41,$CL$7:$CL$100,0)+6+SUM(IF((E41=$CL$7:$CL$59)=TRUE,1,0))-1)))*$S$3*$Q41)=0,0,1))</f>
        <v>2</v>
      </c>
      <c r="Y41" s="65" t="e" cm="1">
        <f t="array" aca="1" ref="Y41" ca="1">SUM(IF((TRANSPOSE(MMULT(MMULT(_xlfn.MUNIT(X41),IF(ROUND(MMULT(IF(E41=0,INDIRECT(_xlfn.CONCAT($CQ$1,MATCH(F41,$CP$7:$CP$100,0)+6)):INDIRECT(_xlfn.CONCAT($CQ$1,MATCH(F41,$CP$7:$CP$100,0)+6+SUM(IF((F41=$CP$7:$CP$59)=TRUE,1,0))-1)),INDIRECT(_xlfn.CONCAT($CM$1,MATCH(E41,$CL$7:$CL$100,0)+6)):INDIRECT(_xlfn.CONCAT($CM$1,MATCH(E41,$CL$7:$CL$100,0)+6+SUM(IF((E41=$CL$7:$CL$59)=TRUE,1,0))-1)))*$S$3*$Q41,1/TRANSPOSE(W41-INDIRECT(_xlfn.CONCAT($CI$1,MATCH(D41,$CH$7:$CH$100,0)+6)):INDIRECT(_xlfn.CONCAT($CI$1,MATCH(D41,$CH$7:$CH$100,0)+6+SUM(IF((D41=$CH$7:$CH$59)=TRUE,1,0))-1))*$R$3)),1)=1,1,0)),W41-INDIRECT(_xlfn.CONCAT($CI$1,MATCH(D41,$CH$7:$CH$100,0)+6)):INDIRECT(_xlfn.CONCAT($CI$1,MATCH(D41,$CH$7:$CH$100,0)+6+SUM(IF((D41=$CH$7:$CH$59)=TRUE,1,0))-1))*$R$3)))=0,0,1))</f>
        <v>#N/A</v>
      </c>
      <c r="Z41" s="65"/>
      <c r="AA41" s="65" t="str" cm="1">
        <f t="array" aca="1" ref="AA41" ca="1">IFERROR(ROUND(IF(_xlfn._xlws.SORT(TRANSPOSE(MMULT(MMULT(_xlfn.MUNIT(X41),IF(ROUND(MMULT(IF(E41=0,IF($DW$4=1,INDIRECT(_xlfn.CONCAT($CY$1,MATCH(F41,$CX$7:$CX$100,0)+6)):INDIRECT(_xlfn.CONCAT($CY$1,MATCH(F41,$CX$7:$CX$100,0)+6+SUM(IF((F41=$CX$7:$CX$59)=TRUE,1,0))-1)),INDIRECT(_xlfn.CONCAT($CQ$1,MATCH(F41,$CP$7:$CP$100,0)+6)):INDIRECT(_xlfn.CONCAT($CQ$1,MATCH(F41,$CP$7:$CP$100,0)+6+SUM(IF((F41=$CP$7:$CP$59)=TRUE,1,0))-1))),IF(OR($DW$4=2,$DW$4=3),INDIRECT(_xlfn.CONCAT($CU$1,MATCH(E41,$CT$7:$CT$100,0)+6)):INDIRECT(_xlfn.CONCAT($CU$1,MATCH(E41,$CT$7:$CT$100,0)+6+SUM(IF((E41=$CT$7:$CT$59)=TRUE,1,0))-1)),INDIRECT(_xlfn.CONCAT($CM$1,MATCH(E41,$CL$7:$CL$100,0)+6)):INDIRECT(_xlfn.CONCAT($CM$1,MATCH(E41,$CL$7:$CL$100,0)+6+SUM(IF((E41=$CL$7:$CL$59)=TRUE,1,0))-1))))*$S$3*IF(AND($DV$4=4,F41=0),1.1,1),1/TRANSPOSE(W41-INDIRECT(_xlfn.CONCAT($CI$1,MATCH(D41,$CH$7:$CH$100,0)+6)):INDIRECT(_xlfn.CONCAT($CI$1,MATCH(D41,$CH$7:$CH$100,0)+6+SUM(IF((D41=$CH$7:$CH$59)=TRUE,1,0))-1))*$R$3)),3)=1,1,0)),W41-INDIRECT(_xlfn.CONCAT($CI$1,MATCH(D41,$CH$7:$CH$100,0)+6)):INDIRECT(_xlfn.CONCAT($CI$1,MATCH(D41,$CH$7:$CH$100,0)+6+SUM(IF((D41=$CH$7:$CH$59)=TRUE,1,0))-1))*$R$3))/($S$3*$Q41),1,-1,TRUE)=0,"",_xlfn._xlws.SORT(TRANSPOSE(MMULT(MMULT(_xlfn.MUNIT(X41),IF(ROUND(MMULT(IF(E41=0,IF($DW$4=1,INDIRECT(_xlfn.CONCAT($CY$1,MATCH(F41,$CX$7:$CX$100,0)+6)):INDIRECT(_xlfn.CONCAT($CY$1,MATCH(F41,$CX$7:$CX$100,0)+6+SUM(IF((F41=$CX$7:$CX$59)=TRUE,1,0))-1)),INDIRECT(_xlfn.CONCAT($CQ$1,MATCH(F41,$CP$7:$CP$100,0)+6)):INDIRECT(_xlfn.CONCAT($CQ$1,MATCH(F41,$CP$7:$CP$100,0)+6+SUM(IF((F41=$CP$7:$CP$59)=TRUE,1,0))-1))),IF(OR($DW$4=2,$DW$4=3),INDIRECT(_xlfn.CONCAT($CU$1,MATCH(E41,$CT$7:$CT$100,0)+6)):INDIRECT(_xlfn.CONCAT($CU$1,MATCH(E41,$CT$7:$CT$100,0)+6+SUM(IF((E41=$CT$7:$CT$59)=TRUE,1,0))-1)),INDIRECT(_xlfn.CONCAT($CM$1,MATCH(E41,$CL$7:$CL$100,0)+6)):INDIRECT(_xlfn.CONCAT($CM$1,MATCH(E41,$CL$7:$CL$100,0)+6+SUM(IF((E41=$CL$7:$CL$59)=TRUE,1,0))-1))))*$S$3*IF(AND($DV$4=4,F41=0),1.1,1),1/TRANSPOSE(W41-INDIRECT(_xlfn.CONCAT($CI$1,MATCH(D41,$CH$7:$CH$100,0)+6)):INDIRECT(_xlfn.CONCAT($CI$1,MATCH(D41,$CH$7:$CH$100,0)+6+SUM(IF((D41=$CH$7:$CH$59)=TRUE,1,0))-1))*$R$3)),3)=1,1,0)),W41-INDIRECT(_xlfn.CONCAT($CI$1,MATCH(D41,$CH$7:$CH$100,0)+6)):INDIRECT(_xlfn.CONCAT($CI$1,MATCH(D41,$CH$7:$CH$100,0)+6+SUM(IF((D41=$CH$7:$CH$59)=TRUE,1,0))-1))*$R$3))/($S$3*$Q41),1,-1,TRUE)),1),"")</f>
        <v/>
      </c>
      <c r="AB41" s="65"/>
      <c r="AC41" s="65"/>
      <c r="AD41" s="65"/>
      <c r="AE41" s="65"/>
      <c r="AF41" s="65"/>
      <c r="AG41" s="65"/>
      <c r="AH41" s="65"/>
      <c r="AI41" s="6"/>
      <c r="AJ41" s="28" t="str">
        <f t="shared" ca="1" si="24"/>
        <v/>
      </c>
      <c r="AK41" s="29" t="str">
        <f t="shared" si="25"/>
        <v/>
      </c>
      <c r="AL41" s="29" t="str">
        <f t="shared" si="26"/>
        <v/>
      </c>
      <c r="AM41" s="29" t="str">
        <f t="shared" si="27"/>
        <v/>
      </c>
      <c r="AN41" s="112" t="str">
        <f t="shared" si="28"/>
        <v/>
      </c>
      <c r="AO41" s="28" t="str">
        <f t="shared" ca="1" si="14"/>
        <v/>
      </c>
      <c r="AP41" s="29" t="str">
        <f t="shared" si="15"/>
        <v/>
      </c>
      <c r="AQ41" s="29" t="str">
        <f t="shared" si="16"/>
        <v/>
      </c>
      <c r="AR41" s="29" t="str">
        <f t="shared" si="17"/>
        <v/>
      </c>
      <c r="AS41" s="30" t="str">
        <f t="shared" si="18"/>
        <v/>
      </c>
      <c r="AT41" s="6"/>
      <c r="AU41" s="20"/>
      <c r="AV41" s="20"/>
      <c r="AW41" s="44">
        <f t="shared" si="30"/>
        <v>12</v>
      </c>
      <c r="AX41" s="35" t="e">
        <f t="shared" si="31"/>
        <v>#N/A</v>
      </c>
      <c r="AY41" s="35" t="e" cm="1">
        <f t="array" ref="AY41">_xlfn.XMATCH(1,IF(IF((AU41=$DP$24:$EO$24)=TRUE,1,0)+IF((AV41=$DP$25:$EO$25)=TRUE,1,0)=2,1,0))</f>
        <v>#N/A</v>
      </c>
      <c r="AZ41" s="35" t="str" cm="1">
        <f t="array" aca="1" ref="AZ41:BD41" ca="1">AJ41:AN41</f>
        <v/>
      </c>
      <c r="BA41" s="35" t="str">
        <f ca="1"/>
        <v/>
      </c>
      <c r="BB41" s="35" t="str">
        <f ca="1"/>
        <v/>
      </c>
      <c r="BC41" s="35" t="str">
        <f ca="1"/>
        <v/>
      </c>
      <c r="BD41" s="35" t="str">
        <f ca="1"/>
        <v/>
      </c>
      <c r="BE41" s="35">
        <f t="shared" si="32"/>
        <v>0</v>
      </c>
      <c r="BF41" s="35" t="e" cm="1">
        <f t="array" ref="BF41">IF(AND(BE41=1,AX41&lt;&gt;1),VLOOKUP(E41,변환표준점수!$H$8:$O$60,_xlfn.XMATCH('표점 계산기'!$AU41,변환표준점수!$I$6:$O$6)+1,FALSE),IF(AND($E41=0,$DW$4=1),INDEX($CQ$7:$CQ$73,SUM(IF(AO41=$CY$7:$CY$59,ROW($A$1:$A$50),0))),IF(AND($E41&lt;&gt;0,$DW$4&lt;&gt;1),INDEX($CM$7:$CM$73,SUM(IF(AO41=$CU$7:$CU$59,ROW($A$1:$A$50),0))),AO41:AS41)))</f>
        <v>#N/A</v>
      </c>
      <c r="BG41" s="35"/>
      <c r="BH41" s="35"/>
      <c r="BI41" s="35"/>
      <c r="BJ41" s="35"/>
      <c r="BK41" s="35" t="e">
        <f>VLOOKUP(G41,변환표준점수!$X$8:$AM$16,_xlfn.XMATCH(AU41,변환표준점수!$Y$5:$AM$5)+IF(OR(AW41=6,AW41=7,AW41=10,AW41=11),IF(AX41=1,0,1),0)+1,FALSE)</f>
        <v>#N/A</v>
      </c>
      <c r="BL41" s="35" t="e">
        <f>VLOOKUP(H41,변환표준점수!$AO$8:$BE$16,_xlfn.XMATCH(AU41,변환표준점수!$AP$5:$BE$5)+IF(OR(AW41=3,AW41=6,AW41=8,AW41=9,AW41=10),IF(AX41=1,0,1),0)+1,FALSE)</f>
        <v>#N/A</v>
      </c>
      <c r="BM41" s="35" t="e">
        <f>IF(I41=0,VLOOKUP(K41,변환표준점수!$BU$8:$CF$62,'표점 계산기'!$AW41+1,FALSE),VLOOKUP(I41,변환표준점수!$BH$8:$BS$62,'표점 계산기'!$AW41+1,FALSE))</f>
        <v>#N/A</v>
      </c>
      <c r="BN41" s="35" t="e">
        <f>IF(J41=0,VLOOKUP(L41,변환표준점수!$BU$8:$CF$62,'표점 계산기'!$AW41+1,FALSE),VLOOKUP(J41,변환표준점수!$BH$8:$BS$62,'표점 계산기'!$AW41+1,FALSE))</f>
        <v>#N/A</v>
      </c>
      <c r="BO41" s="35" cm="1">
        <f t="array" ref="BO41">IF(M41=0,0,IF(OR(AW41=3,AW41=4),0,IF(AW41=1,INDEX($DI$7:$DI$15,SUM(IF(M41&lt;$DH$7:$DH$15=TRUE,1,0))+1),VLOOKUP(M41,변환표준점수!$BH$8:$BS$62,'표점 계산기'!AW41+1,FALSE))))</f>
        <v>0</v>
      </c>
      <c r="BP41" s="35" t="e" cm="1">
        <f t="array" ref="BP41">INDEX($DP$24:$EO$31,COLUMN(C36),$AY41)</f>
        <v>#N/A</v>
      </c>
      <c r="BQ41" s="35" t="e" cm="1">
        <f t="array" ref="BQ41">INDEX($DP$24:$EO$31,COLUMN(D36),$AY41)</f>
        <v>#N/A</v>
      </c>
      <c r="BR41" s="35" t="e" cm="1">
        <f t="array" ref="BR41">INDEX($DP$24:$EO$31,COLUMN(E36),$AY41)</f>
        <v>#N/A</v>
      </c>
      <c r="BS41" s="35" t="e" cm="1">
        <f t="array" ref="BS41">INDEX($DP$24:$EO$31,COLUMN(F36),$AY41)</f>
        <v>#N/A</v>
      </c>
      <c r="BT41" s="35" t="e" cm="1">
        <f t="array" ref="BT41">INDEX($DP$24:$EO$31,COLUMN(G36),$AY41)</f>
        <v>#N/A</v>
      </c>
      <c r="BU41" s="35" t="e" cm="1">
        <f t="array" ref="BU41">INDEX($DP$24:$EO$31,COLUMN(H36),$AY41)</f>
        <v>#N/A</v>
      </c>
      <c r="BV41" s="59" t="str" cm="1">
        <f t="array" aca="1" ref="BV41:BZ41" ca="1">IFERROR(ROUND(IF(IFERROR(BF41:BJ41/BF41:BJ41,0)=1,(IFERROR(AZ41:BD41*BP41,0)+IFERROR(BF41:BJ41*BQ41,0)+(SUM(BM41:BO41)-MIN(BM41:BO41))*BR41+BK41*BS41+BL41*BT41)*BU41+BK41*(1-BS41)+BL41*(1-BT41)+IF(AW41=1,BO41,0),""),2),"")</f>
        <v/>
      </c>
      <c r="BW41" s="48" t="str">
        <f ca="1"/>
        <v/>
      </c>
      <c r="BX41" s="48" t="str">
        <f ca="1"/>
        <v/>
      </c>
      <c r="BY41" s="48" t="str">
        <f ca="1"/>
        <v/>
      </c>
      <c r="BZ41" s="60" t="str">
        <f ca="1"/>
        <v/>
      </c>
      <c r="CA41" s="6"/>
      <c r="CB41" s="5"/>
      <c r="CC41" s="5"/>
      <c r="CD41" s="5"/>
      <c r="CE41" s="5"/>
      <c r="CF41" s="5"/>
      <c r="CG41" s="5"/>
      <c r="CH41" s="64">
        <v>61</v>
      </c>
      <c r="CI41" s="64">
        <v>108</v>
      </c>
      <c r="CJ41" s="64">
        <v>61</v>
      </c>
      <c r="CK41" s="5"/>
      <c r="CL41" s="64">
        <v>48</v>
      </c>
      <c r="CM41" s="64">
        <v>102</v>
      </c>
      <c r="CN41" s="64">
        <v>48</v>
      </c>
      <c r="CO41" s="6"/>
      <c r="CP41" s="64">
        <v>54</v>
      </c>
      <c r="CQ41" s="64">
        <v>102</v>
      </c>
      <c r="CR41" s="64">
        <v>54</v>
      </c>
      <c r="CS41" s="5"/>
      <c r="CT41" s="64">
        <v>48</v>
      </c>
      <c r="CU41" s="6" cm="1">
        <f t="array" ref="CU41">INDEX(변환표준점수!$I$8:$O$60,ROW(A35),_xlfn.XMATCH('표점 계산기'!$B$3,변환표준점수!$I$6:$O$6))</f>
        <v>0</v>
      </c>
      <c r="CV41" s="64">
        <v>48</v>
      </c>
      <c r="CW41" s="5"/>
      <c r="CX41" s="6">
        <v>71</v>
      </c>
      <c r="CY41" s="6">
        <v>115.25</v>
      </c>
      <c r="CZ41" s="6">
        <v>79</v>
      </c>
      <c r="DA41" s="5"/>
      <c r="DB41" s="5"/>
      <c r="DC41" s="5"/>
      <c r="DD41" s="5"/>
      <c r="DE41" s="5"/>
      <c r="DF41" s="5"/>
      <c r="DG41" s="5"/>
      <c r="DH41" s="5"/>
      <c r="DI41" s="5"/>
      <c r="DJ41" s="5"/>
      <c r="DK41" s="6">
        <v>66</v>
      </c>
      <c r="DL41" s="5">
        <f>VLOOKUP(DK41,변환표준점수!$BH$8:$BS$62,1+'표점 계산기'!$DV$4,FALSE)</f>
        <v>56.39</v>
      </c>
      <c r="DM41" s="5">
        <f>VLOOKUP(DK41,변환표준점수!$BU$8:$CF$46,1+'표점 계산기'!$DV$4,FALSE)</f>
        <v>56.1</v>
      </c>
      <c r="DN41" s="5"/>
      <c r="DO41" s="5"/>
      <c r="DP41" s="5"/>
      <c r="DQ41" s="5"/>
      <c r="DR41" s="5"/>
      <c r="DS41" s="5"/>
      <c r="DT41" s="5"/>
      <c r="DU41" s="6"/>
      <c r="DV41" s="6"/>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row>
    <row r="42" spans="1:162" x14ac:dyDescent="0.3">
      <c r="A42" s="5"/>
      <c r="B42" s="17" t="str">
        <f t="shared" si="2"/>
        <v/>
      </c>
      <c r="C42" s="23"/>
      <c r="D42" s="23"/>
      <c r="E42" s="23"/>
      <c r="F42" s="23"/>
      <c r="G42" s="23"/>
      <c r="H42" s="24"/>
      <c r="I42" s="24"/>
      <c r="J42" s="24"/>
      <c r="K42" s="24"/>
      <c r="L42" s="24"/>
      <c r="M42" s="24"/>
      <c r="N42" s="23"/>
      <c r="O42" s="24"/>
      <c r="P42" s="6"/>
      <c r="Q42" s="65">
        <f t="shared" si="3"/>
        <v>1</v>
      </c>
      <c r="R42" s="6" t="e">
        <f t="shared" si="20"/>
        <v>#N/A</v>
      </c>
      <c r="S42" s="6" t="e">
        <f t="shared" si="21"/>
        <v>#N/A</v>
      </c>
      <c r="T42" s="6" t="e">
        <f t="shared" si="22"/>
        <v>#N/A</v>
      </c>
      <c r="U42" s="6" t="e">
        <f t="shared" si="23"/>
        <v>#N/A</v>
      </c>
      <c r="V42" s="8" cm="1">
        <f t="array" ref="V42">IF(M42=0,0,IF(OR($DV$4=3,$DV$4=4),0,IF($DV$4=1,INDEX($DI$7:$DI$15,SUM(IF(M42&lt;$DH$7:$DH$15=TRUE,1,0))+1),VLOOKUP(M42,$DK$7:$DL$107,2,FALSE))))</f>
        <v>0</v>
      </c>
      <c r="W42" s="6" t="e">
        <f t="shared" si="8"/>
        <v>#N/A</v>
      </c>
      <c r="X42" s="65" cm="1">
        <f t="array" aca="1" ref="X42" ca="1">SUM(IF((IF(E42=0,INDIRECT(_xlfn.CONCAT($CQ$1,MATCH(F42,$CP$7:$CP$100,0)+6)):INDIRECT(_xlfn.CONCAT($CQ$1,MATCH(F42,$CP$7:$CP$100,0)+6+SUM(IF((F42=$CP$7:$CP$59)=TRUE,1,0))-1)),INDIRECT(_xlfn.CONCAT($CM$1,MATCH(E42,$CL$7:$CL$100,0)+6)):INDIRECT(_xlfn.CONCAT($CM$1,MATCH(E42,$CL$7:$CL$100,0)+6+SUM(IF((E42=$CL$7:$CL$59)=TRUE,1,0))-1)))*$S$3*$Q42)=0,0,1))</f>
        <v>2</v>
      </c>
      <c r="Y42" s="65" t="e" cm="1">
        <f t="array" aca="1" ref="Y42" ca="1">SUM(IF((TRANSPOSE(MMULT(MMULT(_xlfn.MUNIT(X42),IF(ROUND(MMULT(IF(E42=0,INDIRECT(_xlfn.CONCAT($CQ$1,MATCH(F42,$CP$7:$CP$100,0)+6)):INDIRECT(_xlfn.CONCAT($CQ$1,MATCH(F42,$CP$7:$CP$100,0)+6+SUM(IF((F42=$CP$7:$CP$59)=TRUE,1,0))-1)),INDIRECT(_xlfn.CONCAT($CM$1,MATCH(E42,$CL$7:$CL$100,0)+6)):INDIRECT(_xlfn.CONCAT($CM$1,MATCH(E42,$CL$7:$CL$100,0)+6+SUM(IF((E42=$CL$7:$CL$59)=TRUE,1,0))-1)))*$S$3*$Q42,1/TRANSPOSE(W42-INDIRECT(_xlfn.CONCAT($CI$1,MATCH(D42,$CH$7:$CH$100,0)+6)):INDIRECT(_xlfn.CONCAT($CI$1,MATCH(D42,$CH$7:$CH$100,0)+6+SUM(IF((D42=$CH$7:$CH$59)=TRUE,1,0))-1))*$R$3)),1)=1,1,0)),W42-INDIRECT(_xlfn.CONCAT($CI$1,MATCH(D42,$CH$7:$CH$100,0)+6)):INDIRECT(_xlfn.CONCAT($CI$1,MATCH(D42,$CH$7:$CH$100,0)+6+SUM(IF((D42=$CH$7:$CH$59)=TRUE,1,0))-1))*$R$3)))=0,0,1))</f>
        <v>#N/A</v>
      </c>
      <c r="Z42" s="65"/>
      <c r="AA42" s="65" t="str" cm="1">
        <f t="array" aca="1" ref="AA42" ca="1">IFERROR(ROUND(IF(_xlfn._xlws.SORT(TRANSPOSE(MMULT(MMULT(_xlfn.MUNIT(X42),IF(ROUND(MMULT(IF(E42=0,IF($DW$4=1,INDIRECT(_xlfn.CONCAT($CY$1,MATCH(F42,$CX$7:$CX$100,0)+6)):INDIRECT(_xlfn.CONCAT($CY$1,MATCH(F42,$CX$7:$CX$100,0)+6+SUM(IF((F42=$CX$7:$CX$59)=TRUE,1,0))-1)),INDIRECT(_xlfn.CONCAT($CQ$1,MATCH(F42,$CP$7:$CP$100,0)+6)):INDIRECT(_xlfn.CONCAT($CQ$1,MATCH(F42,$CP$7:$CP$100,0)+6+SUM(IF((F42=$CP$7:$CP$59)=TRUE,1,0))-1))),IF(OR($DW$4=2,$DW$4=3),INDIRECT(_xlfn.CONCAT($CU$1,MATCH(E42,$CT$7:$CT$100,0)+6)):INDIRECT(_xlfn.CONCAT($CU$1,MATCH(E42,$CT$7:$CT$100,0)+6+SUM(IF((E42=$CT$7:$CT$59)=TRUE,1,0))-1)),INDIRECT(_xlfn.CONCAT($CM$1,MATCH(E42,$CL$7:$CL$100,0)+6)):INDIRECT(_xlfn.CONCAT($CM$1,MATCH(E42,$CL$7:$CL$100,0)+6+SUM(IF((E42=$CL$7:$CL$59)=TRUE,1,0))-1))))*$S$3*IF(AND($DV$4=4,F42=0),1.1,1),1/TRANSPOSE(W42-INDIRECT(_xlfn.CONCAT($CI$1,MATCH(D42,$CH$7:$CH$100,0)+6)):INDIRECT(_xlfn.CONCAT($CI$1,MATCH(D42,$CH$7:$CH$100,0)+6+SUM(IF((D42=$CH$7:$CH$59)=TRUE,1,0))-1))*$R$3)),3)=1,1,0)),W42-INDIRECT(_xlfn.CONCAT($CI$1,MATCH(D42,$CH$7:$CH$100,0)+6)):INDIRECT(_xlfn.CONCAT($CI$1,MATCH(D42,$CH$7:$CH$100,0)+6+SUM(IF((D42=$CH$7:$CH$59)=TRUE,1,0))-1))*$R$3))/($S$3*$Q42),1,-1,TRUE)=0,"",_xlfn._xlws.SORT(TRANSPOSE(MMULT(MMULT(_xlfn.MUNIT(X42),IF(ROUND(MMULT(IF(E42=0,IF($DW$4=1,INDIRECT(_xlfn.CONCAT($CY$1,MATCH(F42,$CX$7:$CX$100,0)+6)):INDIRECT(_xlfn.CONCAT($CY$1,MATCH(F42,$CX$7:$CX$100,0)+6+SUM(IF((F42=$CX$7:$CX$59)=TRUE,1,0))-1)),INDIRECT(_xlfn.CONCAT($CQ$1,MATCH(F42,$CP$7:$CP$100,0)+6)):INDIRECT(_xlfn.CONCAT($CQ$1,MATCH(F42,$CP$7:$CP$100,0)+6+SUM(IF((F42=$CP$7:$CP$59)=TRUE,1,0))-1))),IF(OR($DW$4=2,$DW$4=3),INDIRECT(_xlfn.CONCAT($CU$1,MATCH(E42,$CT$7:$CT$100,0)+6)):INDIRECT(_xlfn.CONCAT($CU$1,MATCH(E42,$CT$7:$CT$100,0)+6+SUM(IF((E42=$CT$7:$CT$59)=TRUE,1,0))-1)),INDIRECT(_xlfn.CONCAT($CM$1,MATCH(E42,$CL$7:$CL$100,0)+6)):INDIRECT(_xlfn.CONCAT($CM$1,MATCH(E42,$CL$7:$CL$100,0)+6+SUM(IF((E42=$CL$7:$CL$59)=TRUE,1,0))-1))))*$S$3*IF(AND($DV$4=4,F42=0),1.1,1),1/TRANSPOSE(W42-INDIRECT(_xlfn.CONCAT($CI$1,MATCH(D42,$CH$7:$CH$100,0)+6)):INDIRECT(_xlfn.CONCAT($CI$1,MATCH(D42,$CH$7:$CH$100,0)+6+SUM(IF((D42=$CH$7:$CH$59)=TRUE,1,0))-1))*$R$3)),3)=1,1,0)),W42-INDIRECT(_xlfn.CONCAT($CI$1,MATCH(D42,$CH$7:$CH$100,0)+6)):INDIRECT(_xlfn.CONCAT($CI$1,MATCH(D42,$CH$7:$CH$100,0)+6+SUM(IF((D42=$CH$7:$CH$59)=TRUE,1,0))-1))*$R$3))/($S$3*$Q42),1,-1,TRUE)),1),"")</f>
        <v/>
      </c>
      <c r="AB42" s="65"/>
      <c r="AC42" s="65"/>
      <c r="AD42" s="65"/>
      <c r="AE42" s="65"/>
      <c r="AF42" s="65"/>
      <c r="AG42" s="65"/>
      <c r="AH42" s="65"/>
      <c r="AI42" s="6"/>
      <c r="AJ42" s="28" t="str">
        <f t="shared" ca="1" si="24"/>
        <v/>
      </c>
      <c r="AK42" s="29" t="str">
        <f t="shared" si="25"/>
        <v/>
      </c>
      <c r="AL42" s="29" t="str">
        <f t="shared" si="26"/>
        <v/>
      </c>
      <c r="AM42" s="29" t="str">
        <f t="shared" si="27"/>
        <v/>
      </c>
      <c r="AN42" s="112" t="str">
        <f t="shared" si="28"/>
        <v/>
      </c>
      <c r="AO42" s="28" t="str">
        <f t="shared" ca="1" si="14"/>
        <v/>
      </c>
      <c r="AP42" s="29" t="str">
        <f t="shared" si="15"/>
        <v/>
      </c>
      <c r="AQ42" s="29" t="str">
        <f t="shared" si="16"/>
        <v/>
      </c>
      <c r="AR42" s="29" t="str">
        <f t="shared" si="17"/>
        <v/>
      </c>
      <c r="AS42" s="30" t="str">
        <f t="shared" si="18"/>
        <v/>
      </c>
      <c r="AT42" s="6"/>
      <c r="AU42" s="20"/>
      <c r="AV42" s="20"/>
      <c r="AW42" s="44">
        <f t="shared" si="30"/>
        <v>12</v>
      </c>
      <c r="AX42" s="35" t="e">
        <f t="shared" si="31"/>
        <v>#N/A</v>
      </c>
      <c r="AY42" s="35" t="e" cm="1">
        <f t="array" ref="AY42">_xlfn.XMATCH(1,IF(IF((AU42=$DP$24:$EO$24)=TRUE,1,0)+IF((AV42=$DP$25:$EO$25)=TRUE,1,0)=2,1,0))</f>
        <v>#N/A</v>
      </c>
      <c r="AZ42" s="35" t="str" cm="1">
        <f t="array" aca="1" ref="AZ42:BD42" ca="1">AJ42:AN42</f>
        <v/>
      </c>
      <c r="BA42" s="35" t="str">
        <f ca="1"/>
        <v/>
      </c>
      <c r="BB42" s="35" t="str">
        <f ca="1"/>
        <v/>
      </c>
      <c r="BC42" s="35" t="str">
        <f ca="1"/>
        <v/>
      </c>
      <c r="BD42" s="35" t="str">
        <f ca="1"/>
        <v/>
      </c>
      <c r="BE42" s="35">
        <f t="shared" si="32"/>
        <v>0</v>
      </c>
      <c r="BF42" s="35" t="e" cm="1">
        <f t="array" ref="BF42">IF(AND(BE42=1,AX42&lt;&gt;1),VLOOKUP(E42,변환표준점수!$H$8:$O$60,_xlfn.XMATCH('표점 계산기'!$AU42,변환표준점수!$I$6:$O$6)+1,FALSE),IF(AND($E42=0,$DW$4=1),INDEX($CQ$7:$CQ$73,SUM(IF(AO42=$CY$7:$CY$59,ROW($A$1:$A$50),0))),IF(AND($E42&lt;&gt;0,$DW$4&lt;&gt;1),INDEX($CM$7:$CM$73,SUM(IF(AO42=$CU$7:$CU$59,ROW($A$1:$A$50),0))),AO42:AS42)))</f>
        <v>#N/A</v>
      </c>
      <c r="BG42" s="35"/>
      <c r="BH42" s="35"/>
      <c r="BI42" s="35"/>
      <c r="BJ42" s="35"/>
      <c r="BK42" s="35" t="e">
        <f>VLOOKUP(G42,변환표준점수!$X$8:$AM$16,_xlfn.XMATCH(AU42,변환표준점수!$Y$5:$AM$5)+IF(OR(AW42=6,AW42=7,AW42=10,AW42=11),IF(AX42=1,0,1),0)+1,FALSE)</f>
        <v>#N/A</v>
      </c>
      <c r="BL42" s="35" t="e">
        <f>VLOOKUP(H42,변환표준점수!$AO$8:$BE$16,_xlfn.XMATCH(AU42,변환표준점수!$AP$5:$BE$5)+IF(OR(AW42=3,AW42=6,AW42=8,AW42=9,AW42=10),IF(AX42=1,0,1),0)+1,FALSE)</f>
        <v>#N/A</v>
      </c>
      <c r="BM42" s="35" t="e">
        <f>IF(I42=0,VLOOKUP(K42,변환표준점수!$BU$8:$CF$62,'표점 계산기'!$AW42+1,FALSE),VLOOKUP(I42,변환표준점수!$BH$8:$BS$62,'표점 계산기'!$AW42+1,FALSE))</f>
        <v>#N/A</v>
      </c>
      <c r="BN42" s="35" t="e">
        <f>IF(J42=0,VLOOKUP(L42,변환표준점수!$BU$8:$CF$62,'표점 계산기'!$AW42+1,FALSE),VLOOKUP(J42,변환표준점수!$BH$8:$BS$62,'표점 계산기'!$AW42+1,FALSE))</f>
        <v>#N/A</v>
      </c>
      <c r="BO42" s="35" cm="1">
        <f t="array" ref="BO42">IF(M42=0,0,IF(OR(AW42=3,AW42=4),0,IF(AW42=1,INDEX($DI$7:$DI$15,SUM(IF(M42&lt;$DH$7:$DH$15=TRUE,1,0))+1),VLOOKUP(M42,변환표준점수!$BH$8:$BS$62,'표점 계산기'!AW42+1,FALSE))))</f>
        <v>0</v>
      </c>
      <c r="BP42" s="35" t="e" cm="1">
        <f t="array" ref="BP42">INDEX($DP$24:$EO$31,COLUMN(C37),$AY42)</f>
        <v>#N/A</v>
      </c>
      <c r="BQ42" s="35" t="e" cm="1">
        <f t="array" ref="BQ42">INDEX($DP$24:$EO$31,COLUMN(D37),$AY42)</f>
        <v>#N/A</v>
      </c>
      <c r="BR42" s="35" t="e" cm="1">
        <f t="array" ref="BR42">INDEX($DP$24:$EO$31,COLUMN(E37),$AY42)</f>
        <v>#N/A</v>
      </c>
      <c r="BS42" s="35" t="e" cm="1">
        <f t="array" ref="BS42">INDEX($DP$24:$EO$31,COLUMN(F37),$AY42)</f>
        <v>#N/A</v>
      </c>
      <c r="BT42" s="35" t="e" cm="1">
        <f t="array" ref="BT42">INDEX($DP$24:$EO$31,COLUMN(G37),$AY42)</f>
        <v>#N/A</v>
      </c>
      <c r="BU42" s="35" t="e" cm="1">
        <f t="array" ref="BU42">INDEX($DP$24:$EO$31,COLUMN(H37),$AY42)</f>
        <v>#N/A</v>
      </c>
      <c r="BV42" s="59" t="str" cm="1">
        <f t="array" aca="1" ref="BV42:BZ42" ca="1">IFERROR(ROUND(IF(IFERROR(BF42:BJ42/BF42:BJ42,0)=1,(IFERROR(AZ42:BD42*BP42,0)+IFERROR(BF42:BJ42*BQ42,0)+(SUM(BM42:BO42)-MIN(BM42:BO42))*BR42+BK42*BS42+BL42*BT42)*BU42+BK42*(1-BS42)+BL42*(1-BT42)+IF(AW42=1,BO42,0),""),2),"")</f>
        <v/>
      </c>
      <c r="BW42" s="48" t="str">
        <f ca="1"/>
        <v/>
      </c>
      <c r="BX42" s="48" t="str">
        <f ca="1"/>
        <v/>
      </c>
      <c r="BY42" s="48" t="str">
        <f ca="1"/>
        <v/>
      </c>
      <c r="BZ42" s="60" t="str">
        <f ca="1"/>
        <v/>
      </c>
      <c r="CA42" s="6"/>
      <c r="CB42" s="5"/>
      <c r="CC42" s="5"/>
      <c r="CD42" s="5"/>
      <c r="CE42" s="5"/>
      <c r="CF42" s="5"/>
      <c r="CG42" s="5"/>
      <c r="CH42" s="64">
        <v>59</v>
      </c>
      <c r="CI42" s="64">
        <v>106</v>
      </c>
      <c r="CJ42" s="64">
        <v>59</v>
      </c>
      <c r="CK42" s="5"/>
      <c r="CL42" s="64">
        <v>46</v>
      </c>
      <c r="CM42" s="64">
        <v>101</v>
      </c>
      <c r="CN42" s="64">
        <v>46</v>
      </c>
      <c r="CO42" s="6"/>
      <c r="CP42" s="64">
        <v>53</v>
      </c>
      <c r="CQ42" s="64">
        <v>101</v>
      </c>
      <c r="CR42" s="64">
        <v>53</v>
      </c>
      <c r="CS42" s="5"/>
      <c r="CT42" s="64">
        <v>46</v>
      </c>
      <c r="CU42" s="6" cm="1">
        <f t="array" ref="CU42">INDEX(변환표준점수!$I$8:$O$60,ROW(A36),_xlfn.XMATCH('표점 계산기'!$B$3,변환표준점수!$I$6:$O$6))</f>
        <v>0</v>
      </c>
      <c r="CV42" s="64">
        <v>46</v>
      </c>
      <c r="CW42" s="5"/>
      <c r="CX42" s="6">
        <v>70</v>
      </c>
      <c r="CY42" s="6">
        <v>115</v>
      </c>
      <c r="CZ42" s="6">
        <v>78</v>
      </c>
      <c r="DA42" s="5"/>
      <c r="DB42" s="5"/>
      <c r="DC42" s="5"/>
      <c r="DD42" s="5"/>
      <c r="DE42" s="5"/>
      <c r="DF42" s="5"/>
      <c r="DG42" s="5"/>
      <c r="DH42" s="5"/>
      <c r="DI42" s="5"/>
      <c r="DJ42" s="5"/>
      <c r="DK42" s="6">
        <v>65</v>
      </c>
      <c r="DL42" s="5">
        <f>VLOOKUP(DK42,변환표준점수!$BH$8:$BS$62,1+'표점 계산기'!$DV$4,FALSE)</f>
        <v>56.03</v>
      </c>
      <c r="DM42" s="5">
        <f>VLOOKUP(DK42,변환표준점수!$BU$8:$CF$46,1+'표점 계산기'!$DV$4,FALSE)</f>
        <v>55.8</v>
      </c>
      <c r="DN42" s="5"/>
      <c r="DO42" s="5"/>
      <c r="DP42" s="5"/>
      <c r="DQ42" s="5"/>
      <c r="DR42" s="5"/>
      <c r="DS42" s="5"/>
      <c r="DT42" s="5"/>
      <c r="DU42" s="6"/>
      <c r="DV42" s="6"/>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row>
    <row r="43" spans="1:162" x14ac:dyDescent="0.3">
      <c r="A43" s="5"/>
      <c r="B43" s="17" t="str">
        <f t="shared" si="2"/>
        <v/>
      </c>
      <c r="C43" s="23"/>
      <c r="D43" s="23"/>
      <c r="E43" s="23"/>
      <c r="F43" s="23"/>
      <c r="G43" s="23"/>
      <c r="H43" s="24"/>
      <c r="I43" s="24"/>
      <c r="J43" s="24"/>
      <c r="K43" s="24"/>
      <c r="L43" s="24"/>
      <c r="M43" s="24"/>
      <c r="N43" s="23"/>
      <c r="O43" s="24"/>
      <c r="P43" s="6"/>
      <c r="Q43" s="65">
        <f t="shared" si="3"/>
        <v>1</v>
      </c>
      <c r="R43" s="6" t="e">
        <f t="shared" si="20"/>
        <v>#N/A</v>
      </c>
      <c r="S43" s="6" t="e">
        <f t="shared" si="21"/>
        <v>#N/A</v>
      </c>
      <c r="T43" s="6" t="e">
        <f t="shared" si="22"/>
        <v>#N/A</v>
      </c>
      <c r="U43" s="6" t="e">
        <f t="shared" si="23"/>
        <v>#N/A</v>
      </c>
      <c r="V43" s="8" cm="1">
        <f t="array" ref="V43">IF(M43=0,0,IF(OR($DV$4=3,$DV$4=4),0,IF($DV$4=1,INDEX($DI$7:$DI$15,SUM(IF(M43&lt;$DH$7:$DH$15=TRUE,1,0))+1),VLOOKUP(M43,$DK$7:$DL$107,2,FALSE))))</f>
        <v>0</v>
      </c>
      <c r="W43" s="6" t="e">
        <f t="shared" si="8"/>
        <v>#N/A</v>
      </c>
      <c r="X43" s="65" cm="1">
        <f t="array" aca="1" ref="X43" ca="1">SUM(IF((IF(E43=0,INDIRECT(_xlfn.CONCAT($CQ$1,MATCH(F43,$CP$7:$CP$100,0)+6)):INDIRECT(_xlfn.CONCAT($CQ$1,MATCH(F43,$CP$7:$CP$100,0)+6+SUM(IF((F43=$CP$7:$CP$59)=TRUE,1,0))-1)),INDIRECT(_xlfn.CONCAT($CM$1,MATCH(E43,$CL$7:$CL$100,0)+6)):INDIRECT(_xlfn.CONCAT($CM$1,MATCH(E43,$CL$7:$CL$100,0)+6+SUM(IF((E43=$CL$7:$CL$59)=TRUE,1,0))-1)))*$S$3*$Q43)=0,0,1))</f>
        <v>2</v>
      </c>
      <c r="Y43" s="65" t="e" cm="1">
        <f t="array" aca="1" ref="Y43" ca="1">SUM(IF((TRANSPOSE(MMULT(MMULT(_xlfn.MUNIT(X43),IF(ROUND(MMULT(IF(E43=0,INDIRECT(_xlfn.CONCAT($CQ$1,MATCH(F43,$CP$7:$CP$100,0)+6)):INDIRECT(_xlfn.CONCAT($CQ$1,MATCH(F43,$CP$7:$CP$100,0)+6+SUM(IF((F43=$CP$7:$CP$59)=TRUE,1,0))-1)),INDIRECT(_xlfn.CONCAT($CM$1,MATCH(E43,$CL$7:$CL$100,0)+6)):INDIRECT(_xlfn.CONCAT($CM$1,MATCH(E43,$CL$7:$CL$100,0)+6+SUM(IF((E43=$CL$7:$CL$59)=TRUE,1,0))-1)))*$S$3*$Q43,1/TRANSPOSE(W43-INDIRECT(_xlfn.CONCAT($CI$1,MATCH(D43,$CH$7:$CH$100,0)+6)):INDIRECT(_xlfn.CONCAT($CI$1,MATCH(D43,$CH$7:$CH$100,0)+6+SUM(IF((D43=$CH$7:$CH$59)=TRUE,1,0))-1))*$R$3)),1)=1,1,0)),W43-INDIRECT(_xlfn.CONCAT($CI$1,MATCH(D43,$CH$7:$CH$100,0)+6)):INDIRECT(_xlfn.CONCAT($CI$1,MATCH(D43,$CH$7:$CH$100,0)+6+SUM(IF((D43=$CH$7:$CH$59)=TRUE,1,0))-1))*$R$3)))=0,0,1))</f>
        <v>#N/A</v>
      </c>
      <c r="Z43" s="65"/>
      <c r="AA43" s="65" t="str" cm="1">
        <f t="array" aca="1" ref="AA43" ca="1">IFERROR(ROUND(IF(_xlfn._xlws.SORT(TRANSPOSE(MMULT(MMULT(_xlfn.MUNIT(X43),IF(ROUND(MMULT(IF(E43=0,IF($DW$4=1,INDIRECT(_xlfn.CONCAT($CY$1,MATCH(F43,$CX$7:$CX$100,0)+6)):INDIRECT(_xlfn.CONCAT($CY$1,MATCH(F43,$CX$7:$CX$100,0)+6+SUM(IF((F43=$CX$7:$CX$59)=TRUE,1,0))-1)),INDIRECT(_xlfn.CONCAT($CQ$1,MATCH(F43,$CP$7:$CP$100,0)+6)):INDIRECT(_xlfn.CONCAT($CQ$1,MATCH(F43,$CP$7:$CP$100,0)+6+SUM(IF((F43=$CP$7:$CP$59)=TRUE,1,0))-1))),IF(OR($DW$4=2,$DW$4=3),INDIRECT(_xlfn.CONCAT($CU$1,MATCH(E43,$CT$7:$CT$100,0)+6)):INDIRECT(_xlfn.CONCAT($CU$1,MATCH(E43,$CT$7:$CT$100,0)+6+SUM(IF((E43=$CT$7:$CT$59)=TRUE,1,0))-1)),INDIRECT(_xlfn.CONCAT($CM$1,MATCH(E43,$CL$7:$CL$100,0)+6)):INDIRECT(_xlfn.CONCAT($CM$1,MATCH(E43,$CL$7:$CL$100,0)+6+SUM(IF((E43=$CL$7:$CL$59)=TRUE,1,0))-1))))*$S$3*IF(AND($DV$4=4,F43=0),1.1,1),1/TRANSPOSE(W43-INDIRECT(_xlfn.CONCAT($CI$1,MATCH(D43,$CH$7:$CH$100,0)+6)):INDIRECT(_xlfn.CONCAT($CI$1,MATCH(D43,$CH$7:$CH$100,0)+6+SUM(IF((D43=$CH$7:$CH$59)=TRUE,1,0))-1))*$R$3)),3)=1,1,0)),W43-INDIRECT(_xlfn.CONCAT($CI$1,MATCH(D43,$CH$7:$CH$100,0)+6)):INDIRECT(_xlfn.CONCAT($CI$1,MATCH(D43,$CH$7:$CH$100,0)+6+SUM(IF((D43=$CH$7:$CH$59)=TRUE,1,0))-1))*$R$3))/($S$3*$Q43),1,-1,TRUE)=0,"",_xlfn._xlws.SORT(TRANSPOSE(MMULT(MMULT(_xlfn.MUNIT(X43),IF(ROUND(MMULT(IF(E43=0,IF($DW$4=1,INDIRECT(_xlfn.CONCAT($CY$1,MATCH(F43,$CX$7:$CX$100,0)+6)):INDIRECT(_xlfn.CONCAT($CY$1,MATCH(F43,$CX$7:$CX$100,0)+6+SUM(IF((F43=$CX$7:$CX$59)=TRUE,1,0))-1)),INDIRECT(_xlfn.CONCAT($CQ$1,MATCH(F43,$CP$7:$CP$100,0)+6)):INDIRECT(_xlfn.CONCAT($CQ$1,MATCH(F43,$CP$7:$CP$100,0)+6+SUM(IF((F43=$CP$7:$CP$59)=TRUE,1,0))-1))),IF(OR($DW$4=2,$DW$4=3),INDIRECT(_xlfn.CONCAT($CU$1,MATCH(E43,$CT$7:$CT$100,0)+6)):INDIRECT(_xlfn.CONCAT($CU$1,MATCH(E43,$CT$7:$CT$100,0)+6+SUM(IF((E43=$CT$7:$CT$59)=TRUE,1,0))-1)),INDIRECT(_xlfn.CONCAT($CM$1,MATCH(E43,$CL$7:$CL$100,0)+6)):INDIRECT(_xlfn.CONCAT($CM$1,MATCH(E43,$CL$7:$CL$100,0)+6+SUM(IF((E43=$CL$7:$CL$59)=TRUE,1,0))-1))))*$S$3*IF(AND($DV$4=4,F43=0),1.1,1),1/TRANSPOSE(W43-INDIRECT(_xlfn.CONCAT($CI$1,MATCH(D43,$CH$7:$CH$100,0)+6)):INDIRECT(_xlfn.CONCAT($CI$1,MATCH(D43,$CH$7:$CH$100,0)+6+SUM(IF((D43=$CH$7:$CH$59)=TRUE,1,0))-1))*$R$3)),3)=1,1,0)),W43-INDIRECT(_xlfn.CONCAT($CI$1,MATCH(D43,$CH$7:$CH$100,0)+6)):INDIRECT(_xlfn.CONCAT($CI$1,MATCH(D43,$CH$7:$CH$100,0)+6+SUM(IF((D43=$CH$7:$CH$59)=TRUE,1,0))-1))*$R$3))/($S$3*$Q43),1,-1,TRUE)),1),"")</f>
        <v/>
      </c>
      <c r="AB43" s="65"/>
      <c r="AC43" s="65"/>
      <c r="AD43" s="65"/>
      <c r="AE43" s="65"/>
      <c r="AF43" s="65"/>
      <c r="AG43" s="65"/>
      <c r="AH43" s="65"/>
      <c r="AI43" s="6"/>
      <c r="AJ43" s="28" t="str">
        <f t="shared" ca="1" si="24"/>
        <v/>
      </c>
      <c r="AK43" s="29" t="str">
        <f t="shared" si="25"/>
        <v/>
      </c>
      <c r="AL43" s="29" t="str">
        <f t="shared" si="26"/>
        <v/>
      </c>
      <c r="AM43" s="29" t="str">
        <f t="shared" si="27"/>
        <v/>
      </c>
      <c r="AN43" s="112" t="str">
        <f t="shared" si="28"/>
        <v/>
      </c>
      <c r="AO43" s="28" t="str">
        <f t="shared" ca="1" si="14"/>
        <v/>
      </c>
      <c r="AP43" s="29" t="str">
        <f t="shared" si="15"/>
        <v/>
      </c>
      <c r="AQ43" s="29" t="str">
        <f t="shared" si="16"/>
        <v/>
      </c>
      <c r="AR43" s="29" t="str">
        <f t="shared" si="17"/>
        <v/>
      </c>
      <c r="AS43" s="30" t="str">
        <f t="shared" si="18"/>
        <v/>
      </c>
      <c r="AT43" s="6"/>
      <c r="AU43" s="20"/>
      <c r="AV43" s="20"/>
      <c r="AW43" s="44">
        <f t="shared" si="30"/>
        <v>12</v>
      </c>
      <c r="AX43" s="35" t="e">
        <f t="shared" si="31"/>
        <v>#N/A</v>
      </c>
      <c r="AY43" s="35" t="e" cm="1">
        <f t="array" ref="AY43">_xlfn.XMATCH(1,IF(IF((AU43=$DP$24:$EO$24)=TRUE,1,0)+IF((AV43=$DP$25:$EO$25)=TRUE,1,0)=2,1,0))</f>
        <v>#N/A</v>
      </c>
      <c r="AZ43" s="35" t="str" cm="1">
        <f t="array" aca="1" ref="AZ43:BD43" ca="1">AJ43:AN43</f>
        <v/>
      </c>
      <c r="BA43" s="35" t="str">
        <f ca="1"/>
        <v/>
      </c>
      <c r="BB43" s="35" t="str">
        <f ca="1"/>
        <v/>
      </c>
      <c r="BC43" s="35" t="str">
        <f ca="1"/>
        <v/>
      </c>
      <c r="BD43" s="35" t="str">
        <f ca="1"/>
        <v/>
      </c>
      <c r="BE43" s="35">
        <f t="shared" si="32"/>
        <v>0</v>
      </c>
      <c r="BF43" s="35" t="e" cm="1">
        <f t="array" ref="BF43">IF(AND(BE43=1,AX43&lt;&gt;1),VLOOKUP(E43,변환표준점수!$H$8:$O$60,_xlfn.XMATCH('표점 계산기'!$AU43,변환표준점수!$I$6:$O$6)+1,FALSE),IF(AND($E43=0,$DW$4=1),INDEX($CQ$7:$CQ$73,SUM(IF(AO43=$CY$7:$CY$59,ROW($A$1:$A$50),0))),IF(AND($E43&lt;&gt;0,$DW$4&lt;&gt;1),INDEX($CM$7:$CM$73,SUM(IF(AO43=$CU$7:$CU$59,ROW($A$1:$A$50),0))),AO43:AS43)))</f>
        <v>#N/A</v>
      </c>
      <c r="BG43" s="35"/>
      <c r="BH43" s="35"/>
      <c r="BI43" s="35"/>
      <c r="BJ43" s="35"/>
      <c r="BK43" s="35" t="e">
        <f>VLOOKUP(G43,변환표준점수!$X$8:$AM$16,_xlfn.XMATCH(AU43,변환표준점수!$Y$5:$AM$5)+IF(OR(AW43=6,AW43=7,AW43=10,AW43=11),IF(AX43=1,0,1),0)+1,FALSE)</f>
        <v>#N/A</v>
      </c>
      <c r="BL43" s="35" t="e">
        <f>VLOOKUP(H43,변환표준점수!$AO$8:$BE$16,_xlfn.XMATCH(AU43,변환표준점수!$AP$5:$BE$5)+IF(OR(AW43=3,AW43=6,AW43=8,AW43=9,AW43=10),IF(AX43=1,0,1),0)+1,FALSE)</f>
        <v>#N/A</v>
      </c>
      <c r="BM43" s="35" t="e">
        <f>IF(I43=0,VLOOKUP(K43,변환표준점수!$BU$8:$CF$62,'표점 계산기'!$AW43+1,FALSE),VLOOKUP(I43,변환표준점수!$BH$8:$BS$62,'표점 계산기'!$AW43+1,FALSE))</f>
        <v>#N/A</v>
      </c>
      <c r="BN43" s="35" t="e">
        <f>IF(J43=0,VLOOKUP(L43,변환표준점수!$BU$8:$CF$62,'표점 계산기'!$AW43+1,FALSE),VLOOKUP(J43,변환표준점수!$BH$8:$BS$62,'표점 계산기'!$AW43+1,FALSE))</f>
        <v>#N/A</v>
      </c>
      <c r="BO43" s="35" cm="1">
        <f t="array" ref="BO43">IF(M43=0,0,IF(OR(AW43=3,AW43=4),0,IF(AW43=1,INDEX($DI$7:$DI$15,SUM(IF(M43&lt;$DH$7:$DH$15=TRUE,1,0))+1),VLOOKUP(M43,변환표준점수!$BH$8:$BS$62,'표점 계산기'!AW43+1,FALSE))))</f>
        <v>0</v>
      </c>
      <c r="BP43" s="35" t="e" cm="1">
        <f t="array" ref="BP43">INDEX($DP$24:$EO$31,COLUMN(C38),$AY43)</f>
        <v>#N/A</v>
      </c>
      <c r="BQ43" s="35" t="e" cm="1">
        <f t="array" ref="BQ43">INDEX($DP$24:$EO$31,COLUMN(D38),$AY43)</f>
        <v>#N/A</v>
      </c>
      <c r="BR43" s="35" t="e" cm="1">
        <f t="array" ref="BR43">INDEX($DP$24:$EO$31,COLUMN(E38),$AY43)</f>
        <v>#N/A</v>
      </c>
      <c r="BS43" s="35" t="e" cm="1">
        <f t="array" ref="BS43">INDEX($DP$24:$EO$31,COLUMN(F38),$AY43)</f>
        <v>#N/A</v>
      </c>
      <c r="BT43" s="35" t="e" cm="1">
        <f t="array" ref="BT43">INDEX($DP$24:$EO$31,COLUMN(G38),$AY43)</f>
        <v>#N/A</v>
      </c>
      <c r="BU43" s="35" t="e" cm="1">
        <f t="array" ref="BU43">INDEX($DP$24:$EO$31,COLUMN(H38),$AY43)</f>
        <v>#N/A</v>
      </c>
      <c r="BV43" s="59" t="str" cm="1">
        <f t="array" aca="1" ref="BV43:BZ43" ca="1">IFERROR(ROUND(IF(IFERROR(BF43:BJ43/BF43:BJ43,0)=1,(IFERROR(AZ43:BD43*BP43,0)+IFERROR(BF43:BJ43*BQ43,0)+(SUM(BM43:BO43)-MIN(BM43:BO43))*BR43+BK43*BS43+BL43*BT43)*BU43+BK43*(1-BS43)+BL43*(1-BT43)+IF(AW43=1,BO43,0),""),2),"")</f>
        <v/>
      </c>
      <c r="BW43" s="48" t="str">
        <f ca="1"/>
        <v/>
      </c>
      <c r="BX43" s="48" t="str">
        <f ca="1"/>
        <v/>
      </c>
      <c r="BY43" s="48" t="str">
        <f ca="1"/>
        <v/>
      </c>
      <c r="BZ43" s="60" t="str">
        <f ca="1"/>
        <v/>
      </c>
      <c r="CA43" s="6"/>
      <c r="CB43" s="5"/>
      <c r="CC43" s="5"/>
      <c r="CD43" s="5"/>
      <c r="CE43" s="5"/>
      <c r="CF43" s="5"/>
      <c r="CG43" s="5"/>
      <c r="CH43" s="64">
        <v>57</v>
      </c>
      <c r="CI43" s="64">
        <v>105</v>
      </c>
      <c r="CJ43" s="64">
        <v>57</v>
      </c>
      <c r="CK43" s="5"/>
      <c r="CL43" s="64">
        <v>45</v>
      </c>
      <c r="CM43" s="64">
        <v>100</v>
      </c>
      <c r="CN43" s="64">
        <v>45</v>
      </c>
      <c r="CO43" s="6"/>
      <c r="CP43" s="64">
        <v>52</v>
      </c>
      <c r="CQ43" s="64">
        <v>100</v>
      </c>
      <c r="CR43" s="64">
        <v>52</v>
      </c>
      <c r="CS43" s="5"/>
      <c r="CT43" s="64">
        <v>45</v>
      </c>
      <c r="CU43" s="6" cm="1">
        <f t="array" ref="CU43">INDEX(변환표준점수!$I$8:$O$60,ROW(A37),_xlfn.XMATCH('표점 계산기'!$B$3,변환표준점수!$I$6:$O$6))</f>
        <v>0</v>
      </c>
      <c r="CV43" s="64">
        <v>45</v>
      </c>
      <c r="CW43" s="5"/>
      <c r="CX43" s="6">
        <v>69</v>
      </c>
      <c r="CY43" s="6">
        <v>114</v>
      </c>
      <c r="CZ43" s="6">
        <v>76</v>
      </c>
      <c r="DA43" s="5"/>
      <c r="DB43" s="5"/>
      <c r="DC43" s="5"/>
      <c r="DD43" s="5"/>
      <c r="DE43" s="5"/>
      <c r="DF43" s="5"/>
      <c r="DG43" s="5"/>
      <c r="DH43" s="5"/>
      <c r="DI43" s="5"/>
      <c r="DJ43" s="5"/>
      <c r="DK43" s="6">
        <v>64</v>
      </c>
      <c r="DL43" s="5">
        <f>VLOOKUP(DK43,변환표준점수!$BH$8:$BS$62,1+'표점 계산기'!DV40,FALSE)</f>
        <v>64</v>
      </c>
      <c r="DM43" s="5">
        <f>VLOOKUP(DK43,변환표준점수!$BU$8:$CF$46,1+'표점 계산기'!$DV$4,FALSE)</f>
        <v>55.51</v>
      </c>
      <c r="DN43" s="5"/>
      <c r="DO43" s="5"/>
      <c r="DP43" s="5"/>
      <c r="DQ43" s="5"/>
      <c r="DR43" s="5"/>
      <c r="DS43" s="5"/>
      <c r="DT43" s="5"/>
      <c r="DU43" s="6"/>
      <c r="DV43" s="6"/>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row>
    <row r="44" spans="1:162" x14ac:dyDescent="0.3">
      <c r="A44" s="5"/>
      <c r="B44" s="17" t="str">
        <f t="shared" si="2"/>
        <v/>
      </c>
      <c r="C44" s="23"/>
      <c r="D44" s="23"/>
      <c r="E44" s="23"/>
      <c r="F44" s="23"/>
      <c r="G44" s="23"/>
      <c r="H44" s="24"/>
      <c r="I44" s="24"/>
      <c r="J44" s="24"/>
      <c r="K44" s="24"/>
      <c r="L44" s="24"/>
      <c r="M44" s="24"/>
      <c r="N44" s="23"/>
      <c r="O44" s="24"/>
      <c r="P44" s="6"/>
      <c r="Q44" s="65">
        <f t="shared" si="3"/>
        <v>1</v>
      </c>
      <c r="R44" s="6" t="e">
        <f t="shared" si="20"/>
        <v>#N/A</v>
      </c>
      <c r="S44" s="6" t="e">
        <f t="shared" si="21"/>
        <v>#N/A</v>
      </c>
      <c r="T44" s="6" t="e">
        <f t="shared" si="22"/>
        <v>#N/A</v>
      </c>
      <c r="U44" s="6" t="e">
        <f t="shared" si="23"/>
        <v>#N/A</v>
      </c>
      <c r="V44" s="8" cm="1">
        <f t="array" ref="V44">IF(M44=0,0,IF(OR($DV$4=3,$DV$4=4),0,IF($DV$4=1,INDEX($DI$7:$DI$15,SUM(IF(M44&lt;$DH$7:$DH$15=TRUE,1,0))+1),VLOOKUP(M44,$DK$7:$DL$107,2,FALSE))))</f>
        <v>0</v>
      </c>
      <c r="W44" s="6" t="e">
        <f t="shared" si="8"/>
        <v>#N/A</v>
      </c>
      <c r="X44" s="65" cm="1">
        <f t="array" aca="1" ref="X44" ca="1">SUM(IF((IF(E44=0,INDIRECT(_xlfn.CONCAT($CQ$1,MATCH(F44,$CP$7:$CP$100,0)+6)):INDIRECT(_xlfn.CONCAT($CQ$1,MATCH(F44,$CP$7:$CP$100,0)+6+SUM(IF((F44=$CP$7:$CP$59)=TRUE,1,0))-1)),INDIRECT(_xlfn.CONCAT($CM$1,MATCH(E44,$CL$7:$CL$100,0)+6)):INDIRECT(_xlfn.CONCAT($CM$1,MATCH(E44,$CL$7:$CL$100,0)+6+SUM(IF((E44=$CL$7:$CL$59)=TRUE,1,0))-1)))*$S$3*$Q44)=0,0,1))</f>
        <v>2</v>
      </c>
      <c r="Y44" s="65" t="e" cm="1">
        <f t="array" aca="1" ref="Y44" ca="1">SUM(IF((TRANSPOSE(MMULT(MMULT(_xlfn.MUNIT(X44),IF(ROUND(MMULT(IF(E44=0,INDIRECT(_xlfn.CONCAT($CQ$1,MATCH(F44,$CP$7:$CP$100,0)+6)):INDIRECT(_xlfn.CONCAT($CQ$1,MATCH(F44,$CP$7:$CP$100,0)+6+SUM(IF((F44=$CP$7:$CP$59)=TRUE,1,0))-1)),INDIRECT(_xlfn.CONCAT($CM$1,MATCH(E44,$CL$7:$CL$100,0)+6)):INDIRECT(_xlfn.CONCAT($CM$1,MATCH(E44,$CL$7:$CL$100,0)+6+SUM(IF((E44=$CL$7:$CL$59)=TRUE,1,0))-1)))*$S$3*$Q44,1/TRANSPOSE(W44-INDIRECT(_xlfn.CONCAT($CI$1,MATCH(D44,$CH$7:$CH$100,0)+6)):INDIRECT(_xlfn.CONCAT($CI$1,MATCH(D44,$CH$7:$CH$100,0)+6+SUM(IF((D44=$CH$7:$CH$59)=TRUE,1,0))-1))*$R$3)),1)=1,1,0)),W44-INDIRECT(_xlfn.CONCAT($CI$1,MATCH(D44,$CH$7:$CH$100,0)+6)):INDIRECT(_xlfn.CONCAT($CI$1,MATCH(D44,$CH$7:$CH$100,0)+6+SUM(IF((D44=$CH$7:$CH$59)=TRUE,1,0))-1))*$R$3)))=0,0,1))</f>
        <v>#N/A</v>
      </c>
      <c r="Z44" s="65"/>
      <c r="AA44" s="65" t="str" cm="1">
        <f t="array" aca="1" ref="AA44" ca="1">IFERROR(ROUND(IF(_xlfn._xlws.SORT(TRANSPOSE(MMULT(MMULT(_xlfn.MUNIT(X44),IF(ROUND(MMULT(IF(E44=0,IF($DW$4=1,INDIRECT(_xlfn.CONCAT($CY$1,MATCH(F44,$CX$7:$CX$100,0)+6)):INDIRECT(_xlfn.CONCAT($CY$1,MATCH(F44,$CX$7:$CX$100,0)+6+SUM(IF((F44=$CX$7:$CX$59)=TRUE,1,0))-1)),INDIRECT(_xlfn.CONCAT($CQ$1,MATCH(F44,$CP$7:$CP$100,0)+6)):INDIRECT(_xlfn.CONCAT($CQ$1,MATCH(F44,$CP$7:$CP$100,0)+6+SUM(IF((F44=$CP$7:$CP$59)=TRUE,1,0))-1))),IF(OR($DW$4=2,$DW$4=3),INDIRECT(_xlfn.CONCAT($CU$1,MATCH(E44,$CT$7:$CT$100,0)+6)):INDIRECT(_xlfn.CONCAT($CU$1,MATCH(E44,$CT$7:$CT$100,0)+6+SUM(IF((E44=$CT$7:$CT$59)=TRUE,1,0))-1)),INDIRECT(_xlfn.CONCAT($CM$1,MATCH(E44,$CL$7:$CL$100,0)+6)):INDIRECT(_xlfn.CONCAT($CM$1,MATCH(E44,$CL$7:$CL$100,0)+6+SUM(IF((E44=$CL$7:$CL$59)=TRUE,1,0))-1))))*$S$3*IF(AND($DV$4=4,F44=0),1.1,1),1/TRANSPOSE(W44-INDIRECT(_xlfn.CONCAT($CI$1,MATCH(D44,$CH$7:$CH$100,0)+6)):INDIRECT(_xlfn.CONCAT($CI$1,MATCH(D44,$CH$7:$CH$100,0)+6+SUM(IF((D44=$CH$7:$CH$59)=TRUE,1,0))-1))*$R$3)),3)=1,1,0)),W44-INDIRECT(_xlfn.CONCAT($CI$1,MATCH(D44,$CH$7:$CH$100,0)+6)):INDIRECT(_xlfn.CONCAT($CI$1,MATCH(D44,$CH$7:$CH$100,0)+6+SUM(IF((D44=$CH$7:$CH$59)=TRUE,1,0))-1))*$R$3))/($S$3*$Q44),1,-1,TRUE)=0,"",_xlfn._xlws.SORT(TRANSPOSE(MMULT(MMULT(_xlfn.MUNIT(X44),IF(ROUND(MMULT(IF(E44=0,IF($DW$4=1,INDIRECT(_xlfn.CONCAT($CY$1,MATCH(F44,$CX$7:$CX$100,0)+6)):INDIRECT(_xlfn.CONCAT($CY$1,MATCH(F44,$CX$7:$CX$100,0)+6+SUM(IF((F44=$CX$7:$CX$59)=TRUE,1,0))-1)),INDIRECT(_xlfn.CONCAT($CQ$1,MATCH(F44,$CP$7:$CP$100,0)+6)):INDIRECT(_xlfn.CONCAT($CQ$1,MATCH(F44,$CP$7:$CP$100,0)+6+SUM(IF((F44=$CP$7:$CP$59)=TRUE,1,0))-1))),IF(OR($DW$4=2,$DW$4=3),INDIRECT(_xlfn.CONCAT($CU$1,MATCH(E44,$CT$7:$CT$100,0)+6)):INDIRECT(_xlfn.CONCAT($CU$1,MATCH(E44,$CT$7:$CT$100,0)+6+SUM(IF((E44=$CT$7:$CT$59)=TRUE,1,0))-1)),INDIRECT(_xlfn.CONCAT($CM$1,MATCH(E44,$CL$7:$CL$100,0)+6)):INDIRECT(_xlfn.CONCAT($CM$1,MATCH(E44,$CL$7:$CL$100,0)+6+SUM(IF((E44=$CL$7:$CL$59)=TRUE,1,0))-1))))*$S$3*IF(AND($DV$4=4,F44=0),1.1,1),1/TRANSPOSE(W44-INDIRECT(_xlfn.CONCAT($CI$1,MATCH(D44,$CH$7:$CH$100,0)+6)):INDIRECT(_xlfn.CONCAT($CI$1,MATCH(D44,$CH$7:$CH$100,0)+6+SUM(IF((D44=$CH$7:$CH$59)=TRUE,1,0))-1))*$R$3)),3)=1,1,0)),W44-INDIRECT(_xlfn.CONCAT($CI$1,MATCH(D44,$CH$7:$CH$100,0)+6)):INDIRECT(_xlfn.CONCAT($CI$1,MATCH(D44,$CH$7:$CH$100,0)+6+SUM(IF((D44=$CH$7:$CH$59)=TRUE,1,0))-1))*$R$3))/($S$3*$Q44),1,-1,TRUE)),1),"")</f>
        <v/>
      </c>
      <c r="AB44" s="65"/>
      <c r="AC44" s="65"/>
      <c r="AD44" s="65"/>
      <c r="AE44" s="65"/>
      <c r="AF44" s="65"/>
      <c r="AG44" s="65"/>
      <c r="AH44" s="65"/>
      <c r="AI44" s="6"/>
      <c r="AJ44" s="28" t="str">
        <f t="shared" ca="1" si="24"/>
        <v/>
      </c>
      <c r="AK44" s="29" t="str">
        <f t="shared" si="25"/>
        <v/>
      </c>
      <c r="AL44" s="29" t="str">
        <f t="shared" si="26"/>
        <v/>
      </c>
      <c r="AM44" s="29" t="str">
        <f t="shared" si="27"/>
        <v/>
      </c>
      <c r="AN44" s="112" t="str">
        <f t="shared" si="28"/>
        <v/>
      </c>
      <c r="AO44" s="28" t="str">
        <f t="shared" ca="1" si="14"/>
        <v/>
      </c>
      <c r="AP44" s="29" t="str">
        <f t="shared" si="15"/>
        <v/>
      </c>
      <c r="AQ44" s="29" t="str">
        <f t="shared" si="16"/>
        <v/>
      </c>
      <c r="AR44" s="29" t="str">
        <f t="shared" si="17"/>
        <v/>
      </c>
      <c r="AS44" s="30" t="str">
        <f t="shared" si="18"/>
        <v/>
      </c>
      <c r="AT44" s="6"/>
      <c r="AU44" s="20"/>
      <c r="AV44" s="20"/>
      <c r="AW44" s="44">
        <f t="shared" si="30"/>
        <v>12</v>
      </c>
      <c r="AX44" s="35" t="e">
        <f t="shared" si="31"/>
        <v>#N/A</v>
      </c>
      <c r="AY44" s="35" t="e" cm="1">
        <f t="array" ref="AY44">_xlfn.XMATCH(1,IF(IF((AU44=$DP$24:$EO$24)=TRUE,1,0)+IF((AV44=$DP$25:$EO$25)=TRUE,1,0)=2,1,0))</f>
        <v>#N/A</v>
      </c>
      <c r="AZ44" s="35" t="str" cm="1">
        <f t="array" aca="1" ref="AZ44:BD44" ca="1">AJ44:AN44</f>
        <v/>
      </c>
      <c r="BA44" s="35" t="str">
        <f ca="1"/>
        <v/>
      </c>
      <c r="BB44" s="35" t="str">
        <f ca="1"/>
        <v/>
      </c>
      <c r="BC44" s="35" t="str">
        <f ca="1"/>
        <v/>
      </c>
      <c r="BD44" s="35" t="str">
        <f ca="1"/>
        <v/>
      </c>
      <c r="BE44" s="35">
        <f t="shared" si="32"/>
        <v>0</v>
      </c>
      <c r="BF44" s="35" t="e" cm="1">
        <f t="array" ref="BF44">IF(AND(BE44=1,AX44&lt;&gt;1),VLOOKUP(E44,변환표준점수!$H$8:$O$60,_xlfn.XMATCH('표점 계산기'!$AU44,변환표준점수!$I$6:$O$6)+1,FALSE),IF(AND($E44=0,$DW$4=1),INDEX($CQ$7:$CQ$73,SUM(IF(AO44=$CY$7:$CY$59,ROW($A$1:$A$50),0))),IF(AND($E44&lt;&gt;0,$DW$4&lt;&gt;1),INDEX($CM$7:$CM$73,SUM(IF(AO44=$CU$7:$CU$59,ROW($A$1:$A$50),0))),AO44:AS44)))</f>
        <v>#N/A</v>
      </c>
      <c r="BG44" s="35"/>
      <c r="BH44" s="35"/>
      <c r="BI44" s="35"/>
      <c r="BJ44" s="35"/>
      <c r="BK44" s="35" t="e">
        <f>VLOOKUP(G44,변환표준점수!$X$8:$AM$16,_xlfn.XMATCH(AU44,변환표준점수!$Y$5:$AM$5)+IF(OR(AW44=6,AW44=7,AW44=10,AW44=11),IF(AX44=1,0,1),0)+1,FALSE)</f>
        <v>#N/A</v>
      </c>
      <c r="BL44" s="35" t="e">
        <f>VLOOKUP(H44,변환표준점수!$AO$8:$BE$16,_xlfn.XMATCH(AU44,변환표준점수!$AP$5:$BE$5)+IF(OR(AW44=3,AW44=6,AW44=8,AW44=9,AW44=10),IF(AX44=1,0,1),0)+1,FALSE)</f>
        <v>#N/A</v>
      </c>
      <c r="BM44" s="35" t="e">
        <f>IF(I44=0,VLOOKUP(K44,변환표준점수!$BU$8:$CF$62,'표점 계산기'!$AW44+1,FALSE),VLOOKUP(I44,변환표준점수!$BH$8:$BS$62,'표점 계산기'!$AW44+1,FALSE))</f>
        <v>#N/A</v>
      </c>
      <c r="BN44" s="35" t="e">
        <f>IF(J44=0,VLOOKUP(L44,변환표준점수!$BU$8:$CF$62,'표점 계산기'!$AW44+1,FALSE),VLOOKUP(J44,변환표준점수!$BH$8:$BS$62,'표점 계산기'!$AW44+1,FALSE))</f>
        <v>#N/A</v>
      </c>
      <c r="BO44" s="35" cm="1">
        <f t="array" ref="BO44">IF(M44=0,0,IF(OR(AW44=3,AW44=4),0,IF(AW44=1,INDEX($DI$7:$DI$15,SUM(IF(M44&lt;$DH$7:$DH$15=TRUE,1,0))+1),VLOOKUP(M44,변환표준점수!$BH$8:$BS$62,'표점 계산기'!AW44+1,FALSE))))</f>
        <v>0</v>
      </c>
      <c r="BP44" s="35" t="e" cm="1">
        <f t="array" ref="BP44">INDEX($DP$24:$EO$31,COLUMN(C39),$AY44)</f>
        <v>#N/A</v>
      </c>
      <c r="BQ44" s="35" t="e" cm="1">
        <f t="array" ref="BQ44">INDEX($DP$24:$EO$31,COLUMN(D39),$AY44)</f>
        <v>#N/A</v>
      </c>
      <c r="BR44" s="35" t="e" cm="1">
        <f t="array" ref="BR44">INDEX($DP$24:$EO$31,COLUMN(E39),$AY44)</f>
        <v>#N/A</v>
      </c>
      <c r="BS44" s="35" t="e" cm="1">
        <f t="array" ref="BS44">INDEX($DP$24:$EO$31,COLUMN(F39),$AY44)</f>
        <v>#N/A</v>
      </c>
      <c r="BT44" s="35" t="e" cm="1">
        <f t="array" ref="BT44">INDEX($DP$24:$EO$31,COLUMN(G39),$AY44)</f>
        <v>#N/A</v>
      </c>
      <c r="BU44" s="35" t="e" cm="1">
        <f t="array" ref="BU44">INDEX($DP$24:$EO$31,COLUMN(H39),$AY44)</f>
        <v>#N/A</v>
      </c>
      <c r="BV44" s="59" t="str" cm="1">
        <f t="array" aca="1" ref="BV44:BZ44" ca="1">IFERROR(ROUND(IF(IFERROR(BF44:BJ44/BF44:BJ44,0)=1,(IFERROR(AZ44:BD44*BP44,0)+IFERROR(BF44:BJ44*BQ44,0)+(SUM(BM44:BO44)-MIN(BM44:BO44))*BR44+BK44*BS44+BL44*BT44)*BU44+BK44*(1-BS44)+BL44*(1-BT44)+IF(AW44=1,BO44,0),""),2),"")</f>
        <v/>
      </c>
      <c r="BW44" s="48" t="str">
        <f ca="1"/>
        <v/>
      </c>
      <c r="BX44" s="48" t="str">
        <f ca="1"/>
        <v/>
      </c>
      <c r="BY44" s="48" t="str">
        <f ca="1"/>
        <v/>
      </c>
      <c r="BZ44" s="60" t="str">
        <f ca="1"/>
        <v/>
      </c>
      <c r="CA44" s="6"/>
      <c r="CB44" s="5"/>
      <c r="CC44" s="5"/>
      <c r="CD44" s="5"/>
      <c r="CE44" s="5"/>
      <c r="CF44" s="5"/>
      <c r="CG44" s="5"/>
      <c r="CH44" s="64">
        <v>55</v>
      </c>
      <c r="CI44" s="64">
        <v>104</v>
      </c>
      <c r="CJ44" s="64">
        <v>55</v>
      </c>
      <c r="CK44" s="5"/>
      <c r="CL44" s="64">
        <v>42</v>
      </c>
      <c r="CM44" s="64">
        <v>99</v>
      </c>
      <c r="CN44" s="64">
        <v>42</v>
      </c>
      <c r="CO44" s="6"/>
      <c r="CP44" s="64">
        <v>50</v>
      </c>
      <c r="CQ44" s="64">
        <v>99</v>
      </c>
      <c r="CR44" s="64">
        <v>50</v>
      </c>
      <c r="CS44" s="5"/>
      <c r="CT44" s="64">
        <v>42</v>
      </c>
      <c r="CU44" s="6" cm="1">
        <f t="array" ref="CU44">INDEX(변환표준점수!$I$8:$O$60,ROW(A38),_xlfn.XMATCH('표점 계산기'!$B$3,변환표준점수!$I$6:$O$6))</f>
        <v>0</v>
      </c>
      <c r="CV44" s="64">
        <v>42</v>
      </c>
      <c r="CW44" s="5"/>
      <c r="CX44" s="6">
        <v>67</v>
      </c>
      <c r="CY44" s="6">
        <v>112.66</v>
      </c>
      <c r="CZ44" s="6">
        <v>75</v>
      </c>
      <c r="DA44" s="5"/>
      <c r="DB44" s="5"/>
      <c r="DC44" s="5"/>
      <c r="DD44" s="5"/>
      <c r="DE44" s="5"/>
      <c r="DF44" s="5"/>
      <c r="DG44" s="5"/>
      <c r="DH44" s="5"/>
      <c r="DI44" s="5"/>
      <c r="DJ44" s="5"/>
      <c r="DK44" s="6">
        <v>63</v>
      </c>
      <c r="DL44" s="5">
        <f>VLOOKUP(DK44,변환표준점수!$BH$8:$BS$62,1+'표점 계산기'!DV41,FALSE)</f>
        <v>63</v>
      </c>
      <c r="DM44" s="5">
        <f>VLOOKUP(DK44,변환표준점수!$BU$8:$CF$46,1+'표점 계산기'!$DV$4,FALSE)</f>
        <v>55.24</v>
      </c>
      <c r="DN44" s="5"/>
      <c r="DO44" s="5"/>
      <c r="DP44" s="5"/>
      <c r="DQ44" s="5"/>
      <c r="DR44" s="5"/>
      <c r="DS44" s="5"/>
      <c r="DT44" s="5"/>
      <c r="DU44" s="6"/>
      <c r="DV44" s="6"/>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row>
    <row r="45" spans="1:162" x14ac:dyDescent="0.3">
      <c r="A45" s="5"/>
      <c r="B45" s="17" t="str">
        <f t="shared" si="2"/>
        <v/>
      </c>
      <c r="C45" s="23"/>
      <c r="D45" s="23"/>
      <c r="E45" s="23"/>
      <c r="F45" s="23"/>
      <c r="G45" s="23"/>
      <c r="H45" s="24"/>
      <c r="I45" s="24"/>
      <c r="J45" s="24"/>
      <c r="K45" s="24"/>
      <c r="L45" s="24"/>
      <c r="M45" s="24"/>
      <c r="N45" s="23"/>
      <c r="O45" s="24"/>
      <c r="P45" s="6"/>
      <c r="Q45" s="65">
        <f t="shared" si="3"/>
        <v>1</v>
      </c>
      <c r="R45" s="6" t="e">
        <f t="shared" si="20"/>
        <v>#N/A</v>
      </c>
      <c r="S45" s="6" t="e">
        <f t="shared" si="21"/>
        <v>#N/A</v>
      </c>
      <c r="T45" s="6" t="e">
        <f t="shared" si="22"/>
        <v>#N/A</v>
      </c>
      <c r="U45" s="6" t="e">
        <f t="shared" si="23"/>
        <v>#N/A</v>
      </c>
      <c r="V45" s="8" cm="1">
        <f t="array" ref="V45">IF(M45=0,0,IF(OR($DV$4=3,$DV$4=4),0,IF($DV$4=1,INDEX($DI$7:$DI$15,SUM(IF(M45&lt;$DH$7:$DH$15=TRUE,1,0))+1),VLOOKUP(M45,$DK$7:$DL$107,2,FALSE))))</f>
        <v>0</v>
      </c>
      <c r="W45" s="6" t="e">
        <f t="shared" si="8"/>
        <v>#N/A</v>
      </c>
      <c r="X45" s="65" cm="1">
        <f t="array" aca="1" ref="X45" ca="1">SUM(IF((IF(E45=0,INDIRECT(_xlfn.CONCAT($CQ$1,MATCH(F45,$CP$7:$CP$100,0)+6)):INDIRECT(_xlfn.CONCAT($CQ$1,MATCH(F45,$CP$7:$CP$100,0)+6+SUM(IF((F45=$CP$7:$CP$59)=TRUE,1,0))-1)),INDIRECT(_xlfn.CONCAT($CM$1,MATCH(E45,$CL$7:$CL$100,0)+6)):INDIRECT(_xlfn.CONCAT($CM$1,MATCH(E45,$CL$7:$CL$100,0)+6+SUM(IF((E45=$CL$7:$CL$59)=TRUE,1,0))-1)))*$S$3*$Q45)=0,0,1))</f>
        <v>2</v>
      </c>
      <c r="Y45" s="65" t="e" cm="1">
        <f t="array" aca="1" ref="Y45" ca="1">SUM(IF((TRANSPOSE(MMULT(MMULT(_xlfn.MUNIT(X45),IF(ROUND(MMULT(IF(E45=0,INDIRECT(_xlfn.CONCAT($CQ$1,MATCH(F45,$CP$7:$CP$100,0)+6)):INDIRECT(_xlfn.CONCAT($CQ$1,MATCH(F45,$CP$7:$CP$100,0)+6+SUM(IF((F45=$CP$7:$CP$59)=TRUE,1,0))-1)),INDIRECT(_xlfn.CONCAT($CM$1,MATCH(E45,$CL$7:$CL$100,0)+6)):INDIRECT(_xlfn.CONCAT($CM$1,MATCH(E45,$CL$7:$CL$100,0)+6+SUM(IF((E45=$CL$7:$CL$59)=TRUE,1,0))-1)))*$S$3*$Q45,1/TRANSPOSE(W45-INDIRECT(_xlfn.CONCAT($CI$1,MATCH(D45,$CH$7:$CH$100,0)+6)):INDIRECT(_xlfn.CONCAT($CI$1,MATCH(D45,$CH$7:$CH$100,0)+6+SUM(IF((D45=$CH$7:$CH$59)=TRUE,1,0))-1))*$R$3)),1)=1,1,0)),W45-INDIRECT(_xlfn.CONCAT($CI$1,MATCH(D45,$CH$7:$CH$100,0)+6)):INDIRECT(_xlfn.CONCAT($CI$1,MATCH(D45,$CH$7:$CH$100,0)+6+SUM(IF((D45=$CH$7:$CH$59)=TRUE,1,0))-1))*$R$3)))=0,0,1))</f>
        <v>#N/A</v>
      </c>
      <c r="Z45" s="65"/>
      <c r="AA45" s="65" t="str" cm="1">
        <f t="array" aca="1" ref="AA45" ca="1">IFERROR(ROUND(IF(_xlfn._xlws.SORT(TRANSPOSE(MMULT(MMULT(_xlfn.MUNIT(X45),IF(ROUND(MMULT(IF(E45=0,IF($DW$4=1,INDIRECT(_xlfn.CONCAT($CY$1,MATCH(F45,$CX$7:$CX$100,0)+6)):INDIRECT(_xlfn.CONCAT($CY$1,MATCH(F45,$CX$7:$CX$100,0)+6+SUM(IF((F45=$CX$7:$CX$59)=TRUE,1,0))-1)),INDIRECT(_xlfn.CONCAT($CQ$1,MATCH(F45,$CP$7:$CP$100,0)+6)):INDIRECT(_xlfn.CONCAT($CQ$1,MATCH(F45,$CP$7:$CP$100,0)+6+SUM(IF((F45=$CP$7:$CP$59)=TRUE,1,0))-1))),IF(OR($DW$4=2,$DW$4=3),INDIRECT(_xlfn.CONCAT($CU$1,MATCH(E45,$CT$7:$CT$100,0)+6)):INDIRECT(_xlfn.CONCAT($CU$1,MATCH(E45,$CT$7:$CT$100,0)+6+SUM(IF((E45=$CT$7:$CT$59)=TRUE,1,0))-1)),INDIRECT(_xlfn.CONCAT($CM$1,MATCH(E45,$CL$7:$CL$100,0)+6)):INDIRECT(_xlfn.CONCAT($CM$1,MATCH(E45,$CL$7:$CL$100,0)+6+SUM(IF((E45=$CL$7:$CL$59)=TRUE,1,0))-1))))*$S$3*IF(AND($DV$4=4,F45=0),1.1,1),1/TRANSPOSE(W45-INDIRECT(_xlfn.CONCAT($CI$1,MATCH(D45,$CH$7:$CH$100,0)+6)):INDIRECT(_xlfn.CONCAT($CI$1,MATCH(D45,$CH$7:$CH$100,0)+6+SUM(IF((D45=$CH$7:$CH$59)=TRUE,1,0))-1))*$R$3)),3)=1,1,0)),W45-INDIRECT(_xlfn.CONCAT($CI$1,MATCH(D45,$CH$7:$CH$100,0)+6)):INDIRECT(_xlfn.CONCAT($CI$1,MATCH(D45,$CH$7:$CH$100,0)+6+SUM(IF((D45=$CH$7:$CH$59)=TRUE,1,0))-1))*$R$3))/($S$3*$Q45),1,-1,TRUE)=0,"",_xlfn._xlws.SORT(TRANSPOSE(MMULT(MMULT(_xlfn.MUNIT(X45),IF(ROUND(MMULT(IF(E45=0,IF($DW$4=1,INDIRECT(_xlfn.CONCAT($CY$1,MATCH(F45,$CX$7:$CX$100,0)+6)):INDIRECT(_xlfn.CONCAT($CY$1,MATCH(F45,$CX$7:$CX$100,0)+6+SUM(IF((F45=$CX$7:$CX$59)=TRUE,1,0))-1)),INDIRECT(_xlfn.CONCAT($CQ$1,MATCH(F45,$CP$7:$CP$100,0)+6)):INDIRECT(_xlfn.CONCAT($CQ$1,MATCH(F45,$CP$7:$CP$100,0)+6+SUM(IF((F45=$CP$7:$CP$59)=TRUE,1,0))-1))),IF(OR($DW$4=2,$DW$4=3),INDIRECT(_xlfn.CONCAT($CU$1,MATCH(E45,$CT$7:$CT$100,0)+6)):INDIRECT(_xlfn.CONCAT($CU$1,MATCH(E45,$CT$7:$CT$100,0)+6+SUM(IF((E45=$CT$7:$CT$59)=TRUE,1,0))-1)),INDIRECT(_xlfn.CONCAT($CM$1,MATCH(E45,$CL$7:$CL$100,0)+6)):INDIRECT(_xlfn.CONCAT($CM$1,MATCH(E45,$CL$7:$CL$100,0)+6+SUM(IF((E45=$CL$7:$CL$59)=TRUE,1,0))-1))))*$S$3*IF(AND($DV$4=4,F45=0),1.1,1),1/TRANSPOSE(W45-INDIRECT(_xlfn.CONCAT($CI$1,MATCH(D45,$CH$7:$CH$100,0)+6)):INDIRECT(_xlfn.CONCAT($CI$1,MATCH(D45,$CH$7:$CH$100,0)+6+SUM(IF((D45=$CH$7:$CH$59)=TRUE,1,0))-1))*$R$3)),3)=1,1,0)),W45-INDIRECT(_xlfn.CONCAT($CI$1,MATCH(D45,$CH$7:$CH$100,0)+6)):INDIRECT(_xlfn.CONCAT($CI$1,MATCH(D45,$CH$7:$CH$100,0)+6+SUM(IF((D45=$CH$7:$CH$59)=TRUE,1,0))-1))*$R$3))/($S$3*$Q45),1,-1,TRUE)),1),"")</f>
        <v/>
      </c>
      <c r="AB45" s="65"/>
      <c r="AC45" s="65"/>
      <c r="AD45" s="65"/>
      <c r="AE45" s="65"/>
      <c r="AF45" s="65"/>
      <c r="AG45" s="65"/>
      <c r="AH45" s="65"/>
      <c r="AI45" s="6"/>
      <c r="AJ45" s="28" t="str">
        <f t="shared" ca="1" si="24"/>
        <v/>
      </c>
      <c r="AK45" s="29" t="str">
        <f t="shared" si="25"/>
        <v/>
      </c>
      <c r="AL45" s="29" t="str">
        <f t="shared" si="26"/>
        <v/>
      </c>
      <c r="AM45" s="29" t="str">
        <f t="shared" si="27"/>
        <v/>
      </c>
      <c r="AN45" s="112" t="str">
        <f t="shared" si="28"/>
        <v/>
      </c>
      <c r="AO45" s="28" t="str">
        <f t="shared" ca="1" si="14"/>
        <v/>
      </c>
      <c r="AP45" s="29" t="str">
        <f t="shared" si="15"/>
        <v/>
      </c>
      <c r="AQ45" s="29" t="str">
        <f t="shared" si="16"/>
        <v/>
      </c>
      <c r="AR45" s="29" t="str">
        <f t="shared" si="17"/>
        <v/>
      </c>
      <c r="AS45" s="30" t="str">
        <f t="shared" si="18"/>
        <v/>
      </c>
      <c r="AT45" s="6"/>
      <c r="AU45" s="20"/>
      <c r="AV45" s="20"/>
      <c r="AW45" s="44">
        <f t="shared" si="30"/>
        <v>12</v>
      </c>
      <c r="AX45" s="35" t="e">
        <f t="shared" si="31"/>
        <v>#N/A</v>
      </c>
      <c r="AY45" s="35" t="e" cm="1">
        <f t="array" ref="AY45">_xlfn.XMATCH(1,IF(IF((AU45=$DP$24:$EO$24)=TRUE,1,0)+IF((AV45=$DP$25:$EO$25)=TRUE,1,0)=2,1,0))</f>
        <v>#N/A</v>
      </c>
      <c r="AZ45" s="35" t="str" cm="1">
        <f t="array" aca="1" ref="AZ45:BD45" ca="1">AJ45:AN45</f>
        <v/>
      </c>
      <c r="BA45" s="35" t="str">
        <f ca="1"/>
        <v/>
      </c>
      <c r="BB45" s="35" t="str">
        <f ca="1"/>
        <v/>
      </c>
      <c r="BC45" s="35" t="str">
        <f ca="1"/>
        <v/>
      </c>
      <c r="BD45" s="35" t="str">
        <f ca="1"/>
        <v/>
      </c>
      <c r="BE45" s="35">
        <f t="shared" si="32"/>
        <v>0</v>
      </c>
      <c r="BF45" s="35" t="e" cm="1">
        <f t="array" ref="BF45">IF(AND(BE45=1,AX45&lt;&gt;1),VLOOKUP(E45,변환표준점수!$H$8:$O$60,_xlfn.XMATCH('표점 계산기'!$AU45,변환표준점수!$I$6:$O$6)+1,FALSE),IF(AND($E45=0,$DW$4=1),INDEX($CQ$7:$CQ$73,SUM(IF(AO45=$CY$7:$CY$59,ROW($A$1:$A$50),0))),IF(AND($E45&lt;&gt;0,$DW$4&lt;&gt;1),INDEX($CM$7:$CM$73,SUM(IF(AO45=$CU$7:$CU$59,ROW($A$1:$A$50),0))),AO45:AS45)))</f>
        <v>#N/A</v>
      </c>
      <c r="BG45" s="35"/>
      <c r="BH45" s="35"/>
      <c r="BI45" s="35"/>
      <c r="BJ45" s="35"/>
      <c r="BK45" s="35" t="e">
        <f>VLOOKUP(G45,변환표준점수!$X$8:$AM$16,_xlfn.XMATCH(AU45,변환표준점수!$Y$5:$AM$5)+IF(OR(AW45=6,AW45=7,AW45=10,AW45=11),IF(AX45=1,0,1),0)+1,FALSE)</f>
        <v>#N/A</v>
      </c>
      <c r="BL45" s="35" t="e">
        <f>VLOOKUP(H45,변환표준점수!$AO$8:$BE$16,_xlfn.XMATCH(AU45,변환표준점수!$AP$5:$BE$5)+IF(OR(AW45=3,AW45=6,AW45=8,AW45=9,AW45=10),IF(AX45=1,0,1),0)+1,FALSE)</f>
        <v>#N/A</v>
      </c>
      <c r="BM45" s="35" t="e">
        <f>IF(I45=0,VLOOKUP(K45,변환표준점수!$BU$8:$CF$62,'표점 계산기'!$AW45+1,FALSE),VLOOKUP(I45,변환표준점수!$BH$8:$BS$62,'표점 계산기'!$AW45+1,FALSE))</f>
        <v>#N/A</v>
      </c>
      <c r="BN45" s="35" t="e">
        <f>IF(J45=0,VLOOKUP(L45,변환표준점수!$BU$8:$CF$62,'표점 계산기'!$AW45+1,FALSE),VLOOKUP(J45,변환표준점수!$BH$8:$BS$62,'표점 계산기'!$AW45+1,FALSE))</f>
        <v>#N/A</v>
      </c>
      <c r="BO45" s="35" cm="1">
        <f t="array" ref="BO45">IF(M45=0,0,IF(OR(AW45=3,AW45=4),0,IF(AW45=1,INDEX($DI$7:$DI$15,SUM(IF(M45&lt;$DH$7:$DH$15=TRUE,1,0))+1),VLOOKUP(M45,변환표준점수!$BH$8:$BS$62,'표점 계산기'!AW45+1,FALSE))))</f>
        <v>0</v>
      </c>
      <c r="BP45" s="35" t="e" cm="1">
        <f t="array" ref="BP45">INDEX($DP$24:$EO$31,COLUMN(C40),$AY45)</f>
        <v>#N/A</v>
      </c>
      <c r="BQ45" s="35" t="e" cm="1">
        <f t="array" ref="BQ45">INDEX($DP$24:$EO$31,COLUMN(D40),$AY45)</f>
        <v>#N/A</v>
      </c>
      <c r="BR45" s="35" t="e" cm="1">
        <f t="array" ref="BR45">INDEX($DP$24:$EO$31,COLUMN(E40),$AY45)</f>
        <v>#N/A</v>
      </c>
      <c r="BS45" s="35" t="e" cm="1">
        <f t="array" ref="BS45">INDEX($DP$24:$EO$31,COLUMN(F40),$AY45)</f>
        <v>#N/A</v>
      </c>
      <c r="BT45" s="35" t="e" cm="1">
        <f t="array" ref="BT45">INDEX($DP$24:$EO$31,COLUMN(G40),$AY45)</f>
        <v>#N/A</v>
      </c>
      <c r="BU45" s="35" t="e" cm="1">
        <f t="array" ref="BU45">INDEX($DP$24:$EO$31,COLUMN(H40),$AY45)</f>
        <v>#N/A</v>
      </c>
      <c r="BV45" s="59" t="str" cm="1">
        <f t="array" aca="1" ref="BV45:BZ45" ca="1">IFERROR(ROUND(IF(IFERROR(BF45:BJ45/BF45:BJ45,0)=1,(IFERROR(AZ45:BD45*BP45,0)+IFERROR(BF45:BJ45*BQ45,0)+(SUM(BM45:BO45)-MIN(BM45:BO45))*BR45+BK45*BS45+BL45*BT45)*BU45+BK45*(1-BS45)+BL45*(1-BT45)+IF(AW45=1,BO45,0),""),2),"")</f>
        <v/>
      </c>
      <c r="BW45" s="48" t="str">
        <f ca="1"/>
        <v/>
      </c>
      <c r="BX45" s="48" t="str">
        <f ca="1"/>
        <v/>
      </c>
      <c r="BY45" s="48" t="str">
        <f ca="1"/>
        <v/>
      </c>
      <c r="BZ45" s="60" t="str">
        <f ca="1"/>
        <v/>
      </c>
      <c r="CA45" s="6"/>
      <c r="CB45" s="5"/>
      <c r="CC45" s="5"/>
      <c r="CD45" s="5"/>
      <c r="CE45" s="5"/>
      <c r="CF45" s="5"/>
      <c r="CG45" s="5"/>
      <c r="CH45" s="64">
        <v>53</v>
      </c>
      <c r="CI45" s="64">
        <v>103</v>
      </c>
      <c r="CJ45" s="64">
        <v>53</v>
      </c>
      <c r="CK45" s="5"/>
      <c r="CL45" s="64">
        <v>40</v>
      </c>
      <c r="CM45" s="64">
        <v>98</v>
      </c>
      <c r="CN45" s="64">
        <v>40</v>
      </c>
      <c r="CO45" s="6"/>
      <c r="CP45" s="64">
        <v>49</v>
      </c>
      <c r="CQ45" s="64">
        <v>98</v>
      </c>
      <c r="CR45" s="64">
        <v>49</v>
      </c>
      <c r="CS45" s="5"/>
      <c r="CT45" s="64">
        <v>40</v>
      </c>
      <c r="CU45" s="6" cm="1">
        <f t="array" ref="CU45">INDEX(변환표준점수!$I$8:$O$60,ROW(A39),_xlfn.XMATCH('표점 계산기'!$B$3,변환표준점수!$I$6:$O$6))</f>
        <v>0</v>
      </c>
      <c r="CV45" s="64">
        <v>40</v>
      </c>
      <c r="CW45" s="5"/>
      <c r="CX45" s="6">
        <v>66</v>
      </c>
      <c r="CY45" s="6">
        <v>112.33</v>
      </c>
      <c r="CZ45" s="6">
        <v>73</v>
      </c>
      <c r="DA45" s="5"/>
      <c r="DB45" s="5"/>
      <c r="DC45" s="5"/>
      <c r="DD45" s="5"/>
      <c r="DE45" s="5"/>
      <c r="DF45" s="5"/>
      <c r="DG45" s="5"/>
      <c r="DH45" s="5"/>
      <c r="DI45" s="5"/>
      <c r="DJ45" s="5"/>
      <c r="DK45" s="6">
        <v>62</v>
      </c>
      <c r="DL45" s="5">
        <f>VLOOKUP(DK45,변환표준점수!$BH$8:$BS$62,1+'표점 계산기'!DV42,FALSE)</f>
        <v>62</v>
      </c>
      <c r="DM45" s="5">
        <f>VLOOKUP(DK45,변환표준점수!$BU$8:$CF$46,1+'표점 계산기'!$DV$4,FALSE)</f>
        <v>54.97</v>
      </c>
      <c r="DN45" s="5"/>
      <c r="DO45" s="5"/>
      <c r="DP45" s="5"/>
      <c r="DQ45" s="5"/>
      <c r="DR45" s="5"/>
      <c r="DS45" s="5"/>
      <c r="DT45" s="5"/>
      <c r="DU45" s="6"/>
      <c r="DV45" s="6"/>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row>
    <row r="46" spans="1:162" x14ac:dyDescent="0.3">
      <c r="A46" s="5"/>
      <c r="B46" s="17" t="str">
        <f t="shared" si="2"/>
        <v/>
      </c>
      <c r="C46" s="23"/>
      <c r="D46" s="23"/>
      <c r="E46" s="23"/>
      <c r="F46" s="23"/>
      <c r="G46" s="23"/>
      <c r="H46" s="24"/>
      <c r="I46" s="24"/>
      <c r="J46" s="24"/>
      <c r="K46" s="24"/>
      <c r="L46" s="24"/>
      <c r="M46" s="24"/>
      <c r="N46" s="23"/>
      <c r="O46" s="24"/>
      <c r="P46" s="6"/>
      <c r="Q46" s="65">
        <f t="shared" si="3"/>
        <v>1</v>
      </c>
      <c r="R46" s="6" t="e">
        <f t="shared" si="20"/>
        <v>#N/A</v>
      </c>
      <c r="S46" s="6" t="e">
        <f t="shared" si="21"/>
        <v>#N/A</v>
      </c>
      <c r="T46" s="6" t="e">
        <f t="shared" si="22"/>
        <v>#N/A</v>
      </c>
      <c r="U46" s="6" t="e">
        <f t="shared" si="23"/>
        <v>#N/A</v>
      </c>
      <c r="V46" s="8" cm="1">
        <f t="array" ref="V46">IF(M46=0,0,IF(OR($DV$4=3,$DV$4=4),0,IF($DV$4=1,INDEX($DI$7:$DI$15,SUM(IF(M46&lt;$DH$7:$DH$15=TRUE,1,0))+1),VLOOKUP(M46,$DK$7:$DL$107,2,FALSE))))</f>
        <v>0</v>
      </c>
      <c r="W46" s="6" t="e">
        <f t="shared" si="8"/>
        <v>#N/A</v>
      </c>
      <c r="X46" s="65" cm="1">
        <f t="array" aca="1" ref="X46" ca="1">SUM(IF((IF(E46=0,INDIRECT(_xlfn.CONCAT($CQ$1,MATCH(F46,$CP$7:$CP$100,0)+6)):INDIRECT(_xlfn.CONCAT($CQ$1,MATCH(F46,$CP$7:$CP$100,0)+6+SUM(IF((F46=$CP$7:$CP$59)=TRUE,1,0))-1)),INDIRECT(_xlfn.CONCAT($CM$1,MATCH(E46,$CL$7:$CL$100,0)+6)):INDIRECT(_xlfn.CONCAT($CM$1,MATCH(E46,$CL$7:$CL$100,0)+6+SUM(IF((E46=$CL$7:$CL$59)=TRUE,1,0))-1)))*$S$3*$Q46)=0,0,1))</f>
        <v>2</v>
      </c>
      <c r="Y46" s="65" t="e" cm="1">
        <f t="array" aca="1" ref="Y46" ca="1">SUM(IF((TRANSPOSE(MMULT(MMULT(_xlfn.MUNIT(X46),IF(ROUND(MMULT(IF(E46=0,INDIRECT(_xlfn.CONCAT($CQ$1,MATCH(F46,$CP$7:$CP$100,0)+6)):INDIRECT(_xlfn.CONCAT($CQ$1,MATCH(F46,$CP$7:$CP$100,0)+6+SUM(IF((F46=$CP$7:$CP$59)=TRUE,1,0))-1)),INDIRECT(_xlfn.CONCAT($CM$1,MATCH(E46,$CL$7:$CL$100,0)+6)):INDIRECT(_xlfn.CONCAT($CM$1,MATCH(E46,$CL$7:$CL$100,0)+6+SUM(IF((E46=$CL$7:$CL$59)=TRUE,1,0))-1)))*$S$3*$Q46,1/TRANSPOSE(W46-INDIRECT(_xlfn.CONCAT($CI$1,MATCH(D46,$CH$7:$CH$100,0)+6)):INDIRECT(_xlfn.CONCAT($CI$1,MATCH(D46,$CH$7:$CH$100,0)+6+SUM(IF((D46=$CH$7:$CH$59)=TRUE,1,0))-1))*$R$3)),1)=1,1,0)),W46-INDIRECT(_xlfn.CONCAT($CI$1,MATCH(D46,$CH$7:$CH$100,0)+6)):INDIRECT(_xlfn.CONCAT($CI$1,MATCH(D46,$CH$7:$CH$100,0)+6+SUM(IF((D46=$CH$7:$CH$59)=TRUE,1,0))-1))*$R$3)))=0,0,1))</f>
        <v>#N/A</v>
      </c>
      <c r="Z46" s="65"/>
      <c r="AA46" s="65" t="str" cm="1">
        <f t="array" aca="1" ref="AA46" ca="1">IFERROR(ROUND(IF(_xlfn._xlws.SORT(TRANSPOSE(MMULT(MMULT(_xlfn.MUNIT(X46),IF(ROUND(MMULT(IF(E46=0,IF($DW$4=1,INDIRECT(_xlfn.CONCAT($CY$1,MATCH(F46,$CX$7:$CX$100,0)+6)):INDIRECT(_xlfn.CONCAT($CY$1,MATCH(F46,$CX$7:$CX$100,0)+6+SUM(IF((F46=$CX$7:$CX$59)=TRUE,1,0))-1)),INDIRECT(_xlfn.CONCAT($CQ$1,MATCH(F46,$CP$7:$CP$100,0)+6)):INDIRECT(_xlfn.CONCAT($CQ$1,MATCH(F46,$CP$7:$CP$100,0)+6+SUM(IF((F46=$CP$7:$CP$59)=TRUE,1,0))-1))),IF(OR($DW$4=2,$DW$4=3),INDIRECT(_xlfn.CONCAT($CU$1,MATCH(E46,$CT$7:$CT$100,0)+6)):INDIRECT(_xlfn.CONCAT($CU$1,MATCH(E46,$CT$7:$CT$100,0)+6+SUM(IF((E46=$CT$7:$CT$59)=TRUE,1,0))-1)),INDIRECT(_xlfn.CONCAT($CM$1,MATCH(E46,$CL$7:$CL$100,0)+6)):INDIRECT(_xlfn.CONCAT($CM$1,MATCH(E46,$CL$7:$CL$100,0)+6+SUM(IF((E46=$CL$7:$CL$59)=TRUE,1,0))-1))))*$S$3*IF(AND($DV$4=4,F46=0),1.1,1),1/TRANSPOSE(W46-INDIRECT(_xlfn.CONCAT($CI$1,MATCH(D46,$CH$7:$CH$100,0)+6)):INDIRECT(_xlfn.CONCAT($CI$1,MATCH(D46,$CH$7:$CH$100,0)+6+SUM(IF((D46=$CH$7:$CH$59)=TRUE,1,0))-1))*$R$3)),3)=1,1,0)),W46-INDIRECT(_xlfn.CONCAT($CI$1,MATCH(D46,$CH$7:$CH$100,0)+6)):INDIRECT(_xlfn.CONCAT($CI$1,MATCH(D46,$CH$7:$CH$100,0)+6+SUM(IF((D46=$CH$7:$CH$59)=TRUE,1,0))-1))*$R$3))/($S$3*$Q46),1,-1,TRUE)=0,"",_xlfn._xlws.SORT(TRANSPOSE(MMULT(MMULT(_xlfn.MUNIT(X46),IF(ROUND(MMULT(IF(E46=0,IF($DW$4=1,INDIRECT(_xlfn.CONCAT($CY$1,MATCH(F46,$CX$7:$CX$100,0)+6)):INDIRECT(_xlfn.CONCAT($CY$1,MATCH(F46,$CX$7:$CX$100,0)+6+SUM(IF((F46=$CX$7:$CX$59)=TRUE,1,0))-1)),INDIRECT(_xlfn.CONCAT($CQ$1,MATCH(F46,$CP$7:$CP$100,0)+6)):INDIRECT(_xlfn.CONCAT($CQ$1,MATCH(F46,$CP$7:$CP$100,0)+6+SUM(IF((F46=$CP$7:$CP$59)=TRUE,1,0))-1))),IF(OR($DW$4=2,$DW$4=3),INDIRECT(_xlfn.CONCAT($CU$1,MATCH(E46,$CT$7:$CT$100,0)+6)):INDIRECT(_xlfn.CONCAT($CU$1,MATCH(E46,$CT$7:$CT$100,0)+6+SUM(IF((E46=$CT$7:$CT$59)=TRUE,1,0))-1)),INDIRECT(_xlfn.CONCAT($CM$1,MATCH(E46,$CL$7:$CL$100,0)+6)):INDIRECT(_xlfn.CONCAT($CM$1,MATCH(E46,$CL$7:$CL$100,0)+6+SUM(IF((E46=$CL$7:$CL$59)=TRUE,1,0))-1))))*$S$3*IF(AND($DV$4=4,F46=0),1.1,1),1/TRANSPOSE(W46-INDIRECT(_xlfn.CONCAT($CI$1,MATCH(D46,$CH$7:$CH$100,0)+6)):INDIRECT(_xlfn.CONCAT($CI$1,MATCH(D46,$CH$7:$CH$100,0)+6+SUM(IF((D46=$CH$7:$CH$59)=TRUE,1,0))-1))*$R$3)),3)=1,1,0)),W46-INDIRECT(_xlfn.CONCAT($CI$1,MATCH(D46,$CH$7:$CH$100,0)+6)):INDIRECT(_xlfn.CONCAT($CI$1,MATCH(D46,$CH$7:$CH$100,0)+6+SUM(IF((D46=$CH$7:$CH$59)=TRUE,1,0))-1))*$R$3))/($S$3*$Q46),1,-1,TRUE)),1),"")</f>
        <v/>
      </c>
      <c r="AB46" s="65"/>
      <c r="AC46" s="65"/>
      <c r="AD46" s="65"/>
      <c r="AE46" s="65"/>
      <c r="AF46" s="65"/>
      <c r="AG46" s="65"/>
      <c r="AH46" s="65"/>
      <c r="AI46" s="6"/>
      <c r="AJ46" s="28" t="str">
        <f t="shared" ca="1" si="24"/>
        <v/>
      </c>
      <c r="AK46" s="29" t="str">
        <f t="shared" si="25"/>
        <v/>
      </c>
      <c r="AL46" s="29" t="str">
        <f t="shared" si="26"/>
        <v/>
      </c>
      <c r="AM46" s="29" t="str">
        <f t="shared" si="27"/>
        <v/>
      </c>
      <c r="AN46" s="112" t="str">
        <f t="shared" si="28"/>
        <v/>
      </c>
      <c r="AO46" s="28" t="str">
        <f t="shared" ca="1" si="14"/>
        <v/>
      </c>
      <c r="AP46" s="29" t="str">
        <f t="shared" si="15"/>
        <v/>
      </c>
      <c r="AQ46" s="29" t="str">
        <f t="shared" si="16"/>
        <v/>
      </c>
      <c r="AR46" s="29" t="str">
        <f t="shared" si="17"/>
        <v/>
      </c>
      <c r="AS46" s="30" t="str">
        <f t="shared" si="18"/>
        <v/>
      </c>
      <c r="AT46" s="6"/>
      <c r="AU46" s="20"/>
      <c r="AV46" s="20"/>
      <c r="AW46" s="44">
        <f t="shared" si="30"/>
        <v>12</v>
      </c>
      <c r="AX46" s="35" t="e">
        <f t="shared" si="31"/>
        <v>#N/A</v>
      </c>
      <c r="AY46" s="35" t="e" cm="1">
        <f t="array" ref="AY46">_xlfn.XMATCH(1,IF(IF((AU46=$DP$24:$EO$24)=TRUE,1,0)+IF((AV46=$DP$25:$EO$25)=TRUE,1,0)=2,1,0))</f>
        <v>#N/A</v>
      </c>
      <c r="AZ46" s="35" t="str" cm="1">
        <f t="array" aca="1" ref="AZ46:BD46" ca="1">AJ46:AN46</f>
        <v/>
      </c>
      <c r="BA46" s="35" t="str">
        <f ca="1"/>
        <v/>
      </c>
      <c r="BB46" s="35" t="str">
        <f ca="1"/>
        <v/>
      </c>
      <c r="BC46" s="35" t="str">
        <f ca="1"/>
        <v/>
      </c>
      <c r="BD46" s="35" t="str">
        <f ca="1"/>
        <v/>
      </c>
      <c r="BE46" s="35">
        <f t="shared" si="32"/>
        <v>0</v>
      </c>
      <c r="BF46" s="35" t="e" cm="1">
        <f t="array" ref="BF46">IF(AND(BE46=1,AX46&lt;&gt;1),VLOOKUP(E46,변환표준점수!$H$8:$O$60,_xlfn.XMATCH('표점 계산기'!$AU46,변환표준점수!$I$6:$O$6)+1,FALSE),IF(AND($E46=0,$DW$4=1),INDEX($CQ$7:$CQ$73,SUM(IF(AO46=$CY$7:$CY$59,ROW($A$1:$A$50),0))),IF(AND($E46&lt;&gt;0,$DW$4&lt;&gt;1),INDEX($CM$7:$CM$73,SUM(IF(AO46=$CU$7:$CU$59,ROW($A$1:$A$50),0))),AO46:AS46)))</f>
        <v>#N/A</v>
      </c>
      <c r="BG46" s="35"/>
      <c r="BH46" s="35"/>
      <c r="BI46" s="35"/>
      <c r="BJ46" s="35"/>
      <c r="BK46" s="35" t="e">
        <f>VLOOKUP(G46,변환표준점수!$X$8:$AM$16,_xlfn.XMATCH(AU46,변환표준점수!$Y$5:$AM$5)+IF(OR(AW46=6,AW46=7,AW46=10,AW46=11),IF(AX46=1,0,1),0)+1,FALSE)</f>
        <v>#N/A</v>
      </c>
      <c r="BL46" s="35" t="e">
        <f>VLOOKUP(H46,변환표준점수!$AO$8:$BE$16,_xlfn.XMATCH(AU46,변환표준점수!$AP$5:$BE$5)+IF(OR(AW46=3,AW46=6,AW46=8,AW46=9,AW46=10),IF(AX46=1,0,1),0)+1,FALSE)</f>
        <v>#N/A</v>
      </c>
      <c r="BM46" s="35" t="e">
        <f>IF(I46=0,VLOOKUP(K46,변환표준점수!$BU$8:$CF$62,'표점 계산기'!$AW46+1,FALSE),VLOOKUP(I46,변환표준점수!$BH$8:$BS$62,'표점 계산기'!$AW46+1,FALSE))</f>
        <v>#N/A</v>
      </c>
      <c r="BN46" s="35" t="e">
        <f>IF(J46=0,VLOOKUP(L46,변환표준점수!$BU$8:$CF$62,'표점 계산기'!$AW46+1,FALSE),VLOOKUP(J46,변환표준점수!$BH$8:$BS$62,'표점 계산기'!$AW46+1,FALSE))</f>
        <v>#N/A</v>
      </c>
      <c r="BO46" s="35" cm="1">
        <f t="array" ref="BO46">IF(M46=0,0,IF(OR(AW46=3,AW46=4),0,IF(AW46=1,INDEX($DI$7:$DI$15,SUM(IF(M46&lt;$DH$7:$DH$15=TRUE,1,0))+1),VLOOKUP(M46,변환표준점수!$BH$8:$BS$62,'표점 계산기'!AW46+1,FALSE))))</f>
        <v>0</v>
      </c>
      <c r="BP46" s="35" t="e" cm="1">
        <f t="array" ref="BP46">INDEX($DP$24:$EO$31,COLUMN(C41),$AY46)</f>
        <v>#N/A</v>
      </c>
      <c r="BQ46" s="35" t="e" cm="1">
        <f t="array" ref="BQ46">INDEX($DP$24:$EO$31,COLUMN(D41),$AY46)</f>
        <v>#N/A</v>
      </c>
      <c r="BR46" s="35" t="e" cm="1">
        <f t="array" ref="BR46">INDEX($DP$24:$EO$31,COLUMN(E41),$AY46)</f>
        <v>#N/A</v>
      </c>
      <c r="BS46" s="35" t="e" cm="1">
        <f t="array" ref="BS46">INDEX($DP$24:$EO$31,COLUMN(F41),$AY46)</f>
        <v>#N/A</v>
      </c>
      <c r="BT46" s="35" t="e" cm="1">
        <f t="array" ref="BT46">INDEX($DP$24:$EO$31,COLUMN(G41),$AY46)</f>
        <v>#N/A</v>
      </c>
      <c r="BU46" s="35" t="e" cm="1">
        <f t="array" ref="BU46">INDEX($DP$24:$EO$31,COLUMN(H41),$AY46)</f>
        <v>#N/A</v>
      </c>
      <c r="BV46" s="59" t="str" cm="1">
        <f t="array" aca="1" ref="BV46:BZ46" ca="1">IFERROR(ROUND(IF(IFERROR(BF46:BJ46/BF46:BJ46,0)=1,(IFERROR(AZ46:BD46*BP46,0)+IFERROR(BF46:BJ46*BQ46,0)+(SUM(BM46:BO46)-MIN(BM46:BO46))*BR46+BK46*BS46+BL46*BT46)*BU46+BK46*(1-BS46)+BL46*(1-BT46)+IF(AW46=1,BO46,0),""),2),"")</f>
        <v/>
      </c>
      <c r="BW46" s="48" t="str">
        <f ca="1"/>
        <v/>
      </c>
      <c r="BX46" s="48" t="str">
        <f ca="1"/>
        <v/>
      </c>
      <c r="BY46" s="48" t="str">
        <f ca="1"/>
        <v/>
      </c>
      <c r="BZ46" s="60" t="str">
        <f ca="1"/>
        <v/>
      </c>
      <c r="CA46" s="6"/>
      <c r="CB46" s="5"/>
      <c r="CC46" s="5"/>
      <c r="CD46" s="5"/>
      <c r="CE46" s="5"/>
      <c r="CF46" s="5"/>
      <c r="CG46" s="5"/>
      <c r="CH46" s="64">
        <v>51</v>
      </c>
      <c r="CI46" s="64">
        <v>102</v>
      </c>
      <c r="CJ46" s="64">
        <v>51</v>
      </c>
      <c r="CK46" s="5"/>
      <c r="CL46" s="64">
        <v>39</v>
      </c>
      <c r="CM46" s="64">
        <v>97</v>
      </c>
      <c r="CN46" s="64">
        <v>39</v>
      </c>
      <c r="CO46" s="6"/>
      <c r="CP46" s="64">
        <v>48</v>
      </c>
      <c r="CQ46" s="64">
        <v>97</v>
      </c>
      <c r="CR46" s="64">
        <v>48</v>
      </c>
      <c r="CS46" s="5"/>
      <c r="CT46" s="64">
        <v>39</v>
      </c>
      <c r="CU46" s="6" cm="1">
        <f t="array" ref="CU46">INDEX(변환표준점수!$I$8:$O$60,ROW(A40),_xlfn.XMATCH('표점 계산기'!$B$3,변환표준점수!$I$6:$O$6))</f>
        <v>0</v>
      </c>
      <c r="CV46" s="64">
        <v>39</v>
      </c>
      <c r="CW46" s="5"/>
      <c r="CX46" s="6">
        <v>65</v>
      </c>
      <c r="CY46" s="6">
        <v>112</v>
      </c>
      <c r="CZ46" s="6">
        <v>73</v>
      </c>
      <c r="DA46" s="5"/>
      <c r="DB46" s="5"/>
      <c r="DC46" s="5"/>
      <c r="DD46" s="5"/>
      <c r="DE46" s="5"/>
      <c r="DF46" s="5"/>
      <c r="DG46" s="5"/>
      <c r="DH46" s="5"/>
      <c r="DI46" s="5"/>
      <c r="DJ46" s="5"/>
      <c r="DK46" s="6">
        <v>61</v>
      </c>
      <c r="DL46" s="5" t="e">
        <f>VLOOKUP(DK46,변환표준점수!$BH$8:$BS$62,1+'표점 계산기'!DV43,FALSE)</f>
        <v>#N/A</v>
      </c>
      <c r="DM46" s="5" t="e">
        <f>VLOOKUP(DK46,변환표준점수!$BU$8:$CF$46,1+'표점 계산기'!$DV$4,FALSE)</f>
        <v>#N/A</v>
      </c>
      <c r="DN46" s="5"/>
      <c r="DO46" s="5"/>
      <c r="DP46" s="5"/>
      <c r="DQ46" s="5"/>
      <c r="DR46" s="5"/>
      <c r="DS46" s="5"/>
      <c r="DT46" s="5"/>
      <c r="DU46" s="6"/>
      <c r="DV46" s="6"/>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row>
    <row r="47" spans="1:162" x14ac:dyDescent="0.3">
      <c r="A47" s="5"/>
      <c r="B47" s="17" t="str">
        <f t="shared" si="2"/>
        <v/>
      </c>
      <c r="C47" s="23"/>
      <c r="D47" s="23"/>
      <c r="E47" s="23"/>
      <c r="F47" s="23"/>
      <c r="G47" s="23"/>
      <c r="H47" s="24"/>
      <c r="I47" s="24"/>
      <c r="J47" s="24"/>
      <c r="K47" s="24"/>
      <c r="L47" s="24"/>
      <c r="M47" s="24"/>
      <c r="N47" s="23"/>
      <c r="O47" s="24"/>
      <c r="P47" s="6"/>
      <c r="Q47" s="65">
        <f t="shared" si="3"/>
        <v>1</v>
      </c>
      <c r="R47" s="6" t="e">
        <f t="shared" si="20"/>
        <v>#N/A</v>
      </c>
      <c r="S47" s="6" t="e">
        <f t="shared" si="21"/>
        <v>#N/A</v>
      </c>
      <c r="T47" s="6" t="e">
        <f t="shared" si="22"/>
        <v>#N/A</v>
      </c>
      <c r="U47" s="6" t="e">
        <f t="shared" si="23"/>
        <v>#N/A</v>
      </c>
      <c r="V47" s="8" cm="1">
        <f t="array" ref="V47">IF(M47=0,0,IF(OR($DV$4=3,$DV$4=4),0,IF($DV$4=1,INDEX($DI$7:$DI$15,SUM(IF(M47&lt;$DH$7:$DH$15=TRUE,1,0))+1),VLOOKUP(M47,$DK$7:$DL$107,2,FALSE))))</f>
        <v>0</v>
      </c>
      <c r="W47" s="6" t="e">
        <f t="shared" si="8"/>
        <v>#N/A</v>
      </c>
      <c r="X47" s="65" cm="1">
        <f t="array" aca="1" ref="X47" ca="1">SUM(IF((IF(E47=0,INDIRECT(_xlfn.CONCAT($CQ$1,MATCH(F47,$CP$7:$CP$100,0)+6)):INDIRECT(_xlfn.CONCAT($CQ$1,MATCH(F47,$CP$7:$CP$100,0)+6+SUM(IF((F47=$CP$7:$CP$59)=TRUE,1,0))-1)),INDIRECT(_xlfn.CONCAT($CM$1,MATCH(E47,$CL$7:$CL$100,0)+6)):INDIRECT(_xlfn.CONCAT($CM$1,MATCH(E47,$CL$7:$CL$100,0)+6+SUM(IF((E47=$CL$7:$CL$59)=TRUE,1,0))-1)))*$S$3*$Q47)=0,0,1))</f>
        <v>2</v>
      </c>
      <c r="Y47" s="65" t="e" cm="1">
        <f t="array" aca="1" ref="Y47" ca="1">SUM(IF((TRANSPOSE(MMULT(MMULT(_xlfn.MUNIT(X47),IF(ROUND(MMULT(IF(E47=0,INDIRECT(_xlfn.CONCAT($CQ$1,MATCH(F47,$CP$7:$CP$100,0)+6)):INDIRECT(_xlfn.CONCAT($CQ$1,MATCH(F47,$CP$7:$CP$100,0)+6+SUM(IF((F47=$CP$7:$CP$59)=TRUE,1,0))-1)),INDIRECT(_xlfn.CONCAT($CM$1,MATCH(E47,$CL$7:$CL$100,0)+6)):INDIRECT(_xlfn.CONCAT($CM$1,MATCH(E47,$CL$7:$CL$100,0)+6+SUM(IF((E47=$CL$7:$CL$59)=TRUE,1,0))-1)))*$S$3*$Q47,1/TRANSPOSE(W47-INDIRECT(_xlfn.CONCAT($CI$1,MATCH(D47,$CH$7:$CH$100,0)+6)):INDIRECT(_xlfn.CONCAT($CI$1,MATCH(D47,$CH$7:$CH$100,0)+6+SUM(IF((D47=$CH$7:$CH$59)=TRUE,1,0))-1))*$R$3)),1)=1,1,0)),W47-INDIRECT(_xlfn.CONCAT($CI$1,MATCH(D47,$CH$7:$CH$100,0)+6)):INDIRECT(_xlfn.CONCAT($CI$1,MATCH(D47,$CH$7:$CH$100,0)+6+SUM(IF((D47=$CH$7:$CH$59)=TRUE,1,0))-1))*$R$3)))=0,0,1))</f>
        <v>#N/A</v>
      </c>
      <c r="Z47" s="65"/>
      <c r="AA47" s="65" t="str" cm="1">
        <f t="array" aca="1" ref="AA47" ca="1">IFERROR(ROUND(IF(_xlfn._xlws.SORT(TRANSPOSE(MMULT(MMULT(_xlfn.MUNIT(X47),IF(ROUND(MMULT(IF(E47=0,IF($DW$4=1,INDIRECT(_xlfn.CONCAT($CY$1,MATCH(F47,$CX$7:$CX$100,0)+6)):INDIRECT(_xlfn.CONCAT($CY$1,MATCH(F47,$CX$7:$CX$100,0)+6+SUM(IF((F47=$CX$7:$CX$59)=TRUE,1,0))-1)),INDIRECT(_xlfn.CONCAT($CQ$1,MATCH(F47,$CP$7:$CP$100,0)+6)):INDIRECT(_xlfn.CONCAT($CQ$1,MATCH(F47,$CP$7:$CP$100,0)+6+SUM(IF((F47=$CP$7:$CP$59)=TRUE,1,0))-1))),IF(OR($DW$4=2,$DW$4=3),INDIRECT(_xlfn.CONCAT($CU$1,MATCH(E47,$CT$7:$CT$100,0)+6)):INDIRECT(_xlfn.CONCAT($CU$1,MATCH(E47,$CT$7:$CT$100,0)+6+SUM(IF((E47=$CT$7:$CT$59)=TRUE,1,0))-1)),INDIRECT(_xlfn.CONCAT($CM$1,MATCH(E47,$CL$7:$CL$100,0)+6)):INDIRECT(_xlfn.CONCAT($CM$1,MATCH(E47,$CL$7:$CL$100,0)+6+SUM(IF((E47=$CL$7:$CL$59)=TRUE,1,0))-1))))*$S$3*IF(AND($DV$4=4,F47=0),1.1,1),1/TRANSPOSE(W47-INDIRECT(_xlfn.CONCAT($CI$1,MATCH(D47,$CH$7:$CH$100,0)+6)):INDIRECT(_xlfn.CONCAT($CI$1,MATCH(D47,$CH$7:$CH$100,0)+6+SUM(IF((D47=$CH$7:$CH$59)=TRUE,1,0))-1))*$R$3)),3)=1,1,0)),W47-INDIRECT(_xlfn.CONCAT($CI$1,MATCH(D47,$CH$7:$CH$100,0)+6)):INDIRECT(_xlfn.CONCAT($CI$1,MATCH(D47,$CH$7:$CH$100,0)+6+SUM(IF((D47=$CH$7:$CH$59)=TRUE,1,0))-1))*$R$3))/($S$3*$Q47),1,-1,TRUE)=0,"",_xlfn._xlws.SORT(TRANSPOSE(MMULT(MMULT(_xlfn.MUNIT(X47),IF(ROUND(MMULT(IF(E47=0,IF($DW$4=1,INDIRECT(_xlfn.CONCAT($CY$1,MATCH(F47,$CX$7:$CX$100,0)+6)):INDIRECT(_xlfn.CONCAT($CY$1,MATCH(F47,$CX$7:$CX$100,0)+6+SUM(IF((F47=$CX$7:$CX$59)=TRUE,1,0))-1)),INDIRECT(_xlfn.CONCAT($CQ$1,MATCH(F47,$CP$7:$CP$100,0)+6)):INDIRECT(_xlfn.CONCAT($CQ$1,MATCH(F47,$CP$7:$CP$100,0)+6+SUM(IF((F47=$CP$7:$CP$59)=TRUE,1,0))-1))),IF(OR($DW$4=2,$DW$4=3),INDIRECT(_xlfn.CONCAT($CU$1,MATCH(E47,$CT$7:$CT$100,0)+6)):INDIRECT(_xlfn.CONCAT($CU$1,MATCH(E47,$CT$7:$CT$100,0)+6+SUM(IF((E47=$CT$7:$CT$59)=TRUE,1,0))-1)),INDIRECT(_xlfn.CONCAT($CM$1,MATCH(E47,$CL$7:$CL$100,0)+6)):INDIRECT(_xlfn.CONCAT($CM$1,MATCH(E47,$CL$7:$CL$100,0)+6+SUM(IF((E47=$CL$7:$CL$59)=TRUE,1,0))-1))))*$S$3*IF(AND($DV$4=4,F47=0),1.1,1),1/TRANSPOSE(W47-INDIRECT(_xlfn.CONCAT($CI$1,MATCH(D47,$CH$7:$CH$100,0)+6)):INDIRECT(_xlfn.CONCAT($CI$1,MATCH(D47,$CH$7:$CH$100,0)+6+SUM(IF((D47=$CH$7:$CH$59)=TRUE,1,0))-1))*$R$3)),3)=1,1,0)),W47-INDIRECT(_xlfn.CONCAT($CI$1,MATCH(D47,$CH$7:$CH$100,0)+6)):INDIRECT(_xlfn.CONCAT($CI$1,MATCH(D47,$CH$7:$CH$100,0)+6+SUM(IF((D47=$CH$7:$CH$59)=TRUE,1,0))-1))*$R$3))/($S$3*$Q47),1,-1,TRUE)),1),"")</f>
        <v/>
      </c>
      <c r="AB47" s="65"/>
      <c r="AC47" s="65"/>
      <c r="AD47" s="65"/>
      <c r="AE47" s="65"/>
      <c r="AF47" s="65"/>
      <c r="AG47" s="65"/>
      <c r="AH47" s="65"/>
      <c r="AI47" s="6"/>
      <c r="AJ47" s="28" t="str">
        <f t="shared" ca="1" si="24"/>
        <v/>
      </c>
      <c r="AK47" s="29" t="str">
        <f t="shared" si="25"/>
        <v/>
      </c>
      <c r="AL47" s="29" t="str">
        <f t="shared" si="26"/>
        <v/>
      </c>
      <c r="AM47" s="29" t="str">
        <f t="shared" si="27"/>
        <v/>
      </c>
      <c r="AN47" s="112" t="str">
        <f t="shared" si="28"/>
        <v/>
      </c>
      <c r="AO47" s="28" t="str">
        <f t="shared" ca="1" si="14"/>
        <v/>
      </c>
      <c r="AP47" s="29" t="str">
        <f t="shared" si="15"/>
        <v/>
      </c>
      <c r="AQ47" s="29" t="str">
        <f t="shared" si="16"/>
        <v/>
      </c>
      <c r="AR47" s="29" t="str">
        <f t="shared" si="17"/>
        <v/>
      </c>
      <c r="AS47" s="30" t="str">
        <f t="shared" si="18"/>
        <v/>
      </c>
      <c r="AT47" s="6"/>
      <c r="AU47" s="20"/>
      <c r="AV47" s="20"/>
      <c r="AW47" s="44">
        <f t="shared" si="30"/>
        <v>12</v>
      </c>
      <c r="AX47" s="35" t="e">
        <f t="shared" si="31"/>
        <v>#N/A</v>
      </c>
      <c r="AY47" s="35" t="e" cm="1">
        <f t="array" ref="AY47">_xlfn.XMATCH(1,IF(IF((AU47=$DP$24:$EO$24)=TRUE,1,0)+IF((AV47=$DP$25:$EO$25)=TRUE,1,0)=2,1,0))</f>
        <v>#N/A</v>
      </c>
      <c r="AZ47" s="35" t="str" cm="1">
        <f t="array" aca="1" ref="AZ47:BD47" ca="1">AJ47:AN47</f>
        <v/>
      </c>
      <c r="BA47" s="35" t="str">
        <f ca="1"/>
        <v/>
      </c>
      <c r="BB47" s="35" t="str">
        <f ca="1"/>
        <v/>
      </c>
      <c r="BC47" s="35" t="str">
        <f ca="1"/>
        <v/>
      </c>
      <c r="BD47" s="35" t="str">
        <f ca="1"/>
        <v/>
      </c>
      <c r="BE47" s="35">
        <f t="shared" si="32"/>
        <v>0</v>
      </c>
      <c r="BF47" s="35" t="e" cm="1">
        <f t="array" ref="BF47">IF(AND(BE47=1,AX47&lt;&gt;1),VLOOKUP(E47,변환표준점수!$H$8:$O$60,_xlfn.XMATCH('표점 계산기'!$AU47,변환표준점수!$I$6:$O$6)+1,FALSE),IF(AND($E47=0,$DW$4=1),INDEX($CQ$7:$CQ$73,SUM(IF(AO47=$CY$7:$CY$59,ROW($A$1:$A$50),0))),IF(AND($E47&lt;&gt;0,$DW$4&lt;&gt;1),INDEX($CM$7:$CM$73,SUM(IF(AO47=$CU$7:$CU$59,ROW($A$1:$A$50),0))),AO47:AS47)))</f>
        <v>#N/A</v>
      </c>
      <c r="BG47" s="35"/>
      <c r="BH47" s="35"/>
      <c r="BI47" s="35"/>
      <c r="BJ47" s="35"/>
      <c r="BK47" s="35" t="e">
        <f>VLOOKUP(G47,변환표준점수!$X$8:$AM$16,_xlfn.XMATCH(AU47,변환표준점수!$Y$5:$AM$5)+IF(OR(AW47=6,AW47=7,AW47=10,AW47=11),IF(AX47=1,0,1),0)+1,FALSE)</f>
        <v>#N/A</v>
      </c>
      <c r="BL47" s="35" t="e">
        <f>VLOOKUP(H47,변환표준점수!$AO$8:$BE$16,_xlfn.XMATCH(AU47,변환표준점수!$AP$5:$BE$5)+IF(OR(AW47=3,AW47=6,AW47=8,AW47=9,AW47=10),IF(AX47=1,0,1),0)+1,FALSE)</f>
        <v>#N/A</v>
      </c>
      <c r="BM47" s="35" t="e">
        <f>IF(I47=0,VLOOKUP(K47,변환표준점수!$BU$8:$CF$62,'표점 계산기'!$AW47+1,FALSE),VLOOKUP(I47,변환표준점수!$BH$8:$BS$62,'표점 계산기'!$AW47+1,FALSE))</f>
        <v>#N/A</v>
      </c>
      <c r="BN47" s="35" t="e">
        <f>IF(J47=0,VLOOKUP(L47,변환표준점수!$BU$8:$CF$62,'표점 계산기'!$AW47+1,FALSE),VLOOKUP(J47,변환표준점수!$BH$8:$BS$62,'표점 계산기'!$AW47+1,FALSE))</f>
        <v>#N/A</v>
      </c>
      <c r="BO47" s="35" cm="1">
        <f t="array" ref="BO47">IF(M47=0,0,IF(OR(AW47=3,AW47=4),0,IF(AW47=1,INDEX($DI$7:$DI$15,SUM(IF(M47&lt;$DH$7:$DH$15=TRUE,1,0))+1),VLOOKUP(M47,변환표준점수!$BH$8:$BS$62,'표점 계산기'!AW47+1,FALSE))))</f>
        <v>0</v>
      </c>
      <c r="BP47" s="35" t="e" cm="1">
        <f t="array" ref="BP47">INDEX($DP$24:$EO$31,COLUMN(C42),$AY47)</f>
        <v>#N/A</v>
      </c>
      <c r="BQ47" s="35" t="e" cm="1">
        <f t="array" ref="BQ47">INDEX($DP$24:$EO$31,COLUMN(D42),$AY47)</f>
        <v>#N/A</v>
      </c>
      <c r="BR47" s="35" t="e" cm="1">
        <f t="array" ref="BR47">INDEX($DP$24:$EO$31,COLUMN(E42),$AY47)</f>
        <v>#N/A</v>
      </c>
      <c r="BS47" s="35" t="e" cm="1">
        <f t="array" ref="BS47">INDEX($DP$24:$EO$31,COLUMN(F42),$AY47)</f>
        <v>#N/A</v>
      </c>
      <c r="BT47" s="35" t="e" cm="1">
        <f t="array" ref="BT47">INDEX($DP$24:$EO$31,COLUMN(G42),$AY47)</f>
        <v>#N/A</v>
      </c>
      <c r="BU47" s="35" t="e" cm="1">
        <f t="array" ref="BU47">INDEX($DP$24:$EO$31,COLUMN(H42),$AY47)</f>
        <v>#N/A</v>
      </c>
      <c r="BV47" s="59" t="str" cm="1">
        <f t="array" aca="1" ref="BV47:BZ47" ca="1">IFERROR(ROUND(IF(IFERROR(BF47:BJ47/BF47:BJ47,0)=1,(IFERROR(AZ47:BD47*BP47,0)+IFERROR(BF47:BJ47*BQ47,0)+(SUM(BM47:BO47)-MIN(BM47:BO47))*BR47+BK47*BS47+BL47*BT47)*BU47+BK47*(1-BS47)+BL47*(1-BT47)+IF(AW47=1,BO47,0),""),2),"")</f>
        <v/>
      </c>
      <c r="BW47" s="48" t="str">
        <f ca="1"/>
        <v/>
      </c>
      <c r="BX47" s="48" t="str">
        <f ca="1"/>
        <v/>
      </c>
      <c r="BY47" s="48" t="str">
        <f ca="1"/>
        <v/>
      </c>
      <c r="BZ47" s="60" t="str">
        <f ca="1"/>
        <v/>
      </c>
      <c r="CA47" s="6"/>
      <c r="CB47" s="5"/>
      <c r="CC47" s="5"/>
      <c r="CD47" s="5"/>
      <c r="CE47" s="5"/>
      <c r="CF47" s="5"/>
      <c r="CG47" s="5"/>
      <c r="CH47" s="64">
        <v>49</v>
      </c>
      <c r="CI47" s="64">
        <v>101</v>
      </c>
      <c r="CJ47" s="64">
        <v>49</v>
      </c>
      <c r="CK47" s="5"/>
      <c r="CL47" s="64">
        <v>38</v>
      </c>
      <c r="CM47" s="64">
        <v>96</v>
      </c>
      <c r="CN47" s="64">
        <v>38</v>
      </c>
      <c r="CO47" s="6"/>
      <c r="CP47" s="64">
        <v>47</v>
      </c>
      <c r="CQ47" s="64">
        <v>96</v>
      </c>
      <c r="CR47" s="64">
        <v>47</v>
      </c>
      <c r="CS47" s="5"/>
      <c r="CT47" s="64">
        <v>38</v>
      </c>
      <c r="CU47" s="6" cm="1">
        <f t="array" ref="CU47">INDEX(변환표준점수!$I$8:$O$60,ROW(A41),_xlfn.XMATCH('표점 계산기'!$B$3,변환표준점수!$I$6:$O$6))</f>
        <v>0</v>
      </c>
      <c r="CV47" s="64">
        <v>38</v>
      </c>
      <c r="CW47" s="5"/>
      <c r="CX47" s="6">
        <v>64</v>
      </c>
      <c r="CY47" s="6">
        <v>111.5</v>
      </c>
      <c r="CZ47" s="6">
        <v>71</v>
      </c>
      <c r="DA47" s="5"/>
      <c r="DB47" s="5"/>
      <c r="DC47" s="5"/>
      <c r="DD47" s="5"/>
      <c r="DE47" s="5"/>
      <c r="DF47" s="5"/>
      <c r="DG47" s="5"/>
      <c r="DH47" s="5"/>
      <c r="DI47" s="5"/>
      <c r="DJ47" s="5"/>
      <c r="DK47" s="6">
        <v>60</v>
      </c>
      <c r="DL47" s="5" t="e">
        <f>VLOOKUP(DK47,변환표준점수!$BH$8:$BS$62,1+'표점 계산기'!DV44,FALSE)</f>
        <v>#N/A</v>
      </c>
      <c r="DM47" s="5" t="e">
        <f>VLOOKUP(DK47,변환표준점수!$BU$8:$CF$46,1+'표점 계산기'!$DV$4,FALSE)</f>
        <v>#N/A</v>
      </c>
      <c r="DN47" s="5"/>
      <c r="DO47" s="5"/>
      <c r="DP47" s="5"/>
      <c r="DQ47" s="5"/>
      <c r="DR47" s="5"/>
      <c r="DS47" s="5"/>
      <c r="DT47" s="5"/>
      <c r="DU47" s="6"/>
      <c r="DV47" s="6"/>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row>
    <row r="48" spans="1:162" x14ac:dyDescent="0.3">
      <c r="A48" s="5"/>
      <c r="B48" s="17" t="str">
        <f t="shared" si="2"/>
        <v/>
      </c>
      <c r="C48" s="23"/>
      <c r="D48" s="23"/>
      <c r="E48" s="23"/>
      <c r="F48" s="23"/>
      <c r="G48" s="23"/>
      <c r="H48" s="24"/>
      <c r="I48" s="24"/>
      <c r="J48" s="24"/>
      <c r="K48" s="24"/>
      <c r="L48" s="24"/>
      <c r="M48" s="24"/>
      <c r="N48" s="23"/>
      <c r="O48" s="24"/>
      <c r="P48" s="6"/>
      <c r="Q48" s="65">
        <f t="shared" si="3"/>
        <v>1</v>
      </c>
      <c r="R48" s="6" t="e">
        <f t="shared" si="20"/>
        <v>#N/A</v>
      </c>
      <c r="S48" s="6" t="e">
        <f t="shared" si="21"/>
        <v>#N/A</v>
      </c>
      <c r="T48" s="6" t="e">
        <f t="shared" si="22"/>
        <v>#N/A</v>
      </c>
      <c r="U48" s="6" t="e">
        <f t="shared" si="23"/>
        <v>#N/A</v>
      </c>
      <c r="V48" s="8" cm="1">
        <f t="array" ref="V48">IF(M48=0,0,IF(OR($DV$4=3,$DV$4=4),0,IF($DV$4=1,INDEX($DI$7:$DI$15,SUM(IF(M48&lt;$DH$7:$DH$15=TRUE,1,0))+1),VLOOKUP(M48,$DK$7:$DL$107,2,FALSE))))</f>
        <v>0</v>
      </c>
      <c r="W48" s="6" t="e">
        <f t="shared" si="8"/>
        <v>#N/A</v>
      </c>
      <c r="X48" s="65" cm="1">
        <f t="array" aca="1" ref="X48" ca="1">SUM(IF((IF(E48=0,INDIRECT(_xlfn.CONCAT($CQ$1,MATCH(F48,$CP$7:$CP$100,0)+6)):INDIRECT(_xlfn.CONCAT($CQ$1,MATCH(F48,$CP$7:$CP$100,0)+6+SUM(IF((F48=$CP$7:$CP$59)=TRUE,1,0))-1)),INDIRECT(_xlfn.CONCAT($CM$1,MATCH(E48,$CL$7:$CL$100,0)+6)):INDIRECT(_xlfn.CONCAT($CM$1,MATCH(E48,$CL$7:$CL$100,0)+6+SUM(IF((E48=$CL$7:$CL$59)=TRUE,1,0))-1)))*$S$3*$Q48)=0,0,1))</f>
        <v>2</v>
      </c>
      <c r="Y48" s="65" t="e" cm="1">
        <f t="array" aca="1" ref="Y48" ca="1">SUM(IF((TRANSPOSE(MMULT(MMULT(_xlfn.MUNIT(X48),IF(ROUND(MMULT(IF(E48=0,INDIRECT(_xlfn.CONCAT($CQ$1,MATCH(F48,$CP$7:$CP$100,0)+6)):INDIRECT(_xlfn.CONCAT($CQ$1,MATCH(F48,$CP$7:$CP$100,0)+6+SUM(IF((F48=$CP$7:$CP$59)=TRUE,1,0))-1)),INDIRECT(_xlfn.CONCAT($CM$1,MATCH(E48,$CL$7:$CL$100,0)+6)):INDIRECT(_xlfn.CONCAT($CM$1,MATCH(E48,$CL$7:$CL$100,0)+6+SUM(IF((E48=$CL$7:$CL$59)=TRUE,1,0))-1)))*$S$3*$Q48,1/TRANSPOSE(W48-INDIRECT(_xlfn.CONCAT($CI$1,MATCH(D48,$CH$7:$CH$100,0)+6)):INDIRECT(_xlfn.CONCAT($CI$1,MATCH(D48,$CH$7:$CH$100,0)+6+SUM(IF((D48=$CH$7:$CH$59)=TRUE,1,0))-1))*$R$3)),1)=1,1,0)),W48-INDIRECT(_xlfn.CONCAT($CI$1,MATCH(D48,$CH$7:$CH$100,0)+6)):INDIRECT(_xlfn.CONCAT($CI$1,MATCH(D48,$CH$7:$CH$100,0)+6+SUM(IF((D48=$CH$7:$CH$59)=TRUE,1,0))-1))*$R$3)))=0,0,1))</f>
        <v>#N/A</v>
      </c>
      <c r="Z48" s="65"/>
      <c r="AA48" s="65" t="str" cm="1">
        <f t="array" aca="1" ref="AA48" ca="1">IFERROR(ROUND(IF(_xlfn._xlws.SORT(TRANSPOSE(MMULT(MMULT(_xlfn.MUNIT(X48),IF(ROUND(MMULT(IF(E48=0,IF($DW$4=1,INDIRECT(_xlfn.CONCAT($CY$1,MATCH(F48,$CX$7:$CX$100,0)+6)):INDIRECT(_xlfn.CONCAT($CY$1,MATCH(F48,$CX$7:$CX$100,0)+6+SUM(IF((F48=$CX$7:$CX$59)=TRUE,1,0))-1)),INDIRECT(_xlfn.CONCAT($CQ$1,MATCH(F48,$CP$7:$CP$100,0)+6)):INDIRECT(_xlfn.CONCAT($CQ$1,MATCH(F48,$CP$7:$CP$100,0)+6+SUM(IF((F48=$CP$7:$CP$59)=TRUE,1,0))-1))),IF(OR($DW$4=2,$DW$4=3),INDIRECT(_xlfn.CONCAT($CU$1,MATCH(E48,$CT$7:$CT$100,0)+6)):INDIRECT(_xlfn.CONCAT($CU$1,MATCH(E48,$CT$7:$CT$100,0)+6+SUM(IF((E48=$CT$7:$CT$59)=TRUE,1,0))-1)),INDIRECT(_xlfn.CONCAT($CM$1,MATCH(E48,$CL$7:$CL$100,0)+6)):INDIRECT(_xlfn.CONCAT($CM$1,MATCH(E48,$CL$7:$CL$100,0)+6+SUM(IF((E48=$CL$7:$CL$59)=TRUE,1,0))-1))))*$S$3*IF(AND($DV$4=4,F48=0),1.1,1),1/TRANSPOSE(W48-INDIRECT(_xlfn.CONCAT($CI$1,MATCH(D48,$CH$7:$CH$100,0)+6)):INDIRECT(_xlfn.CONCAT($CI$1,MATCH(D48,$CH$7:$CH$100,0)+6+SUM(IF((D48=$CH$7:$CH$59)=TRUE,1,0))-1))*$R$3)),3)=1,1,0)),W48-INDIRECT(_xlfn.CONCAT($CI$1,MATCH(D48,$CH$7:$CH$100,0)+6)):INDIRECT(_xlfn.CONCAT($CI$1,MATCH(D48,$CH$7:$CH$100,0)+6+SUM(IF((D48=$CH$7:$CH$59)=TRUE,1,0))-1))*$R$3))/($S$3*$Q48),1,-1,TRUE)=0,"",_xlfn._xlws.SORT(TRANSPOSE(MMULT(MMULT(_xlfn.MUNIT(X48),IF(ROUND(MMULT(IF(E48=0,IF($DW$4=1,INDIRECT(_xlfn.CONCAT($CY$1,MATCH(F48,$CX$7:$CX$100,0)+6)):INDIRECT(_xlfn.CONCAT($CY$1,MATCH(F48,$CX$7:$CX$100,0)+6+SUM(IF((F48=$CX$7:$CX$59)=TRUE,1,0))-1)),INDIRECT(_xlfn.CONCAT($CQ$1,MATCH(F48,$CP$7:$CP$100,0)+6)):INDIRECT(_xlfn.CONCAT($CQ$1,MATCH(F48,$CP$7:$CP$100,0)+6+SUM(IF((F48=$CP$7:$CP$59)=TRUE,1,0))-1))),IF(OR($DW$4=2,$DW$4=3),INDIRECT(_xlfn.CONCAT($CU$1,MATCH(E48,$CT$7:$CT$100,0)+6)):INDIRECT(_xlfn.CONCAT($CU$1,MATCH(E48,$CT$7:$CT$100,0)+6+SUM(IF((E48=$CT$7:$CT$59)=TRUE,1,0))-1)),INDIRECT(_xlfn.CONCAT($CM$1,MATCH(E48,$CL$7:$CL$100,0)+6)):INDIRECT(_xlfn.CONCAT($CM$1,MATCH(E48,$CL$7:$CL$100,0)+6+SUM(IF((E48=$CL$7:$CL$59)=TRUE,1,0))-1))))*$S$3*IF(AND($DV$4=4,F48=0),1.1,1),1/TRANSPOSE(W48-INDIRECT(_xlfn.CONCAT($CI$1,MATCH(D48,$CH$7:$CH$100,0)+6)):INDIRECT(_xlfn.CONCAT($CI$1,MATCH(D48,$CH$7:$CH$100,0)+6+SUM(IF((D48=$CH$7:$CH$59)=TRUE,1,0))-1))*$R$3)),3)=1,1,0)),W48-INDIRECT(_xlfn.CONCAT($CI$1,MATCH(D48,$CH$7:$CH$100,0)+6)):INDIRECT(_xlfn.CONCAT($CI$1,MATCH(D48,$CH$7:$CH$100,0)+6+SUM(IF((D48=$CH$7:$CH$59)=TRUE,1,0))-1))*$R$3))/($S$3*$Q48),1,-1,TRUE)),1),"")</f>
        <v/>
      </c>
      <c r="AB48" s="65"/>
      <c r="AC48" s="65"/>
      <c r="AD48" s="65"/>
      <c r="AE48" s="65"/>
      <c r="AF48" s="65"/>
      <c r="AG48" s="65"/>
      <c r="AH48" s="65"/>
      <c r="AI48" s="6"/>
      <c r="AJ48" s="28" t="str">
        <f t="shared" ca="1" si="24"/>
        <v/>
      </c>
      <c r="AK48" s="29" t="str">
        <f t="shared" si="25"/>
        <v/>
      </c>
      <c r="AL48" s="29" t="str">
        <f t="shared" si="26"/>
        <v/>
      </c>
      <c r="AM48" s="29" t="str">
        <f t="shared" si="27"/>
        <v/>
      </c>
      <c r="AN48" s="112" t="str">
        <f t="shared" si="28"/>
        <v/>
      </c>
      <c r="AO48" s="28" t="str">
        <f t="shared" ca="1" si="14"/>
        <v/>
      </c>
      <c r="AP48" s="29" t="str">
        <f t="shared" si="15"/>
        <v/>
      </c>
      <c r="AQ48" s="29" t="str">
        <f t="shared" si="16"/>
        <v/>
      </c>
      <c r="AR48" s="29" t="str">
        <f t="shared" si="17"/>
        <v/>
      </c>
      <c r="AS48" s="30" t="str">
        <f t="shared" si="18"/>
        <v/>
      </c>
      <c r="AT48" s="6"/>
      <c r="AU48" s="20"/>
      <c r="AV48" s="20"/>
      <c r="AW48" s="44">
        <f t="shared" si="30"/>
        <v>12</v>
      </c>
      <c r="AX48" s="35" t="e">
        <f t="shared" si="31"/>
        <v>#N/A</v>
      </c>
      <c r="AY48" s="35" t="e" cm="1">
        <f t="array" ref="AY48">_xlfn.XMATCH(1,IF(IF((AU48=$DP$24:$EO$24)=TRUE,1,0)+IF((AV48=$DP$25:$EO$25)=TRUE,1,0)=2,1,0))</f>
        <v>#N/A</v>
      </c>
      <c r="AZ48" s="35" t="str" cm="1">
        <f t="array" aca="1" ref="AZ48:BD48" ca="1">AJ48:AN48</f>
        <v/>
      </c>
      <c r="BA48" s="35" t="str">
        <f ca="1"/>
        <v/>
      </c>
      <c r="BB48" s="35" t="str">
        <f ca="1"/>
        <v/>
      </c>
      <c r="BC48" s="35" t="str">
        <f ca="1"/>
        <v/>
      </c>
      <c r="BD48" s="35" t="str">
        <f ca="1"/>
        <v/>
      </c>
      <c r="BE48" s="35">
        <f t="shared" si="32"/>
        <v>0</v>
      </c>
      <c r="BF48" s="35" t="e" cm="1">
        <f t="array" ref="BF48">IF(AND(BE48=1,AX48&lt;&gt;1),VLOOKUP(E48,변환표준점수!$H$8:$O$60,_xlfn.XMATCH('표점 계산기'!$AU48,변환표준점수!$I$6:$O$6)+1,FALSE),IF(AND($E48=0,$DW$4=1),INDEX($CQ$7:$CQ$73,SUM(IF(AO48=$CY$7:$CY$59,ROW($A$1:$A$50),0))),IF(AND($E48&lt;&gt;0,$DW$4&lt;&gt;1),INDEX($CM$7:$CM$73,SUM(IF(AO48=$CU$7:$CU$59,ROW($A$1:$A$50),0))),AO48:AS48)))</f>
        <v>#N/A</v>
      </c>
      <c r="BG48" s="35"/>
      <c r="BH48" s="35"/>
      <c r="BI48" s="35"/>
      <c r="BJ48" s="35"/>
      <c r="BK48" s="35" t="e">
        <f>VLOOKUP(G48,변환표준점수!$X$8:$AM$16,_xlfn.XMATCH(AU48,변환표준점수!$Y$5:$AM$5)+IF(OR(AW48=6,AW48=7,AW48=10,AW48=11),IF(AX48=1,0,1),0)+1,FALSE)</f>
        <v>#N/A</v>
      </c>
      <c r="BL48" s="35" t="e">
        <f>VLOOKUP(H48,변환표준점수!$AO$8:$BE$16,_xlfn.XMATCH(AU48,변환표준점수!$AP$5:$BE$5)+IF(OR(AW48=3,AW48=6,AW48=8,AW48=9,AW48=10),IF(AX48=1,0,1),0)+1,FALSE)</f>
        <v>#N/A</v>
      </c>
      <c r="BM48" s="35" t="e">
        <f>IF(I48=0,VLOOKUP(K48,변환표준점수!$BU$8:$CF$62,'표점 계산기'!$AW48+1,FALSE),VLOOKUP(I48,변환표준점수!$BH$8:$BS$62,'표점 계산기'!$AW48+1,FALSE))</f>
        <v>#N/A</v>
      </c>
      <c r="BN48" s="35" t="e">
        <f>IF(J48=0,VLOOKUP(L48,변환표준점수!$BU$8:$CF$62,'표점 계산기'!$AW48+1,FALSE),VLOOKUP(J48,변환표준점수!$BH$8:$BS$62,'표점 계산기'!$AW48+1,FALSE))</f>
        <v>#N/A</v>
      </c>
      <c r="BO48" s="35" cm="1">
        <f t="array" ref="BO48">IF(M48=0,0,IF(OR(AW48=3,AW48=4),0,IF(AW48=1,INDEX($DI$7:$DI$15,SUM(IF(M48&lt;$DH$7:$DH$15=TRUE,1,0))+1),VLOOKUP(M48,변환표준점수!$BH$8:$BS$62,'표점 계산기'!AW48+1,FALSE))))</f>
        <v>0</v>
      </c>
      <c r="BP48" s="35" t="e" cm="1">
        <f t="array" ref="BP48">INDEX($DP$24:$EO$31,COLUMN(C43),$AY48)</f>
        <v>#N/A</v>
      </c>
      <c r="BQ48" s="35" t="e" cm="1">
        <f t="array" ref="BQ48">INDEX($DP$24:$EO$31,COLUMN(D43),$AY48)</f>
        <v>#N/A</v>
      </c>
      <c r="BR48" s="35" t="e" cm="1">
        <f t="array" ref="BR48">INDEX($DP$24:$EO$31,COLUMN(E43),$AY48)</f>
        <v>#N/A</v>
      </c>
      <c r="BS48" s="35" t="e" cm="1">
        <f t="array" ref="BS48">INDEX($DP$24:$EO$31,COLUMN(F43),$AY48)</f>
        <v>#N/A</v>
      </c>
      <c r="BT48" s="35" t="e" cm="1">
        <f t="array" ref="BT48">INDEX($DP$24:$EO$31,COLUMN(G43),$AY48)</f>
        <v>#N/A</v>
      </c>
      <c r="BU48" s="35" t="e" cm="1">
        <f t="array" ref="BU48">INDEX($DP$24:$EO$31,COLUMN(H43),$AY48)</f>
        <v>#N/A</v>
      </c>
      <c r="BV48" s="59" t="str" cm="1">
        <f t="array" aca="1" ref="BV48:BZ48" ca="1">IFERROR(ROUND(IF(IFERROR(BF48:BJ48/BF48:BJ48,0)=1,(IFERROR(AZ48:BD48*BP48,0)+IFERROR(BF48:BJ48*BQ48,0)+(SUM(BM48:BO48)-MIN(BM48:BO48))*BR48+BK48*BS48+BL48*BT48)*BU48+BK48*(1-BS48)+BL48*(1-BT48)+IF(AW48=1,BO48,0),""),2),"")</f>
        <v/>
      </c>
      <c r="BW48" s="48" t="str">
        <f ca="1"/>
        <v/>
      </c>
      <c r="BX48" s="48" t="str">
        <f ca="1"/>
        <v/>
      </c>
      <c r="BY48" s="48" t="str">
        <f ca="1"/>
        <v/>
      </c>
      <c r="BZ48" s="60" t="str">
        <f ca="1"/>
        <v/>
      </c>
      <c r="CA48" s="6"/>
      <c r="CB48" s="5"/>
      <c r="CC48" s="5"/>
      <c r="CD48" s="5"/>
      <c r="CE48" s="5"/>
      <c r="CF48" s="5"/>
      <c r="CG48" s="5"/>
      <c r="CH48" s="64">
        <v>47</v>
      </c>
      <c r="CI48" s="64">
        <v>100</v>
      </c>
      <c r="CJ48" s="64">
        <v>47</v>
      </c>
      <c r="CK48" s="5"/>
      <c r="CL48" s="64">
        <v>37</v>
      </c>
      <c r="CM48" s="64">
        <v>95</v>
      </c>
      <c r="CN48" s="64">
        <v>37</v>
      </c>
      <c r="CO48" s="6"/>
      <c r="CP48" s="64">
        <v>46</v>
      </c>
      <c r="CQ48" s="64">
        <v>95</v>
      </c>
      <c r="CR48" s="64">
        <v>46</v>
      </c>
      <c r="CS48" s="5"/>
      <c r="CT48" s="64">
        <v>37</v>
      </c>
      <c r="CU48" s="6" cm="1">
        <f t="array" ref="CU48">INDEX(변환표준점수!$I$8:$O$60,ROW(A42),_xlfn.XMATCH('표점 계산기'!$B$3,변환표준점수!$I$6:$O$6))</f>
        <v>0</v>
      </c>
      <c r="CV48" s="64">
        <v>37</v>
      </c>
      <c r="CW48" s="5"/>
      <c r="CX48" s="6">
        <v>62</v>
      </c>
      <c r="CY48" s="6">
        <v>110.5</v>
      </c>
      <c r="CZ48" s="6">
        <v>70</v>
      </c>
      <c r="DA48" s="5"/>
      <c r="DB48" s="5"/>
      <c r="DC48" s="5"/>
      <c r="DD48" s="5"/>
      <c r="DE48" s="5"/>
      <c r="DF48" s="5"/>
      <c r="DG48" s="5"/>
      <c r="DH48" s="5"/>
      <c r="DI48" s="5"/>
      <c r="DJ48" s="5"/>
      <c r="DK48" s="6">
        <v>59</v>
      </c>
      <c r="DL48" s="5" t="e">
        <f>VLOOKUP(DK48,변환표준점수!$BH$8:$BS$62,1+'표점 계산기'!DV45,FALSE)</f>
        <v>#N/A</v>
      </c>
      <c r="DM48" s="5" t="e">
        <f>VLOOKUP(DK48,변환표준점수!$BU$8:$CF$46,1+'표점 계산기'!$DV$4,FALSE)</f>
        <v>#N/A</v>
      </c>
      <c r="DN48" s="5"/>
      <c r="DO48" s="5"/>
      <c r="DP48" s="5"/>
      <c r="DQ48" s="5"/>
      <c r="DR48" s="5"/>
      <c r="DS48" s="5"/>
      <c r="DT48" s="5"/>
      <c r="DU48" s="6"/>
      <c r="DV48" s="6"/>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row>
    <row r="49" spans="1:162" x14ac:dyDescent="0.3">
      <c r="A49" s="5"/>
      <c r="B49" s="17" t="str">
        <f t="shared" si="2"/>
        <v/>
      </c>
      <c r="C49" s="23"/>
      <c r="D49" s="23"/>
      <c r="E49" s="23"/>
      <c r="F49" s="23"/>
      <c r="G49" s="23"/>
      <c r="H49" s="24"/>
      <c r="I49" s="24"/>
      <c r="J49" s="24"/>
      <c r="K49" s="24"/>
      <c r="L49" s="24"/>
      <c r="M49" s="24"/>
      <c r="N49" s="23"/>
      <c r="O49" s="24"/>
      <c r="P49" s="6"/>
      <c r="Q49" s="65">
        <f t="shared" si="3"/>
        <v>1</v>
      </c>
      <c r="R49" s="6" t="e">
        <f t="shared" si="20"/>
        <v>#N/A</v>
      </c>
      <c r="S49" s="6" t="e">
        <f t="shared" si="21"/>
        <v>#N/A</v>
      </c>
      <c r="T49" s="6" t="e">
        <f t="shared" si="22"/>
        <v>#N/A</v>
      </c>
      <c r="U49" s="6" t="e">
        <f t="shared" si="23"/>
        <v>#N/A</v>
      </c>
      <c r="V49" s="8" cm="1">
        <f t="array" ref="V49">IF(M49=0,0,IF(OR($DV$4=3,$DV$4=4),0,IF($DV$4=1,INDEX($DI$7:$DI$15,SUM(IF(M49&lt;$DH$7:$DH$15=TRUE,1,0))+1),VLOOKUP(M49,$DK$7:$DL$107,2,FALSE))))</f>
        <v>0</v>
      </c>
      <c r="W49" s="6" t="e">
        <f t="shared" si="8"/>
        <v>#N/A</v>
      </c>
      <c r="X49" s="65" cm="1">
        <f t="array" aca="1" ref="X49" ca="1">SUM(IF((IF(E49=0,INDIRECT(_xlfn.CONCAT($CQ$1,MATCH(F49,$CP$7:$CP$100,0)+6)):INDIRECT(_xlfn.CONCAT($CQ$1,MATCH(F49,$CP$7:$CP$100,0)+6+SUM(IF((F49=$CP$7:$CP$59)=TRUE,1,0))-1)),INDIRECT(_xlfn.CONCAT($CM$1,MATCH(E49,$CL$7:$CL$100,0)+6)):INDIRECT(_xlfn.CONCAT($CM$1,MATCH(E49,$CL$7:$CL$100,0)+6+SUM(IF((E49=$CL$7:$CL$59)=TRUE,1,0))-1)))*$S$3*$Q49)=0,0,1))</f>
        <v>2</v>
      </c>
      <c r="Y49" s="65" t="e" cm="1">
        <f t="array" aca="1" ref="Y49" ca="1">SUM(IF((TRANSPOSE(MMULT(MMULT(_xlfn.MUNIT(X49),IF(ROUND(MMULT(IF(E49=0,INDIRECT(_xlfn.CONCAT($CQ$1,MATCH(F49,$CP$7:$CP$100,0)+6)):INDIRECT(_xlfn.CONCAT($CQ$1,MATCH(F49,$CP$7:$CP$100,0)+6+SUM(IF((F49=$CP$7:$CP$59)=TRUE,1,0))-1)),INDIRECT(_xlfn.CONCAT($CM$1,MATCH(E49,$CL$7:$CL$100,0)+6)):INDIRECT(_xlfn.CONCAT($CM$1,MATCH(E49,$CL$7:$CL$100,0)+6+SUM(IF((E49=$CL$7:$CL$59)=TRUE,1,0))-1)))*$S$3*$Q49,1/TRANSPOSE(W49-INDIRECT(_xlfn.CONCAT($CI$1,MATCH(D49,$CH$7:$CH$100,0)+6)):INDIRECT(_xlfn.CONCAT($CI$1,MATCH(D49,$CH$7:$CH$100,0)+6+SUM(IF((D49=$CH$7:$CH$59)=TRUE,1,0))-1))*$R$3)),1)=1,1,0)),W49-INDIRECT(_xlfn.CONCAT($CI$1,MATCH(D49,$CH$7:$CH$100,0)+6)):INDIRECT(_xlfn.CONCAT($CI$1,MATCH(D49,$CH$7:$CH$100,0)+6+SUM(IF((D49=$CH$7:$CH$59)=TRUE,1,0))-1))*$R$3)))=0,0,1))</f>
        <v>#N/A</v>
      </c>
      <c r="Z49" s="65"/>
      <c r="AA49" s="65" t="str" cm="1">
        <f t="array" aca="1" ref="AA49" ca="1">IFERROR(ROUND(IF(_xlfn._xlws.SORT(TRANSPOSE(MMULT(MMULT(_xlfn.MUNIT(X49),IF(ROUND(MMULT(IF(E49=0,IF($DW$4=1,INDIRECT(_xlfn.CONCAT($CY$1,MATCH(F49,$CX$7:$CX$100,0)+6)):INDIRECT(_xlfn.CONCAT($CY$1,MATCH(F49,$CX$7:$CX$100,0)+6+SUM(IF((F49=$CX$7:$CX$59)=TRUE,1,0))-1)),INDIRECT(_xlfn.CONCAT($CQ$1,MATCH(F49,$CP$7:$CP$100,0)+6)):INDIRECT(_xlfn.CONCAT($CQ$1,MATCH(F49,$CP$7:$CP$100,0)+6+SUM(IF((F49=$CP$7:$CP$59)=TRUE,1,0))-1))),IF(OR($DW$4=2,$DW$4=3),INDIRECT(_xlfn.CONCAT($CU$1,MATCH(E49,$CT$7:$CT$100,0)+6)):INDIRECT(_xlfn.CONCAT($CU$1,MATCH(E49,$CT$7:$CT$100,0)+6+SUM(IF((E49=$CT$7:$CT$59)=TRUE,1,0))-1)),INDIRECT(_xlfn.CONCAT($CM$1,MATCH(E49,$CL$7:$CL$100,0)+6)):INDIRECT(_xlfn.CONCAT($CM$1,MATCH(E49,$CL$7:$CL$100,0)+6+SUM(IF((E49=$CL$7:$CL$59)=TRUE,1,0))-1))))*$S$3*IF(AND($DV$4=4,F49=0),1.1,1),1/TRANSPOSE(W49-INDIRECT(_xlfn.CONCAT($CI$1,MATCH(D49,$CH$7:$CH$100,0)+6)):INDIRECT(_xlfn.CONCAT($CI$1,MATCH(D49,$CH$7:$CH$100,0)+6+SUM(IF((D49=$CH$7:$CH$59)=TRUE,1,0))-1))*$R$3)),3)=1,1,0)),W49-INDIRECT(_xlfn.CONCAT($CI$1,MATCH(D49,$CH$7:$CH$100,0)+6)):INDIRECT(_xlfn.CONCAT($CI$1,MATCH(D49,$CH$7:$CH$100,0)+6+SUM(IF((D49=$CH$7:$CH$59)=TRUE,1,0))-1))*$R$3))/($S$3*$Q49),1,-1,TRUE)=0,"",_xlfn._xlws.SORT(TRANSPOSE(MMULT(MMULT(_xlfn.MUNIT(X49),IF(ROUND(MMULT(IF(E49=0,IF($DW$4=1,INDIRECT(_xlfn.CONCAT($CY$1,MATCH(F49,$CX$7:$CX$100,0)+6)):INDIRECT(_xlfn.CONCAT($CY$1,MATCH(F49,$CX$7:$CX$100,0)+6+SUM(IF((F49=$CX$7:$CX$59)=TRUE,1,0))-1)),INDIRECT(_xlfn.CONCAT($CQ$1,MATCH(F49,$CP$7:$CP$100,0)+6)):INDIRECT(_xlfn.CONCAT($CQ$1,MATCH(F49,$CP$7:$CP$100,0)+6+SUM(IF((F49=$CP$7:$CP$59)=TRUE,1,0))-1))),IF(OR($DW$4=2,$DW$4=3),INDIRECT(_xlfn.CONCAT($CU$1,MATCH(E49,$CT$7:$CT$100,0)+6)):INDIRECT(_xlfn.CONCAT($CU$1,MATCH(E49,$CT$7:$CT$100,0)+6+SUM(IF((E49=$CT$7:$CT$59)=TRUE,1,0))-1)),INDIRECT(_xlfn.CONCAT($CM$1,MATCH(E49,$CL$7:$CL$100,0)+6)):INDIRECT(_xlfn.CONCAT($CM$1,MATCH(E49,$CL$7:$CL$100,0)+6+SUM(IF((E49=$CL$7:$CL$59)=TRUE,1,0))-1))))*$S$3*IF(AND($DV$4=4,F49=0),1.1,1),1/TRANSPOSE(W49-INDIRECT(_xlfn.CONCAT($CI$1,MATCH(D49,$CH$7:$CH$100,0)+6)):INDIRECT(_xlfn.CONCAT($CI$1,MATCH(D49,$CH$7:$CH$100,0)+6+SUM(IF((D49=$CH$7:$CH$59)=TRUE,1,0))-1))*$R$3)),3)=1,1,0)),W49-INDIRECT(_xlfn.CONCAT($CI$1,MATCH(D49,$CH$7:$CH$100,0)+6)):INDIRECT(_xlfn.CONCAT($CI$1,MATCH(D49,$CH$7:$CH$100,0)+6+SUM(IF((D49=$CH$7:$CH$59)=TRUE,1,0))-1))*$R$3))/($S$3*$Q49),1,-1,TRUE)),1),"")</f>
        <v/>
      </c>
      <c r="AB49" s="65"/>
      <c r="AC49" s="65"/>
      <c r="AD49" s="65"/>
      <c r="AE49" s="65"/>
      <c r="AF49" s="65"/>
      <c r="AG49" s="65"/>
      <c r="AH49" s="65"/>
      <c r="AI49" s="6"/>
      <c r="AJ49" s="28" t="str">
        <f t="shared" ca="1" si="24"/>
        <v/>
      </c>
      <c r="AK49" s="29" t="str">
        <f t="shared" si="25"/>
        <v/>
      </c>
      <c r="AL49" s="29" t="str">
        <f t="shared" si="26"/>
        <v/>
      </c>
      <c r="AM49" s="29" t="str">
        <f t="shared" si="27"/>
        <v/>
      </c>
      <c r="AN49" s="112" t="str">
        <f t="shared" si="28"/>
        <v/>
      </c>
      <c r="AO49" s="28" t="str">
        <f t="shared" ca="1" si="14"/>
        <v/>
      </c>
      <c r="AP49" s="29" t="str">
        <f t="shared" si="15"/>
        <v/>
      </c>
      <c r="AQ49" s="29" t="str">
        <f t="shared" si="16"/>
        <v/>
      </c>
      <c r="AR49" s="29" t="str">
        <f t="shared" si="17"/>
        <v/>
      </c>
      <c r="AS49" s="30" t="str">
        <f t="shared" si="18"/>
        <v/>
      </c>
      <c r="AT49" s="6"/>
      <c r="AU49" s="20"/>
      <c r="AV49" s="20"/>
      <c r="AW49" s="44">
        <f t="shared" si="30"/>
        <v>12</v>
      </c>
      <c r="AX49" s="35" t="e">
        <f t="shared" si="31"/>
        <v>#N/A</v>
      </c>
      <c r="AY49" s="35" t="e" cm="1">
        <f t="array" ref="AY49">_xlfn.XMATCH(1,IF(IF((AU49=$DP$24:$EO$24)=TRUE,1,0)+IF((AV49=$DP$25:$EO$25)=TRUE,1,0)=2,1,0))</f>
        <v>#N/A</v>
      </c>
      <c r="AZ49" s="35" t="str" cm="1">
        <f t="array" aca="1" ref="AZ49:BD49" ca="1">AJ49:AN49</f>
        <v/>
      </c>
      <c r="BA49" s="35" t="str">
        <f ca="1"/>
        <v/>
      </c>
      <c r="BB49" s="35" t="str">
        <f ca="1"/>
        <v/>
      </c>
      <c r="BC49" s="35" t="str">
        <f ca="1"/>
        <v/>
      </c>
      <c r="BD49" s="35" t="str">
        <f ca="1"/>
        <v/>
      </c>
      <c r="BE49" s="35">
        <f t="shared" si="32"/>
        <v>0</v>
      </c>
      <c r="BF49" s="35" t="e" cm="1">
        <f t="array" ref="BF49">IF(AND(BE49=1,AX49&lt;&gt;1),VLOOKUP(E49,변환표준점수!$H$8:$O$60,_xlfn.XMATCH('표점 계산기'!$AU49,변환표준점수!$I$6:$O$6)+1,FALSE),IF(AND($E49=0,$DW$4=1),INDEX($CQ$7:$CQ$73,SUM(IF(AO49=$CY$7:$CY$59,ROW($A$1:$A$50),0))),IF(AND($E49&lt;&gt;0,$DW$4&lt;&gt;1),INDEX($CM$7:$CM$73,SUM(IF(AO49=$CU$7:$CU$59,ROW($A$1:$A$50),0))),AO49:AS49)))</f>
        <v>#N/A</v>
      </c>
      <c r="BG49" s="35"/>
      <c r="BH49" s="35"/>
      <c r="BI49" s="35"/>
      <c r="BJ49" s="35"/>
      <c r="BK49" s="35" t="e">
        <f>VLOOKUP(G49,변환표준점수!$X$8:$AM$16,_xlfn.XMATCH(AU49,변환표준점수!$Y$5:$AM$5)+IF(OR(AW49=6,AW49=7,AW49=10,AW49=11),IF(AX49=1,0,1),0)+1,FALSE)</f>
        <v>#N/A</v>
      </c>
      <c r="BL49" s="35" t="e">
        <f>VLOOKUP(H49,변환표준점수!$AO$8:$BE$16,_xlfn.XMATCH(AU49,변환표준점수!$AP$5:$BE$5)+IF(OR(AW49=3,AW49=6,AW49=8,AW49=9,AW49=10),IF(AX49=1,0,1),0)+1,FALSE)</f>
        <v>#N/A</v>
      </c>
      <c r="BM49" s="35" t="e">
        <f>IF(I49=0,VLOOKUP(K49,변환표준점수!$BU$8:$CF$62,'표점 계산기'!$AW49+1,FALSE),VLOOKUP(I49,변환표준점수!$BH$8:$BS$62,'표점 계산기'!$AW49+1,FALSE))</f>
        <v>#N/A</v>
      </c>
      <c r="BN49" s="35" t="e">
        <f>IF(J49=0,VLOOKUP(L49,변환표준점수!$BU$8:$CF$62,'표점 계산기'!$AW49+1,FALSE),VLOOKUP(J49,변환표준점수!$BH$8:$BS$62,'표점 계산기'!$AW49+1,FALSE))</f>
        <v>#N/A</v>
      </c>
      <c r="BO49" s="35" cm="1">
        <f t="array" ref="BO49">IF(M49=0,0,IF(OR(AW49=3,AW49=4),0,IF(AW49=1,INDEX($DI$7:$DI$15,SUM(IF(M49&lt;$DH$7:$DH$15=TRUE,1,0))+1),VLOOKUP(M49,변환표준점수!$BH$8:$BS$62,'표점 계산기'!AW49+1,FALSE))))</f>
        <v>0</v>
      </c>
      <c r="BP49" s="35" t="e" cm="1">
        <f t="array" ref="BP49">INDEX($DP$24:$EO$31,COLUMN(C44),$AY49)</f>
        <v>#N/A</v>
      </c>
      <c r="BQ49" s="35" t="e" cm="1">
        <f t="array" ref="BQ49">INDEX($DP$24:$EO$31,COLUMN(D44),$AY49)</f>
        <v>#N/A</v>
      </c>
      <c r="BR49" s="35" t="e" cm="1">
        <f t="array" ref="BR49">INDEX($DP$24:$EO$31,COLUMN(E44),$AY49)</f>
        <v>#N/A</v>
      </c>
      <c r="BS49" s="35" t="e" cm="1">
        <f t="array" ref="BS49">INDEX($DP$24:$EO$31,COLUMN(F44),$AY49)</f>
        <v>#N/A</v>
      </c>
      <c r="BT49" s="35" t="e" cm="1">
        <f t="array" ref="BT49">INDEX($DP$24:$EO$31,COLUMN(G44),$AY49)</f>
        <v>#N/A</v>
      </c>
      <c r="BU49" s="35" t="e" cm="1">
        <f t="array" ref="BU49">INDEX($DP$24:$EO$31,COLUMN(H44),$AY49)</f>
        <v>#N/A</v>
      </c>
      <c r="BV49" s="59" t="str" cm="1">
        <f t="array" aca="1" ref="BV49:BZ49" ca="1">IFERROR(ROUND(IF(IFERROR(BF49:BJ49/BF49:BJ49,0)=1,(IFERROR(AZ49:BD49*BP49,0)+IFERROR(BF49:BJ49*BQ49,0)+(SUM(BM49:BO49)-MIN(BM49:BO49))*BR49+BK49*BS49+BL49*BT49)*BU49+BK49*(1-BS49)+BL49*(1-BT49)+IF(AW49=1,BO49,0),""),2),"")</f>
        <v/>
      </c>
      <c r="BW49" s="48" t="str">
        <f ca="1"/>
        <v/>
      </c>
      <c r="BX49" s="48" t="str">
        <f ca="1"/>
        <v/>
      </c>
      <c r="BY49" s="48" t="str">
        <f ca="1"/>
        <v/>
      </c>
      <c r="BZ49" s="60" t="str">
        <f ca="1"/>
        <v/>
      </c>
      <c r="CA49" s="6"/>
      <c r="CB49" s="5"/>
      <c r="CC49" s="5"/>
      <c r="CD49" s="5"/>
      <c r="CE49" s="5"/>
      <c r="CF49" s="5"/>
      <c r="CG49" s="5"/>
      <c r="CH49" s="64">
        <v>45</v>
      </c>
      <c r="CI49" s="64">
        <v>99</v>
      </c>
      <c r="CJ49" s="64">
        <v>45</v>
      </c>
      <c r="CK49" s="5"/>
      <c r="CL49" s="64">
        <v>35</v>
      </c>
      <c r="CM49" s="64">
        <v>94</v>
      </c>
      <c r="CN49" s="64">
        <v>35</v>
      </c>
      <c r="CO49" s="6"/>
      <c r="CP49" s="64">
        <v>45</v>
      </c>
      <c r="CQ49" s="64">
        <v>94</v>
      </c>
      <c r="CR49" s="64">
        <v>45</v>
      </c>
      <c r="CS49" s="5"/>
      <c r="CT49" s="64">
        <v>35</v>
      </c>
      <c r="CU49" s="6" cm="1">
        <f t="array" ref="CU49">INDEX(변환표준점수!$I$8:$O$60,ROW(A43),_xlfn.XMATCH('표점 계산기'!$B$3,변환표준점수!$I$6:$O$6))</f>
        <v>0</v>
      </c>
      <c r="CV49" s="64">
        <v>35</v>
      </c>
      <c r="CW49" s="5"/>
      <c r="CX49" s="6">
        <v>60</v>
      </c>
      <c r="CY49" s="6">
        <v>109.5</v>
      </c>
      <c r="CZ49" s="6">
        <v>69</v>
      </c>
      <c r="DA49" s="5"/>
      <c r="DB49" s="5"/>
      <c r="DC49" s="5"/>
      <c r="DD49" s="5"/>
      <c r="DE49" s="5"/>
      <c r="DF49" s="5"/>
      <c r="DG49" s="5"/>
      <c r="DH49" s="5"/>
      <c r="DI49" s="5"/>
      <c r="DJ49" s="5"/>
      <c r="DK49" s="6">
        <v>58</v>
      </c>
      <c r="DL49" s="5">
        <v>53.46</v>
      </c>
      <c r="DM49" s="5" t="e">
        <f>VLOOKUP(DK49,변환표준점수!$BU$8:$CF$46,1+'표점 계산기'!$DV$4,FALSE)</f>
        <v>#N/A</v>
      </c>
      <c r="DN49" s="5"/>
      <c r="DO49" s="5"/>
      <c r="DP49" s="5"/>
      <c r="DQ49" s="5"/>
      <c r="DR49" s="5"/>
      <c r="DS49" s="5"/>
      <c r="DT49" s="5"/>
      <c r="DU49" s="6"/>
      <c r="DV49" s="6"/>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row>
    <row r="50" spans="1:162" x14ac:dyDescent="0.3">
      <c r="A50" s="5"/>
      <c r="B50" s="17" t="str">
        <f t="shared" si="2"/>
        <v/>
      </c>
      <c r="C50" s="23"/>
      <c r="D50" s="23"/>
      <c r="E50" s="23"/>
      <c r="F50" s="23"/>
      <c r="G50" s="23"/>
      <c r="H50" s="24"/>
      <c r="I50" s="24"/>
      <c r="J50" s="24"/>
      <c r="K50" s="24"/>
      <c r="L50" s="24"/>
      <c r="M50" s="24"/>
      <c r="N50" s="23"/>
      <c r="O50" s="24"/>
      <c r="P50" s="6"/>
      <c r="Q50" s="65">
        <f t="shared" si="3"/>
        <v>1</v>
      </c>
      <c r="R50" s="6" t="e">
        <f t="shared" si="20"/>
        <v>#N/A</v>
      </c>
      <c r="S50" s="6" t="e">
        <f t="shared" si="21"/>
        <v>#N/A</v>
      </c>
      <c r="T50" s="6" t="e">
        <f t="shared" si="22"/>
        <v>#N/A</v>
      </c>
      <c r="U50" s="6" t="e">
        <f t="shared" si="23"/>
        <v>#N/A</v>
      </c>
      <c r="V50" s="8" cm="1">
        <f t="array" ref="V50">IF(M50=0,0,IF(OR($DV$4=3,$DV$4=4),0,IF($DV$4=1,INDEX($DI$7:$DI$15,SUM(IF(M50&lt;$DH$7:$DH$15=TRUE,1,0))+1),VLOOKUP(M50,$DK$7:$DL$107,2,FALSE))))</f>
        <v>0</v>
      </c>
      <c r="W50" s="6" t="e">
        <f t="shared" si="8"/>
        <v>#N/A</v>
      </c>
      <c r="X50" s="65" cm="1">
        <f t="array" aca="1" ref="X50" ca="1">SUM(IF((IF(E50=0,INDIRECT(_xlfn.CONCAT($CQ$1,MATCH(F50,$CP$7:$CP$100,0)+6)):INDIRECT(_xlfn.CONCAT($CQ$1,MATCH(F50,$CP$7:$CP$100,0)+6+SUM(IF((F50=$CP$7:$CP$59)=TRUE,1,0))-1)),INDIRECT(_xlfn.CONCAT($CM$1,MATCH(E50,$CL$7:$CL$100,0)+6)):INDIRECT(_xlfn.CONCAT($CM$1,MATCH(E50,$CL$7:$CL$100,0)+6+SUM(IF((E50=$CL$7:$CL$59)=TRUE,1,0))-1)))*$S$3*$Q50)=0,0,1))</f>
        <v>2</v>
      </c>
      <c r="Y50" s="65" t="e" cm="1">
        <f t="array" aca="1" ref="Y50" ca="1">SUM(IF((TRANSPOSE(MMULT(MMULT(_xlfn.MUNIT(X50),IF(ROUND(MMULT(IF(E50=0,INDIRECT(_xlfn.CONCAT($CQ$1,MATCH(F50,$CP$7:$CP$100,0)+6)):INDIRECT(_xlfn.CONCAT($CQ$1,MATCH(F50,$CP$7:$CP$100,0)+6+SUM(IF((F50=$CP$7:$CP$59)=TRUE,1,0))-1)),INDIRECT(_xlfn.CONCAT($CM$1,MATCH(E50,$CL$7:$CL$100,0)+6)):INDIRECT(_xlfn.CONCAT($CM$1,MATCH(E50,$CL$7:$CL$100,0)+6+SUM(IF((E50=$CL$7:$CL$59)=TRUE,1,0))-1)))*$S$3*$Q50,1/TRANSPOSE(W50-INDIRECT(_xlfn.CONCAT($CI$1,MATCH(D50,$CH$7:$CH$100,0)+6)):INDIRECT(_xlfn.CONCAT($CI$1,MATCH(D50,$CH$7:$CH$100,0)+6+SUM(IF((D50=$CH$7:$CH$59)=TRUE,1,0))-1))*$R$3)),1)=1,1,0)),W50-INDIRECT(_xlfn.CONCAT($CI$1,MATCH(D50,$CH$7:$CH$100,0)+6)):INDIRECT(_xlfn.CONCAT($CI$1,MATCH(D50,$CH$7:$CH$100,0)+6+SUM(IF((D50=$CH$7:$CH$59)=TRUE,1,0))-1))*$R$3)))=0,0,1))</f>
        <v>#N/A</v>
      </c>
      <c r="Z50" s="65"/>
      <c r="AA50" s="65" t="str" cm="1">
        <f t="array" aca="1" ref="AA50" ca="1">IFERROR(ROUND(IF(_xlfn._xlws.SORT(TRANSPOSE(MMULT(MMULT(_xlfn.MUNIT(X50),IF(ROUND(MMULT(IF(E50=0,IF($DW$4=1,INDIRECT(_xlfn.CONCAT($CY$1,MATCH(F50,$CX$7:$CX$100,0)+6)):INDIRECT(_xlfn.CONCAT($CY$1,MATCH(F50,$CX$7:$CX$100,0)+6+SUM(IF((F50=$CX$7:$CX$59)=TRUE,1,0))-1)),INDIRECT(_xlfn.CONCAT($CQ$1,MATCH(F50,$CP$7:$CP$100,0)+6)):INDIRECT(_xlfn.CONCAT($CQ$1,MATCH(F50,$CP$7:$CP$100,0)+6+SUM(IF((F50=$CP$7:$CP$59)=TRUE,1,0))-1))),IF(OR($DW$4=2,$DW$4=3),INDIRECT(_xlfn.CONCAT($CU$1,MATCH(E50,$CT$7:$CT$100,0)+6)):INDIRECT(_xlfn.CONCAT($CU$1,MATCH(E50,$CT$7:$CT$100,0)+6+SUM(IF((E50=$CT$7:$CT$59)=TRUE,1,0))-1)),INDIRECT(_xlfn.CONCAT($CM$1,MATCH(E50,$CL$7:$CL$100,0)+6)):INDIRECT(_xlfn.CONCAT($CM$1,MATCH(E50,$CL$7:$CL$100,0)+6+SUM(IF((E50=$CL$7:$CL$59)=TRUE,1,0))-1))))*$S$3*IF(AND($DV$4=4,F50=0),1.1,1),1/TRANSPOSE(W50-INDIRECT(_xlfn.CONCAT($CI$1,MATCH(D50,$CH$7:$CH$100,0)+6)):INDIRECT(_xlfn.CONCAT($CI$1,MATCH(D50,$CH$7:$CH$100,0)+6+SUM(IF((D50=$CH$7:$CH$59)=TRUE,1,0))-1))*$R$3)),3)=1,1,0)),W50-INDIRECT(_xlfn.CONCAT($CI$1,MATCH(D50,$CH$7:$CH$100,0)+6)):INDIRECT(_xlfn.CONCAT($CI$1,MATCH(D50,$CH$7:$CH$100,0)+6+SUM(IF((D50=$CH$7:$CH$59)=TRUE,1,0))-1))*$R$3))/($S$3*$Q50),1,-1,TRUE)=0,"",_xlfn._xlws.SORT(TRANSPOSE(MMULT(MMULT(_xlfn.MUNIT(X50),IF(ROUND(MMULT(IF(E50=0,IF($DW$4=1,INDIRECT(_xlfn.CONCAT($CY$1,MATCH(F50,$CX$7:$CX$100,0)+6)):INDIRECT(_xlfn.CONCAT($CY$1,MATCH(F50,$CX$7:$CX$100,0)+6+SUM(IF((F50=$CX$7:$CX$59)=TRUE,1,0))-1)),INDIRECT(_xlfn.CONCAT($CQ$1,MATCH(F50,$CP$7:$CP$100,0)+6)):INDIRECT(_xlfn.CONCAT($CQ$1,MATCH(F50,$CP$7:$CP$100,0)+6+SUM(IF((F50=$CP$7:$CP$59)=TRUE,1,0))-1))),IF(OR($DW$4=2,$DW$4=3),INDIRECT(_xlfn.CONCAT($CU$1,MATCH(E50,$CT$7:$CT$100,0)+6)):INDIRECT(_xlfn.CONCAT($CU$1,MATCH(E50,$CT$7:$CT$100,0)+6+SUM(IF((E50=$CT$7:$CT$59)=TRUE,1,0))-1)),INDIRECT(_xlfn.CONCAT($CM$1,MATCH(E50,$CL$7:$CL$100,0)+6)):INDIRECT(_xlfn.CONCAT($CM$1,MATCH(E50,$CL$7:$CL$100,0)+6+SUM(IF((E50=$CL$7:$CL$59)=TRUE,1,0))-1))))*$S$3*IF(AND($DV$4=4,F50=0),1.1,1),1/TRANSPOSE(W50-INDIRECT(_xlfn.CONCAT($CI$1,MATCH(D50,$CH$7:$CH$100,0)+6)):INDIRECT(_xlfn.CONCAT($CI$1,MATCH(D50,$CH$7:$CH$100,0)+6+SUM(IF((D50=$CH$7:$CH$59)=TRUE,1,0))-1))*$R$3)),3)=1,1,0)),W50-INDIRECT(_xlfn.CONCAT($CI$1,MATCH(D50,$CH$7:$CH$100,0)+6)):INDIRECT(_xlfn.CONCAT($CI$1,MATCH(D50,$CH$7:$CH$100,0)+6+SUM(IF((D50=$CH$7:$CH$59)=TRUE,1,0))-1))*$R$3))/($S$3*$Q50),1,-1,TRUE)),1),"")</f>
        <v/>
      </c>
      <c r="AB50" s="65"/>
      <c r="AC50" s="65"/>
      <c r="AD50" s="65"/>
      <c r="AE50" s="65"/>
      <c r="AF50" s="65"/>
      <c r="AG50" s="65"/>
      <c r="AH50" s="65"/>
      <c r="AI50" s="6"/>
      <c r="AJ50" s="28" t="str">
        <f t="shared" ca="1" si="24"/>
        <v/>
      </c>
      <c r="AK50" s="29" t="str">
        <f t="shared" si="25"/>
        <v/>
      </c>
      <c r="AL50" s="29" t="str">
        <f t="shared" si="26"/>
        <v/>
      </c>
      <c r="AM50" s="29" t="str">
        <f t="shared" si="27"/>
        <v/>
      </c>
      <c r="AN50" s="112" t="str">
        <f t="shared" si="28"/>
        <v/>
      </c>
      <c r="AO50" s="28" t="str">
        <f t="shared" ca="1" si="14"/>
        <v/>
      </c>
      <c r="AP50" s="29" t="str">
        <f t="shared" si="15"/>
        <v/>
      </c>
      <c r="AQ50" s="29" t="str">
        <f t="shared" si="16"/>
        <v/>
      </c>
      <c r="AR50" s="29" t="str">
        <f t="shared" si="17"/>
        <v/>
      </c>
      <c r="AS50" s="30" t="str">
        <f t="shared" si="18"/>
        <v/>
      </c>
      <c r="AT50" s="6"/>
      <c r="AU50" s="20"/>
      <c r="AV50" s="20"/>
      <c r="AW50" s="44">
        <f t="shared" si="30"/>
        <v>12</v>
      </c>
      <c r="AX50" s="35" t="e">
        <f t="shared" si="31"/>
        <v>#N/A</v>
      </c>
      <c r="AY50" s="35" t="e" cm="1">
        <f t="array" ref="AY50">_xlfn.XMATCH(1,IF(IF((AU50=$DP$24:$EO$24)=TRUE,1,0)+IF((AV50=$DP$25:$EO$25)=TRUE,1,0)=2,1,0))</f>
        <v>#N/A</v>
      </c>
      <c r="AZ50" s="35" t="str" cm="1">
        <f t="array" aca="1" ref="AZ50:BD50" ca="1">AJ50:AN50</f>
        <v/>
      </c>
      <c r="BA50" s="35" t="str">
        <f ca="1"/>
        <v/>
      </c>
      <c r="BB50" s="35" t="str">
        <f ca="1"/>
        <v/>
      </c>
      <c r="BC50" s="35" t="str">
        <f ca="1"/>
        <v/>
      </c>
      <c r="BD50" s="35" t="str">
        <f ca="1"/>
        <v/>
      </c>
      <c r="BE50" s="35">
        <f t="shared" si="32"/>
        <v>0</v>
      </c>
      <c r="BF50" s="35" t="e" cm="1">
        <f t="array" ref="BF50">IF(AND(BE50=1,AX50&lt;&gt;1),VLOOKUP(E50,변환표준점수!$H$8:$O$60,_xlfn.XMATCH('표점 계산기'!$AU50,변환표준점수!$I$6:$O$6)+1,FALSE),IF(AND($E50=0,$DW$4=1),INDEX($CQ$7:$CQ$73,SUM(IF(AO50=$CY$7:$CY$59,ROW($A$1:$A$50),0))),IF(AND($E50&lt;&gt;0,$DW$4&lt;&gt;1),INDEX($CM$7:$CM$73,SUM(IF(AO50=$CU$7:$CU$59,ROW($A$1:$A$50),0))),AO50:AS50)))</f>
        <v>#N/A</v>
      </c>
      <c r="BG50" s="35"/>
      <c r="BH50" s="35"/>
      <c r="BI50" s="35"/>
      <c r="BJ50" s="35"/>
      <c r="BK50" s="35" t="e">
        <f>VLOOKUP(G50,변환표준점수!$X$8:$AM$16,_xlfn.XMATCH(AU50,변환표준점수!$Y$5:$AM$5)+IF(OR(AW50=6,AW50=7,AW50=10,AW50=11),IF(AX50=1,0,1),0)+1,FALSE)</f>
        <v>#N/A</v>
      </c>
      <c r="BL50" s="35" t="e">
        <f>VLOOKUP(H50,변환표준점수!$AO$8:$BE$16,_xlfn.XMATCH(AU50,변환표준점수!$AP$5:$BE$5)+IF(OR(AW50=3,AW50=6,AW50=8,AW50=9,AW50=10),IF(AX50=1,0,1),0)+1,FALSE)</f>
        <v>#N/A</v>
      </c>
      <c r="BM50" s="35" t="e">
        <f>IF(I50=0,VLOOKUP(K50,변환표준점수!$BU$8:$CF$62,'표점 계산기'!$AW50+1,FALSE),VLOOKUP(I50,변환표준점수!$BH$8:$BS$62,'표점 계산기'!$AW50+1,FALSE))</f>
        <v>#N/A</v>
      </c>
      <c r="BN50" s="35" t="e">
        <f>IF(J50=0,VLOOKUP(L50,변환표준점수!$BU$8:$CF$62,'표점 계산기'!$AW50+1,FALSE),VLOOKUP(J50,변환표준점수!$BH$8:$BS$62,'표점 계산기'!$AW50+1,FALSE))</f>
        <v>#N/A</v>
      </c>
      <c r="BO50" s="35" cm="1">
        <f t="array" ref="BO50">IF(M50=0,0,IF(OR(AW50=3,AW50=4),0,IF(AW50=1,INDEX($DI$7:$DI$15,SUM(IF(M50&lt;$DH$7:$DH$15=TRUE,1,0))+1),VLOOKUP(M50,변환표준점수!$BH$8:$BS$62,'표점 계산기'!AW50+1,FALSE))))</f>
        <v>0</v>
      </c>
      <c r="BP50" s="35" t="e" cm="1">
        <f t="array" ref="BP50">INDEX($DP$24:$EO$31,COLUMN(C45),$AY50)</f>
        <v>#N/A</v>
      </c>
      <c r="BQ50" s="35" t="e" cm="1">
        <f t="array" ref="BQ50">INDEX($DP$24:$EO$31,COLUMN(D45),$AY50)</f>
        <v>#N/A</v>
      </c>
      <c r="BR50" s="35" t="e" cm="1">
        <f t="array" ref="BR50">INDEX($DP$24:$EO$31,COLUMN(E45),$AY50)</f>
        <v>#N/A</v>
      </c>
      <c r="BS50" s="35" t="e" cm="1">
        <f t="array" ref="BS50">INDEX($DP$24:$EO$31,COLUMN(F45),$AY50)</f>
        <v>#N/A</v>
      </c>
      <c r="BT50" s="35" t="e" cm="1">
        <f t="array" ref="BT50">INDEX($DP$24:$EO$31,COLUMN(G45),$AY50)</f>
        <v>#N/A</v>
      </c>
      <c r="BU50" s="35" t="e" cm="1">
        <f t="array" ref="BU50">INDEX($DP$24:$EO$31,COLUMN(H45),$AY50)</f>
        <v>#N/A</v>
      </c>
      <c r="BV50" s="59" t="str" cm="1">
        <f t="array" aca="1" ref="BV50:BZ50" ca="1">IFERROR(ROUND(IF(IFERROR(BF50:BJ50/BF50:BJ50,0)=1,(IFERROR(AZ50:BD50*BP50,0)+IFERROR(BF50:BJ50*BQ50,0)+(SUM(BM50:BO50)-MIN(BM50:BO50))*BR50+BK50*BS50+BL50*BT50)*BU50+BK50*(1-BS50)+BL50*(1-BT50)+IF(AW50=1,BO50,0),""),2),"")</f>
        <v/>
      </c>
      <c r="BW50" s="48" t="str">
        <f ca="1"/>
        <v/>
      </c>
      <c r="BX50" s="48" t="str">
        <f ca="1"/>
        <v/>
      </c>
      <c r="BY50" s="48" t="str">
        <f ca="1"/>
        <v/>
      </c>
      <c r="BZ50" s="60" t="str">
        <f ca="1"/>
        <v/>
      </c>
      <c r="CA50" s="6"/>
      <c r="CB50" s="5"/>
      <c r="CC50" s="5"/>
      <c r="CD50" s="5"/>
      <c r="CE50" s="5"/>
      <c r="CF50" s="5"/>
      <c r="CG50" s="5"/>
      <c r="CH50" s="64">
        <v>43</v>
      </c>
      <c r="CI50" s="64">
        <v>98</v>
      </c>
      <c r="CJ50" s="64">
        <v>43</v>
      </c>
      <c r="CK50" s="5"/>
      <c r="CL50" s="64">
        <v>34</v>
      </c>
      <c r="CM50" s="64">
        <v>93</v>
      </c>
      <c r="CN50" s="64">
        <v>34</v>
      </c>
      <c r="CO50" s="6"/>
      <c r="CP50" s="64">
        <v>43</v>
      </c>
      <c r="CQ50" s="64">
        <v>93</v>
      </c>
      <c r="CR50" s="64">
        <v>43</v>
      </c>
      <c r="CS50" s="5"/>
      <c r="CT50" s="64">
        <v>34</v>
      </c>
      <c r="CU50" s="6" cm="1">
        <f t="array" ref="CU50">INDEX(변환표준점수!$I$8:$O$60,ROW(A44),_xlfn.XMATCH('표점 계산기'!$B$3,변환표준점수!$I$6:$O$6))</f>
        <v>0</v>
      </c>
      <c r="CV50" s="64">
        <v>34</v>
      </c>
      <c r="CW50" s="5"/>
      <c r="CX50" s="6">
        <v>58</v>
      </c>
      <c r="CY50" s="6">
        <v>108.5</v>
      </c>
      <c r="CZ50" s="6">
        <v>67</v>
      </c>
      <c r="DA50" s="5"/>
      <c r="DB50" s="5"/>
      <c r="DC50" s="5"/>
      <c r="DD50" s="5"/>
      <c r="DE50" s="5"/>
      <c r="DF50" s="5"/>
      <c r="DG50" s="5"/>
      <c r="DH50" s="5"/>
      <c r="DI50" s="5"/>
      <c r="DJ50" s="5"/>
      <c r="DK50" s="6">
        <v>57</v>
      </c>
      <c r="DL50" s="5">
        <v>53.07</v>
      </c>
      <c r="DM50" s="5" t="e">
        <f>VLOOKUP(DK50,변환표준점수!$BU$8:$CF$46,1+'표점 계산기'!$DV$4,FALSE)</f>
        <v>#N/A</v>
      </c>
      <c r="DN50" s="5"/>
      <c r="DO50" s="5"/>
      <c r="DP50" s="5"/>
      <c r="DQ50" s="5"/>
      <c r="DR50" s="5"/>
      <c r="DS50" s="5"/>
      <c r="DT50" s="5"/>
      <c r="DU50" s="6"/>
      <c r="DV50" s="6"/>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row>
    <row r="51" spans="1:162" x14ac:dyDescent="0.3">
      <c r="A51" s="5"/>
      <c r="B51" s="17" t="str">
        <f t="shared" si="2"/>
        <v/>
      </c>
      <c r="C51" s="23"/>
      <c r="D51" s="23"/>
      <c r="E51" s="23"/>
      <c r="F51" s="23"/>
      <c r="G51" s="23"/>
      <c r="H51" s="24"/>
      <c r="I51" s="24"/>
      <c r="J51" s="24"/>
      <c r="K51" s="24"/>
      <c r="L51" s="24"/>
      <c r="M51" s="24"/>
      <c r="N51" s="23"/>
      <c r="O51" s="24"/>
      <c r="P51" s="6"/>
      <c r="Q51" s="65">
        <f t="shared" si="3"/>
        <v>1</v>
      </c>
      <c r="R51" s="6" t="e">
        <f t="shared" si="20"/>
        <v>#N/A</v>
      </c>
      <c r="S51" s="6" t="e">
        <f t="shared" si="21"/>
        <v>#N/A</v>
      </c>
      <c r="T51" s="6" t="e">
        <f t="shared" si="22"/>
        <v>#N/A</v>
      </c>
      <c r="U51" s="6" t="e">
        <f t="shared" si="23"/>
        <v>#N/A</v>
      </c>
      <c r="V51" s="8" cm="1">
        <f t="array" ref="V51">IF(M51=0,0,IF(OR($DV$4=3,$DV$4=4),0,IF($DV$4=1,INDEX($DI$7:$DI$15,SUM(IF(M51&lt;$DH$7:$DH$15=TRUE,1,0))+1),VLOOKUP(M51,$DK$7:$DL$107,2,FALSE))))</f>
        <v>0</v>
      </c>
      <c r="W51" s="6" t="e">
        <f t="shared" si="8"/>
        <v>#N/A</v>
      </c>
      <c r="X51" s="65" cm="1">
        <f t="array" aca="1" ref="X51" ca="1">SUM(IF((IF(E51=0,INDIRECT(_xlfn.CONCAT($CQ$1,MATCH(F51,$CP$7:$CP$100,0)+6)):INDIRECT(_xlfn.CONCAT($CQ$1,MATCH(F51,$CP$7:$CP$100,0)+6+SUM(IF((F51=$CP$7:$CP$59)=TRUE,1,0))-1)),INDIRECT(_xlfn.CONCAT($CM$1,MATCH(E51,$CL$7:$CL$100,0)+6)):INDIRECT(_xlfn.CONCAT($CM$1,MATCH(E51,$CL$7:$CL$100,0)+6+SUM(IF((E51=$CL$7:$CL$59)=TRUE,1,0))-1)))*$S$3*$Q51)=0,0,1))</f>
        <v>2</v>
      </c>
      <c r="Y51" s="65" t="e" cm="1">
        <f t="array" aca="1" ref="Y51" ca="1">SUM(IF((TRANSPOSE(MMULT(MMULT(_xlfn.MUNIT(X51),IF(ROUND(MMULT(IF(E51=0,INDIRECT(_xlfn.CONCAT($CQ$1,MATCH(F51,$CP$7:$CP$100,0)+6)):INDIRECT(_xlfn.CONCAT($CQ$1,MATCH(F51,$CP$7:$CP$100,0)+6+SUM(IF((F51=$CP$7:$CP$59)=TRUE,1,0))-1)),INDIRECT(_xlfn.CONCAT($CM$1,MATCH(E51,$CL$7:$CL$100,0)+6)):INDIRECT(_xlfn.CONCAT($CM$1,MATCH(E51,$CL$7:$CL$100,0)+6+SUM(IF((E51=$CL$7:$CL$59)=TRUE,1,0))-1)))*$S$3*$Q51,1/TRANSPOSE(W51-INDIRECT(_xlfn.CONCAT($CI$1,MATCH(D51,$CH$7:$CH$100,0)+6)):INDIRECT(_xlfn.CONCAT($CI$1,MATCH(D51,$CH$7:$CH$100,0)+6+SUM(IF((D51=$CH$7:$CH$59)=TRUE,1,0))-1))*$R$3)),1)=1,1,0)),W51-INDIRECT(_xlfn.CONCAT($CI$1,MATCH(D51,$CH$7:$CH$100,0)+6)):INDIRECT(_xlfn.CONCAT($CI$1,MATCH(D51,$CH$7:$CH$100,0)+6+SUM(IF((D51=$CH$7:$CH$59)=TRUE,1,0))-1))*$R$3)))=0,0,1))</f>
        <v>#N/A</v>
      </c>
      <c r="Z51" s="65"/>
      <c r="AA51" s="65" t="str" cm="1">
        <f t="array" aca="1" ref="AA51" ca="1">IFERROR(ROUND(IF(_xlfn._xlws.SORT(TRANSPOSE(MMULT(MMULT(_xlfn.MUNIT(X51),IF(ROUND(MMULT(IF(E51=0,IF($DW$4=1,INDIRECT(_xlfn.CONCAT($CY$1,MATCH(F51,$CX$7:$CX$100,0)+6)):INDIRECT(_xlfn.CONCAT($CY$1,MATCH(F51,$CX$7:$CX$100,0)+6+SUM(IF((F51=$CX$7:$CX$59)=TRUE,1,0))-1)),INDIRECT(_xlfn.CONCAT($CQ$1,MATCH(F51,$CP$7:$CP$100,0)+6)):INDIRECT(_xlfn.CONCAT($CQ$1,MATCH(F51,$CP$7:$CP$100,0)+6+SUM(IF((F51=$CP$7:$CP$59)=TRUE,1,0))-1))),IF(OR($DW$4=2,$DW$4=3),INDIRECT(_xlfn.CONCAT($CU$1,MATCH(E51,$CT$7:$CT$100,0)+6)):INDIRECT(_xlfn.CONCAT($CU$1,MATCH(E51,$CT$7:$CT$100,0)+6+SUM(IF((E51=$CT$7:$CT$59)=TRUE,1,0))-1)),INDIRECT(_xlfn.CONCAT($CM$1,MATCH(E51,$CL$7:$CL$100,0)+6)):INDIRECT(_xlfn.CONCAT($CM$1,MATCH(E51,$CL$7:$CL$100,0)+6+SUM(IF((E51=$CL$7:$CL$59)=TRUE,1,0))-1))))*$S$3*IF(AND($DV$4=4,F51=0),1.1,1),1/TRANSPOSE(W51-INDIRECT(_xlfn.CONCAT($CI$1,MATCH(D51,$CH$7:$CH$100,0)+6)):INDIRECT(_xlfn.CONCAT($CI$1,MATCH(D51,$CH$7:$CH$100,0)+6+SUM(IF((D51=$CH$7:$CH$59)=TRUE,1,0))-1))*$R$3)),3)=1,1,0)),W51-INDIRECT(_xlfn.CONCAT($CI$1,MATCH(D51,$CH$7:$CH$100,0)+6)):INDIRECT(_xlfn.CONCAT($CI$1,MATCH(D51,$CH$7:$CH$100,0)+6+SUM(IF((D51=$CH$7:$CH$59)=TRUE,1,0))-1))*$R$3))/($S$3*$Q51),1,-1,TRUE)=0,"",_xlfn._xlws.SORT(TRANSPOSE(MMULT(MMULT(_xlfn.MUNIT(X51),IF(ROUND(MMULT(IF(E51=0,IF($DW$4=1,INDIRECT(_xlfn.CONCAT($CY$1,MATCH(F51,$CX$7:$CX$100,0)+6)):INDIRECT(_xlfn.CONCAT($CY$1,MATCH(F51,$CX$7:$CX$100,0)+6+SUM(IF((F51=$CX$7:$CX$59)=TRUE,1,0))-1)),INDIRECT(_xlfn.CONCAT($CQ$1,MATCH(F51,$CP$7:$CP$100,0)+6)):INDIRECT(_xlfn.CONCAT($CQ$1,MATCH(F51,$CP$7:$CP$100,0)+6+SUM(IF((F51=$CP$7:$CP$59)=TRUE,1,0))-1))),IF(OR($DW$4=2,$DW$4=3),INDIRECT(_xlfn.CONCAT($CU$1,MATCH(E51,$CT$7:$CT$100,0)+6)):INDIRECT(_xlfn.CONCAT($CU$1,MATCH(E51,$CT$7:$CT$100,0)+6+SUM(IF((E51=$CT$7:$CT$59)=TRUE,1,0))-1)),INDIRECT(_xlfn.CONCAT($CM$1,MATCH(E51,$CL$7:$CL$100,0)+6)):INDIRECT(_xlfn.CONCAT($CM$1,MATCH(E51,$CL$7:$CL$100,0)+6+SUM(IF((E51=$CL$7:$CL$59)=TRUE,1,0))-1))))*$S$3*IF(AND($DV$4=4,F51=0),1.1,1),1/TRANSPOSE(W51-INDIRECT(_xlfn.CONCAT($CI$1,MATCH(D51,$CH$7:$CH$100,0)+6)):INDIRECT(_xlfn.CONCAT($CI$1,MATCH(D51,$CH$7:$CH$100,0)+6+SUM(IF((D51=$CH$7:$CH$59)=TRUE,1,0))-1))*$R$3)),3)=1,1,0)),W51-INDIRECT(_xlfn.CONCAT($CI$1,MATCH(D51,$CH$7:$CH$100,0)+6)):INDIRECT(_xlfn.CONCAT($CI$1,MATCH(D51,$CH$7:$CH$100,0)+6+SUM(IF((D51=$CH$7:$CH$59)=TRUE,1,0))-1))*$R$3))/($S$3*$Q51),1,-1,TRUE)),1),"")</f>
        <v/>
      </c>
      <c r="AB51" s="65"/>
      <c r="AC51" s="65"/>
      <c r="AD51" s="65"/>
      <c r="AE51" s="65"/>
      <c r="AF51" s="65"/>
      <c r="AG51" s="65"/>
      <c r="AH51" s="65"/>
      <c r="AI51" s="6"/>
      <c r="AJ51" s="28" t="str">
        <f t="shared" ca="1" si="24"/>
        <v/>
      </c>
      <c r="AK51" s="29" t="str">
        <f t="shared" si="25"/>
        <v/>
      </c>
      <c r="AL51" s="29" t="str">
        <f t="shared" si="26"/>
        <v/>
      </c>
      <c r="AM51" s="29" t="str">
        <f t="shared" si="27"/>
        <v/>
      </c>
      <c r="AN51" s="112" t="str">
        <f t="shared" si="28"/>
        <v/>
      </c>
      <c r="AO51" s="28" t="str">
        <f t="shared" ca="1" si="14"/>
        <v/>
      </c>
      <c r="AP51" s="29" t="str">
        <f t="shared" si="15"/>
        <v/>
      </c>
      <c r="AQ51" s="29" t="str">
        <f t="shared" si="16"/>
        <v/>
      </c>
      <c r="AR51" s="29" t="str">
        <f t="shared" si="17"/>
        <v/>
      </c>
      <c r="AS51" s="30" t="str">
        <f t="shared" si="18"/>
        <v/>
      </c>
      <c r="AT51" s="6"/>
      <c r="AU51" s="20"/>
      <c r="AV51" s="20"/>
      <c r="AW51" s="44">
        <f t="shared" si="30"/>
        <v>12</v>
      </c>
      <c r="AX51" s="35" t="e">
        <f t="shared" si="31"/>
        <v>#N/A</v>
      </c>
      <c r="AY51" s="35" t="e" cm="1">
        <f t="array" ref="AY51">_xlfn.XMATCH(1,IF(IF((AU51=$DP$24:$EO$24)=TRUE,1,0)+IF((AV51=$DP$25:$EO$25)=TRUE,1,0)=2,1,0))</f>
        <v>#N/A</v>
      </c>
      <c r="AZ51" s="35" t="str" cm="1">
        <f t="array" aca="1" ref="AZ51:BD51" ca="1">AJ51:AN51</f>
        <v/>
      </c>
      <c r="BA51" s="35" t="str">
        <f ca="1"/>
        <v/>
      </c>
      <c r="BB51" s="35" t="str">
        <f ca="1"/>
        <v/>
      </c>
      <c r="BC51" s="35" t="str">
        <f ca="1"/>
        <v/>
      </c>
      <c r="BD51" s="35" t="str">
        <f ca="1"/>
        <v/>
      </c>
      <c r="BE51" s="35">
        <f t="shared" si="32"/>
        <v>0</v>
      </c>
      <c r="BF51" s="35" t="e" cm="1">
        <f t="array" ref="BF51">IF(AND(BE51=1,AX51&lt;&gt;1),VLOOKUP(E51,변환표준점수!$H$8:$O$60,_xlfn.XMATCH('표점 계산기'!$AU51,변환표준점수!$I$6:$O$6)+1,FALSE),IF(AND($E51=0,$DW$4=1),INDEX($CQ$7:$CQ$73,SUM(IF(AO51=$CY$7:$CY$59,ROW($A$1:$A$50),0))),IF(AND($E51&lt;&gt;0,$DW$4&lt;&gt;1),INDEX($CM$7:$CM$73,SUM(IF(AO51=$CU$7:$CU$59,ROW($A$1:$A$50),0))),AO51:AS51)))</f>
        <v>#N/A</v>
      </c>
      <c r="BG51" s="35"/>
      <c r="BH51" s="35"/>
      <c r="BI51" s="35"/>
      <c r="BJ51" s="35"/>
      <c r="BK51" s="35" t="e">
        <f>VLOOKUP(G51,변환표준점수!$X$8:$AM$16,_xlfn.XMATCH(AU51,변환표준점수!$Y$5:$AM$5)+IF(OR(AW51=6,AW51=7,AW51=10,AW51=11),IF(AX51=1,0,1),0)+1,FALSE)</f>
        <v>#N/A</v>
      </c>
      <c r="BL51" s="35" t="e">
        <f>VLOOKUP(H51,변환표준점수!$AO$8:$BE$16,_xlfn.XMATCH(AU51,변환표준점수!$AP$5:$BE$5)+IF(OR(AW51=3,AW51=6,AW51=8,AW51=9,AW51=10),IF(AX51=1,0,1),0)+1,FALSE)</f>
        <v>#N/A</v>
      </c>
      <c r="BM51" s="35" t="e">
        <f>IF(I51=0,VLOOKUP(K51,변환표준점수!$BU$8:$CF$62,'표점 계산기'!$AW51+1,FALSE),VLOOKUP(I51,변환표준점수!$BH$8:$BS$62,'표점 계산기'!$AW51+1,FALSE))</f>
        <v>#N/A</v>
      </c>
      <c r="BN51" s="35" t="e">
        <f>IF(J51=0,VLOOKUP(L51,변환표준점수!$BU$8:$CF$62,'표점 계산기'!$AW51+1,FALSE),VLOOKUP(J51,변환표준점수!$BH$8:$BS$62,'표점 계산기'!$AW51+1,FALSE))</f>
        <v>#N/A</v>
      </c>
      <c r="BO51" s="35" cm="1">
        <f t="array" ref="BO51">IF(M51=0,0,IF(OR(AW51=3,AW51=4),0,IF(AW51=1,INDEX($DI$7:$DI$15,SUM(IF(M51&lt;$DH$7:$DH$15=TRUE,1,0))+1),VLOOKUP(M51,변환표준점수!$BH$8:$BS$62,'표점 계산기'!AW51+1,FALSE))))</f>
        <v>0</v>
      </c>
      <c r="BP51" s="35" t="e" cm="1">
        <f t="array" ref="BP51">INDEX($DP$24:$EO$31,COLUMN(C46),$AY51)</f>
        <v>#N/A</v>
      </c>
      <c r="BQ51" s="35" t="e" cm="1">
        <f t="array" ref="BQ51">INDEX($DP$24:$EO$31,COLUMN(D46),$AY51)</f>
        <v>#N/A</v>
      </c>
      <c r="BR51" s="35" t="e" cm="1">
        <f t="array" ref="BR51">INDEX($DP$24:$EO$31,COLUMN(E46),$AY51)</f>
        <v>#N/A</v>
      </c>
      <c r="BS51" s="35" t="e" cm="1">
        <f t="array" ref="BS51">INDEX($DP$24:$EO$31,COLUMN(F46),$AY51)</f>
        <v>#N/A</v>
      </c>
      <c r="BT51" s="35" t="e" cm="1">
        <f t="array" ref="BT51">INDEX($DP$24:$EO$31,COLUMN(G46),$AY51)</f>
        <v>#N/A</v>
      </c>
      <c r="BU51" s="35" t="e" cm="1">
        <f t="array" ref="BU51">INDEX($DP$24:$EO$31,COLUMN(H46),$AY51)</f>
        <v>#N/A</v>
      </c>
      <c r="BV51" s="59" t="str" cm="1">
        <f t="array" aca="1" ref="BV51:BZ51" ca="1">IFERROR(ROUND(IF(IFERROR(BF51:BJ51/BF51:BJ51,0)=1,(IFERROR(AZ51:BD51*BP51,0)+IFERROR(BF51:BJ51*BQ51,0)+(SUM(BM51:BO51)-MIN(BM51:BO51))*BR51+BK51*BS51+BL51*BT51)*BU51+BK51*(1-BS51)+BL51*(1-BT51)+IF(AW51=1,BO51,0),""),2),"")</f>
        <v/>
      </c>
      <c r="BW51" s="48" t="str">
        <f ca="1"/>
        <v/>
      </c>
      <c r="BX51" s="48" t="str">
        <f ca="1"/>
        <v/>
      </c>
      <c r="BY51" s="48" t="str">
        <f ca="1"/>
        <v/>
      </c>
      <c r="BZ51" s="60" t="str">
        <f ca="1"/>
        <v/>
      </c>
      <c r="CA51" s="6"/>
      <c r="CB51" s="5"/>
      <c r="CC51" s="5"/>
      <c r="CD51" s="5"/>
      <c r="CE51" s="5"/>
      <c r="CF51" s="5"/>
      <c r="CG51" s="5"/>
      <c r="CH51" s="64">
        <v>41</v>
      </c>
      <c r="CI51" s="64">
        <v>97</v>
      </c>
      <c r="CJ51" s="64">
        <v>41</v>
      </c>
      <c r="CK51" s="5"/>
      <c r="CL51" s="64">
        <v>32</v>
      </c>
      <c r="CM51" s="64">
        <v>92</v>
      </c>
      <c r="CN51" s="64">
        <v>32</v>
      </c>
      <c r="CO51" s="6"/>
      <c r="CP51" s="64">
        <v>42</v>
      </c>
      <c r="CQ51" s="64">
        <v>92</v>
      </c>
      <c r="CR51" s="64">
        <v>42</v>
      </c>
      <c r="CS51" s="5"/>
      <c r="CT51" s="64">
        <v>32</v>
      </c>
      <c r="CU51" s="6" cm="1">
        <f t="array" ref="CU51">INDEX(변환표준점수!$I$8:$O$60,ROW(A45),_xlfn.XMATCH('표점 계산기'!$B$3,변환표준점수!$I$6:$O$6))</f>
        <v>0</v>
      </c>
      <c r="CV51" s="64">
        <v>32</v>
      </c>
      <c r="CW51" s="5"/>
      <c r="CX51" s="6">
        <v>57</v>
      </c>
      <c r="CY51" s="6">
        <v>108</v>
      </c>
      <c r="CZ51" s="6">
        <v>66</v>
      </c>
      <c r="DA51" s="5"/>
      <c r="DB51" s="5"/>
      <c r="DC51" s="5"/>
      <c r="DD51" s="5"/>
      <c r="DE51" s="5"/>
      <c r="DF51" s="5"/>
      <c r="DG51" s="5"/>
      <c r="DH51" s="5"/>
      <c r="DI51" s="5"/>
      <c r="DJ51" s="5"/>
      <c r="DK51" s="6">
        <v>56</v>
      </c>
      <c r="DL51" s="5">
        <v>52.57</v>
      </c>
      <c r="DM51" s="5" t="e">
        <f>VLOOKUP(DK51,변환표준점수!$BU$8:$CF$46,1+'표점 계산기'!$DV$4,FALSE)</f>
        <v>#N/A</v>
      </c>
      <c r="DN51" s="5"/>
      <c r="DO51" s="5"/>
      <c r="DP51" s="5"/>
      <c r="DQ51" s="5"/>
      <c r="DR51" s="5"/>
      <c r="DS51" s="5"/>
      <c r="DT51" s="5"/>
      <c r="DU51" s="6"/>
      <c r="DV51" s="6"/>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row>
    <row r="52" spans="1:162" x14ac:dyDescent="0.3">
      <c r="A52" s="5"/>
      <c r="B52" s="17" t="str">
        <f t="shared" si="2"/>
        <v/>
      </c>
      <c r="C52" s="23"/>
      <c r="D52" s="23"/>
      <c r="E52" s="23"/>
      <c r="F52" s="23"/>
      <c r="G52" s="23"/>
      <c r="H52" s="24"/>
      <c r="I52" s="24"/>
      <c r="J52" s="24"/>
      <c r="K52" s="24"/>
      <c r="L52" s="24"/>
      <c r="M52" s="24"/>
      <c r="N52" s="23"/>
      <c r="O52" s="24"/>
      <c r="P52" s="6"/>
      <c r="Q52" s="65">
        <f t="shared" si="3"/>
        <v>1</v>
      </c>
      <c r="R52" s="6" t="e">
        <f t="shared" si="20"/>
        <v>#N/A</v>
      </c>
      <c r="S52" s="6" t="e">
        <f t="shared" si="21"/>
        <v>#N/A</v>
      </c>
      <c r="T52" s="6" t="e">
        <f t="shared" si="22"/>
        <v>#N/A</v>
      </c>
      <c r="U52" s="6" t="e">
        <f t="shared" si="23"/>
        <v>#N/A</v>
      </c>
      <c r="V52" s="8" cm="1">
        <f t="array" ref="V52">IF(M52=0,0,IF(OR($DV$4=3,$DV$4=4),0,IF($DV$4=1,INDEX($DI$7:$DI$15,SUM(IF(M52&lt;$DH$7:$DH$15=TRUE,1,0))+1),VLOOKUP(M52,$DK$7:$DL$107,2,FALSE))))</f>
        <v>0</v>
      </c>
      <c r="W52" s="6" t="e">
        <f t="shared" si="8"/>
        <v>#N/A</v>
      </c>
      <c r="X52" s="65" cm="1">
        <f t="array" aca="1" ref="X52" ca="1">SUM(IF((IF(E52=0,INDIRECT(_xlfn.CONCAT($CQ$1,MATCH(F52,$CP$7:$CP$100,0)+6)):INDIRECT(_xlfn.CONCAT($CQ$1,MATCH(F52,$CP$7:$CP$100,0)+6+SUM(IF((F52=$CP$7:$CP$59)=TRUE,1,0))-1)),INDIRECT(_xlfn.CONCAT($CM$1,MATCH(E52,$CL$7:$CL$100,0)+6)):INDIRECT(_xlfn.CONCAT($CM$1,MATCH(E52,$CL$7:$CL$100,0)+6+SUM(IF((E52=$CL$7:$CL$59)=TRUE,1,0))-1)))*$S$3*$Q52)=0,0,1))</f>
        <v>2</v>
      </c>
      <c r="Y52" s="65" t="e" cm="1">
        <f t="array" aca="1" ref="Y52" ca="1">SUM(IF((TRANSPOSE(MMULT(MMULT(_xlfn.MUNIT(X52),IF(ROUND(MMULT(IF(E52=0,INDIRECT(_xlfn.CONCAT($CQ$1,MATCH(F52,$CP$7:$CP$100,0)+6)):INDIRECT(_xlfn.CONCAT($CQ$1,MATCH(F52,$CP$7:$CP$100,0)+6+SUM(IF((F52=$CP$7:$CP$59)=TRUE,1,0))-1)),INDIRECT(_xlfn.CONCAT($CM$1,MATCH(E52,$CL$7:$CL$100,0)+6)):INDIRECT(_xlfn.CONCAT($CM$1,MATCH(E52,$CL$7:$CL$100,0)+6+SUM(IF((E52=$CL$7:$CL$59)=TRUE,1,0))-1)))*$S$3*$Q52,1/TRANSPOSE(W52-INDIRECT(_xlfn.CONCAT($CI$1,MATCH(D52,$CH$7:$CH$100,0)+6)):INDIRECT(_xlfn.CONCAT($CI$1,MATCH(D52,$CH$7:$CH$100,0)+6+SUM(IF((D52=$CH$7:$CH$59)=TRUE,1,0))-1))*$R$3)),1)=1,1,0)),W52-INDIRECT(_xlfn.CONCAT($CI$1,MATCH(D52,$CH$7:$CH$100,0)+6)):INDIRECT(_xlfn.CONCAT($CI$1,MATCH(D52,$CH$7:$CH$100,0)+6+SUM(IF((D52=$CH$7:$CH$59)=TRUE,1,0))-1))*$R$3)))=0,0,1))</f>
        <v>#N/A</v>
      </c>
      <c r="Z52" s="65"/>
      <c r="AA52" s="65" t="str" cm="1">
        <f t="array" aca="1" ref="AA52" ca="1">IFERROR(ROUND(IF(_xlfn._xlws.SORT(TRANSPOSE(MMULT(MMULT(_xlfn.MUNIT(X52),IF(ROUND(MMULT(IF(E52=0,IF($DW$4=1,INDIRECT(_xlfn.CONCAT($CY$1,MATCH(F52,$CX$7:$CX$100,0)+6)):INDIRECT(_xlfn.CONCAT($CY$1,MATCH(F52,$CX$7:$CX$100,0)+6+SUM(IF((F52=$CX$7:$CX$59)=TRUE,1,0))-1)),INDIRECT(_xlfn.CONCAT($CQ$1,MATCH(F52,$CP$7:$CP$100,0)+6)):INDIRECT(_xlfn.CONCAT($CQ$1,MATCH(F52,$CP$7:$CP$100,0)+6+SUM(IF((F52=$CP$7:$CP$59)=TRUE,1,0))-1))),IF(OR($DW$4=2,$DW$4=3),INDIRECT(_xlfn.CONCAT($CU$1,MATCH(E52,$CT$7:$CT$100,0)+6)):INDIRECT(_xlfn.CONCAT($CU$1,MATCH(E52,$CT$7:$CT$100,0)+6+SUM(IF((E52=$CT$7:$CT$59)=TRUE,1,0))-1)),INDIRECT(_xlfn.CONCAT($CM$1,MATCH(E52,$CL$7:$CL$100,0)+6)):INDIRECT(_xlfn.CONCAT($CM$1,MATCH(E52,$CL$7:$CL$100,0)+6+SUM(IF((E52=$CL$7:$CL$59)=TRUE,1,0))-1))))*$S$3*IF(AND($DV$4=4,F52=0),1.1,1),1/TRANSPOSE(W52-INDIRECT(_xlfn.CONCAT($CI$1,MATCH(D52,$CH$7:$CH$100,0)+6)):INDIRECT(_xlfn.CONCAT($CI$1,MATCH(D52,$CH$7:$CH$100,0)+6+SUM(IF((D52=$CH$7:$CH$59)=TRUE,1,0))-1))*$R$3)),3)=1,1,0)),W52-INDIRECT(_xlfn.CONCAT($CI$1,MATCH(D52,$CH$7:$CH$100,0)+6)):INDIRECT(_xlfn.CONCAT($CI$1,MATCH(D52,$CH$7:$CH$100,0)+6+SUM(IF((D52=$CH$7:$CH$59)=TRUE,1,0))-1))*$R$3))/($S$3*$Q52),1,-1,TRUE)=0,"",_xlfn._xlws.SORT(TRANSPOSE(MMULT(MMULT(_xlfn.MUNIT(X52),IF(ROUND(MMULT(IF(E52=0,IF($DW$4=1,INDIRECT(_xlfn.CONCAT($CY$1,MATCH(F52,$CX$7:$CX$100,0)+6)):INDIRECT(_xlfn.CONCAT($CY$1,MATCH(F52,$CX$7:$CX$100,0)+6+SUM(IF((F52=$CX$7:$CX$59)=TRUE,1,0))-1)),INDIRECT(_xlfn.CONCAT($CQ$1,MATCH(F52,$CP$7:$CP$100,0)+6)):INDIRECT(_xlfn.CONCAT($CQ$1,MATCH(F52,$CP$7:$CP$100,0)+6+SUM(IF((F52=$CP$7:$CP$59)=TRUE,1,0))-1))),IF(OR($DW$4=2,$DW$4=3),INDIRECT(_xlfn.CONCAT($CU$1,MATCH(E52,$CT$7:$CT$100,0)+6)):INDIRECT(_xlfn.CONCAT($CU$1,MATCH(E52,$CT$7:$CT$100,0)+6+SUM(IF((E52=$CT$7:$CT$59)=TRUE,1,0))-1)),INDIRECT(_xlfn.CONCAT($CM$1,MATCH(E52,$CL$7:$CL$100,0)+6)):INDIRECT(_xlfn.CONCAT($CM$1,MATCH(E52,$CL$7:$CL$100,0)+6+SUM(IF((E52=$CL$7:$CL$59)=TRUE,1,0))-1))))*$S$3*IF(AND($DV$4=4,F52=0),1.1,1),1/TRANSPOSE(W52-INDIRECT(_xlfn.CONCAT($CI$1,MATCH(D52,$CH$7:$CH$100,0)+6)):INDIRECT(_xlfn.CONCAT($CI$1,MATCH(D52,$CH$7:$CH$100,0)+6+SUM(IF((D52=$CH$7:$CH$59)=TRUE,1,0))-1))*$R$3)),3)=1,1,0)),W52-INDIRECT(_xlfn.CONCAT($CI$1,MATCH(D52,$CH$7:$CH$100,0)+6)):INDIRECT(_xlfn.CONCAT($CI$1,MATCH(D52,$CH$7:$CH$100,0)+6+SUM(IF((D52=$CH$7:$CH$59)=TRUE,1,0))-1))*$R$3))/($S$3*$Q52),1,-1,TRUE)),1),"")</f>
        <v/>
      </c>
      <c r="AB52" s="65"/>
      <c r="AC52" s="65"/>
      <c r="AD52" s="65"/>
      <c r="AE52" s="65"/>
      <c r="AF52" s="65"/>
      <c r="AG52" s="65"/>
      <c r="AH52" s="65"/>
      <c r="AI52" s="6"/>
      <c r="AJ52" s="28" t="str">
        <f t="shared" ca="1" si="24"/>
        <v/>
      </c>
      <c r="AK52" s="29" t="str">
        <f t="shared" si="25"/>
        <v/>
      </c>
      <c r="AL52" s="29" t="str">
        <f t="shared" si="26"/>
        <v/>
      </c>
      <c r="AM52" s="29" t="str">
        <f t="shared" si="27"/>
        <v/>
      </c>
      <c r="AN52" s="112" t="str">
        <f t="shared" si="28"/>
        <v/>
      </c>
      <c r="AO52" s="28" t="str">
        <f t="shared" ca="1" si="14"/>
        <v/>
      </c>
      <c r="AP52" s="29" t="str">
        <f t="shared" si="15"/>
        <v/>
      </c>
      <c r="AQ52" s="29" t="str">
        <f t="shared" si="16"/>
        <v/>
      </c>
      <c r="AR52" s="29" t="str">
        <f t="shared" si="17"/>
        <v/>
      </c>
      <c r="AS52" s="30" t="str">
        <f t="shared" si="18"/>
        <v/>
      </c>
      <c r="AT52" s="6"/>
      <c r="AU52" s="20"/>
      <c r="AV52" s="20"/>
      <c r="AW52" s="44">
        <f t="shared" si="30"/>
        <v>12</v>
      </c>
      <c r="AX52" s="35" t="e">
        <f t="shared" si="31"/>
        <v>#N/A</v>
      </c>
      <c r="AY52" s="35" t="e" cm="1">
        <f t="array" ref="AY52">_xlfn.XMATCH(1,IF(IF((AU52=$DP$24:$EO$24)=TRUE,1,0)+IF((AV52=$DP$25:$EO$25)=TRUE,1,0)=2,1,0))</f>
        <v>#N/A</v>
      </c>
      <c r="AZ52" s="35" t="str" cm="1">
        <f t="array" aca="1" ref="AZ52:BD52" ca="1">AJ52:AN52</f>
        <v/>
      </c>
      <c r="BA52" s="35" t="str">
        <f ca="1"/>
        <v/>
      </c>
      <c r="BB52" s="35" t="str">
        <f ca="1"/>
        <v/>
      </c>
      <c r="BC52" s="35" t="str">
        <f ca="1"/>
        <v/>
      </c>
      <c r="BD52" s="35" t="str">
        <f ca="1"/>
        <v/>
      </c>
      <c r="BE52" s="35">
        <f t="shared" si="32"/>
        <v>0</v>
      </c>
      <c r="BF52" s="35" t="e" cm="1">
        <f t="array" ref="BF52">IF(AND(BE52=1,AX52&lt;&gt;1),VLOOKUP(E52,변환표준점수!$H$8:$O$60,_xlfn.XMATCH('표점 계산기'!$AU52,변환표준점수!$I$6:$O$6)+1,FALSE),IF(AND($E52=0,$DW$4=1),INDEX($CQ$7:$CQ$73,SUM(IF(AO52=$CY$7:$CY$59,ROW($A$1:$A$50),0))),IF(AND($E52&lt;&gt;0,$DW$4&lt;&gt;1),INDEX($CM$7:$CM$73,SUM(IF(AO52=$CU$7:$CU$59,ROW($A$1:$A$50),0))),AO52:AS52)))</f>
        <v>#N/A</v>
      </c>
      <c r="BG52" s="35"/>
      <c r="BH52" s="35"/>
      <c r="BI52" s="35"/>
      <c r="BJ52" s="35"/>
      <c r="BK52" s="35" t="e">
        <f>VLOOKUP(G52,변환표준점수!$X$8:$AM$16,_xlfn.XMATCH(AU52,변환표준점수!$Y$5:$AM$5)+IF(OR(AW52=6,AW52=7,AW52=10,AW52=11),IF(AX52=1,0,1),0)+1,FALSE)</f>
        <v>#N/A</v>
      </c>
      <c r="BL52" s="35" t="e">
        <f>VLOOKUP(H52,변환표준점수!$AO$8:$BE$16,_xlfn.XMATCH(AU52,변환표준점수!$AP$5:$BE$5)+IF(OR(AW52=3,AW52=6,AW52=8,AW52=9,AW52=10),IF(AX52=1,0,1),0)+1,FALSE)</f>
        <v>#N/A</v>
      </c>
      <c r="BM52" s="35" t="e">
        <f>IF(I52=0,VLOOKUP(K52,변환표준점수!$BU$8:$CF$62,'표점 계산기'!$AW52+1,FALSE),VLOOKUP(I52,변환표준점수!$BH$8:$BS$62,'표점 계산기'!$AW52+1,FALSE))</f>
        <v>#N/A</v>
      </c>
      <c r="BN52" s="35" t="e">
        <f>IF(J52=0,VLOOKUP(L52,변환표준점수!$BU$8:$CF$62,'표점 계산기'!$AW52+1,FALSE),VLOOKUP(J52,변환표준점수!$BH$8:$BS$62,'표점 계산기'!$AW52+1,FALSE))</f>
        <v>#N/A</v>
      </c>
      <c r="BO52" s="35" cm="1">
        <f t="array" ref="BO52">IF(M52=0,0,IF(OR(AW52=3,AW52=4),0,IF(AW52=1,INDEX($DI$7:$DI$15,SUM(IF(M52&lt;$DH$7:$DH$15=TRUE,1,0))+1),VLOOKUP(M52,변환표준점수!$BH$8:$BS$62,'표점 계산기'!AW52+1,FALSE))))</f>
        <v>0</v>
      </c>
      <c r="BP52" s="35" t="e" cm="1">
        <f t="array" ref="BP52">INDEX($DP$24:$EO$31,COLUMN(C47),$AY52)</f>
        <v>#N/A</v>
      </c>
      <c r="BQ52" s="35" t="e" cm="1">
        <f t="array" ref="BQ52">INDEX($DP$24:$EO$31,COLUMN(D47),$AY52)</f>
        <v>#N/A</v>
      </c>
      <c r="BR52" s="35" t="e" cm="1">
        <f t="array" ref="BR52">INDEX($DP$24:$EO$31,COLUMN(E47),$AY52)</f>
        <v>#N/A</v>
      </c>
      <c r="BS52" s="35" t="e" cm="1">
        <f t="array" ref="BS52">INDEX($DP$24:$EO$31,COLUMN(F47),$AY52)</f>
        <v>#N/A</v>
      </c>
      <c r="BT52" s="35" t="e" cm="1">
        <f t="array" ref="BT52">INDEX($DP$24:$EO$31,COLUMN(G47),$AY52)</f>
        <v>#N/A</v>
      </c>
      <c r="BU52" s="35" t="e" cm="1">
        <f t="array" ref="BU52">INDEX($DP$24:$EO$31,COLUMN(H47),$AY52)</f>
        <v>#N/A</v>
      </c>
      <c r="BV52" s="59" t="str" cm="1">
        <f t="array" aca="1" ref="BV52:BZ52" ca="1">IFERROR(ROUND(IF(IFERROR(BF52:BJ52/BF52:BJ52,0)=1,(IFERROR(AZ52:BD52*BP52,0)+IFERROR(BF52:BJ52*BQ52,0)+(SUM(BM52:BO52)-MIN(BM52:BO52))*BR52+BK52*BS52+BL52*BT52)*BU52+BK52*(1-BS52)+BL52*(1-BT52)+IF(AW52=1,BO52,0),""),2),"")</f>
        <v/>
      </c>
      <c r="BW52" s="48" t="str">
        <f ca="1"/>
        <v/>
      </c>
      <c r="BX52" s="48" t="str">
        <f ca="1"/>
        <v/>
      </c>
      <c r="BY52" s="48" t="str">
        <f ca="1"/>
        <v/>
      </c>
      <c r="BZ52" s="60" t="str">
        <f ca="1"/>
        <v/>
      </c>
      <c r="CA52" s="6"/>
      <c r="CB52" s="5"/>
      <c r="CC52" s="5"/>
      <c r="CD52" s="5"/>
      <c r="CE52" s="5"/>
      <c r="CF52" s="5"/>
      <c r="CG52" s="5"/>
      <c r="CH52" s="64">
        <v>40</v>
      </c>
      <c r="CI52" s="64">
        <v>96</v>
      </c>
      <c r="CJ52" s="64">
        <v>40</v>
      </c>
      <c r="CK52" s="5"/>
      <c r="CL52" s="64">
        <v>31</v>
      </c>
      <c r="CM52" s="64">
        <v>91</v>
      </c>
      <c r="CN52" s="64">
        <v>31</v>
      </c>
      <c r="CO52" s="6"/>
      <c r="CP52" s="64">
        <v>41</v>
      </c>
      <c r="CQ52" s="64">
        <v>91</v>
      </c>
      <c r="CR52" s="64">
        <v>41</v>
      </c>
      <c r="CS52" s="5"/>
      <c r="CT52" s="64">
        <v>31</v>
      </c>
      <c r="CU52" s="6" cm="1">
        <f t="array" ref="CU52">INDEX(변환표준점수!$I$8:$O$60,ROW(A46),_xlfn.XMATCH('표점 계산기'!$B$3,변환표준점수!$I$6:$O$6))</f>
        <v>0</v>
      </c>
      <c r="CV52" s="64">
        <v>31</v>
      </c>
      <c r="CW52" s="5"/>
      <c r="CX52" s="6">
        <v>56</v>
      </c>
      <c r="CY52" s="6">
        <v>107</v>
      </c>
      <c r="CZ52" s="6">
        <v>65</v>
      </c>
      <c r="DA52" s="5"/>
      <c r="DB52" s="5"/>
      <c r="DC52" s="5"/>
      <c r="DD52" s="5"/>
      <c r="DE52" s="5"/>
      <c r="DF52" s="5"/>
      <c r="DG52" s="5"/>
      <c r="DH52" s="5"/>
      <c r="DI52" s="5"/>
      <c r="DJ52" s="5"/>
      <c r="DK52" s="6">
        <v>55</v>
      </c>
      <c r="DL52" s="5">
        <v>52.2</v>
      </c>
      <c r="DM52" s="5" t="e">
        <f>VLOOKUP(DK52,변환표준점수!$BU$8:$CF$46,1+'표점 계산기'!$DV$4,FALSE)</f>
        <v>#N/A</v>
      </c>
      <c r="DN52" s="5"/>
      <c r="DO52" s="5"/>
      <c r="DP52" s="5"/>
      <c r="DQ52" s="5"/>
      <c r="DR52" s="5"/>
      <c r="DS52" s="5"/>
      <c r="DT52" s="5"/>
      <c r="DU52" s="6"/>
      <c r="DV52" s="6"/>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row>
    <row r="53" spans="1:162" x14ac:dyDescent="0.3">
      <c r="A53" s="5"/>
      <c r="B53" s="17" t="str">
        <f t="shared" si="2"/>
        <v/>
      </c>
      <c r="C53" s="23"/>
      <c r="D53" s="23"/>
      <c r="E53" s="23"/>
      <c r="F53" s="23"/>
      <c r="G53" s="23"/>
      <c r="H53" s="24"/>
      <c r="I53" s="24"/>
      <c r="J53" s="24"/>
      <c r="K53" s="24"/>
      <c r="L53" s="24"/>
      <c r="M53" s="24"/>
      <c r="N53" s="23"/>
      <c r="O53" s="24"/>
      <c r="P53" s="6"/>
      <c r="Q53" s="65">
        <f t="shared" si="3"/>
        <v>1</v>
      </c>
      <c r="R53" s="6" t="e">
        <f t="shared" si="20"/>
        <v>#N/A</v>
      </c>
      <c r="S53" s="6" t="e">
        <f t="shared" si="21"/>
        <v>#N/A</v>
      </c>
      <c r="T53" s="6" t="e">
        <f t="shared" si="22"/>
        <v>#N/A</v>
      </c>
      <c r="U53" s="6" t="e">
        <f t="shared" si="23"/>
        <v>#N/A</v>
      </c>
      <c r="V53" s="8" cm="1">
        <f t="array" ref="V53">IF(M53=0,0,IF(OR($DV$4=3,$DV$4=4),0,IF($DV$4=1,INDEX($DI$7:$DI$15,SUM(IF(M53&lt;$DH$7:$DH$15=TRUE,1,0))+1),VLOOKUP(M53,$DK$7:$DL$107,2,FALSE))))</f>
        <v>0</v>
      </c>
      <c r="W53" s="6" t="e">
        <f t="shared" si="8"/>
        <v>#N/A</v>
      </c>
      <c r="X53" s="65" cm="1">
        <f t="array" aca="1" ref="X53" ca="1">SUM(IF((IF(E53=0,INDIRECT(_xlfn.CONCAT($CQ$1,MATCH(F53,$CP$7:$CP$100,0)+6)):INDIRECT(_xlfn.CONCAT($CQ$1,MATCH(F53,$CP$7:$CP$100,0)+6+SUM(IF((F53=$CP$7:$CP$59)=TRUE,1,0))-1)),INDIRECT(_xlfn.CONCAT($CM$1,MATCH(E53,$CL$7:$CL$100,0)+6)):INDIRECT(_xlfn.CONCAT($CM$1,MATCH(E53,$CL$7:$CL$100,0)+6+SUM(IF((E53=$CL$7:$CL$59)=TRUE,1,0))-1)))*$S$3*$Q53)=0,0,1))</f>
        <v>2</v>
      </c>
      <c r="Y53" s="65" t="e" cm="1">
        <f t="array" aca="1" ref="Y53" ca="1">SUM(IF((TRANSPOSE(MMULT(MMULT(_xlfn.MUNIT(X53),IF(ROUND(MMULT(IF(E53=0,INDIRECT(_xlfn.CONCAT($CQ$1,MATCH(F53,$CP$7:$CP$100,0)+6)):INDIRECT(_xlfn.CONCAT($CQ$1,MATCH(F53,$CP$7:$CP$100,0)+6+SUM(IF((F53=$CP$7:$CP$59)=TRUE,1,0))-1)),INDIRECT(_xlfn.CONCAT($CM$1,MATCH(E53,$CL$7:$CL$100,0)+6)):INDIRECT(_xlfn.CONCAT($CM$1,MATCH(E53,$CL$7:$CL$100,0)+6+SUM(IF((E53=$CL$7:$CL$59)=TRUE,1,0))-1)))*$S$3*$Q53,1/TRANSPOSE(W53-INDIRECT(_xlfn.CONCAT($CI$1,MATCH(D53,$CH$7:$CH$100,0)+6)):INDIRECT(_xlfn.CONCAT($CI$1,MATCH(D53,$CH$7:$CH$100,0)+6+SUM(IF((D53=$CH$7:$CH$59)=TRUE,1,0))-1))*$R$3)),1)=1,1,0)),W53-INDIRECT(_xlfn.CONCAT($CI$1,MATCH(D53,$CH$7:$CH$100,0)+6)):INDIRECT(_xlfn.CONCAT($CI$1,MATCH(D53,$CH$7:$CH$100,0)+6+SUM(IF((D53=$CH$7:$CH$59)=TRUE,1,0))-1))*$R$3)))=0,0,1))</f>
        <v>#N/A</v>
      </c>
      <c r="Z53" s="65"/>
      <c r="AA53" s="65" t="str" cm="1">
        <f t="array" aca="1" ref="AA53" ca="1">IFERROR(ROUND(IF(_xlfn._xlws.SORT(TRANSPOSE(MMULT(MMULT(_xlfn.MUNIT(X53),IF(ROUND(MMULT(IF(E53=0,IF($DW$4=1,INDIRECT(_xlfn.CONCAT($CY$1,MATCH(F53,$CX$7:$CX$100,0)+6)):INDIRECT(_xlfn.CONCAT($CY$1,MATCH(F53,$CX$7:$CX$100,0)+6+SUM(IF((F53=$CX$7:$CX$59)=TRUE,1,0))-1)),INDIRECT(_xlfn.CONCAT($CQ$1,MATCH(F53,$CP$7:$CP$100,0)+6)):INDIRECT(_xlfn.CONCAT($CQ$1,MATCH(F53,$CP$7:$CP$100,0)+6+SUM(IF((F53=$CP$7:$CP$59)=TRUE,1,0))-1))),IF(OR($DW$4=2,$DW$4=3),INDIRECT(_xlfn.CONCAT($CU$1,MATCH(E53,$CT$7:$CT$100,0)+6)):INDIRECT(_xlfn.CONCAT($CU$1,MATCH(E53,$CT$7:$CT$100,0)+6+SUM(IF((E53=$CT$7:$CT$59)=TRUE,1,0))-1)),INDIRECT(_xlfn.CONCAT($CM$1,MATCH(E53,$CL$7:$CL$100,0)+6)):INDIRECT(_xlfn.CONCAT($CM$1,MATCH(E53,$CL$7:$CL$100,0)+6+SUM(IF((E53=$CL$7:$CL$59)=TRUE,1,0))-1))))*$S$3*IF(AND($DV$4=4,F53=0),1.1,1),1/TRANSPOSE(W53-INDIRECT(_xlfn.CONCAT($CI$1,MATCH(D53,$CH$7:$CH$100,0)+6)):INDIRECT(_xlfn.CONCAT($CI$1,MATCH(D53,$CH$7:$CH$100,0)+6+SUM(IF((D53=$CH$7:$CH$59)=TRUE,1,0))-1))*$R$3)),3)=1,1,0)),W53-INDIRECT(_xlfn.CONCAT($CI$1,MATCH(D53,$CH$7:$CH$100,0)+6)):INDIRECT(_xlfn.CONCAT($CI$1,MATCH(D53,$CH$7:$CH$100,0)+6+SUM(IF((D53=$CH$7:$CH$59)=TRUE,1,0))-1))*$R$3))/($S$3*$Q53),1,-1,TRUE)=0,"",_xlfn._xlws.SORT(TRANSPOSE(MMULT(MMULT(_xlfn.MUNIT(X53),IF(ROUND(MMULT(IF(E53=0,IF($DW$4=1,INDIRECT(_xlfn.CONCAT($CY$1,MATCH(F53,$CX$7:$CX$100,0)+6)):INDIRECT(_xlfn.CONCAT($CY$1,MATCH(F53,$CX$7:$CX$100,0)+6+SUM(IF((F53=$CX$7:$CX$59)=TRUE,1,0))-1)),INDIRECT(_xlfn.CONCAT($CQ$1,MATCH(F53,$CP$7:$CP$100,0)+6)):INDIRECT(_xlfn.CONCAT($CQ$1,MATCH(F53,$CP$7:$CP$100,0)+6+SUM(IF((F53=$CP$7:$CP$59)=TRUE,1,0))-1))),IF(OR($DW$4=2,$DW$4=3),INDIRECT(_xlfn.CONCAT($CU$1,MATCH(E53,$CT$7:$CT$100,0)+6)):INDIRECT(_xlfn.CONCAT($CU$1,MATCH(E53,$CT$7:$CT$100,0)+6+SUM(IF((E53=$CT$7:$CT$59)=TRUE,1,0))-1)),INDIRECT(_xlfn.CONCAT($CM$1,MATCH(E53,$CL$7:$CL$100,0)+6)):INDIRECT(_xlfn.CONCAT($CM$1,MATCH(E53,$CL$7:$CL$100,0)+6+SUM(IF((E53=$CL$7:$CL$59)=TRUE,1,0))-1))))*$S$3*IF(AND($DV$4=4,F53=0),1.1,1),1/TRANSPOSE(W53-INDIRECT(_xlfn.CONCAT($CI$1,MATCH(D53,$CH$7:$CH$100,0)+6)):INDIRECT(_xlfn.CONCAT($CI$1,MATCH(D53,$CH$7:$CH$100,0)+6+SUM(IF((D53=$CH$7:$CH$59)=TRUE,1,0))-1))*$R$3)),3)=1,1,0)),W53-INDIRECT(_xlfn.CONCAT($CI$1,MATCH(D53,$CH$7:$CH$100,0)+6)):INDIRECT(_xlfn.CONCAT($CI$1,MATCH(D53,$CH$7:$CH$100,0)+6+SUM(IF((D53=$CH$7:$CH$59)=TRUE,1,0))-1))*$R$3))/($S$3*$Q53),1,-1,TRUE)),1),"")</f>
        <v/>
      </c>
      <c r="AB53" s="65"/>
      <c r="AC53" s="65"/>
      <c r="AD53" s="65"/>
      <c r="AE53" s="65"/>
      <c r="AF53" s="65"/>
      <c r="AG53" s="65"/>
      <c r="AH53" s="65"/>
      <c r="AI53" s="6"/>
      <c r="AJ53" s="28" t="str">
        <f t="shared" ca="1" si="24"/>
        <v/>
      </c>
      <c r="AK53" s="29" t="str">
        <f t="shared" si="25"/>
        <v/>
      </c>
      <c r="AL53" s="29" t="str">
        <f t="shared" si="26"/>
        <v/>
      </c>
      <c r="AM53" s="29" t="str">
        <f t="shared" si="27"/>
        <v/>
      </c>
      <c r="AN53" s="112" t="str">
        <f t="shared" si="28"/>
        <v/>
      </c>
      <c r="AO53" s="28" t="str">
        <f t="shared" ca="1" si="14"/>
        <v/>
      </c>
      <c r="AP53" s="29" t="str">
        <f t="shared" si="15"/>
        <v/>
      </c>
      <c r="AQ53" s="29" t="str">
        <f t="shared" si="16"/>
        <v/>
      </c>
      <c r="AR53" s="29" t="str">
        <f t="shared" si="17"/>
        <v/>
      </c>
      <c r="AS53" s="30" t="str">
        <f t="shared" si="18"/>
        <v/>
      </c>
      <c r="AT53" s="6"/>
      <c r="AU53" s="20"/>
      <c r="AV53" s="20"/>
      <c r="AW53" s="44">
        <f t="shared" si="30"/>
        <v>12</v>
      </c>
      <c r="AX53" s="35" t="e">
        <f t="shared" si="31"/>
        <v>#N/A</v>
      </c>
      <c r="AY53" s="35" t="e" cm="1">
        <f t="array" ref="AY53">_xlfn.XMATCH(1,IF(IF((AU53=$DP$24:$EO$24)=TRUE,1,0)+IF((AV53=$DP$25:$EO$25)=TRUE,1,0)=2,1,0))</f>
        <v>#N/A</v>
      </c>
      <c r="AZ53" s="35" t="str" cm="1">
        <f t="array" aca="1" ref="AZ53:BD53" ca="1">AJ53:AN53</f>
        <v/>
      </c>
      <c r="BA53" s="35" t="str">
        <f ca="1"/>
        <v/>
      </c>
      <c r="BB53" s="35" t="str">
        <f ca="1"/>
        <v/>
      </c>
      <c r="BC53" s="35" t="str">
        <f ca="1"/>
        <v/>
      </c>
      <c r="BD53" s="35" t="str">
        <f ca="1"/>
        <v/>
      </c>
      <c r="BE53" s="35">
        <f t="shared" si="32"/>
        <v>0</v>
      </c>
      <c r="BF53" s="35" t="e" cm="1">
        <f t="array" ref="BF53">IF(AND(BE53=1,AX53&lt;&gt;1),VLOOKUP(E53,변환표준점수!$H$8:$O$60,_xlfn.XMATCH('표점 계산기'!$AU53,변환표준점수!$I$6:$O$6)+1,FALSE),IF(AND($E53=0,$DW$4=1),INDEX($CQ$7:$CQ$73,SUM(IF(AO53=$CY$7:$CY$59,ROW($A$1:$A$50),0))),IF(AND($E53&lt;&gt;0,$DW$4&lt;&gt;1),INDEX($CM$7:$CM$73,SUM(IF(AO53=$CU$7:$CU$59,ROW($A$1:$A$50),0))),AO53:AS53)))</f>
        <v>#N/A</v>
      </c>
      <c r="BG53" s="35"/>
      <c r="BH53" s="35"/>
      <c r="BI53" s="35"/>
      <c r="BJ53" s="35"/>
      <c r="BK53" s="35" t="e">
        <f>VLOOKUP(G53,변환표준점수!$X$8:$AM$16,_xlfn.XMATCH(AU53,변환표준점수!$Y$5:$AM$5)+IF(OR(AW53=6,AW53=7,AW53=10,AW53=11),IF(AX53=1,0,1),0)+1,FALSE)</f>
        <v>#N/A</v>
      </c>
      <c r="BL53" s="35" t="e">
        <f>VLOOKUP(H53,변환표준점수!$AO$8:$BE$16,_xlfn.XMATCH(AU53,변환표준점수!$AP$5:$BE$5)+IF(OR(AW53=3,AW53=6,AW53=8,AW53=9,AW53=10),IF(AX53=1,0,1),0)+1,FALSE)</f>
        <v>#N/A</v>
      </c>
      <c r="BM53" s="35" t="e">
        <f>IF(I53=0,VLOOKUP(K53,변환표준점수!$BU$8:$CF$62,'표점 계산기'!$AW53+1,FALSE),VLOOKUP(I53,변환표준점수!$BH$8:$BS$62,'표점 계산기'!$AW53+1,FALSE))</f>
        <v>#N/A</v>
      </c>
      <c r="BN53" s="35" t="e">
        <f>IF(J53=0,VLOOKUP(L53,변환표준점수!$BU$8:$CF$62,'표점 계산기'!$AW53+1,FALSE),VLOOKUP(J53,변환표준점수!$BH$8:$BS$62,'표점 계산기'!$AW53+1,FALSE))</f>
        <v>#N/A</v>
      </c>
      <c r="BO53" s="35" cm="1">
        <f t="array" ref="BO53">IF(M53=0,0,IF(OR(AW53=3,AW53=4),0,IF(AW53=1,INDEX($DI$7:$DI$15,SUM(IF(M53&lt;$DH$7:$DH$15=TRUE,1,0))+1),VLOOKUP(M53,변환표준점수!$BH$8:$BS$62,'표점 계산기'!AW53+1,FALSE))))</f>
        <v>0</v>
      </c>
      <c r="BP53" s="35" t="e" cm="1">
        <f t="array" ref="BP53">INDEX($DP$24:$EO$31,COLUMN(C48),$AY53)</f>
        <v>#N/A</v>
      </c>
      <c r="BQ53" s="35" t="e" cm="1">
        <f t="array" ref="BQ53">INDEX($DP$24:$EO$31,COLUMN(D48),$AY53)</f>
        <v>#N/A</v>
      </c>
      <c r="BR53" s="35" t="e" cm="1">
        <f t="array" ref="BR53">INDEX($DP$24:$EO$31,COLUMN(E48),$AY53)</f>
        <v>#N/A</v>
      </c>
      <c r="BS53" s="35" t="e" cm="1">
        <f t="array" ref="BS53">INDEX($DP$24:$EO$31,COLUMN(F48),$AY53)</f>
        <v>#N/A</v>
      </c>
      <c r="BT53" s="35" t="e" cm="1">
        <f t="array" ref="BT53">INDEX($DP$24:$EO$31,COLUMN(G48),$AY53)</f>
        <v>#N/A</v>
      </c>
      <c r="BU53" s="35" t="e" cm="1">
        <f t="array" ref="BU53">INDEX($DP$24:$EO$31,COLUMN(H48),$AY53)</f>
        <v>#N/A</v>
      </c>
      <c r="BV53" s="59" t="str" cm="1">
        <f t="array" aca="1" ref="BV53:BZ53" ca="1">IFERROR(ROUND(IF(IFERROR(BF53:BJ53/BF53:BJ53,0)=1,(IFERROR(AZ53:BD53*BP53,0)+IFERROR(BF53:BJ53*BQ53,0)+(SUM(BM53:BO53)-MIN(BM53:BO53))*BR53+BK53*BS53+BL53*BT53)*BU53+BK53*(1-BS53)+BL53*(1-BT53)+IF(AW53=1,BO53,0),""),2),"")</f>
        <v/>
      </c>
      <c r="BW53" s="48" t="str">
        <f ca="1"/>
        <v/>
      </c>
      <c r="BX53" s="48" t="str">
        <f ca="1"/>
        <v/>
      </c>
      <c r="BY53" s="48" t="str">
        <f ca="1"/>
        <v/>
      </c>
      <c r="BZ53" s="60" t="str">
        <f ca="1"/>
        <v/>
      </c>
      <c r="CA53" s="6"/>
      <c r="CB53" s="5"/>
      <c r="CC53" s="5"/>
      <c r="CD53" s="5"/>
      <c r="CE53" s="5"/>
      <c r="CF53" s="5"/>
      <c r="CG53" s="5"/>
      <c r="CH53" s="64">
        <v>38</v>
      </c>
      <c r="CI53" s="64">
        <v>95</v>
      </c>
      <c r="CJ53" s="64">
        <v>38</v>
      </c>
      <c r="CK53" s="5"/>
      <c r="CL53" s="64">
        <v>30</v>
      </c>
      <c r="CM53" s="64">
        <v>90</v>
      </c>
      <c r="CN53" s="64">
        <v>30</v>
      </c>
      <c r="CO53" s="6"/>
      <c r="CP53" s="64">
        <v>39</v>
      </c>
      <c r="CQ53" s="64">
        <v>90</v>
      </c>
      <c r="CR53" s="64">
        <v>39</v>
      </c>
      <c r="CS53" s="5"/>
      <c r="CT53" s="64">
        <v>30</v>
      </c>
      <c r="CU53" s="6" cm="1">
        <f t="array" ref="CU53">INDEX(변환표준점수!$I$8:$O$60,ROW(A47),_xlfn.XMATCH('표점 계산기'!$B$3,변환표준점수!$I$6:$O$6))</f>
        <v>0</v>
      </c>
      <c r="CV53" s="64">
        <v>30</v>
      </c>
      <c r="CW53" s="5"/>
      <c r="CX53" s="6">
        <v>55</v>
      </c>
      <c r="CY53" s="6">
        <v>106.66</v>
      </c>
      <c r="CZ53" s="6">
        <v>64</v>
      </c>
      <c r="DA53" s="5"/>
      <c r="DB53" s="5"/>
      <c r="DC53" s="5"/>
      <c r="DD53" s="5"/>
      <c r="DE53" s="5"/>
      <c r="DF53" s="5"/>
      <c r="DG53" s="5"/>
      <c r="DH53" s="5"/>
      <c r="DI53" s="5"/>
      <c r="DJ53" s="5"/>
      <c r="DK53" s="6">
        <v>54</v>
      </c>
      <c r="DL53" s="5">
        <v>51.82</v>
      </c>
      <c r="DM53" s="5" t="e">
        <f>VLOOKUP(DK53,변환표준점수!$BU$8:$CF$46,1+'표점 계산기'!$DV$4,FALSE)</f>
        <v>#N/A</v>
      </c>
      <c r="DN53" s="5"/>
      <c r="DO53" s="5"/>
      <c r="DP53" s="5"/>
      <c r="DQ53" s="5"/>
      <c r="DR53" s="5"/>
      <c r="DS53" s="5"/>
      <c r="DT53" s="5"/>
      <c r="DU53" s="6"/>
      <c r="DV53" s="6"/>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row>
    <row r="54" spans="1:162" x14ac:dyDescent="0.3">
      <c r="A54" s="5"/>
      <c r="B54" s="17" t="str">
        <f t="shared" si="2"/>
        <v/>
      </c>
      <c r="C54" s="23"/>
      <c r="D54" s="23"/>
      <c r="E54" s="23"/>
      <c r="F54" s="23"/>
      <c r="G54" s="23"/>
      <c r="H54" s="24"/>
      <c r="I54" s="24"/>
      <c r="J54" s="24"/>
      <c r="K54" s="24"/>
      <c r="L54" s="24"/>
      <c r="M54" s="24"/>
      <c r="N54" s="23"/>
      <c r="O54" s="24"/>
      <c r="P54" s="6"/>
      <c r="Q54" s="65">
        <f t="shared" si="3"/>
        <v>1</v>
      </c>
      <c r="R54" s="6" t="e">
        <f t="shared" si="20"/>
        <v>#N/A</v>
      </c>
      <c r="S54" s="6" t="e">
        <f t="shared" si="21"/>
        <v>#N/A</v>
      </c>
      <c r="T54" s="6" t="e">
        <f t="shared" si="22"/>
        <v>#N/A</v>
      </c>
      <c r="U54" s="6" t="e">
        <f t="shared" si="23"/>
        <v>#N/A</v>
      </c>
      <c r="V54" s="8" cm="1">
        <f t="array" ref="V54">IF(M54=0,0,IF(OR($DV$4=3,$DV$4=4),0,IF($DV$4=1,INDEX($DI$7:$DI$15,SUM(IF(M54&lt;$DH$7:$DH$15=TRUE,1,0))+1),VLOOKUP(M54,$DK$7:$DL$107,2,FALSE))))</f>
        <v>0</v>
      </c>
      <c r="W54" s="6" t="e">
        <f t="shared" si="8"/>
        <v>#N/A</v>
      </c>
      <c r="X54" s="65" cm="1">
        <f t="array" aca="1" ref="X54" ca="1">SUM(IF((IF(E54=0,INDIRECT(_xlfn.CONCAT($CQ$1,MATCH(F54,$CP$7:$CP$100,0)+6)):INDIRECT(_xlfn.CONCAT($CQ$1,MATCH(F54,$CP$7:$CP$100,0)+6+SUM(IF((F54=$CP$7:$CP$59)=TRUE,1,0))-1)),INDIRECT(_xlfn.CONCAT($CM$1,MATCH(E54,$CL$7:$CL$100,0)+6)):INDIRECT(_xlfn.CONCAT($CM$1,MATCH(E54,$CL$7:$CL$100,0)+6+SUM(IF((E54=$CL$7:$CL$59)=TRUE,1,0))-1)))*$S$3*$Q54)=0,0,1))</f>
        <v>2</v>
      </c>
      <c r="Y54" s="65" t="e" cm="1">
        <f t="array" aca="1" ref="Y54" ca="1">SUM(IF((TRANSPOSE(MMULT(MMULT(_xlfn.MUNIT(X54),IF(ROUND(MMULT(IF(E54=0,INDIRECT(_xlfn.CONCAT($CQ$1,MATCH(F54,$CP$7:$CP$100,0)+6)):INDIRECT(_xlfn.CONCAT($CQ$1,MATCH(F54,$CP$7:$CP$100,0)+6+SUM(IF((F54=$CP$7:$CP$59)=TRUE,1,0))-1)),INDIRECT(_xlfn.CONCAT($CM$1,MATCH(E54,$CL$7:$CL$100,0)+6)):INDIRECT(_xlfn.CONCAT($CM$1,MATCH(E54,$CL$7:$CL$100,0)+6+SUM(IF((E54=$CL$7:$CL$59)=TRUE,1,0))-1)))*$S$3*$Q54,1/TRANSPOSE(W54-INDIRECT(_xlfn.CONCAT($CI$1,MATCH(D54,$CH$7:$CH$100,0)+6)):INDIRECT(_xlfn.CONCAT($CI$1,MATCH(D54,$CH$7:$CH$100,0)+6+SUM(IF((D54=$CH$7:$CH$59)=TRUE,1,0))-1))*$R$3)),1)=1,1,0)),W54-INDIRECT(_xlfn.CONCAT($CI$1,MATCH(D54,$CH$7:$CH$100,0)+6)):INDIRECT(_xlfn.CONCAT($CI$1,MATCH(D54,$CH$7:$CH$100,0)+6+SUM(IF((D54=$CH$7:$CH$59)=TRUE,1,0))-1))*$R$3)))=0,0,1))</f>
        <v>#N/A</v>
      </c>
      <c r="Z54" s="65"/>
      <c r="AA54" s="65" t="str" cm="1">
        <f t="array" aca="1" ref="AA54" ca="1">IFERROR(ROUND(IF(_xlfn._xlws.SORT(TRANSPOSE(MMULT(MMULT(_xlfn.MUNIT(X54),IF(ROUND(MMULT(IF(E54=0,IF($DW$4=1,INDIRECT(_xlfn.CONCAT($CY$1,MATCH(F54,$CX$7:$CX$100,0)+6)):INDIRECT(_xlfn.CONCAT($CY$1,MATCH(F54,$CX$7:$CX$100,0)+6+SUM(IF((F54=$CX$7:$CX$59)=TRUE,1,0))-1)),INDIRECT(_xlfn.CONCAT($CQ$1,MATCH(F54,$CP$7:$CP$100,0)+6)):INDIRECT(_xlfn.CONCAT($CQ$1,MATCH(F54,$CP$7:$CP$100,0)+6+SUM(IF((F54=$CP$7:$CP$59)=TRUE,1,0))-1))),IF(OR($DW$4=2,$DW$4=3),INDIRECT(_xlfn.CONCAT($CU$1,MATCH(E54,$CT$7:$CT$100,0)+6)):INDIRECT(_xlfn.CONCAT($CU$1,MATCH(E54,$CT$7:$CT$100,0)+6+SUM(IF((E54=$CT$7:$CT$59)=TRUE,1,0))-1)),INDIRECT(_xlfn.CONCAT($CM$1,MATCH(E54,$CL$7:$CL$100,0)+6)):INDIRECT(_xlfn.CONCAT($CM$1,MATCH(E54,$CL$7:$CL$100,0)+6+SUM(IF((E54=$CL$7:$CL$59)=TRUE,1,0))-1))))*$S$3*IF(AND($DV$4=4,F54=0),1.1,1),1/TRANSPOSE(W54-INDIRECT(_xlfn.CONCAT($CI$1,MATCH(D54,$CH$7:$CH$100,0)+6)):INDIRECT(_xlfn.CONCAT($CI$1,MATCH(D54,$CH$7:$CH$100,0)+6+SUM(IF((D54=$CH$7:$CH$59)=TRUE,1,0))-1))*$R$3)),3)=1,1,0)),W54-INDIRECT(_xlfn.CONCAT($CI$1,MATCH(D54,$CH$7:$CH$100,0)+6)):INDIRECT(_xlfn.CONCAT($CI$1,MATCH(D54,$CH$7:$CH$100,0)+6+SUM(IF((D54=$CH$7:$CH$59)=TRUE,1,0))-1))*$R$3))/($S$3*$Q54),1,-1,TRUE)=0,"",_xlfn._xlws.SORT(TRANSPOSE(MMULT(MMULT(_xlfn.MUNIT(X54),IF(ROUND(MMULT(IF(E54=0,IF($DW$4=1,INDIRECT(_xlfn.CONCAT($CY$1,MATCH(F54,$CX$7:$CX$100,0)+6)):INDIRECT(_xlfn.CONCAT($CY$1,MATCH(F54,$CX$7:$CX$100,0)+6+SUM(IF((F54=$CX$7:$CX$59)=TRUE,1,0))-1)),INDIRECT(_xlfn.CONCAT($CQ$1,MATCH(F54,$CP$7:$CP$100,0)+6)):INDIRECT(_xlfn.CONCAT($CQ$1,MATCH(F54,$CP$7:$CP$100,0)+6+SUM(IF((F54=$CP$7:$CP$59)=TRUE,1,0))-1))),IF(OR($DW$4=2,$DW$4=3),INDIRECT(_xlfn.CONCAT($CU$1,MATCH(E54,$CT$7:$CT$100,0)+6)):INDIRECT(_xlfn.CONCAT($CU$1,MATCH(E54,$CT$7:$CT$100,0)+6+SUM(IF((E54=$CT$7:$CT$59)=TRUE,1,0))-1)),INDIRECT(_xlfn.CONCAT($CM$1,MATCH(E54,$CL$7:$CL$100,0)+6)):INDIRECT(_xlfn.CONCAT($CM$1,MATCH(E54,$CL$7:$CL$100,0)+6+SUM(IF((E54=$CL$7:$CL$59)=TRUE,1,0))-1))))*$S$3*IF(AND($DV$4=4,F54=0),1.1,1),1/TRANSPOSE(W54-INDIRECT(_xlfn.CONCAT($CI$1,MATCH(D54,$CH$7:$CH$100,0)+6)):INDIRECT(_xlfn.CONCAT($CI$1,MATCH(D54,$CH$7:$CH$100,0)+6+SUM(IF((D54=$CH$7:$CH$59)=TRUE,1,0))-1))*$R$3)),3)=1,1,0)),W54-INDIRECT(_xlfn.CONCAT($CI$1,MATCH(D54,$CH$7:$CH$100,0)+6)):INDIRECT(_xlfn.CONCAT($CI$1,MATCH(D54,$CH$7:$CH$100,0)+6+SUM(IF((D54=$CH$7:$CH$59)=TRUE,1,0))-1))*$R$3))/($S$3*$Q54),1,-1,TRUE)),1),"")</f>
        <v/>
      </c>
      <c r="AB54" s="65"/>
      <c r="AC54" s="65"/>
      <c r="AD54" s="65"/>
      <c r="AE54" s="65"/>
      <c r="AF54" s="65"/>
      <c r="AG54" s="65"/>
      <c r="AH54" s="65"/>
      <c r="AI54" s="6"/>
      <c r="AJ54" s="28" t="str">
        <f t="shared" ca="1" si="24"/>
        <v/>
      </c>
      <c r="AK54" s="29" t="str">
        <f t="shared" si="25"/>
        <v/>
      </c>
      <c r="AL54" s="29" t="str">
        <f t="shared" si="26"/>
        <v/>
      </c>
      <c r="AM54" s="29" t="str">
        <f t="shared" si="27"/>
        <v/>
      </c>
      <c r="AN54" s="112" t="str">
        <f t="shared" si="28"/>
        <v/>
      </c>
      <c r="AO54" s="28" t="str">
        <f t="shared" ca="1" si="14"/>
        <v/>
      </c>
      <c r="AP54" s="29" t="str">
        <f t="shared" si="15"/>
        <v/>
      </c>
      <c r="AQ54" s="29" t="str">
        <f t="shared" si="16"/>
        <v/>
      </c>
      <c r="AR54" s="29" t="str">
        <f t="shared" si="17"/>
        <v/>
      </c>
      <c r="AS54" s="30" t="str">
        <f t="shared" si="18"/>
        <v/>
      </c>
      <c r="AT54" s="6"/>
      <c r="AU54" s="20"/>
      <c r="AV54" s="20"/>
      <c r="AW54" s="44">
        <f t="shared" si="30"/>
        <v>12</v>
      </c>
      <c r="AX54" s="35" t="e">
        <f t="shared" si="31"/>
        <v>#N/A</v>
      </c>
      <c r="AY54" s="35" t="e" cm="1">
        <f t="array" ref="AY54">_xlfn.XMATCH(1,IF(IF((AU54=$DP$24:$EO$24)=TRUE,1,0)+IF((AV54=$DP$25:$EO$25)=TRUE,1,0)=2,1,0))</f>
        <v>#N/A</v>
      </c>
      <c r="AZ54" s="35" t="str" cm="1">
        <f t="array" aca="1" ref="AZ54:BD54" ca="1">AJ54:AN54</f>
        <v/>
      </c>
      <c r="BA54" s="35" t="str">
        <f ca="1"/>
        <v/>
      </c>
      <c r="BB54" s="35" t="str">
        <f ca="1"/>
        <v/>
      </c>
      <c r="BC54" s="35" t="str">
        <f ca="1"/>
        <v/>
      </c>
      <c r="BD54" s="35" t="str">
        <f ca="1"/>
        <v/>
      </c>
      <c r="BE54" s="35">
        <f t="shared" si="32"/>
        <v>0</v>
      </c>
      <c r="BF54" s="35" t="e" cm="1">
        <f t="array" ref="BF54">IF(AND(BE54=1,AX54&lt;&gt;1),VLOOKUP(E54,변환표준점수!$H$8:$O$60,_xlfn.XMATCH('표점 계산기'!$AU54,변환표준점수!$I$6:$O$6)+1,FALSE),IF(AND($E54=0,$DW$4=1),INDEX($CQ$7:$CQ$73,SUM(IF(AO54=$CY$7:$CY$59,ROW($A$1:$A$50),0))),IF(AND($E54&lt;&gt;0,$DW$4&lt;&gt;1),INDEX($CM$7:$CM$73,SUM(IF(AO54=$CU$7:$CU$59,ROW($A$1:$A$50),0))),AO54:AS54)))</f>
        <v>#N/A</v>
      </c>
      <c r="BG54" s="35"/>
      <c r="BH54" s="35"/>
      <c r="BI54" s="35"/>
      <c r="BJ54" s="35"/>
      <c r="BK54" s="35" t="e">
        <f>VLOOKUP(G54,변환표준점수!$X$8:$AM$16,_xlfn.XMATCH(AU54,변환표준점수!$Y$5:$AM$5)+IF(OR(AW54=6,AW54=7,AW54=10,AW54=11),IF(AX54=1,0,1),0)+1,FALSE)</f>
        <v>#N/A</v>
      </c>
      <c r="BL54" s="35" t="e">
        <f>VLOOKUP(H54,변환표준점수!$AO$8:$BE$16,_xlfn.XMATCH(AU54,변환표준점수!$AP$5:$BE$5)+IF(OR(AW54=3,AW54=6,AW54=8,AW54=9,AW54=10),IF(AX54=1,0,1),0)+1,FALSE)</f>
        <v>#N/A</v>
      </c>
      <c r="BM54" s="35" t="e">
        <f>IF(I54=0,VLOOKUP(K54,변환표준점수!$BU$8:$CF$62,'표점 계산기'!$AW54+1,FALSE),VLOOKUP(I54,변환표준점수!$BH$8:$BS$62,'표점 계산기'!$AW54+1,FALSE))</f>
        <v>#N/A</v>
      </c>
      <c r="BN54" s="35" t="e">
        <f>IF(J54=0,VLOOKUP(L54,변환표준점수!$BU$8:$CF$62,'표점 계산기'!$AW54+1,FALSE),VLOOKUP(J54,변환표준점수!$BH$8:$BS$62,'표점 계산기'!$AW54+1,FALSE))</f>
        <v>#N/A</v>
      </c>
      <c r="BO54" s="35" cm="1">
        <f t="array" ref="BO54">IF(M54=0,0,IF(OR(AW54=3,AW54=4),0,IF(AW54=1,INDEX($DI$7:$DI$15,SUM(IF(M54&lt;$DH$7:$DH$15=TRUE,1,0))+1),VLOOKUP(M54,변환표준점수!$BH$8:$BS$62,'표점 계산기'!AW54+1,FALSE))))</f>
        <v>0</v>
      </c>
      <c r="BP54" s="35" t="e" cm="1">
        <f t="array" ref="BP54">INDEX($DP$24:$EO$31,COLUMN(C49),$AY54)</f>
        <v>#N/A</v>
      </c>
      <c r="BQ54" s="35" t="e" cm="1">
        <f t="array" ref="BQ54">INDEX($DP$24:$EO$31,COLUMN(D49),$AY54)</f>
        <v>#N/A</v>
      </c>
      <c r="BR54" s="35" t="e" cm="1">
        <f t="array" ref="BR54">INDEX($DP$24:$EO$31,COLUMN(E49),$AY54)</f>
        <v>#N/A</v>
      </c>
      <c r="BS54" s="35" t="e" cm="1">
        <f t="array" ref="BS54">INDEX($DP$24:$EO$31,COLUMN(F49),$AY54)</f>
        <v>#N/A</v>
      </c>
      <c r="BT54" s="35" t="e" cm="1">
        <f t="array" ref="BT54">INDEX($DP$24:$EO$31,COLUMN(G49),$AY54)</f>
        <v>#N/A</v>
      </c>
      <c r="BU54" s="35" t="e" cm="1">
        <f t="array" ref="BU54">INDEX($DP$24:$EO$31,COLUMN(H49),$AY54)</f>
        <v>#N/A</v>
      </c>
      <c r="BV54" s="59" t="str" cm="1">
        <f t="array" aca="1" ref="BV54:BZ54" ca="1">IFERROR(ROUND(IF(IFERROR(BF54:BJ54/BF54:BJ54,0)=1,(IFERROR(AZ54:BD54*BP54,0)+IFERROR(BF54:BJ54*BQ54,0)+(SUM(BM54:BO54)-MIN(BM54:BO54))*BR54+BK54*BS54+BL54*BT54)*BU54+BK54*(1-BS54)+BL54*(1-BT54)+IF(AW54=1,BO54,0),""),2),"")</f>
        <v/>
      </c>
      <c r="BW54" s="48" t="str">
        <f ca="1"/>
        <v/>
      </c>
      <c r="BX54" s="48" t="str">
        <f ca="1"/>
        <v/>
      </c>
      <c r="BY54" s="48" t="str">
        <f ca="1"/>
        <v/>
      </c>
      <c r="BZ54" s="60" t="str">
        <f ca="1"/>
        <v/>
      </c>
      <c r="CA54" s="6"/>
      <c r="CB54" s="5"/>
      <c r="CC54" s="5"/>
      <c r="CD54" s="5"/>
      <c r="CE54" s="5"/>
      <c r="CF54" s="5"/>
      <c r="CG54" s="5"/>
      <c r="CH54" s="64">
        <v>36</v>
      </c>
      <c r="CI54" s="64">
        <v>94</v>
      </c>
      <c r="CJ54" s="64">
        <v>36</v>
      </c>
      <c r="CK54" s="5"/>
      <c r="CL54" s="64">
        <v>29</v>
      </c>
      <c r="CM54" s="64">
        <v>89</v>
      </c>
      <c r="CN54" s="64">
        <v>29</v>
      </c>
      <c r="CO54" s="6"/>
      <c r="CP54" s="64">
        <v>38</v>
      </c>
      <c r="CQ54" s="64">
        <v>89</v>
      </c>
      <c r="CR54" s="64">
        <v>38</v>
      </c>
      <c r="CS54" s="5"/>
      <c r="CT54" s="64">
        <v>29</v>
      </c>
      <c r="CU54" s="6" cm="1">
        <f t="array" ref="CU54">INDEX(변환표준점수!$I$8:$O$60,ROW(A48),_xlfn.XMATCH('표점 계산기'!$B$3,변환표준점수!$I$6:$O$6))</f>
        <v>0</v>
      </c>
      <c r="CV54" s="64">
        <v>29</v>
      </c>
      <c r="CW54" s="5"/>
      <c r="CX54" s="6">
        <v>53</v>
      </c>
      <c r="CY54" s="6">
        <v>106</v>
      </c>
      <c r="CZ54" s="6">
        <v>62</v>
      </c>
      <c r="DA54" s="5"/>
      <c r="DB54" s="5"/>
      <c r="DC54" s="5"/>
      <c r="DD54" s="5"/>
      <c r="DE54" s="5"/>
      <c r="DF54" s="5"/>
      <c r="DG54" s="5"/>
      <c r="DH54" s="5"/>
      <c r="DI54" s="5"/>
      <c r="DJ54" s="5"/>
      <c r="DK54" s="6">
        <v>53</v>
      </c>
      <c r="DL54" s="5">
        <v>51.44</v>
      </c>
      <c r="DM54" s="5" t="e">
        <f>VLOOKUP(DK54,변환표준점수!$BU$8:$CF$46,1+'표점 계산기'!$DV$4,FALSE)</f>
        <v>#N/A</v>
      </c>
      <c r="DN54" s="5"/>
      <c r="DO54" s="5"/>
      <c r="DP54" s="5"/>
      <c r="DQ54" s="5"/>
      <c r="DR54" s="5"/>
      <c r="DS54" s="5"/>
      <c r="DT54" s="5"/>
      <c r="DU54" s="6"/>
      <c r="DV54" s="6"/>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row>
    <row r="55" spans="1:162" x14ac:dyDescent="0.3">
      <c r="A55" s="5"/>
      <c r="B55" s="17" t="str">
        <f t="shared" si="2"/>
        <v/>
      </c>
      <c r="C55" s="23"/>
      <c r="D55" s="23"/>
      <c r="E55" s="23"/>
      <c r="F55" s="23"/>
      <c r="G55" s="23"/>
      <c r="H55" s="24"/>
      <c r="I55" s="24"/>
      <c r="J55" s="24"/>
      <c r="K55" s="24"/>
      <c r="L55" s="24"/>
      <c r="M55" s="24"/>
      <c r="N55" s="23"/>
      <c r="O55" s="24"/>
      <c r="P55" s="6"/>
      <c r="Q55" s="65">
        <f t="shared" si="3"/>
        <v>1</v>
      </c>
      <c r="R55" s="6" t="e">
        <f t="shared" si="20"/>
        <v>#N/A</v>
      </c>
      <c r="S55" s="6" t="e">
        <f t="shared" si="21"/>
        <v>#N/A</v>
      </c>
      <c r="T55" s="6" t="e">
        <f t="shared" si="22"/>
        <v>#N/A</v>
      </c>
      <c r="U55" s="6" t="e">
        <f t="shared" si="23"/>
        <v>#N/A</v>
      </c>
      <c r="V55" s="8" cm="1">
        <f t="array" ref="V55">IF(M55=0,0,IF(OR($DV$4=3,$DV$4=4),0,IF($DV$4=1,INDEX($DI$7:$DI$15,SUM(IF(M55&lt;$DH$7:$DH$15=TRUE,1,0))+1),VLOOKUP(M55,$DK$7:$DL$107,2,FALSE))))</f>
        <v>0</v>
      </c>
      <c r="W55" s="6" t="e">
        <f t="shared" si="8"/>
        <v>#N/A</v>
      </c>
      <c r="X55" s="65" cm="1">
        <f t="array" aca="1" ref="X55" ca="1">SUM(IF((IF(E55=0,INDIRECT(_xlfn.CONCAT($CQ$1,MATCH(F55,$CP$7:$CP$100,0)+6)):INDIRECT(_xlfn.CONCAT($CQ$1,MATCH(F55,$CP$7:$CP$100,0)+6+SUM(IF((F55=$CP$7:$CP$59)=TRUE,1,0))-1)),INDIRECT(_xlfn.CONCAT($CM$1,MATCH(E55,$CL$7:$CL$100,0)+6)):INDIRECT(_xlfn.CONCAT($CM$1,MATCH(E55,$CL$7:$CL$100,0)+6+SUM(IF((E55=$CL$7:$CL$59)=TRUE,1,0))-1)))*$S$3*$Q55)=0,0,1))</f>
        <v>2</v>
      </c>
      <c r="Y55" s="65" t="e" cm="1">
        <f t="array" aca="1" ref="Y55" ca="1">SUM(IF((TRANSPOSE(MMULT(MMULT(_xlfn.MUNIT(X55),IF(ROUND(MMULT(IF(E55=0,INDIRECT(_xlfn.CONCAT($CQ$1,MATCH(F55,$CP$7:$CP$100,0)+6)):INDIRECT(_xlfn.CONCAT($CQ$1,MATCH(F55,$CP$7:$CP$100,0)+6+SUM(IF((F55=$CP$7:$CP$59)=TRUE,1,0))-1)),INDIRECT(_xlfn.CONCAT($CM$1,MATCH(E55,$CL$7:$CL$100,0)+6)):INDIRECT(_xlfn.CONCAT($CM$1,MATCH(E55,$CL$7:$CL$100,0)+6+SUM(IF((E55=$CL$7:$CL$59)=TRUE,1,0))-1)))*$S$3*$Q55,1/TRANSPOSE(W55-INDIRECT(_xlfn.CONCAT($CI$1,MATCH(D55,$CH$7:$CH$100,0)+6)):INDIRECT(_xlfn.CONCAT($CI$1,MATCH(D55,$CH$7:$CH$100,0)+6+SUM(IF((D55=$CH$7:$CH$59)=TRUE,1,0))-1))*$R$3)),1)=1,1,0)),W55-INDIRECT(_xlfn.CONCAT($CI$1,MATCH(D55,$CH$7:$CH$100,0)+6)):INDIRECT(_xlfn.CONCAT($CI$1,MATCH(D55,$CH$7:$CH$100,0)+6+SUM(IF((D55=$CH$7:$CH$59)=TRUE,1,0))-1))*$R$3)))=0,0,1))</f>
        <v>#N/A</v>
      </c>
      <c r="Z55" s="65"/>
      <c r="AA55" s="65" t="str" cm="1">
        <f t="array" aca="1" ref="AA55" ca="1">IFERROR(ROUND(IF(_xlfn._xlws.SORT(TRANSPOSE(MMULT(MMULT(_xlfn.MUNIT(X55),IF(ROUND(MMULT(IF(E55=0,IF($DW$4=1,INDIRECT(_xlfn.CONCAT($CY$1,MATCH(F55,$CX$7:$CX$100,0)+6)):INDIRECT(_xlfn.CONCAT($CY$1,MATCH(F55,$CX$7:$CX$100,0)+6+SUM(IF((F55=$CX$7:$CX$59)=TRUE,1,0))-1)),INDIRECT(_xlfn.CONCAT($CQ$1,MATCH(F55,$CP$7:$CP$100,0)+6)):INDIRECT(_xlfn.CONCAT($CQ$1,MATCH(F55,$CP$7:$CP$100,0)+6+SUM(IF((F55=$CP$7:$CP$59)=TRUE,1,0))-1))),IF(OR($DW$4=2,$DW$4=3),INDIRECT(_xlfn.CONCAT($CU$1,MATCH(E55,$CT$7:$CT$100,0)+6)):INDIRECT(_xlfn.CONCAT($CU$1,MATCH(E55,$CT$7:$CT$100,0)+6+SUM(IF((E55=$CT$7:$CT$59)=TRUE,1,0))-1)),INDIRECT(_xlfn.CONCAT($CM$1,MATCH(E55,$CL$7:$CL$100,0)+6)):INDIRECT(_xlfn.CONCAT($CM$1,MATCH(E55,$CL$7:$CL$100,0)+6+SUM(IF((E55=$CL$7:$CL$59)=TRUE,1,0))-1))))*$S$3*IF(AND($DV$4=4,F55=0),1.1,1),1/TRANSPOSE(W55-INDIRECT(_xlfn.CONCAT($CI$1,MATCH(D55,$CH$7:$CH$100,0)+6)):INDIRECT(_xlfn.CONCAT($CI$1,MATCH(D55,$CH$7:$CH$100,0)+6+SUM(IF((D55=$CH$7:$CH$59)=TRUE,1,0))-1))*$R$3)),3)=1,1,0)),W55-INDIRECT(_xlfn.CONCAT($CI$1,MATCH(D55,$CH$7:$CH$100,0)+6)):INDIRECT(_xlfn.CONCAT($CI$1,MATCH(D55,$CH$7:$CH$100,0)+6+SUM(IF((D55=$CH$7:$CH$59)=TRUE,1,0))-1))*$R$3))/($S$3*$Q55),1,-1,TRUE)=0,"",_xlfn._xlws.SORT(TRANSPOSE(MMULT(MMULT(_xlfn.MUNIT(X55),IF(ROUND(MMULT(IF(E55=0,IF($DW$4=1,INDIRECT(_xlfn.CONCAT($CY$1,MATCH(F55,$CX$7:$CX$100,0)+6)):INDIRECT(_xlfn.CONCAT($CY$1,MATCH(F55,$CX$7:$CX$100,0)+6+SUM(IF((F55=$CX$7:$CX$59)=TRUE,1,0))-1)),INDIRECT(_xlfn.CONCAT($CQ$1,MATCH(F55,$CP$7:$CP$100,0)+6)):INDIRECT(_xlfn.CONCAT($CQ$1,MATCH(F55,$CP$7:$CP$100,0)+6+SUM(IF((F55=$CP$7:$CP$59)=TRUE,1,0))-1))),IF(OR($DW$4=2,$DW$4=3),INDIRECT(_xlfn.CONCAT($CU$1,MATCH(E55,$CT$7:$CT$100,0)+6)):INDIRECT(_xlfn.CONCAT($CU$1,MATCH(E55,$CT$7:$CT$100,0)+6+SUM(IF((E55=$CT$7:$CT$59)=TRUE,1,0))-1)),INDIRECT(_xlfn.CONCAT($CM$1,MATCH(E55,$CL$7:$CL$100,0)+6)):INDIRECT(_xlfn.CONCAT($CM$1,MATCH(E55,$CL$7:$CL$100,0)+6+SUM(IF((E55=$CL$7:$CL$59)=TRUE,1,0))-1))))*$S$3*IF(AND($DV$4=4,F55=0),1.1,1),1/TRANSPOSE(W55-INDIRECT(_xlfn.CONCAT($CI$1,MATCH(D55,$CH$7:$CH$100,0)+6)):INDIRECT(_xlfn.CONCAT($CI$1,MATCH(D55,$CH$7:$CH$100,0)+6+SUM(IF((D55=$CH$7:$CH$59)=TRUE,1,0))-1))*$R$3)),3)=1,1,0)),W55-INDIRECT(_xlfn.CONCAT($CI$1,MATCH(D55,$CH$7:$CH$100,0)+6)):INDIRECT(_xlfn.CONCAT($CI$1,MATCH(D55,$CH$7:$CH$100,0)+6+SUM(IF((D55=$CH$7:$CH$59)=TRUE,1,0))-1))*$R$3))/($S$3*$Q55),1,-1,TRUE)),1),"")</f>
        <v/>
      </c>
      <c r="AB55" s="65"/>
      <c r="AC55" s="65"/>
      <c r="AD55" s="65"/>
      <c r="AE55" s="65"/>
      <c r="AF55" s="65"/>
      <c r="AG55" s="65"/>
      <c r="AH55" s="65"/>
      <c r="AI55" s="6"/>
      <c r="AJ55" s="28" t="str">
        <f t="shared" ca="1" si="24"/>
        <v/>
      </c>
      <c r="AK55" s="29" t="str">
        <f t="shared" si="25"/>
        <v/>
      </c>
      <c r="AL55" s="29" t="str">
        <f t="shared" si="26"/>
        <v/>
      </c>
      <c r="AM55" s="29" t="str">
        <f t="shared" si="27"/>
        <v/>
      </c>
      <c r="AN55" s="112" t="str">
        <f t="shared" si="28"/>
        <v/>
      </c>
      <c r="AO55" s="28" t="str">
        <f t="shared" ca="1" si="14"/>
        <v/>
      </c>
      <c r="AP55" s="29" t="str">
        <f t="shared" si="15"/>
        <v/>
      </c>
      <c r="AQ55" s="29" t="str">
        <f t="shared" si="16"/>
        <v/>
      </c>
      <c r="AR55" s="29" t="str">
        <f t="shared" si="17"/>
        <v/>
      </c>
      <c r="AS55" s="30" t="str">
        <f t="shared" si="18"/>
        <v/>
      </c>
      <c r="AT55" s="6"/>
      <c r="AU55" s="20"/>
      <c r="AV55" s="20"/>
      <c r="AW55" s="44">
        <f t="shared" si="30"/>
        <v>12</v>
      </c>
      <c r="AX55" s="35" t="e">
        <f t="shared" si="31"/>
        <v>#N/A</v>
      </c>
      <c r="AY55" s="35" t="e" cm="1">
        <f t="array" ref="AY55">_xlfn.XMATCH(1,IF(IF((AU55=$DP$24:$EO$24)=TRUE,1,0)+IF((AV55=$DP$25:$EO$25)=TRUE,1,0)=2,1,0))</f>
        <v>#N/A</v>
      </c>
      <c r="AZ55" s="35" t="str" cm="1">
        <f t="array" aca="1" ref="AZ55:BD55" ca="1">AJ55:AN55</f>
        <v/>
      </c>
      <c r="BA55" s="35" t="str">
        <f ca="1"/>
        <v/>
      </c>
      <c r="BB55" s="35" t="str">
        <f ca="1"/>
        <v/>
      </c>
      <c r="BC55" s="35" t="str">
        <f ca="1"/>
        <v/>
      </c>
      <c r="BD55" s="35" t="str">
        <f ca="1"/>
        <v/>
      </c>
      <c r="BE55" s="35">
        <f t="shared" si="32"/>
        <v>0</v>
      </c>
      <c r="BF55" s="35" t="e" cm="1">
        <f t="array" ref="BF55">IF(AND(BE55=1,AX55&lt;&gt;1),VLOOKUP(E55,변환표준점수!$H$8:$O$60,_xlfn.XMATCH('표점 계산기'!$AU55,변환표준점수!$I$6:$O$6)+1,FALSE),IF(AND($E55=0,$DW$4=1),INDEX($CQ$7:$CQ$73,SUM(IF(AO55=$CY$7:$CY$59,ROW($A$1:$A$50),0))),IF(AND($E55&lt;&gt;0,$DW$4&lt;&gt;1),INDEX($CM$7:$CM$73,SUM(IF(AO55=$CU$7:$CU$59,ROW($A$1:$A$50),0))),AO55:AS55)))</f>
        <v>#N/A</v>
      </c>
      <c r="BG55" s="35"/>
      <c r="BH55" s="35"/>
      <c r="BI55" s="35"/>
      <c r="BJ55" s="35"/>
      <c r="BK55" s="35" t="e">
        <f>VLOOKUP(G55,변환표준점수!$X$8:$AM$16,_xlfn.XMATCH(AU55,변환표준점수!$Y$5:$AM$5)+IF(OR(AW55=6,AW55=7,AW55=10,AW55=11),IF(AX55=1,0,1),0)+1,FALSE)</f>
        <v>#N/A</v>
      </c>
      <c r="BL55" s="35" t="e">
        <f>VLOOKUP(H55,변환표준점수!$AO$8:$BE$16,_xlfn.XMATCH(AU55,변환표준점수!$AP$5:$BE$5)+IF(OR(AW55=3,AW55=6,AW55=8,AW55=9,AW55=10),IF(AX55=1,0,1),0)+1,FALSE)</f>
        <v>#N/A</v>
      </c>
      <c r="BM55" s="35" t="e">
        <f>IF(I55=0,VLOOKUP(K55,변환표준점수!$BU$8:$CF$62,'표점 계산기'!$AW55+1,FALSE),VLOOKUP(I55,변환표준점수!$BH$8:$BS$62,'표점 계산기'!$AW55+1,FALSE))</f>
        <v>#N/A</v>
      </c>
      <c r="BN55" s="35" t="e">
        <f>IF(J55=0,VLOOKUP(L55,변환표준점수!$BU$8:$CF$62,'표점 계산기'!$AW55+1,FALSE),VLOOKUP(J55,변환표준점수!$BH$8:$BS$62,'표점 계산기'!$AW55+1,FALSE))</f>
        <v>#N/A</v>
      </c>
      <c r="BO55" s="35" cm="1">
        <f t="array" ref="BO55">IF(M55=0,0,IF(OR(AW55=3,AW55=4),0,IF(AW55=1,INDEX($DI$7:$DI$15,SUM(IF(M55&lt;$DH$7:$DH$15=TRUE,1,0))+1),VLOOKUP(M55,변환표준점수!$BH$8:$BS$62,'표점 계산기'!AW55+1,FALSE))))</f>
        <v>0</v>
      </c>
      <c r="BP55" s="35" t="e" cm="1">
        <f t="array" ref="BP55">INDEX($DP$24:$EO$31,COLUMN(C50),$AY55)</f>
        <v>#N/A</v>
      </c>
      <c r="BQ55" s="35" t="e" cm="1">
        <f t="array" ref="BQ55">INDEX($DP$24:$EO$31,COLUMN(D50),$AY55)</f>
        <v>#N/A</v>
      </c>
      <c r="BR55" s="35" t="e" cm="1">
        <f t="array" ref="BR55">INDEX($DP$24:$EO$31,COLUMN(E50),$AY55)</f>
        <v>#N/A</v>
      </c>
      <c r="BS55" s="35" t="e" cm="1">
        <f t="array" ref="BS55">INDEX($DP$24:$EO$31,COLUMN(F50),$AY55)</f>
        <v>#N/A</v>
      </c>
      <c r="BT55" s="35" t="e" cm="1">
        <f t="array" ref="BT55">INDEX($DP$24:$EO$31,COLUMN(G50),$AY55)</f>
        <v>#N/A</v>
      </c>
      <c r="BU55" s="35" t="e" cm="1">
        <f t="array" ref="BU55">INDEX($DP$24:$EO$31,COLUMN(H50),$AY55)</f>
        <v>#N/A</v>
      </c>
      <c r="BV55" s="59" t="str" cm="1">
        <f t="array" aca="1" ref="BV55:BZ55" ca="1">IFERROR(ROUND(IF(IFERROR(BF55:BJ55/BF55:BJ55,0)=1,(IFERROR(AZ55:BD55*BP55,0)+IFERROR(BF55:BJ55*BQ55,0)+(SUM(BM55:BO55)-MIN(BM55:BO55))*BR55+BK55*BS55+BL55*BT55)*BU55+BK55*(1-BS55)+BL55*(1-BT55)+IF(AW55=1,BO55,0),""),2),"")</f>
        <v/>
      </c>
      <c r="BW55" s="48" t="str">
        <f ca="1"/>
        <v/>
      </c>
      <c r="BX55" s="48" t="str">
        <f ca="1"/>
        <v/>
      </c>
      <c r="BY55" s="48" t="str">
        <f ca="1"/>
        <v/>
      </c>
      <c r="BZ55" s="60" t="str">
        <f ca="1"/>
        <v/>
      </c>
      <c r="CA55" s="6"/>
      <c r="CB55" s="5"/>
      <c r="CC55" s="5"/>
      <c r="CD55" s="5"/>
      <c r="CE55" s="5"/>
      <c r="CF55" s="5"/>
      <c r="CG55" s="5"/>
      <c r="CH55" s="64">
        <v>34</v>
      </c>
      <c r="CI55" s="64">
        <v>92</v>
      </c>
      <c r="CJ55" s="64">
        <v>34</v>
      </c>
      <c r="CK55" s="5"/>
      <c r="CL55" s="64">
        <v>28</v>
      </c>
      <c r="CM55" s="64">
        <v>88</v>
      </c>
      <c r="CN55" s="64">
        <v>28</v>
      </c>
      <c r="CO55" s="6"/>
      <c r="CP55" s="64">
        <v>36</v>
      </c>
      <c r="CQ55" s="64">
        <v>88</v>
      </c>
      <c r="CR55" s="64">
        <v>36</v>
      </c>
      <c r="CS55" s="5"/>
      <c r="CT55" s="64">
        <v>28</v>
      </c>
      <c r="CU55" s="6" cm="1">
        <f t="array" ref="CU55">INDEX(변환표준점수!$I$8:$O$60,ROW(A49),_xlfn.XMATCH('표점 계산기'!$B$3,변환표준점수!$I$6:$O$6))</f>
        <v>0</v>
      </c>
      <c r="CV55" s="64">
        <v>28</v>
      </c>
      <c r="CW55" s="5"/>
      <c r="CX55" s="6">
        <v>52</v>
      </c>
      <c r="CY55" s="6">
        <v>105.5</v>
      </c>
      <c r="CZ55" s="6">
        <v>62</v>
      </c>
      <c r="DA55" s="5"/>
      <c r="DB55" s="5"/>
      <c r="DC55" s="5"/>
      <c r="DD55" s="5"/>
      <c r="DE55" s="5"/>
      <c r="DF55" s="5"/>
      <c r="DG55" s="5"/>
      <c r="DH55" s="5"/>
      <c r="DI55" s="5"/>
      <c r="DJ55" s="5"/>
      <c r="DK55" s="6">
        <v>52</v>
      </c>
      <c r="DL55" s="5">
        <v>50.97</v>
      </c>
      <c r="DM55" s="5" t="e">
        <f>VLOOKUP(DK55,변환표준점수!$BU$8:$CF$46,1+'표점 계산기'!$DV$4,FALSE)</f>
        <v>#N/A</v>
      </c>
      <c r="DN55" s="5"/>
      <c r="DO55" s="5"/>
      <c r="DP55" s="5"/>
      <c r="DQ55" s="5"/>
      <c r="DR55" s="5"/>
      <c r="DS55" s="5"/>
      <c r="DT55" s="5"/>
      <c r="DU55" s="6"/>
      <c r="DV55" s="6"/>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row>
    <row r="56" spans="1:162" x14ac:dyDescent="0.3">
      <c r="A56" s="5"/>
      <c r="B56" s="17" t="str">
        <f t="shared" si="2"/>
        <v/>
      </c>
      <c r="C56" s="23"/>
      <c r="D56" s="23"/>
      <c r="E56" s="23"/>
      <c r="F56" s="23"/>
      <c r="G56" s="23"/>
      <c r="H56" s="24"/>
      <c r="I56" s="24"/>
      <c r="J56" s="24"/>
      <c r="K56" s="24"/>
      <c r="L56" s="24"/>
      <c r="M56" s="24"/>
      <c r="N56" s="23"/>
      <c r="O56" s="24"/>
      <c r="P56" s="6"/>
      <c r="Q56" s="65">
        <f t="shared" si="3"/>
        <v>1</v>
      </c>
      <c r="R56" s="6" t="e">
        <f t="shared" si="20"/>
        <v>#N/A</v>
      </c>
      <c r="S56" s="6" t="e">
        <f t="shared" si="21"/>
        <v>#N/A</v>
      </c>
      <c r="T56" s="6" t="e">
        <f t="shared" si="22"/>
        <v>#N/A</v>
      </c>
      <c r="U56" s="6" t="e">
        <f t="shared" si="23"/>
        <v>#N/A</v>
      </c>
      <c r="V56" s="8" cm="1">
        <f t="array" ref="V56">IF(M56=0,0,IF(OR($DV$4=3,$DV$4=4),0,IF($DV$4=1,INDEX($DI$7:$DI$15,SUM(IF(M56&lt;$DH$7:$DH$15=TRUE,1,0))+1),VLOOKUP(M56,$DK$7:$DL$107,2,FALSE))))</f>
        <v>0</v>
      </c>
      <c r="W56" s="6" t="e">
        <f t="shared" si="8"/>
        <v>#N/A</v>
      </c>
      <c r="X56" s="65" cm="1">
        <f t="array" aca="1" ref="X56" ca="1">SUM(IF((IF(E56=0,INDIRECT(_xlfn.CONCAT($CQ$1,MATCH(F56,$CP$7:$CP$100,0)+6)):INDIRECT(_xlfn.CONCAT($CQ$1,MATCH(F56,$CP$7:$CP$100,0)+6+SUM(IF((F56=$CP$7:$CP$59)=TRUE,1,0))-1)),INDIRECT(_xlfn.CONCAT($CM$1,MATCH(E56,$CL$7:$CL$100,0)+6)):INDIRECT(_xlfn.CONCAT($CM$1,MATCH(E56,$CL$7:$CL$100,0)+6+SUM(IF((E56=$CL$7:$CL$59)=TRUE,1,0))-1)))*$S$3*$Q56)=0,0,1))</f>
        <v>2</v>
      </c>
      <c r="Y56" s="65" t="e" cm="1">
        <f t="array" aca="1" ref="Y56" ca="1">SUM(IF((TRANSPOSE(MMULT(MMULT(_xlfn.MUNIT(X56),IF(ROUND(MMULT(IF(E56=0,INDIRECT(_xlfn.CONCAT($CQ$1,MATCH(F56,$CP$7:$CP$100,0)+6)):INDIRECT(_xlfn.CONCAT($CQ$1,MATCH(F56,$CP$7:$CP$100,0)+6+SUM(IF((F56=$CP$7:$CP$59)=TRUE,1,0))-1)),INDIRECT(_xlfn.CONCAT($CM$1,MATCH(E56,$CL$7:$CL$100,0)+6)):INDIRECT(_xlfn.CONCAT($CM$1,MATCH(E56,$CL$7:$CL$100,0)+6+SUM(IF((E56=$CL$7:$CL$59)=TRUE,1,0))-1)))*$S$3*$Q56,1/TRANSPOSE(W56-INDIRECT(_xlfn.CONCAT($CI$1,MATCH(D56,$CH$7:$CH$100,0)+6)):INDIRECT(_xlfn.CONCAT($CI$1,MATCH(D56,$CH$7:$CH$100,0)+6+SUM(IF((D56=$CH$7:$CH$59)=TRUE,1,0))-1))*$R$3)),1)=1,1,0)),W56-INDIRECT(_xlfn.CONCAT($CI$1,MATCH(D56,$CH$7:$CH$100,0)+6)):INDIRECT(_xlfn.CONCAT($CI$1,MATCH(D56,$CH$7:$CH$100,0)+6+SUM(IF((D56=$CH$7:$CH$59)=TRUE,1,0))-1))*$R$3)))=0,0,1))</f>
        <v>#N/A</v>
      </c>
      <c r="Z56" s="65"/>
      <c r="AA56" s="65" t="str" cm="1">
        <f t="array" aca="1" ref="AA56" ca="1">IFERROR(ROUND(IF(_xlfn._xlws.SORT(TRANSPOSE(MMULT(MMULT(_xlfn.MUNIT(X56),IF(ROUND(MMULT(IF(E56=0,IF($DW$4=1,INDIRECT(_xlfn.CONCAT($CY$1,MATCH(F56,$CX$7:$CX$100,0)+6)):INDIRECT(_xlfn.CONCAT($CY$1,MATCH(F56,$CX$7:$CX$100,0)+6+SUM(IF((F56=$CX$7:$CX$59)=TRUE,1,0))-1)),INDIRECT(_xlfn.CONCAT($CQ$1,MATCH(F56,$CP$7:$CP$100,0)+6)):INDIRECT(_xlfn.CONCAT($CQ$1,MATCH(F56,$CP$7:$CP$100,0)+6+SUM(IF((F56=$CP$7:$CP$59)=TRUE,1,0))-1))),IF(OR($DW$4=2,$DW$4=3),INDIRECT(_xlfn.CONCAT($CU$1,MATCH(E56,$CT$7:$CT$100,0)+6)):INDIRECT(_xlfn.CONCAT($CU$1,MATCH(E56,$CT$7:$CT$100,0)+6+SUM(IF((E56=$CT$7:$CT$59)=TRUE,1,0))-1)),INDIRECT(_xlfn.CONCAT($CM$1,MATCH(E56,$CL$7:$CL$100,0)+6)):INDIRECT(_xlfn.CONCAT($CM$1,MATCH(E56,$CL$7:$CL$100,0)+6+SUM(IF((E56=$CL$7:$CL$59)=TRUE,1,0))-1))))*$S$3*IF(AND($DV$4=4,F56=0),1.1,1),1/TRANSPOSE(W56-INDIRECT(_xlfn.CONCAT($CI$1,MATCH(D56,$CH$7:$CH$100,0)+6)):INDIRECT(_xlfn.CONCAT($CI$1,MATCH(D56,$CH$7:$CH$100,0)+6+SUM(IF((D56=$CH$7:$CH$59)=TRUE,1,0))-1))*$R$3)),3)=1,1,0)),W56-INDIRECT(_xlfn.CONCAT($CI$1,MATCH(D56,$CH$7:$CH$100,0)+6)):INDIRECT(_xlfn.CONCAT($CI$1,MATCH(D56,$CH$7:$CH$100,0)+6+SUM(IF((D56=$CH$7:$CH$59)=TRUE,1,0))-1))*$R$3))/($S$3*$Q56),1,-1,TRUE)=0,"",_xlfn._xlws.SORT(TRANSPOSE(MMULT(MMULT(_xlfn.MUNIT(X56),IF(ROUND(MMULT(IF(E56=0,IF($DW$4=1,INDIRECT(_xlfn.CONCAT($CY$1,MATCH(F56,$CX$7:$CX$100,0)+6)):INDIRECT(_xlfn.CONCAT($CY$1,MATCH(F56,$CX$7:$CX$100,0)+6+SUM(IF((F56=$CX$7:$CX$59)=TRUE,1,0))-1)),INDIRECT(_xlfn.CONCAT($CQ$1,MATCH(F56,$CP$7:$CP$100,0)+6)):INDIRECT(_xlfn.CONCAT($CQ$1,MATCH(F56,$CP$7:$CP$100,0)+6+SUM(IF((F56=$CP$7:$CP$59)=TRUE,1,0))-1))),IF(OR($DW$4=2,$DW$4=3),INDIRECT(_xlfn.CONCAT($CU$1,MATCH(E56,$CT$7:$CT$100,0)+6)):INDIRECT(_xlfn.CONCAT($CU$1,MATCH(E56,$CT$7:$CT$100,0)+6+SUM(IF((E56=$CT$7:$CT$59)=TRUE,1,0))-1)),INDIRECT(_xlfn.CONCAT($CM$1,MATCH(E56,$CL$7:$CL$100,0)+6)):INDIRECT(_xlfn.CONCAT($CM$1,MATCH(E56,$CL$7:$CL$100,0)+6+SUM(IF((E56=$CL$7:$CL$59)=TRUE,1,0))-1))))*$S$3*IF(AND($DV$4=4,F56=0),1.1,1),1/TRANSPOSE(W56-INDIRECT(_xlfn.CONCAT($CI$1,MATCH(D56,$CH$7:$CH$100,0)+6)):INDIRECT(_xlfn.CONCAT($CI$1,MATCH(D56,$CH$7:$CH$100,0)+6+SUM(IF((D56=$CH$7:$CH$59)=TRUE,1,0))-1))*$R$3)),3)=1,1,0)),W56-INDIRECT(_xlfn.CONCAT($CI$1,MATCH(D56,$CH$7:$CH$100,0)+6)):INDIRECT(_xlfn.CONCAT($CI$1,MATCH(D56,$CH$7:$CH$100,0)+6+SUM(IF((D56=$CH$7:$CH$59)=TRUE,1,0))-1))*$R$3))/($S$3*$Q56),1,-1,TRUE)),1),"")</f>
        <v/>
      </c>
      <c r="AB56" s="65"/>
      <c r="AC56" s="65"/>
      <c r="AD56" s="65"/>
      <c r="AE56" s="65"/>
      <c r="AF56" s="65"/>
      <c r="AG56" s="65"/>
      <c r="AH56" s="65"/>
      <c r="AI56" s="6"/>
      <c r="AJ56" s="28" t="str">
        <f t="shared" ca="1" si="24"/>
        <v/>
      </c>
      <c r="AK56" s="29" t="str">
        <f t="shared" si="25"/>
        <v/>
      </c>
      <c r="AL56" s="29" t="str">
        <f t="shared" si="26"/>
        <v/>
      </c>
      <c r="AM56" s="29" t="str">
        <f t="shared" si="27"/>
        <v/>
      </c>
      <c r="AN56" s="112" t="str">
        <f t="shared" si="28"/>
        <v/>
      </c>
      <c r="AO56" s="28" t="str">
        <f t="shared" ca="1" si="14"/>
        <v/>
      </c>
      <c r="AP56" s="29" t="str">
        <f t="shared" si="15"/>
        <v/>
      </c>
      <c r="AQ56" s="29" t="str">
        <f t="shared" si="16"/>
        <v/>
      </c>
      <c r="AR56" s="29" t="str">
        <f t="shared" si="17"/>
        <v/>
      </c>
      <c r="AS56" s="30" t="str">
        <f t="shared" si="18"/>
        <v/>
      </c>
      <c r="AT56" s="6"/>
      <c r="AU56" s="20"/>
      <c r="AV56" s="20"/>
      <c r="AW56" s="44">
        <f t="shared" si="30"/>
        <v>12</v>
      </c>
      <c r="AX56" s="35" t="e">
        <f t="shared" si="31"/>
        <v>#N/A</v>
      </c>
      <c r="AY56" s="35" t="e" cm="1">
        <f t="array" ref="AY56">_xlfn.XMATCH(1,IF(IF((AU56=$DP$24:$EO$24)=TRUE,1,0)+IF((AV56=$DP$25:$EO$25)=TRUE,1,0)=2,1,0))</f>
        <v>#N/A</v>
      </c>
      <c r="AZ56" s="35" t="str" cm="1">
        <f t="array" aca="1" ref="AZ56:BD56" ca="1">AJ56:AN56</f>
        <v/>
      </c>
      <c r="BA56" s="35" t="str">
        <f ca="1"/>
        <v/>
      </c>
      <c r="BB56" s="35" t="str">
        <f ca="1"/>
        <v/>
      </c>
      <c r="BC56" s="35" t="str">
        <f ca="1"/>
        <v/>
      </c>
      <c r="BD56" s="35" t="str">
        <f ca="1"/>
        <v/>
      </c>
      <c r="BE56" s="35">
        <f t="shared" si="32"/>
        <v>0</v>
      </c>
      <c r="BF56" s="35" t="e" cm="1">
        <f t="array" ref="BF56">IF(AND(BE56=1,AX56&lt;&gt;1),VLOOKUP(E56,변환표준점수!$H$8:$O$60,_xlfn.XMATCH('표점 계산기'!$AU56,변환표준점수!$I$6:$O$6)+1,FALSE),IF(AND($E56=0,$DW$4=1),INDEX($CQ$7:$CQ$73,SUM(IF(AO56=$CY$7:$CY$59,ROW($A$1:$A$50),0))),IF(AND($E56&lt;&gt;0,$DW$4&lt;&gt;1),INDEX($CM$7:$CM$73,SUM(IF(AO56=$CU$7:$CU$59,ROW($A$1:$A$50),0))),AO56:AS56)))</f>
        <v>#N/A</v>
      </c>
      <c r="BG56" s="35"/>
      <c r="BH56" s="35"/>
      <c r="BI56" s="35"/>
      <c r="BJ56" s="35"/>
      <c r="BK56" s="35" t="e">
        <f>VLOOKUP(G56,변환표준점수!$X$8:$AM$16,_xlfn.XMATCH(AU56,변환표준점수!$Y$5:$AM$5)+IF(OR(AW56=6,AW56=7,AW56=10,AW56=11),IF(AX56=1,0,1),0)+1,FALSE)</f>
        <v>#N/A</v>
      </c>
      <c r="BL56" s="35" t="e">
        <f>VLOOKUP(H56,변환표준점수!$AO$8:$BE$16,_xlfn.XMATCH(AU56,변환표준점수!$AP$5:$BE$5)+IF(OR(AW56=3,AW56=6,AW56=8,AW56=9,AW56=10),IF(AX56=1,0,1),0)+1,FALSE)</f>
        <v>#N/A</v>
      </c>
      <c r="BM56" s="35" t="e">
        <f>IF(I56=0,VLOOKUP(K56,변환표준점수!$BU$8:$CF$62,'표점 계산기'!$AW56+1,FALSE),VLOOKUP(I56,변환표준점수!$BH$8:$BS$62,'표점 계산기'!$AW56+1,FALSE))</f>
        <v>#N/A</v>
      </c>
      <c r="BN56" s="35" t="e">
        <f>IF(J56=0,VLOOKUP(L56,변환표준점수!$BU$8:$CF$62,'표점 계산기'!$AW56+1,FALSE),VLOOKUP(J56,변환표준점수!$BH$8:$BS$62,'표점 계산기'!$AW56+1,FALSE))</f>
        <v>#N/A</v>
      </c>
      <c r="BO56" s="35" cm="1">
        <f t="array" ref="BO56">IF(M56=0,0,IF(OR(AW56=3,AW56=4),0,IF(AW56=1,INDEX($DI$7:$DI$15,SUM(IF(M56&lt;$DH$7:$DH$15=TRUE,1,0))+1),VLOOKUP(M56,변환표준점수!$BH$8:$BS$62,'표점 계산기'!AW56+1,FALSE))))</f>
        <v>0</v>
      </c>
      <c r="BP56" s="35" t="e" cm="1">
        <f t="array" ref="BP56">INDEX($DP$24:$EO$31,COLUMN(C51),$AY56)</f>
        <v>#N/A</v>
      </c>
      <c r="BQ56" s="35" t="e" cm="1">
        <f t="array" ref="BQ56">INDEX($DP$24:$EO$31,COLUMN(D51),$AY56)</f>
        <v>#N/A</v>
      </c>
      <c r="BR56" s="35" t="e" cm="1">
        <f t="array" ref="BR56">INDEX($DP$24:$EO$31,COLUMN(E51),$AY56)</f>
        <v>#N/A</v>
      </c>
      <c r="BS56" s="35" t="e" cm="1">
        <f t="array" ref="BS56">INDEX($DP$24:$EO$31,COLUMN(F51),$AY56)</f>
        <v>#N/A</v>
      </c>
      <c r="BT56" s="35" t="e" cm="1">
        <f t="array" ref="BT56">INDEX($DP$24:$EO$31,COLUMN(G51),$AY56)</f>
        <v>#N/A</v>
      </c>
      <c r="BU56" s="35" t="e" cm="1">
        <f t="array" ref="BU56">INDEX($DP$24:$EO$31,COLUMN(H51),$AY56)</f>
        <v>#N/A</v>
      </c>
      <c r="BV56" s="59" t="str" cm="1">
        <f t="array" aca="1" ref="BV56:BZ56" ca="1">IFERROR(ROUND(IF(IFERROR(BF56:BJ56/BF56:BJ56,0)=1,(IFERROR(AZ56:BD56*BP56,0)+IFERROR(BF56:BJ56*BQ56,0)+(SUM(BM56:BO56)-MIN(BM56:BO56))*BR56+BK56*BS56+BL56*BT56)*BU56+BK56*(1-BS56)+BL56*(1-BT56)+IF(AW56=1,BO56,0),""),2),"")</f>
        <v/>
      </c>
      <c r="BW56" s="48" t="str">
        <f ca="1"/>
        <v/>
      </c>
      <c r="BX56" s="48" t="str">
        <f ca="1"/>
        <v/>
      </c>
      <c r="BY56" s="48" t="str">
        <f ca="1"/>
        <v/>
      </c>
      <c r="BZ56" s="60" t="str">
        <f ca="1"/>
        <v/>
      </c>
      <c r="CA56" s="6"/>
      <c r="CB56" s="5"/>
      <c r="CC56" s="5"/>
      <c r="CD56" s="5"/>
      <c r="CE56" s="5"/>
      <c r="CF56" s="5"/>
      <c r="CG56" s="5"/>
      <c r="CH56" s="64">
        <v>33</v>
      </c>
      <c r="CI56" s="64">
        <v>91</v>
      </c>
      <c r="CJ56" s="64">
        <v>33</v>
      </c>
      <c r="CK56" s="5"/>
      <c r="CL56" s="64">
        <v>26</v>
      </c>
      <c r="CM56" s="64">
        <v>87</v>
      </c>
      <c r="CN56" s="64">
        <v>26</v>
      </c>
      <c r="CO56" s="6"/>
      <c r="CP56" s="64">
        <v>35</v>
      </c>
      <c r="CQ56" s="64">
        <v>87</v>
      </c>
      <c r="CR56" s="64">
        <v>35</v>
      </c>
      <c r="CS56" s="5"/>
      <c r="CT56" s="64">
        <v>26</v>
      </c>
      <c r="CU56" s="6" cm="1">
        <f t="array" ref="CU56">INDEX(변환표준점수!$I$8:$O$60,ROW(A50),_xlfn.XMATCH('표점 계산기'!$B$3,변환표준점수!$I$6:$O$6))</f>
        <v>0</v>
      </c>
      <c r="CV56" s="64">
        <v>26</v>
      </c>
      <c r="CW56" s="5"/>
      <c r="CX56" s="6">
        <v>50</v>
      </c>
      <c r="CY56" s="6">
        <v>104</v>
      </c>
      <c r="CZ56" s="6">
        <v>60</v>
      </c>
      <c r="DA56" s="5"/>
      <c r="DB56" s="5"/>
      <c r="DC56" s="5"/>
      <c r="DD56" s="5"/>
      <c r="DE56" s="5"/>
      <c r="DF56" s="5"/>
      <c r="DG56" s="5"/>
      <c r="DH56" s="5"/>
      <c r="DI56" s="5"/>
      <c r="DJ56" s="5"/>
      <c r="DK56" s="6">
        <v>51</v>
      </c>
      <c r="DL56" s="5">
        <v>50.56</v>
      </c>
      <c r="DM56" s="5" t="e">
        <f>VLOOKUP(DK56,변환표준점수!$BU$8:$CF$46,1+'표점 계산기'!$DV$4,FALSE)</f>
        <v>#N/A</v>
      </c>
      <c r="DN56" s="5"/>
      <c r="DO56" s="5"/>
      <c r="DP56" s="5"/>
      <c r="DQ56" s="5"/>
      <c r="DR56" s="5"/>
      <c r="DS56" s="5"/>
      <c r="DT56" s="5"/>
      <c r="DU56" s="6"/>
      <c r="DV56" s="6"/>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row>
    <row r="57" spans="1:162" x14ac:dyDescent="0.3">
      <c r="A57" s="5"/>
      <c r="B57" s="17" t="str">
        <f t="shared" si="2"/>
        <v/>
      </c>
      <c r="C57" s="23"/>
      <c r="D57" s="23"/>
      <c r="E57" s="23"/>
      <c r="F57" s="23"/>
      <c r="G57" s="23"/>
      <c r="H57" s="24"/>
      <c r="I57" s="24"/>
      <c r="J57" s="24"/>
      <c r="K57" s="24"/>
      <c r="L57" s="24"/>
      <c r="M57" s="24"/>
      <c r="N57" s="23"/>
      <c r="O57" s="24"/>
      <c r="P57" s="6"/>
      <c r="Q57" s="65">
        <f t="shared" si="3"/>
        <v>1</v>
      </c>
      <c r="R57" s="6" t="e">
        <f t="shared" si="20"/>
        <v>#N/A</v>
      </c>
      <c r="S57" s="6" t="e">
        <f t="shared" si="21"/>
        <v>#N/A</v>
      </c>
      <c r="T57" s="6" t="e">
        <f t="shared" si="22"/>
        <v>#N/A</v>
      </c>
      <c r="U57" s="6" t="e">
        <f t="shared" si="23"/>
        <v>#N/A</v>
      </c>
      <c r="V57" s="8" cm="1">
        <f t="array" ref="V57">IF(M57=0,0,IF(OR($DV$4=3,$DV$4=4),0,IF($DV$4=1,INDEX($DI$7:$DI$15,SUM(IF(M57&lt;$DH$7:$DH$15=TRUE,1,0))+1),VLOOKUP(M57,$DK$7:$DL$107,2,FALSE))))</f>
        <v>0</v>
      </c>
      <c r="W57" s="6" t="e">
        <f t="shared" si="8"/>
        <v>#N/A</v>
      </c>
      <c r="X57" s="65" cm="1">
        <f t="array" aca="1" ref="X57" ca="1">SUM(IF((IF(E57=0,INDIRECT(_xlfn.CONCAT($CQ$1,MATCH(F57,$CP$7:$CP$100,0)+6)):INDIRECT(_xlfn.CONCAT($CQ$1,MATCH(F57,$CP$7:$CP$100,0)+6+SUM(IF((F57=$CP$7:$CP$59)=TRUE,1,0))-1)),INDIRECT(_xlfn.CONCAT($CM$1,MATCH(E57,$CL$7:$CL$100,0)+6)):INDIRECT(_xlfn.CONCAT($CM$1,MATCH(E57,$CL$7:$CL$100,0)+6+SUM(IF((E57=$CL$7:$CL$59)=TRUE,1,0))-1)))*$S$3*$Q57)=0,0,1))</f>
        <v>2</v>
      </c>
      <c r="Y57" s="65" t="e" cm="1">
        <f t="array" aca="1" ref="Y57" ca="1">SUM(IF((TRANSPOSE(MMULT(MMULT(_xlfn.MUNIT(X57),IF(ROUND(MMULT(IF(E57=0,INDIRECT(_xlfn.CONCAT($CQ$1,MATCH(F57,$CP$7:$CP$100,0)+6)):INDIRECT(_xlfn.CONCAT($CQ$1,MATCH(F57,$CP$7:$CP$100,0)+6+SUM(IF((F57=$CP$7:$CP$59)=TRUE,1,0))-1)),INDIRECT(_xlfn.CONCAT($CM$1,MATCH(E57,$CL$7:$CL$100,0)+6)):INDIRECT(_xlfn.CONCAT($CM$1,MATCH(E57,$CL$7:$CL$100,0)+6+SUM(IF((E57=$CL$7:$CL$59)=TRUE,1,0))-1)))*$S$3*$Q57,1/TRANSPOSE(W57-INDIRECT(_xlfn.CONCAT($CI$1,MATCH(D57,$CH$7:$CH$100,0)+6)):INDIRECT(_xlfn.CONCAT($CI$1,MATCH(D57,$CH$7:$CH$100,0)+6+SUM(IF((D57=$CH$7:$CH$59)=TRUE,1,0))-1))*$R$3)),1)=1,1,0)),W57-INDIRECT(_xlfn.CONCAT($CI$1,MATCH(D57,$CH$7:$CH$100,0)+6)):INDIRECT(_xlfn.CONCAT($CI$1,MATCH(D57,$CH$7:$CH$100,0)+6+SUM(IF((D57=$CH$7:$CH$59)=TRUE,1,0))-1))*$R$3)))=0,0,1))</f>
        <v>#N/A</v>
      </c>
      <c r="Z57" s="65"/>
      <c r="AA57" s="65" t="str" cm="1">
        <f t="array" aca="1" ref="AA57" ca="1">IFERROR(ROUND(IF(_xlfn._xlws.SORT(TRANSPOSE(MMULT(MMULT(_xlfn.MUNIT(X57),IF(ROUND(MMULT(IF(E57=0,IF($DW$4=1,INDIRECT(_xlfn.CONCAT($CY$1,MATCH(F57,$CX$7:$CX$100,0)+6)):INDIRECT(_xlfn.CONCAT($CY$1,MATCH(F57,$CX$7:$CX$100,0)+6+SUM(IF((F57=$CX$7:$CX$59)=TRUE,1,0))-1)),INDIRECT(_xlfn.CONCAT($CQ$1,MATCH(F57,$CP$7:$CP$100,0)+6)):INDIRECT(_xlfn.CONCAT($CQ$1,MATCH(F57,$CP$7:$CP$100,0)+6+SUM(IF((F57=$CP$7:$CP$59)=TRUE,1,0))-1))),IF(OR($DW$4=2,$DW$4=3),INDIRECT(_xlfn.CONCAT($CU$1,MATCH(E57,$CT$7:$CT$100,0)+6)):INDIRECT(_xlfn.CONCAT($CU$1,MATCH(E57,$CT$7:$CT$100,0)+6+SUM(IF((E57=$CT$7:$CT$59)=TRUE,1,0))-1)),INDIRECT(_xlfn.CONCAT($CM$1,MATCH(E57,$CL$7:$CL$100,0)+6)):INDIRECT(_xlfn.CONCAT($CM$1,MATCH(E57,$CL$7:$CL$100,0)+6+SUM(IF((E57=$CL$7:$CL$59)=TRUE,1,0))-1))))*$S$3*IF(AND($DV$4=4,F57=0),1.1,1),1/TRANSPOSE(W57-INDIRECT(_xlfn.CONCAT($CI$1,MATCH(D57,$CH$7:$CH$100,0)+6)):INDIRECT(_xlfn.CONCAT($CI$1,MATCH(D57,$CH$7:$CH$100,0)+6+SUM(IF((D57=$CH$7:$CH$59)=TRUE,1,0))-1))*$R$3)),3)=1,1,0)),W57-INDIRECT(_xlfn.CONCAT($CI$1,MATCH(D57,$CH$7:$CH$100,0)+6)):INDIRECT(_xlfn.CONCAT($CI$1,MATCH(D57,$CH$7:$CH$100,0)+6+SUM(IF((D57=$CH$7:$CH$59)=TRUE,1,0))-1))*$R$3))/($S$3*$Q57),1,-1,TRUE)=0,"",_xlfn._xlws.SORT(TRANSPOSE(MMULT(MMULT(_xlfn.MUNIT(X57),IF(ROUND(MMULT(IF(E57=0,IF($DW$4=1,INDIRECT(_xlfn.CONCAT($CY$1,MATCH(F57,$CX$7:$CX$100,0)+6)):INDIRECT(_xlfn.CONCAT($CY$1,MATCH(F57,$CX$7:$CX$100,0)+6+SUM(IF((F57=$CX$7:$CX$59)=TRUE,1,0))-1)),INDIRECT(_xlfn.CONCAT($CQ$1,MATCH(F57,$CP$7:$CP$100,0)+6)):INDIRECT(_xlfn.CONCAT($CQ$1,MATCH(F57,$CP$7:$CP$100,0)+6+SUM(IF((F57=$CP$7:$CP$59)=TRUE,1,0))-1))),IF(OR($DW$4=2,$DW$4=3),INDIRECT(_xlfn.CONCAT($CU$1,MATCH(E57,$CT$7:$CT$100,0)+6)):INDIRECT(_xlfn.CONCAT($CU$1,MATCH(E57,$CT$7:$CT$100,0)+6+SUM(IF((E57=$CT$7:$CT$59)=TRUE,1,0))-1)),INDIRECT(_xlfn.CONCAT($CM$1,MATCH(E57,$CL$7:$CL$100,0)+6)):INDIRECT(_xlfn.CONCAT($CM$1,MATCH(E57,$CL$7:$CL$100,0)+6+SUM(IF((E57=$CL$7:$CL$59)=TRUE,1,0))-1))))*$S$3*IF(AND($DV$4=4,F57=0),1.1,1),1/TRANSPOSE(W57-INDIRECT(_xlfn.CONCAT($CI$1,MATCH(D57,$CH$7:$CH$100,0)+6)):INDIRECT(_xlfn.CONCAT($CI$1,MATCH(D57,$CH$7:$CH$100,0)+6+SUM(IF((D57=$CH$7:$CH$59)=TRUE,1,0))-1))*$R$3)),3)=1,1,0)),W57-INDIRECT(_xlfn.CONCAT($CI$1,MATCH(D57,$CH$7:$CH$100,0)+6)):INDIRECT(_xlfn.CONCAT($CI$1,MATCH(D57,$CH$7:$CH$100,0)+6+SUM(IF((D57=$CH$7:$CH$59)=TRUE,1,0))-1))*$R$3))/($S$3*$Q57),1,-1,TRUE)),1),"")</f>
        <v/>
      </c>
      <c r="AB57" s="65"/>
      <c r="AC57" s="65"/>
      <c r="AD57" s="65"/>
      <c r="AE57" s="65"/>
      <c r="AF57" s="65"/>
      <c r="AG57" s="65"/>
      <c r="AH57" s="65"/>
      <c r="AI57" s="6"/>
      <c r="AJ57" s="28" t="str">
        <f t="shared" ca="1" si="24"/>
        <v/>
      </c>
      <c r="AK57" s="29" t="str">
        <f t="shared" si="25"/>
        <v/>
      </c>
      <c r="AL57" s="29" t="str">
        <f t="shared" si="26"/>
        <v/>
      </c>
      <c r="AM57" s="29" t="str">
        <f t="shared" si="27"/>
        <v/>
      </c>
      <c r="AN57" s="112" t="str">
        <f t="shared" si="28"/>
        <v/>
      </c>
      <c r="AO57" s="28" t="str">
        <f t="shared" ca="1" si="14"/>
        <v/>
      </c>
      <c r="AP57" s="29" t="str">
        <f t="shared" si="15"/>
        <v/>
      </c>
      <c r="AQ57" s="29" t="str">
        <f t="shared" si="16"/>
        <v/>
      </c>
      <c r="AR57" s="29" t="str">
        <f t="shared" si="17"/>
        <v/>
      </c>
      <c r="AS57" s="30" t="str">
        <f t="shared" si="18"/>
        <v/>
      </c>
      <c r="AT57" s="6"/>
      <c r="AU57" s="20"/>
      <c r="AV57" s="20"/>
      <c r="AW57" s="44">
        <f t="shared" si="30"/>
        <v>12</v>
      </c>
      <c r="AX57" s="35" t="e">
        <f t="shared" si="31"/>
        <v>#N/A</v>
      </c>
      <c r="AY57" s="35" t="e" cm="1">
        <f t="array" ref="AY57">_xlfn.XMATCH(1,IF(IF((AU57=$DP$24:$EO$24)=TRUE,1,0)+IF((AV57=$DP$25:$EO$25)=TRUE,1,0)=2,1,0))</f>
        <v>#N/A</v>
      </c>
      <c r="AZ57" s="35" t="str" cm="1">
        <f t="array" aca="1" ref="AZ57:BD57" ca="1">AJ57:AN57</f>
        <v/>
      </c>
      <c r="BA57" s="35" t="str">
        <f ca="1"/>
        <v/>
      </c>
      <c r="BB57" s="35" t="str">
        <f ca="1"/>
        <v/>
      </c>
      <c r="BC57" s="35" t="str">
        <f ca="1"/>
        <v/>
      </c>
      <c r="BD57" s="35" t="str">
        <f ca="1"/>
        <v/>
      </c>
      <c r="BE57" s="35">
        <f t="shared" si="32"/>
        <v>0</v>
      </c>
      <c r="BF57" s="35" t="e" cm="1">
        <f t="array" ref="BF57">IF(AND(BE57=1,AX57&lt;&gt;1),VLOOKUP(E57,변환표준점수!$H$8:$O$60,_xlfn.XMATCH('표점 계산기'!$AU57,변환표준점수!$I$6:$O$6)+1,FALSE),IF(AND($E57=0,$DW$4=1),INDEX($CQ$7:$CQ$73,SUM(IF(AO57=$CY$7:$CY$59,ROW($A$1:$A$50),0))),IF(AND($E57&lt;&gt;0,$DW$4&lt;&gt;1),INDEX($CM$7:$CM$73,SUM(IF(AO57=$CU$7:$CU$59,ROW($A$1:$A$50),0))),AO57:AS57)))</f>
        <v>#N/A</v>
      </c>
      <c r="BG57" s="35"/>
      <c r="BH57" s="35"/>
      <c r="BI57" s="35"/>
      <c r="BJ57" s="35"/>
      <c r="BK57" s="35" t="e">
        <f>VLOOKUP(G57,변환표준점수!$X$8:$AM$16,_xlfn.XMATCH(AU57,변환표준점수!$Y$5:$AM$5)+IF(OR(AW57=6,AW57=7,AW57=10,AW57=11),IF(AX57=1,0,1),0)+1,FALSE)</f>
        <v>#N/A</v>
      </c>
      <c r="BL57" s="35" t="e">
        <f>VLOOKUP(H57,변환표준점수!$AO$8:$BE$16,_xlfn.XMATCH(AU57,변환표준점수!$AP$5:$BE$5)+IF(OR(AW57=3,AW57=6,AW57=8,AW57=9,AW57=10),IF(AX57=1,0,1),0)+1,FALSE)</f>
        <v>#N/A</v>
      </c>
      <c r="BM57" s="35" t="e">
        <f>IF(I57=0,VLOOKUP(K57,변환표준점수!$BU$8:$CF$62,'표점 계산기'!$AW57+1,FALSE),VLOOKUP(I57,변환표준점수!$BH$8:$BS$62,'표점 계산기'!$AW57+1,FALSE))</f>
        <v>#N/A</v>
      </c>
      <c r="BN57" s="35" t="e">
        <f>IF(J57=0,VLOOKUP(L57,변환표준점수!$BU$8:$CF$62,'표점 계산기'!$AW57+1,FALSE),VLOOKUP(J57,변환표준점수!$BH$8:$BS$62,'표점 계산기'!$AW57+1,FALSE))</f>
        <v>#N/A</v>
      </c>
      <c r="BO57" s="35" cm="1">
        <f t="array" ref="BO57">IF(M57=0,0,IF(OR(AW57=3,AW57=4),0,IF(AW57=1,INDEX($DI$7:$DI$15,SUM(IF(M57&lt;$DH$7:$DH$15=TRUE,1,0))+1),VLOOKUP(M57,변환표준점수!$BH$8:$BS$62,'표점 계산기'!AW57+1,FALSE))))</f>
        <v>0</v>
      </c>
      <c r="BP57" s="35" t="e" cm="1">
        <f t="array" ref="BP57">INDEX($DP$24:$EO$31,COLUMN(C52),$AY57)</f>
        <v>#N/A</v>
      </c>
      <c r="BQ57" s="35" t="e" cm="1">
        <f t="array" ref="BQ57">INDEX($DP$24:$EO$31,COLUMN(D52),$AY57)</f>
        <v>#N/A</v>
      </c>
      <c r="BR57" s="35" t="e" cm="1">
        <f t="array" ref="BR57">INDEX($DP$24:$EO$31,COLUMN(E52),$AY57)</f>
        <v>#N/A</v>
      </c>
      <c r="BS57" s="35" t="e" cm="1">
        <f t="array" ref="BS57">INDEX($DP$24:$EO$31,COLUMN(F52),$AY57)</f>
        <v>#N/A</v>
      </c>
      <c r="BT57" s="35" t="e" cm="1">
        <f t="array" ref="BT57">INDEX($DP$24:$EO$31,COLUMN(G52),$AY57)</f>
        <v>#N/A</v>
      </c>
      <c r="BU57" s="35" t="e" cm="1">
        <f t="array" ref="BU57">INDEX($DP$24:$EO$31,COLUMN(H52),$AY57)</f>
        <v>#N/A</v>
      </c>
      <c r="BV57" s="59" t="str" cm="1">
        <f t="array" aca="1" ref="BV57:BZ57" ca="1">IFERROR(ROUND(IF(IFERROR(BF57:BJ57/BF57:BJ57,0)=1,(IFERROR(AZ57:BD57*BP57,0)+IFERROR(BF57:BJ57*BQ57,0)+(SUM(BM57:BO57)-MIN(BM57:BO57))*BR57+BK57*BS57+BL57*BT57)*BU57+BK57*(1-BS57)+BL57*(1-BT57)+IF(AW57=1,BO57,0),""),2),"")</f>
        <v/>
      </c>
      <c r="BW57" s="48" t="str">
        <f ca="1"/>
        <v/>
      </c>
      <c r="BX57" s="48" t="str">
        <f ca="1"/>
        <v/>
      </c>
      <c r="BY57" s="48" t="str">
        <f ca="1"/>
        <v/>
      </c>
      <c r="BZ57" s="60" t="str">
        <f ca="1"/>
        <v/>
      </c>
      <c r="CA57" s="6"/>
      <c r="CB57" s="5"/>
      <c r="CC57" s="5"/>
      <c r="CD57" s="5"/>
      <c r="CE57" s="5"/>
      <c r="CF57" s="5"/>
      <c r="CG57" s="5"/>
      <c r="CH57" s="64">
        <v>31</v>
      </c>
      <c r="CI57" s="64">
        <v>90</v>
      </c>
      <c r="CJ57" s="64">
        <v>31</v>
      </c>
      <c r="CK57" s="5"/>
      <c r="CL57" s="64">
        <v>25</v>
      </c>
      <c r="CM57" s="64">
        <v>86</v>
      </c>
      <c r="CN57" s="64">
        <v>25</v>
      </c>
      <c r="CO57" s="6"/>
      <c r="CP57" s="64">
        <v>34</v>
      </c>
      <c r="CQ57" s="64">
        <v>86</v>
      </c>
      <c r="CR57" s="64">
        <v>34</v>
      </c>
      <c r="CS57" s="5"/>
      <c r="CT57" s="64">
        <v>25</v>
      </c>
      <c r="CU57" s="6" cm="1">
        <f t="array" ref="CU57">INDEX(변환표준점수!$I$8:$O$60,ROW(A51),_xlfn.XMATCH('표점 계산기'!$B$3,변환표준점수!$I$6:$O$6))</f>
        <v>0</v>
      </c>
      <c r="CV57" s="64">
        <v>25</v>
      </c>
      <c r="CW57" s="5"/>
      <c r="CX57" s="6">
        <v>49</v>
      </c>
      <c r="CY57" s="6">
        <v>103.5</v>
      </c>
      <c r="CZ57" s="6">
        <v>58</v>
      </c>
      <c r="DA57" s="5"/>
      <c r="DB57" s="5"/>
      <c r="DC57" s="5"/>
      <c r="DD57" s="5"/>
      <c r="DE57" s="5"/>
      <c r="DF57" s="5"/>
      <c r="DG57" s="5"/>
      <c r="DH57" s="5"/>
      <c r="DI57" s="5"/>
      <c r="DJ57" s="5"/>
      <c r="DK57" s="6">
        <v>50</v>
      </c>
      <c r="DL57" s="5">
        <v>50.17</v>
      </c>
      <c r="DM57" s="5" t="e">
        <f>VLOOKUP(DK57,변환표준점수!$BU$8:$CF$46,1+'표점 계산기'!$DV$4,FALSE)</f>
        <v>#N/A</v>
      </c>
      <c r="DN57" s="5"/>
      <c r="DO57" s="5"/>
      <c r="DP57" s="5"/>
      <c r="DQ57" s="5"/>
      <c r="DR57" s="5"/>
      <c r="DS57" s="5"/>
      <c r="DT57" s="5"/>
      <c r="DU57" s="6"/>
      <c r="DV57" s="6"/>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row>
    <row r="58" spans="1:162" x14ac:dyDescent="0.3">
      <c r="A58" s="5"/>
      <c r="B58" s="17" t="str">
        <f t="shared" si="2"/>
        <v/>
      </c>
      <c r="C58" s="23"/>
      <c r="D58" s="23"/>
      <c r="E58" s="23"/>
      <c r="F58" s="23"/>
      <c r="G58" s="23"/>
      <c r="H58" s="24"/>
      <c r="I58" s="24"/>
      <c r="J58" s="24"/>
      <c r="K58" s="24"/>
      <c r="L58" s="24"/>
      <c r="M58" s="24"/>
      <c r="N58" s="23"/>
      <c r="O58" s="24"/>
      <c r="P58" s="6"/>
      <c r="Q58" s="65">
        <f t="shared" si="3"/>
        <v>1</v>
      </c>
      <c r="R58" s="6" t="e">
        <f t="shared" si="20"/>
        <v>#N/A</v>
      </c>
      <c r="S58" s="6" t="e">
        <f t="shared" si="21"/>
        <v>#N/A</v>
      </c>
      <c r="T58" s="6" t="e">
        <f t="shared" si="22"/>
        <v>#N/A</v>
      </c>
      <c r="U58" s="6" t="e">
        <f t="shared" si="23"/>
        <v>#N/A</v>
      </c>
      <c r="V58" s="8" cm="1">
        <f t="array" ref="V58">IF(M58=0,0,IF(OR($DV$4=3,$DV$4=4),0,IF($DV$4=1,INDEX($DI$7:$DI$15,SUM(IF(M58&lt;$DH$7:$DH$15=TRUE,1,0))+1),VLOOKUP(M58,$DK$7:$DL$107,2,FALSE))))</f>
        <v>0</v>
      </c>
      <c r="W58" s="6" t="e">
        <f t="shared" si="8"/>
        <v>#N/A</v>
      </c>
      <c r="X58" s="65" cm="1">
        <f t="array" aca="1" ref="X58" ca="1">SUM(IF((IF(E58=0,INDIRECT(_xlfn.CONCAT($CQ$1,MATCH(F58,$CP$7:$CP$100,0)+6)):INDIRECT(_xlfn.CONCAT($CQ$1,MATCH(F58,$CP$7:$CP$100,0)+6+SUM(IF((F58=$CP$7:$CP$59)=TRUE,1,0))-1)),INDIRECT(_xlfn.CONCAT($CM$1,MATCH(E58,$CL$7:$CL$100,0)+6)):INDIRECT(_xlfn.CONCAT($CM$1,MATCH(E58,$CL$7:$CL$100,0)+6+SUM(IF((E58=$CL$7:$CL$59)=TRUE,1,0))-1)))*$S$3*$Q58)=0,0,1))</f>
        <v>2</v>
      </c>
      <c r="Y58" s="65" t="e" cm="1">
        <f t="array" aca="1" ref="Y58" ca="1">SUM(IF((TRANSPOSE(MMULT(MMULT(_xlfn.MUNIT(X58),IF(ROUND(MMULT(IF(E58=0,INDIRECT(_xlfn.CONCAT($CQ$1,MATCH(F58,$CP$7:$CP$100,0)+6)):INDIRECT(_xlfn.CONCAT($CQ$1,MATCH(F58,$CP$7:$CP$100,0)+6+SUM(IF((F58=$CP$7:$CP$59)=TRUE,1,0))-1)),INDIRECT(_xlfn.CONCAT($CM$1,MATCH(E58,$CL$7:$CL$100,0)+6)):INDIRECT(_xlfn.CONCAT($CM$1,MATCH(E58,$CL$7:$CL$100,0)+6+SUM(IF((E58=$CL$7:$CL$59)=TRUE,1,0))-1)))*$S$3*$Q58,1/TRANSPOSE(W58-INDIRECT(_xlfn.CONCAT($CI$1,MATCH(D58,$CH$7:$CH$100,0)+6)):INDIRECT(_xlfn.CONCAT($CI$1,MATCH(D58,$CH$7:$CH$100,0)+6+SUM(IF((D58=$CH$7:$CH$59)=TRUE,1,0))-1))*$R$3)),1)=1,1,0)),W58-INDIRECT(_xlfn.CONCAT($CI$1,MATCH(D58,$CH$7:$CH$100,0)+6)):INDIRECT(_xlfn.CONCAT($CI$1,MATCH(D58,$CH$7:$CH$100,0)+6+SUM(IF((D58=$CH$7:$CH$59)=TRUE,1,0))-1))*$R$3)))=0,0,1))</f>
        <v>#N/A</v>
      </c>
      <c r="Z58" s="65"/>
      <c r="AA58" s="65" t="str" cm="1">
        <f t="array" aca="1" ref="AA58" ca="1">IFERROR(ROUND(IF(_xlfn._xlws.SORT(TRANSPOSE(MMULT(MMULT(_xlfn.MUNIT(X58),IF(ROUND(MMULT(IF(E58=0,IF($DW$4=1,INDIRECT(_xlfn.CONCAT($CY$1,MATCH(F58,$CX$7:$CX$100,0)+6)):INDIRECT(_xlfn.CONCAT($CY$1,MATCH(F58,$CX$7:$CX$100,0)+6+SUM(IF((F58=$CX$7:$CX$59)=TRUE,1,0))-1)),INDIRECT(_xlfn.CONCAT($CQ$1,MATCH(F58,$CP$7:$CP$100,0)+6)):INDIRECT(_xlfn.CONCAT($CQ$1,MATCH(F58,$CP$7:$CP$100,0)+6+SUM(IF((F58=$CP$7:$CP$59)=TRUE,1,0))-1))),IF(OR($DW$4=2,$DW$4=3),INDIRECT(_xlfn.CONCAT($CU$1,MATCH(E58,$CT$7:$CT$100,0)+6)):INDIRECT(_xlfn.CONCAT($CU$1,MATCH(E58,$CT$7:$CT$100,0)+6+SUM(IF((E58=$CT$7:$CT$59)=TRUE,1,0))-1)),INDIRECT(_xlfn.CONCAT($CM$1,MATCH(E58,$CL$7:$CL$100,0)+6)):INDIRECT(_xlfn.CONCAT($CM$1,MATCH(E58,$CL$7:$CL$100,0)+6+SUM(IF((E58=$CL$7:$CL$59)=TRUE,1,0))-1))))*$S$3*IF(AND($DV$4=4,F58=0),1.1,1),1/TRANSPOSE(W58-INDIRECT(_xlfn.CONCAT($CI$1,MATCH(D58,$CH$7:$CH$100,0)+6)):INDIRECT(_xlfn.CONCAT($CI$1,MATCH(D58,$CH$7:$CH$100,0)+6+SUM(IF((D58=$CH$7:$CH$59)=TRUE,1,0))-1))*$R$3)),3)=1,1,0)),W58-INDIRECT(_xlfn.CONCAT($CI$1,MATCH(D58,$CH$7:$CH$100,0)+6)):INDIRECT(_xlfn.CONCAT($CI$1,MATCH(D58,$CH$7:$CH$100,0)+6+SUM(IF((D58=$CH$7:$CH$59)=TRUE,1,0))-1))*$R$3))/($S$3*$Q58),1,-1,TRUE)=0,"",_xlfn._xlws.SORT(TRANSPOSE(MMULT(MMULT(_xlfn.MUNIT(X58),IF(ROUND(MMULT(IF(E58=0,IF($DW$4=1,INDIRECT(_xlfn.CONCAT($CY$1,MATCH(F58,$CX$7:$CX$100,0)+6)):INDIRECT(_xlfn.CONCAT($CY$1,MATCH(F58,$CX$7:$CX$100,0)+6+SUM(IF((F58=$CX$7:$CX$59)=TRUE,1,0))-1)),INDIRECT(_xlfn.CONCAT($CQ$1,MATCH(F58,$CP$7:$CP$100,0)+6)):INDIRECT(_xlfn.CONCAT($CQ$1,MATCH(F58,$CP$7:$CP$100,0)+6+SUM(IF((F58=$CP$7:$CP$59)=TRUE,1,0))-1))),IF(OR($DW$4=2,$DW$4=3),INDIRECT(_xlfn.CONCAT($CU$1,MATCH(E58,$CT$7:$CT$100,0)+6)):INDIRECT(_xlfn.CONCAT($CU$1,MATCH(E58,$CT$7:$CT$100,0)+6+SUM(IF((E58=$CT$7:$CT$59)=TRUE,1,0))-1)),INDIRECT(_xlfn.CONCAT($CM$1,MATCH(E58,$CL$7:$CL$100,0)+6)):INDIRECT(_xlfn.CONCAT($CM$1,MATCH(E58,$CL$7:$CL$100,0)+6+SUM(IF((E58=$CL$7:$CL$59)=TRUE,1,0))-1))))*$S$3*IF(AND($DV$4=4,F58=0),1.1,1),1/TRANSPOSE(W58-INDIRECT(_xlfn.CONCAT($CI$1,MATCH(D58,$CH$7:$CH$100,0)+6)):INDIRECT(_xlfn.CONCAT($CI$1,MATCH(D58,$CH$7:$CH$100,0)+6+SUM(IF((D58=$CH$7:$CH$59)=TRUE,1,0))-1))*$R$3)),3)=1,1,0)),W58-INDIRECT(_xlfn.CONCAT($CI$1,MATCH(D58,$CH$7:$CH$100,0)+6)):INDIRECT(_xlfn.CONCAT($CI$1,MATCH(D58,$CH$7:$CH$100,0)+6+SUM(IF((D58=$CH$7:$CH$59)=TRUE,1,0))-1))*$R$3))/($S$3*$Q58),1,-1,TRUE)),1),"")</f>
        <v/>
      </c>
      <c r="AB58" s="65"/>
      <c r="AC58" s="65"/>
      <c r="AD58" s="65"/>
      <c r="AE58" s="65"/>
      <c r="AF58" s="65"/>
      <c r="AG58" s="65"/>
      <c r="AH58" s="65"/>
      <c r="AI58" s="6"/>
      <c r="AJ58" s="28" t="str">
        <f t="shared" ca="1" si="24"/>
        <v/>
      </c>
      <c r="AK58" s="29" t="str">
        <f t="shared" si="25"/>
        <v/>
      </c>
      <c r="AL58" s="29" t="str">
        <f t="shared" si="26"/>
        <v/>
      </c>
      <c r="AM58" s="29" t="str">
        <f t="shared" si="27"/>
        <v/>
      </c>
      <c r="AN58" s="112" t="str">
        <f t="shared" si="28"/>
        <v/>
      </c>
      <c r="AO58" s="28" t="str">
        <f t="shared" ca="1" si="14"/>
        <v/>
      </c>
      <c r="AP58" s="29" t="str">
        <f t="shared" si="15"/>
        <v/>
      </c>
      <c r="AQ58" s="29" t="str">
        <f t="shared" si="16"/>
        <v/>
      </c>
      <c r="AR58" s="29" t="str">
        <f t="shared" si="17"/>
        <v/>
      </c>
      <c r="AS58" s="30" t="str">
        <f t="shared" si="18"/>
        <v/>
      </c>
      <c r="AT58" s="6"/>
      <c r="AU58" s="20"/>
      <c r="AV58" s="20"/>
      <c r="AW58" s="44">
        <f t="shared" si="30"/>
        <v>12</v>
      </c>
      <c r="AX58" s="35" t="e">
        <f t="shared" si="31"/>
        <v>#N/A</v>
      </c>
      <c r="AY58" s="35" t="e" cm="1">
        <f t="array" ref="AY58">_xlfn.XMATCH(1,IF(IF((AU58=$DP$24:$EO$24)=TRUE,1,0)+IF((AV58=$DP$25:$EO$25)=TRUE,1,0)=2,1,0))</f>
        <v>#N/A</v>
      </c>
      <c r="AZ58" s="35" t="str" cm="1">
        <f t="array" aca="1" ref="AZ58:BD58" ca="1">AJ58:AN58</f>
        <v/>
      </c>
      <c r="BA58" s="35" t="str">
        <f ca="1"/>
        <v/>
      </c>
      <c r="BB58" s="35" t="str">
        <f ca="1"/>
        <v/>
      </c>
      <c r="BC58" s="35" t="str">
        <f ca="1"/>
        <v/>
      </c>
      <c r="BD58" s="35" t="str">
        <f ca="1"/>
        <v/>
      </c>
      <c r="BE58" s="35">
        <f t="shared" si="32"/>
        <v>0</v>
      </c>
      <c r="BF58" s="35" t="e" cm="1">
        <f t="array" ref="BF58">IF(AND(BE58=1,AX58&lt;&gt;1),VLOOKUP(E58,변환표준점수!$H$8:$O$60,_xlfn.XMATCH('표점 계산기'!$AU58,변환표준점수!$I$6:$O$6)+1,FALSE),IF(AND($E58=0,$DW$4=1),INDEX($CQ$7:$CQ$73,SUM(IF(AO58=$CY$7:$CY$59,ROW($A$1:$A$50),0))),IF(AND($E58&lt;&gt;0,$DW$4&lt;&gt;1),INDEX($CM$7:$CM$73,SUM(IF(AO58=$CU$7:$CU$59,ROW($A$1:$A$50),0))),AO58:AS58)))</f>
        <v>#N/A</v>
      </c>
      <c r="BG58" s="35"/>
      <c r="BH58" s="35"/>
      <c r="BI58" s="35"/>
      <c r="BJ58" s="35"/>
      <c r="BK58" s="35" t="e">
        <f>VLOOKUP(G58,변환표준점수!$X$8:$AM$16,_xlfn.XMATCH(AU58,변환표준점수!$Y$5:$AM$5)+IF(OR(AW58=6,AW58=7,AW58=10,AW58=11),IF(AX58=1,0,1),0)+1,FALSE)</f>
        <v>#N/A</v>
      </c>
      <c r="BL58" s="35" t="e">
        <f>VLOOKUP(H58,변환표준점수!$AO$8:$BE$16,_xlfn.XMATCH(AU58,변환표준점수!$AP$5:$BE$5)+IF(OR(AW58=3,AW58=6,AW58=8,AW58=9,AW58=10),IF(AX58=1,0,1),0)+1,FALSE)</f>
        <v>#N/A</v>
      </c>
      <c r="BM58" s="35" t="e">
        <f>IF(I58=0,VLOOKUP(K58,변환표준점수!$BU$8:$CF$62,'표점 계산기'!$AW58+1,FALSE),VLOOKUP(I58,변환표준점수!$BH$8:$BS$62,'표점 계산기'!$AW58+1,FALSE))</f>
        <v>#N/A</v>
      </c>
      <c r="BN58" s="35" t="e">
        <f>IF(J58=0,VLOOKUP(L58,변환표준점수!$BU$8:$CF$62,'표점 계산기'!$AW58+1,FALSE),VLOOKUP(J58,변환표준점수!$BH$8:$BS$62,'표점 계산기'!$AW58+1,FALSE))</f>
        <v>#N/A</v>
      </c>
      <c r="BO58" s="35" cm="1">
        <f t="array" ref="BO58">IF(M58=0,0,IF(OR(AW58=3,AW58=4),0,IF(AW58=1,INDEX($DI$7:$DI$15,SUM(IF(M58&lt;$DH$7:$DH$15=TRUE,1,0))+1),VLOOKUP(M58,변환표준점수!$BH$8:$BS$62,'표점 계산기'!AW58+1,FALSE))))</f>
        <v>0</v>
      </c>
      <c r="BP58" s="35" t="e" cm="1">
        <f t="array" ref="BP58">INDEX($DP$24:$EO$31,COLUMN(C53),$AY58)</f>
        <v>#N/A</v>
      </c>
      <c r="BQ58" s="35" t="e" cm="1">
        <f t="array" ref="BQ58">INDEX($DP$24:$EO$31,COLUMN(D53),$AY58)</f>
        <v>#N/A</v>
      </c>
      <c r="BR58" s="35" t="e" cm="1">
        <f t="array" ref="BR58">INDEX($DP$24:$EO$31,COLUMN(E53),$AY58)</f>
        <v>#N/A</v>
      </c>
      <c r="BS58" s="35" t="e" cm="1">
        <f t="array" ref="BS58">INDEX($DP$24:$EO$31,COLUMN(F53),$AY58)</f>
        <v>#N/A</v>
      </c>
      <c r="BT58" s="35" t="e" cm="1">
        <f t="array" ref="BT58">INDEX($DP$24:$EO$31,COLUMN(G53),$AY58)</f>
        <v>#N/A</v>
      </c>
      <c r="BU58" s="35" t="e" cm="1">
        <f t="array" ref="BU58">INDEX($DP$24:$EO$31,COLUMN(H53),$AY58)</f>
        <v>#N/A</v>
      </c>
      <c r="BV58" s="59" t="str" cm="1">
        <f t="array" aca="1" ref="BV58:BZ58" ca="1">IFERROR(ROUND(IF(IFERROR(BF58:BJ58/BF58:BJ58,0)=1,(IFERROR(AZ58:BD58*BP58,0)+IFERROR(BF58:BJ58*BQ58,0)+(SUM(BM58:BO58)-MIN(BM58:BO58))*BR58+BK58*BS58+BL58*BT58)*BU58+BK58*(1-BS58)+BL58*(1-BT58)+IF(AW58=1,BO58,0),""),2),"")</f>
        <v/>
      </c>
      <c r="BW58" s="48" t="str">
        <f ca="1"/>
        <v/>
      </c>
      <c r="BX58" s="48" t="str">
        <f ca="1"/>
        <v/>
      </c>
      <c r="BY58" s="48" t="str">
        <f ca="1"/>
        <v/>
      </c>
      <c r="BZ58" s="60" t="str">
        <f ca="1"/>
        <v/>
      </c>
      <c r="CA58" s="6"/>
      <c r="CB58" s="5"/>
      <c r="CC58" s="5"/>
      <c r="CD58" s="5"/>
      <c r="CE58" s="5"/>
      <c r="CF58" s="5"/>
      <c r="CG58" s="5"/>
      <c r="CH58" s="64">
        <v>30</v>
      </c>
      <c r="CI58" s="64">
        <v>89</v>
      </c>
      <c r="CJ58" s="64">
        <v>30</v>
      </c>
      <c r="CK58" s="5"/>
      <c r="CL58" s="64">
        <v>24</v>
      </c>
      <c r="CM58" s="64">
        <v>85</v>
      </c>
      <c r="CN58" s="64">
        <v>24</v>
      </c>
      <c r="CO58" s="6"/>
      <c r="CP58" s="64">
        <v>32</v>
      </c>
      <c r="CQ58" s="64">
        <v>85</v>
      </c>
      <c r="CR58" s="64">
        <v>32</v>
      </c>
      <c r="CS58" s="5"/>
      <c r="CT58" s="64">
        <v>24</v>
      </c>
      <c r="CU58" s="6" cm="1">
        <f t="array" ref="CU58">INDEX(변환표준점수!$I$8:$O$60,ROW(A52),_xlfn.XMATCH('표점 계산기'!$B$3,변환표준점수!$I$6:$O$6))</f>
        <v>0</v>
      </c>
      <c r="CV58" s="64">
        <v>24</v>
      </c>
      <c r="CW58" s="5"/>
      <c r="CX58" s="6">
        <v>47</v>
      </c>
      <c r="CY58" s="6">
        <v>102</v>
      </c>
      <c r="CZ58" s="6">
        <v>57</v>
      </c>
      <c r="DA58" s="5"/>
      <c r="DB58" s="5"/>
      <c r="DC58" s="5"/>
      <c r="DD58" s="5"/>
      <c r="DE58" s="5"/>
      <c r="DF58" s="5"/>
      <c r="DG58" s="5"/>
      <c r="DH58" s="5"/>
      <c r="DI58" s="5"/>
      <c r="DJ58" s="5"/>
      <c r="DK58" s="6">
        <v>49</v>
      </c>
      <c r="DL58" s="5">
        <v>49.77</v>
      </c>
      <c r="DM58" s="5" t="e">
        <f>VLOOKUP(DK58,변환표준점수!$BU$8:$CF$46,1+'표점 계산기'!$DV$4,FALSE)</f>
        <v>#N/A</v>
      </c>
      <c r="DN58" s="5"/>
      <c r="DO58" s="5"/>
      <c r="DP58" s="5"/>
      <c r="DQ58" s="5"/>
      <c r="DR58" s="5"/>
      <c r="DS58" s="5"/>
      <c r="DT58" s="5"/>
      <c r="DU58" s="6"/>
      <c r="DV58" s="6"/>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row>
    <row r="59" spans="1:162" x14ac:dyDescent="0.3">
      <c r="A59" s="5"/>
      <c r="B59" s="17" t="str">
        <f t="shared" si="2"/>
        <v/>
      </c>
      <c r="C59" s="23"/>
      <c r="D59" s="23"/>
      <c r="E59" s="23"/>
      <c r="F59" s="23"/>
      <c r="G59" s="23"/>
      <c r="H59" s="24"/>
      <c r="I59" s="24"/>
      <c r="J59" s="24"/>
      <c r="K59" s="24"/>
      <c r="L59" s="24"/>
      <c r="M59" s="24"/>
      <c r="N59" s="23"/>
      <c r="O59" s="24"/>
      <c r="P59" s="6"/>
      <c r="Q59" s="65">
        <f t="shared" si="3"/>
        <v>1</v>
      </c>
      <c r="R59" s="6" t="e">
        <f t="shared" si="20"/>
        <v>#N/A</v>
      </c>
      <c r="S59" s="6" t="e">
        <f t="shared" si="21"/>
        <v>#N/A</v>
      </c>
      <c r="T59" s="6" t="e">
        <f t="shared" si="22"/>
        <v>#N/A</v>
      </c>
      <c r="U59" s="6" t="e">
        <f t="shared" si="23"/>
        <v>#N/A</v>
      </c>
      <c r="V59" s="8" cm="1">
        <f t="array" ref="V59">IF(M59=0,0,IF(OR($DV$4=3,$DV$4=4),0,IF($DV$4=1,INDEX($DI$7:$DI$15,SUM(IF(M59&lt;$DH$7:$DH$15=TRUE,1,0))+1),VLOOKUP(M59,$DK$7:$DL$107,2,FALSE))))</f>
        <v>0</v>
      </c>
      <c r="W59" s="6" t="e">
        <f t="shared" si="8"/>
        <v>#N/A</v>
      </c>
      <c r="X59" s="65" cm="1">
        <f t="array" aca="1" ref="X59" ca="1">SUM(IF((IF(E59=0,INDIRECT(_xlfn.CONCAT($CQ$1,MATCH(F59,$CP$7:$CP$100,0)+6)):INDIRECT(_xlfn.CONCAT($CQ$1,MATCH(F59,$CP$7:$CP$100,0)+6+SUM(IF((F59=$CP$7:$CP$59)=TRUE,1,0))-1)),INDIRECT(_xlfn.CONCAT($CM$1,MATCH(E59,$CL$7:$CL$100,0)+6)):INDIRECT(_xlfn.CONCAT($CM$1,MATCH(E59,$CL$7:$CL$100,0)+6+SUM(IF((E59=$CL$7:$CL$59)=TRUE,1,0))-1)))*$S$3*$Q59)=0,0,1))</f>
        <v>2</v>
      </c>
      <c r="Y59" s="65" t="e" cm="1">
        <f t="array" aca="1" ref="Y59" ca="1">SUM(IF((TRANSPOSE(MMULT(MMULT(_xlfn.MUNIT(X59),IF(ROUND(MMULT(IF(E59=0,INDIRECT(_xlfn.CONCAT($CQ$1,MATCH(F59,$CP$7:$CP$100,0)+6)):INDIRECT(_xlfn.CONCAT($CQ$1,MATCH(F59,$CP$7:$CP$100,0)+6+SUM(IF((F59=$CP$7:$CP$59)=TRUE,1,0))-1)),INDIRECT(_xlfn.CONCAT($CM$1,MATCH(E59,$CL$7:$CL$100,0)+6)):INDIRECT(_xlfn.CONCAT($CM$1,MATCH(E59,$CL$7:$CL$100,0)+6+SUM(IF((E59=$CL$7:$CL$59)=TRUE,1,0))-1)))*$S$3*$Q59,1/TRANSPOSE(W59-INDIRECT(_xlfn.CONCAT($CI$1,MATCH(D59,$CH$7:$CH$100,0)+6)):INDIRECT(_xlfn.CONCAT($CI$1,MATCH(D59,$CH$7:$CH$100,0)+6+SUM(IF((D59=$CH$7:$CH$59)=TRUE,1,0))-1))*$R$3)),1)=1,1,0)),W59-INDIRECT(_xlfn.CONCAT($CI$1,MATCH(D59,$CH$7:$CH$100,0)+6)):INDIRECT(_xlfn.CONCAT($CI$1,MATCH(D59,$CH$7:$CH$100,0)+6+SUM(IF((D59=$CH$7:$CH$59)=TRUE,1,0))-1))*$R$3)))=0,0,1))</f>
        <v>#N/A</v>
      </c>
      <c r="Z59" s="65"/>
      <c r="AA59" s="65" t="str" cm="1">
        <f t="array" aca="1" ref="AA59" ca="1">IFERROR(ROUND(IF(_xlfn._xlws.SORT(TRANSPOSE(MMULT(MMULT(_xlfn.MUNIT(X59),IF(ROUND(MMULT(IF(E59=0,IF($DW$4=1,INDIRECT(_xlfn.CONCAT($CY$1,MATCH(F59,$CX$7:$CX$100,0)+6)):INDIRECT(_xlfn.CONCAT($CY$1,MATCH(F59,$CX$7:$CX$100,0)+6+SUM(IF((F59=$CX$7:$CX$59)=TRUE,1,0))-1)),INDIRECT(_xlfn.CONCAT($CQ$1,MATCH(F59,$CP$7:$CP$100,0)+6)):INDIRECT(_xlfn.CONCAT($CQ$1,MATCH(F59,$CP$7:$CP$100,0)+6+SUM(IF((F59=$CP$7:$CP$59)=TRUE,1,0))-1))),IF(OR($DW$4=2,$DW$4=3),INDIRECT(_xlfn.CONCAT($CU$1,MATCH(E59,$CT$7:$CT$100,0)+6)):INDIRECT(_xlfn.CONCAT($CU$1,MATCH(E59,$CT$7:$CT$100,0)+6+SUM(IF((E59=$CT$7:$CT$59)=TRUE,1,0))-1)),INDIRECT(_xlfn.CONCAT($CM$1,MATCH(E59,$CL$7:$CL$100,0)+6)):INDIRECT(_xlfn.CONCAT($CM$1,MATCH(E59,$CL$7:$CL$100,0)+6+SUM(IF((E59=$CL$7:$CL$59)=TRUE,1,0))-1))))*$S$3*IF(AND($DV$4=4,F59=0),1.1,1),1/TRANSPOSE(W59-INDIRECT(_xlfn.CONCAT($CI$1,MATCH(D59,$CH$7:$CH$100,0)+6)):INDIRECT(_xlfn.CONCAT($CI$1,MATCH(D59,$CH$7:$CH$100,0)+6+SUM(IF((D59=$CH$7:$CH$59)=TRUE,1,0))-1))*$R$3)),3)=1,1,0)),W59-INDIRECT(_xlfn.CONCAT($CI$1,MATCH(D59,$CH$7:$CH$100,0)+6)):INDIRECT(_xlfn.CONCAT($CI$1,MATCH(D59,$CH$7:$CH$100,0)+6+SUM(IF((D59=$CH$7:$CH$59)=TRUE,1,0))-1))*$R$3))/($S$3*$Q59),1,-1,TRUE)=0,"",_xlfn._xlws.SORT(TRANSPOSE(MMULT(MMULT(_xlfn.MUNIT(X59),IF(ROUND(MMULT(IF(E59=0,IF($DW$4=1,INDIRECT(_xlfn.CONCAT($CY$1,MATCH(F59,$CX$7:$CX$100,0)+6)):INDIRECT(_xlfn.CONCAT($CY$1,MATCH(F59,$CX$7:$CX$100,0)+6+SUM(IF((F59=$CX$7:$CX$59)=TRUE,1,0))-1)),INDIRECT(_xlfn.CONCAT($CQ$1,MATCH(F59,$CP$7:$CP$100,0)+6)):INDIRECT(_xlfn.CONCAT($CQ$1,MATCH(F59,$CP$7:$CP$100,0)+6+SUM(IF((F59=$CP$7:$CP$59)=TRUE,1,0))-1))),IF(OR($DW$4=2,$DW$4=3),INDIRECT(_xlfn.CONCAT($CU$1,MATCH(E59,$CT$7:$CT$100,0)+6)):INDIRECT(_xlfn.CONCAT($CU$1,MATCH(E59,$CT$7:$CT$100,0)+6+SUM(IF((E59=$CT$7:$CT$59)=TRUE,1,0))-1)),INDIRECT(_xlfn.CONCAT($CM$1,MATCH(E59,$CL$7:$CL$100,0)+6)):INDIRECT(_xlfn.CONCAT($CM$1,MATCH(E59,$CL$7:$CL$100,0)+6+SUM(IF((E59=$CL$7:$CL$59)=TRUE,1,0))-1))))*$S$3*IF(AND($DV$4=4,F59=0),1.1,1),1/TRANSPOSE(W59-INDIRECT(_xlfn.CONCAT($CI$1,MATCH(D59,$CH$7:$CH$100,0)+6)):INDIRECT(_xlfn.CONCAT($CI$1,MATCH(D59,$CH$7:$CH$100,0)+6+SUM(IF((D59=$CH$7:$CH$59)=TRUE,1,0))-1))*$R$3)),3)=1,1,0)),W59-INDIRECT(_xlfn.CONCAT($CI$1,MATCH(D59,$CH$7:$CH$100,0)+6)):INDIRECT(_xlfn.CONCAT($CI$1,MATCH(D59,$CH$7:$CH$100,0)+6+SUM(IF((D59=$CH$7:$CH$59)=TRUE,1,0))-1))*$R$3))/($S$3*$Q59),1,-1,TRUE)),1),"")</f>
        <v/>
      </c>
      <c r="AB59" s="65"/>
      <c r="AC59" s="65"/>
      <c r="AD59" s="65"/>
      <c r="AE59" s="65"/>
      <c r="AF59" s="65"/>
      <c r="AG59" s="65"/>
      <c r="AH59" s="65"/>
      <c r="AI59" s="6"/>
      <c r="AJ59" s="28" t="str">
        <f t="shared" ca="1" si="24"/>
        <v/>
      </c>
      <c r="AK59" s="29" t="str">
        <f t="shared" si="25"/>
        <v/>
      </c>
      <c r="AL59" s="29" t="str">
        <f t="shared" si="26"/>
        <v/>
      </c>
      <c r="AM59" s="29" t="str">
        <f t="shared" si="27"/>
        <v/>
      </c>
      <c r="AN59" s="112" t="str">
        <f t="shared" si="28"/>
        <v/>
      </c>
      <c r="AO59" s="28" t="str">
        <f t="shared" ca="1" si="14"/>
        <v/>
      </c>
      <c r="AP59" s="29" t="str">
        <f t="shared" si="15"/>
        <v/>
      </c>
      <c r="AQ59" s="29" t="str">
        <f t="shared" si="16"/>
        <v/>
      </c>
      <c r="AR59" s="29" t="str">
        <f t="shared" si="17"/>
        <v/>
      </c>
      <c r="AS59" s="30" t="str">
        <f t="shared" si="18"/>
        <v/>
      </c>
      <c r="AT59" s="6"/>
      <c r="AU59" s="20"/>
      <c r="AV59" s="20"/>
      <c r="AW59" s="44">
        <f t="shared" si="30"/>
        <v>12</v>
      </c>
      <c r="AX59" s="35" t="e">
        <f t="shared" si="31"/>
        <v>#N/A</v>
      </c>
      <c r="AY59" s="35" t="e" cm="1">
        <f t="array" ref="AY59">_xlfn.XMATCH(1,IF(IF((AU59=$DP$24:$EO$24)=TRUE,1,0)+IF((AV59=$DP$25:$EO$25)=TRUE,1,0)=2,1,0))</f>
        <v>#N/A</v>
      </c>
      <c r="AZ59" s="35" t="str" cm="1">
        <f t="array" aca="1" ref="AZ59:BD59" ca="1">AJ59:AN59</f>
        <v/>
      </c>
      <c r="BA59" s="35" t="str">
        <f ca="1"/>
        <v/>
      </c>
      <c r="BB59" s="35" t="str">
        <f ca="1"/>
        <v/>
      </c>
      <c r="BC59" s="35" t="str">
        <f ca="1"/>
        <v/>
      </c>
      <c r="BD59" s="35" t="str">
        <f ca="1"/>
        <v/>
      </c>
      <c r="BE59" s="35">
        <f t="shared" si="32"/>
        <v>0</v>
      </c>
      <c r="BF59" s="35" t="e" cm="1">
        <f t="array" ref="BF59">IF(AND(BE59=1,AX59&lt;&gt;1),VLOOKUP(E59,변환표준점수!$H$8:$O$60,_xlfn.XMATCH('표점 계산기'!$AU59,변환표준점수!$I$6:$O$6)+1,FALSE),IF(AND($E59=0,$DW$4=1),INDEX($CQ$7:$CQ$73,SUM(IF(AO59=$CY$7:$CY$59,ROW($A$1:$A$50),0))),IF(AND($E59&lt;&gt;0,$DW$4&lt;&gt;1),INDEX($CM$7:$CM$73,SUM(IF(AO59=$CU$7:$CU$59,ROW($A$1:$A$50),0))),AO59:AS59)))</f>
        <v>#N/A</v>
      </c>
      <c r="BG59" s="35"/>
      <c r="BH59" s="35"/>
      <c r="BI59" s="35"/>
      <c r="BJ59" s="35"/>
      <c r="BK59" s="35" t="e">
        <f>VLOOKUP(G59,변환표준점수!$X$8:$AM$16,_xlfn.XMATCH(AU59,변환표준점수!$Y$5:$AM$5)+IF(OR(AW59=6,AW59=7,AW59=10,AW59=11),IF(AX59=1,0,1),0)+1,FALSE)</f>
        <v>#N/A</v>
      </c>
      <c r="BL59" s="35" t="e">
        <f>VLOOKUP(H59,변환표준점수!$AO$8:$BE$16,_xlfn.XMATCH(AU59,변환표준점수!$AP$5:$BE$5)+IF(OR(AW59=3,AW59=6,AW59=8,AW59=9,AW59=10),IF(AX59=1,0,1),0)+1,FALSE)</f>
        <v>#N/A</v>
      </c>
      <c r="BM59" s="35" t="e">
        <f>IF(I59=0,VLOOKUP(K59,변환표준점수!$BU$8:$CF$62,'표점 계산기'!$AW59+1,FALSE),VLOOKUP(I59,변환표준점수!$BH$8:$BS$62,'표점 계산기'!$AW59+1,FALSE))</f>
        <v>#N/A</v>
      </c>
      <c r="BN59" s="35" t="e">
        <f>IF(J59=0,VLOOKUP(L59,변환표준점수!$BU$8:$CF$62,'표점 계산기'!$AW59+1,FALSE),VLOOKUP(J59,변환표준점수!$BH$8:$BS$62,'표점 계산기'!$AW59+1,FALSE))</f>
        <v>#N/A</v>
      </c>
      <c r="BO59" s="35" cm="1">
        <f t="array" ref="BO59">IF(M59=0,0,IF(OR(AW59=3,AW59=4),0,IF(AW59=1,INDEX($DI$7:$DI$15,SUM(IF(M59&lt;$DH$7:$DH$15=TRUE,1,0))+1),VLOOKUP(M59,변환표준점수!$BH$8:$BS$62,'표점 계산기'!AW59+1,FALSE))))</f>
        <v>0</v>
      </c>
      <c r="BP59" s="35" t="e" cm="1">
        <f t="array" ref="BP59">INDEX($DP$24:$EO$31,COLUMN(C54),$AY59)</f>
        <v>#N/A</v>
      </c>
      <c r="BQ59" s="35" t="e" cm="1">
        <f t="array" ref="BQ59">INDEX($DP$24:$EO$31,COLUMN(D54),$AY59)</f>
        <v>#N/A</v>
      </c>
      <c r="BR59" s="35" t="e" cm="1">
        <f t="array" ref="BR59">INDEX($DP$24:$EO$31,COLUMN(E54),$AY59)</f>
        <v>#N/A</v>
      </c>
      <c r="BS59" s="35" t="e" cm="1">
        <f t="array" ref="BS59">INDEX($DP$24:$EO$31,COLUMN(F54),$AY59)</f>
        <v>#N/A</v>
      </c>
      <c r="BT59" s="35" t="e" cm="1">
        <f t="array" ref="BT59">INDEX($DP$24:$EO$31,COLUMN(G54),$AY59)</f>
        <v>#N/A</v>
      </c>
      <c r="BU59" s="35" t="e" cm="1">
        <f t="array" ref="BU59">INDEX($DP$24:$EO$31,COLUMN(H54),$AY59)</f>
        <v>#N/A</v>
      </c>
      <c r="BV59" s="59" t="str" cm="1">
        <f t="array" aca="1" ref="BV59:BZ59" ca="1">IFERROR(ROUND(IF(IFERROR(BF59:BJ59/BF59:BJ59,0)=1,(IFERROR(AZ59:BD59*BP59,0)+IFERROR(BF59:BJ59*BQ59,0)+(SUM(BM59:BO59)-MIN(BM59:BO59))*BR59+BK59*BS59+BL59*BT59)*BU59+BK59*(1-BS59)+BL59*(1-BT59)+IF(AW59=1,BO59,0),""),2),"")</f>
        <v/>
      </c>
      <c r="BW59" s="48" t="str">
        <f ca="1"/>
        <v/>
      </c>
      <c r="BX59" s="48" t="str">
        <f ca="1"/>
        <v/>
      </c>
      <c r="BY59" s="48" t="str">
        <f ca="1"/>
        <v/>
      </c>
      <c r="BZ59" s="60" t="str">
        <f ca="1"/>
        <v/>
      </c>
      <c r="CA59" s="6"/>
      <c r="CB59" s="5"/>
      <c r="CC59" s="5"/>
      <c r="CD59" s="5"/>
      <c r="CE59" s="5"/>
      <c r="CF59" s="5"/>
      <c r="CG59" s="5"/>
      <c r="CH59" s="64">
        <v>28</v>
      </c>
      <c r="CI59" s="64">
        <v>88</v>
      </c>
      <c r="CJ59" s="64">
        <v>28</v>
      </c>
      <c r="CK59" s="5"/>
      <c r="CL59" s="64">
        <v>23</v>
      </c>
      <c r="CM59" s="64">
        <v>84</v>
      </c>
      <c r="CN59" s="64">
        <v>23</v>
      </c>
      <c r="CO59" s="6"/>
      <c r="CP59" s="64">
        <v>31</v>
      </c>
      <c r="CQ59" s="64">
        <v>84</v>
      </c>
      <c r="CR59" s="64">
        <v>31</v>
      </c>
      <c r="CS59" s="5"/>
      <c r="CT59" s="64">
        <v>23</v>
      </c>
      <c r="CU59" s="6" cm="1">
        <f t="array" ref="CU59">INDEX(변환표준점수!$I$8:$O$60,ROW(A53),_xlfn.XMATCH('표점 계산기'!$B$3,변환표준점수!$I$6:$O$6))</f>
        <v>0</v>
      </c>
      <c r="CV59" s="64">
        <v>23</v>
      </c>
      <c r="CW59" s="5"/>
      <c r="CX59" s="6">
        <v>46</v>
      </c>
      <c r="CY59" s="6">
        <v>101.5</v>
      </c>
      <c r="CZ59" s="6">
        <v>56</v>
      </c>
      <c r="DA59" s="5"/>
      <c r="DB59" s="5"/>
      <c r="DC59" s="5"/>
      <c r="DD59" s="5"/>
      <c r="DE59" s="5"/>
      <c r="DF59" s="5"/>
      <c r="DG59" s="5"/>
      <c r="DH59" s="5"/>
      <c r="DI59" s="5"/>
      <c r="DJ59" s="5"/>
      <c r="DK59" s="6">
        <v>48</v>
      </c>
      <c r="DL59" s="5">
        <v>49.37</v>
      </c>
      <c r="DM59" s="5" t="e">
        <f>VLOOKUP(DK59,변환표준점수!$BU$8:$CF$46,1+'표점 계산기'!$DV$4,FALSE)</f>
        <v>#N/A</v>
      </c>
      <c r="DN59" s="5"/>
      <c r="DO59" s="5"/>
      <c r="DP59" s="5"/>
      <c r="DQ59" s="5"/>
      <c r="DR59" s="5"/>
      <c r="DS59" s="5"/>
      <c r="DT59" s="5"/>
      <c r="DU59" s="6"/>
      <c r="DV59" s="6"/>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row>
    <row r="60" spans="1:162" x14ac:dyDescent="0.3">
      <c r="A60" s="5"/>
      <c r="B60" s="17" t="str">
        <f t="shared" si="2"/>
        <v/>
      </c>
      <c r="C60" s="23"/>
      <c r="D60" s="23"/>
      <c r="E60" s="23"/>
      <c r="F60" s="23"/>
      <c r="G60" s="23"/>
      <c r="H60" s="24"/>
      <c r="I60" s="24"/>
      <c r="J60" s="24"/>
      <c r="K60" s="24"/>
      <c r="L60" s="24"/>
      <c r="M60" s="24"/>
      <c r="N60" s="23"/>
      <c r="O60" s="24"/>
      <c r="P60" s="6"/>
      <c r="Q60" s="65">
        <f t="shared" si="3"/>
        <v>1</v>
      </c>
      <c r="R60" s="6" t="e">
        <f t="shared" si="20"/>
        <v>#N/A</v>
      </c>
      <c r="S60" s="6" t="e">
        <f t="shared" si="21"/>
        <v>#N/A</v>
      </c>
      <c r="T60" s="6" t="e">
        <f t="shared" si="22"/>
        <v>#N/A</v>
      </c>
      <c r="U60" s="6" t="e">
        <f t="shared" si="23"/>
        <v>#N/A</v>
      </c>
      <c r="V60" s="8" cm="1">
        <f t="array" ref="V60">IF(M60=0,0,IF(OR($DV$4=3,$DV$4=4),0,IF($DV$4=1,INDEX($DI$7:$DI$15,SUM(IF(M60&lt;$DH$7:$DH$15=TRUE,1,0))+1),VLOOKUP(M60,$DK$7:$DL$107,2,FALSE))))</f>
        <v>0</v>
      </c>
      <c r="W60" s="6" t="e">
        <f t="shared" si="8"/>
        <v>#N/A</v>
      </c>
      <c r="X60" s="65" cm="1">
        <f t="array" aca="1" ref="X60" ca="1">SUM(IF((IF(E60=0,INDIRECT(_xlfn.CONCAT($CQ$1,MATCH(F60,$CP$7:$CP$100,0)+6)):INDIRECT(_xlfn.CONCAT($CQ$1,MATCH(F60,$CP$7:$CP$100,0)+6+SUM(IF((F60=$CP$7:$CP$59)=TRUE,1,0))-1)),INDIRECT(_xlfn.CONCAT($CM$1,MATCH(E60,$CL$7:$CL$100,0)+6)):INDIRECT(_xlfn.CONCAT($CM$1,MATCH(E60,$CL$7:$CL$100,0)+6+SUM(IF((E60=$CL$7:$CL$59)=TRUE,1,0))-1)))*$S$3*$Q60)=0,0,1))</f>
        <v>2</v>
      </c>
      <c r="Y60" s="65" t="e" cm="1">
        <f t="array" aca="1" ref="Y60" ca="1">SUM(IF((TRANSPOSE(MMULT(MMULT(_xlfn.MUNIT(X60),IF(ROUND(MMULT(IF(E60=0,INDIRECT(_xlfn.CONCAT($CQ$1,MATCH(F60,$CP$7:$CP$100,0)+6)):INDIRECT(_xlfn.CONCAT($CQ$1,MATCH(F60,$CP$7:$CP$100,0)+6+SUM(IF((F60=$CP$7:$CP$59)=TRUE,1,0))-1)),INDIRECT(_xlfn.CONCAT($CM$1,MATCH(E60,$CL$7:$CL$100,0)+6)):INDIRECT(_xlfn.CONCAT($CM$1,MATCH(E60,$CL$7:$CL$100,0)+6+SUM(IF((E60=$CL$7:$CL$59)=TRUE,1,0))-1)))*$S$3*$Q60,1/TRANSPOSE(W60-INDIRECT(_xlfn.CONCAT($CI$1,MATCH(D60,$CH$7:$CH$100,0)+6)):INDIRECT(_xlfn.CONCAT($CI$1,MATCH(D60,$CH$7:$CH$100,0)+6+SUM(IF((D60=$CH$7:$CH$59)=TRUE,1,0))-1))*$R$3)),1)=1,1,0)),W60-INDIRECT(_xlfn.CONCAT($CI$1,MATCH(D60,$CH$7:$CH$100,0)+6)):INDIRECT(_xlfn.CONCAT($CI$1,MATCH(D60,$CH$7:$CH$100,0)+6+SUM(IF((D60=$CH$7:$CH$59)=TRUE,1,0))-1))*$R$3)))=0,0,1))</f>
        <v>#N/A</v>
      </c>
      <c r="Z60" s="65"/>
      <c r="AA60" s="65" t="str" cm="1">
        <f t="array" aca="1" ref="AA60" ca="1">IFERROR(ROUND(IF(_xlfn._xlws.SORT(TRANSPOSE(MMULT(MMULT(_xlfn.MUNIT(X60),IF(ROUND(MMULT(IF(E60=0,IF($DW$4=1,INDIRECT(_xlfn.CONCAT($CY$1,MATCH(F60,$CX$7:$CX$100,0)+6)):INDIRECT(_xlfn.CONCAT($CY$1,MATCH(F60,$CX$7:$CX$100,0)+6+SUM(IF((F60=$CX$7:$CX$59)=TRUE,1,0))-1)),INDIRECT(_xlfn.CONCAT($CQ$1,MATCH(F60,$CP$7:$CP$100,0)+6)):INDIRECT(_xlfn.CONCAT($CQ$1,MATCH(F60,$CP$7:$CP$100,0)+6+SUM(IF((F60=$CP$7:$CP$59)=TRUE,1,0))-1))),IF(OR($DW$4=2,$DW$4=3),INDIRECT(_xlfn.CONCAT($CU$1,MATCH(E60,$CT$7:$CT$100,0)+6)):INDIRECT(_xlfn.CONCAT($CU$1,MATCH(E60,$CT$7:$CT$100,0)+6+SUM(IF((E60=$CT$7:$CT$59)=TRUE,1,0))-1)),INDIRECT(_xlfn.CONCAT($CM$1,MATCH(E60,$CL$7:$CL$100,0)+6)):INDIRECT(_xlfn.CONCAT($CM$1,MATCH(E60,$CL$7:$CL$100,0)+6+SUM(IF((E60=$CL$7:$CL$59)=TRUE,1,0))-1))))*$S$3*IF(AND($DV$4=4,F60=0),1.1,1),1/TRANSPOSE(W60-INDIRECT(_xlfn.CONCAT($CI$1,MATCH(D60,$CH$7:$CH$100,0)+6)):INDIRECT(_xlfn.CONCAT($CI$1,MATCH(D60,$CH$7:$CH$100,0)+6+SUM(IF((D60=$CH$7:$CH$59)=TRUE,1,0))-1))*$R$3)),3)=1,1,0)),W60-INDIRECT(_xlfn.CONCAT($CI$1,MATCH(D60,$CH$7:$CH$100,0)+6)):INDIRECT(_xlfn.CONCAT($CI$1,MATCH(D60,$CH$7:$CH$100,0)+6+SUM(IF((D60=$CH$7:$CH$59)=TRUE,1,0))-1))*$R$3))/($S$3*$Q60),1,-1,TRUE)=0,"",_xlfn._xlws.SORT(TRANSPOSE(MMULT(MMULT(_xlfn.MUNIT(X60),IF(ROUND(MMULT(IF(E60=0,IF($DW$4=1,INDIRECT(_xlfn.CONCAT($CY$1,MATCH(F60,$CX$7:$CX$100,0)+6)):INDIRECT(_xlfn.CONCAT($CY$1,MATCH(F60,$CX$7:$CX$100,0)+6+SUM(IF((F60=$CX$7:$CX$59)=TRUE,1,0))-1)),INDIRECT(_xlfn.CONCAT($CQ$1,MATCH(F60,$CP$7:$CP$100,0)+6)):INDIRECT(_xlfn.CONCAT($CQ$1,MATCH(F60,$CP$7:$CP$100,0)+6+SUM(IF((F60=$CP$7:$CP$59)=TRUE,1,0))-1))),IF(OR($DW$4=2,$DW$4=3),INDIRECT(_xlfn.CONCAT($CU$1,MATCH(E60,$CT$7:$CT$100,0)+6)):INDIRECT(_xlfn.CONCAT($CU$1,MATCH(E60,$CT$7:$CT$100,0)+6+SUM(IF((E60=$CT$7:$CT$59)=TRUE,1,0))-1)),INDIRECT(_xlfn.CONCAT($CM$1,MATCH(E60,$CL$7:$CL$100,0)+6)):INDIRECT(_xlfn.CONCAT($CM$1,MATCH(E60,$CL$7:$CL$100,0)+6+SUM(IF((E60=$CL$7:$CL$59)=TRUE,1,0))-1))))*$S$3*IF(AND($DV$4=4,F60=0),1.1,1),1/TRANSPOSE(W60-INDIRECT(_xlfn.CONCAT($CI$1,MATCH(D60,$CH$7:$CH$100,0)+6)):INDIRECT(_xlfn.CONCAT($CI$1,MATCH(D60,$CH$7:$CH$100,0)+6+SUM(IF((D60=$CH$7:$CH$59)=TRUE,1,0))-1))*$R$3)),3)=1,1,0)),W60-INDIRECT(_xlfn.CONCAT($CI$1,MATCH(D60,$CH$7:$CH$100,0)+6)):INDIRECT(_xlfn.CONCAT($CI$1,MATCH(D60,$CH$7:$CH$100,0)+6+SUM(IF((D60=$CH$7:$CH$59)=TRUE,1,0))-1))*$R$3))/($S$3*$Q60),1,-1,TRUE)),1),"")</f>
        <v/>
      </c>
      <c r="AB60" s="65"/>
      <c r="AC60" s="65"/>
      <c r="AD60" s="65"/>
      <c r="AE60" s="65"/>
      <c r="AF60" s="65"/>
      <c r="AG60" s="65"/>
      <c r="AH60" s="65"/>
      <c r="AI60" s="6"/>
      <c r="AJ60" s="28" t="str">
        <f t="shared" ca="1" si="24"/>
        <v/>
      </c>
      <c r="AK60" s="29" t="str">
        <f t="shared" si="25"/>
        <v/>
      </c>
      <c r="AL60" s="29" t="str">
        <f t="shared" si="26"/>
        <v/>
      </c>
      <c r="AM60" s="29" t="str">
        <f t="shared" si="27"/>
        <v/>
      </c>
      <c r="AN60" s="112" t="str">
        <f t="shared" si="28"/>
        <v/>
      </c>
      <c r="AO60" s="28" t="str">
        <f t="shared" ca="1" si="14"/>
        <v/>
      </c>
      <c r="AP60" s="29" t="str">
        <f t="shared" si="15"/>
        <v/>
      </c>
      <c r="AQ60" s="29" t="str">
        <f t="shared" si="16"/>
        <v/>
      </c>
      <c r="AR60" s="29" t="str">
        <f t="shared" si="17"/>
        <v/>
      </c>
      <c r="AS60" s="30" t="str">
        <f t="shared" si="18"/>
        <v/>
      </c>
      <c r="AT60" s="6"/>
      <c r="AU60" s="20"/>
      <c r="AV60" s="20"/>
      <c r="AW60" s="44">
        <f t="shared" si="30"/>
        <v>12</v>
      </c>
      <c r="AX60" s="35" t="e">
        <f t="shared" si="31"/>
        <v>#N/A</v>
      </c>
      <c r="AY60" s="35" t="e" cm="1">
        <f t="array" ref="AY60">_xlfn.XMATCH(1,IF(IF((AU60=$DP$24:$EO$24)=TRUE,1,0)+IF((AV60=$DP$25:$EO$25)=TRUE,1,0)=2,1,0))</f>
        <v>#N/A</v>
      </c>
      <c r="AZ60" s="35" t="str" cm="1">
        <f t="array" aca="1" ref="AZ60:BD60" ca="1">AJ60:AN60</f>
        <v/>
      </c>
      <c r="BA60" s="35" t="str">
        <f ca="1"/>
        <v/>
      </c>
      <c r="BB60" s="35" t="str">
        <f ca="1"/>
        <v/>
      </c>
      <c r="BC60" s="35" t="str">
        <f ca="1"/>
        <v/>
      </c>
      <c r="BD60" s="35" t="str">
        <f ca="1"/>
        <v/>
      </c>
      <c r="BE60" s="35">
        <f t="shared" si="32"/>
        <v>0</v>
      </c>
      <c r="BF60" s="35" t="e" cm="1">
        <f t="array" ref="BF60">IF(AND(BE60=1,AX60&lt;&gt;1),VLOOKUP(E60,변환표준점수!$H$8:$O$60,_xlfn.XMATCH('표점 계산기'!$AU60,변환표준점수!$I$6:$O$6)+1,FALSE),IF(AND($E60=0,$DW$4=1),INDEX($CQ$7:$CQ$73,SUM(IF(AO60=$CY$7:$CY$59,ROW($A$1:$A$50),0))),IF(AND($E60&lt;&gt;0,$DW$4&lt;&gt;1),INDEX($CM$7:$CM$73,SUM(IF(AO60=$CU$7:$CU$59,ROW($A$1:$A$50),0))),AO60:AS60)))</f>
        <v>#N/A</v>
      </c>
      <c r="BG60" s="35"/>
      <c r="BH60" s="35"/>
      <c r="BI60" s="35"/>
      <c r="BJ60" s="35"/>
      <c r="BK60" s="35" t="e">
        <f>VLOOKUP(G60,변환표준점수!$X$8:$AM$16,_xlfn.XMATCH(AU60,변환표준점수!$Y$5:$AM$5)+IF(OR(AW60=6,AW60=7,AW60=10,AW60=11),IF(AX60=1,0,1),0)+1,FALSE)</f>
        <v>#N/A</v>
      </c>
      <c r="BL60" s="35" t="e">
        <f>VLOOKUP(H60,변환표준점수!$AO$8:$BE$16,_xlfn.XMATCH(AU60,변환표준점수!$AP$5:$BE$5)+IF(OR(AW60=3,AW60=6,AW60=8,AW60=9,AW60=10),IF(AX60=1,0,1),0)+1,FALSE)</f>
        <v>#N/A</v>
      </c>
      <c r="BM60" s="35" t="e">
        <f>IF(I60=0,VLOOKUP(K60,변환표준점수!$BU$8:$CF$62,'표점 계산기'!$AW60+1,FALSE),VLOOKUP(I60,변환표준점수!$BH$8:$BS$62,'표점 계산기'!$AW60+1,FALSE))</f>
        <v>#N/A</v>
      </c>
      <c r="BN60" s="35" t="e">
        <f>IF(J60=0,VLOOKUP(L60,변환표준점수!$BU$8:$CF$62,'표점 계산기'!$AW60+1,FALSE),VLOOKUP(J60,변환표준점수!$BH$8:$BS$62,'표점 계산기'!$AW60+1,FALSE))</f>
        <v>#N/A</v>
      </c>
      <c r="BO60" s="35" cm="1">
        <f t="array" ref="BO60">IF(M60=0,0,IF(OR(AW60=3,AW60=4),0,IF(AW60=1,INDEX($DI$7:$DI$15,SUM(IF(M60&lt;$DH$7:$DH$15=TRUE,1,0))+1),VLOOKUP(M60,변환표준점수!$BH$8:$BS$62,'표점 계산기'!AW60+1,FALSE))))</f>
        <v>0</v>
      </c>
      <c r="BP60" s="35" t="e" cm="1">
        <f t="array" ref="BP60">INDEX($DP$24:$EO$31,COLUMN(C55),$AY60)</f>
        <v>#N/A</v>
      </c>
      <c r="BQ60" s="35" t="e" cm="1">
        <f t="array" ref="BQ60">INDEX($DP$24:$EO$31,COLUMN(D55),$AY60)</f>
        <v>#N/A</v>
      </c>
      <c r="BR60" s="35" t="e" cm="1">
        <f t="array" ref="BR60">INDEX($DP$24:$EO$31,COLUMN(E55),$AY60)</f>
        <v>#N/A</v>
      </c>
      <c r="BS60" s="35" t="e" cm="1">
        <f t="array" ref="BS60">INDEX($DP$24:$EO$31,COLUMN(F55),$AY60)</f>
        <v>#N/A</v>
      </c>
      <c r="BT60" s="35" t="e" cm="1">
        <f t="array" ref="BT60">INDEX($DP$24:$EO$31,COLUMN(G55),$AY60)</f>
        <v>#N/A</v>
      </c>
      <c r="BU60" s="35" t="e" cm="1">
        <f t="array" ref="BU60">INDEX($DP$24:$EO$31,COLUMN(H55),$AY60)</f>
        <v>#N/A</v>
      </c>
      <c r="BV60" s="59" t="str" cm="1">
        <f t="array" aca="1" ref="BV60:BZ60" ca="1">IFERROR(ROUND(IF(IFERROR(BF60:BJ60/BF60:BJ60,0)=1,(IFERROR(AZ60:BD60*BP60,0)+IFERROR(BF60:BJ60*BQ60,0)+(SUM(BM60:BO60)-MIN(BM60:BO60))*BR60+BK60*BS60+BL60*BT60)*BU60+BK60*(1-BS60)+BL60*(1-BT60)+IF(AW60=1,BO60,0),""),2),"")</f>
        <v/>
      </c>
      <c r="BW60" s="48" t="str">
        <f ca="1"/>
        <v/>
      </c>
      <c r="BX60" s="48" t="str">
        <f ca="1"/>
        <v/>
      </c>
      <c r="BY60" s="48" t="str">
        <f ca="1"/>
        <v/>
      </c>
      <c r="BZ60" s="60" t="str">
        <f ca="1"/>
        <v/>
      </c>
      <c r="CA60" s="6"/>
      <c r="CB60" s="5"/>
      <c r="CC60" s="5"/>
      <c r="CD60" s="5"/>
      <c r="CE60" s="5"/>
      <c r="CF60" s="5"/>
      <c r="CG60" s="5"/>
      <c r="CH60" s="64">
        <v>27</v>
      </c>
      <c r="CI60" s="64">
        <v>87</v>
      </c>
      <c r="CJ60" s="64">
        <v>27</v>
      </c>
      <c r="CK60" s="5"/>
      <c r="CL60" s="64">
        <v>23</v>
      </c>
      <c r="CM60" s="64">
        <v>83</v>
      </c>
      <c r="CN60" s="64">
        <v>23</v>
      </c>
      <c r="CO60" s="5"/>
      <c r="CP60" s="64">
        <v>29</v>
      </c>
      <c r="CQ60" s="64">
        <v>83</v>
      </c>
      <c r="CR60" s="64">
        <v>29</v>
      </c>
      <c r="CS60" s="5"/>
      <c r="CT60" s="64">
        <v>23</v>
      </c>
      <c r="CU60" s="6"/>
      <c r="CV60" s="64">
        <v>23</v>
      </c>
      <c r="CW60" s="5"/>
      <c r="CX60" s="6">
        <v>45</v>
      </c>
      <c r="CY60" s="6">
        <v>101</v>
      </c>
      <c r="CZ60" s="6">
        <v>55</v>
      </c>
      <c r="DA60" s="5"/>
      <c r="DB60" s="5"/>
      <c r="DC60" s="5"/>
      <c r="DD60" s="5"/>
      <c r="DE60" s="5"/>
      <c r="DF60" s="5"/>
      <c r="DG60" s="5"/>
      <c r="DH60" s="5"/>
      <c r="DI60" s="5"/>
      <c r="DJ60" s="5"/>
      <c r="DK60" s="6">
        <v>47</v>
      </c>
      <c r="DL60" s="5">
        <v>48.95</v>
      </c>
      <c r="DM60" s="5" t="e">
        <f>VLOOKUP(DK60,변환표준점수!$BU$8:$CF$46,1+'표점 계산기'!$DV$4,FALSE)</f>
        <v>#N/A</v>
      </c>
      <c r="DN60" s="5"/>
      <c r="DO60" s="5"/>
      <c r="DP60" s="5"/>
      <c r="DQ60" s="5"/>
      <c r="DR60" s="5"/>
      <c r="DS60" s="5"/>
      <c r="DT60" s="5"/>
      <c r="DU60" s="6"/>
      <c r="DV60" s="6"/>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row>
    <row r="61" spans="1:162" x14ac:dyDescent="0.3">
      <c r="A61" s="5"/>
      <c r="B61" s="17" t="str">
        <f t="shared" si="2"/>
        <v/>
      </c>
      <c r="C61" s="23"/>
      <c r="D61" s="23"/>
      <c r="E61" s="23"/>
      <c r="F61" s="23"/>
      <c r="G61" s="23"/>
      <c r="H61" s="24"/>
      <c r="I61" s="24"/>
      <c r="J61" s="24"/>
      <c r="K61" s="24"/>
      <c r="L61" s="24"/>
      <c r="M61" s="24"/>
      <c r="N61" s="23"/>
      <c r="O61" s="24"/>
      <c r="P61" s="6"/>
      <c r="Q61" s="65">
        <f t="shared" si="3"/>
        <v>1</v>
      </c>
      <c r="R61" s="6" t="e">
        <f t="shared" si="20"/>
        <v>#N/A</v>
      </c>
      <c r="S61" s="6" t="e">
        <f t="shared" si="21"/>
        <v>#N/A</v>
      </c>
      <c r="T61" s="6" t="e">
        <f t="shared" si="22"/>
        <v>#N/A</v>
      </c>
      <c r="U61" s="6" t="e">
        <f t="shared" si="23"/>
        <v>#N/A</v>
      </c>
      <c r="V61" s="8" cm="1">
        <f t="array" ref="V61">IF(M61=0,0,IF(OR($DV$4=3,$DV$4=4),0,IF($DV$4=1,INDEX($DI$7:$DI$15,SUM(IF(M61&lt;$DH$7:$DH$15=TRUE,1,0))+1),VLOOKUP(M61,$DK$7:$DL$107,2,FALSE))))</f>
        <v>0</v>
      </c>
      <c r="W61" s="6" t="e">
        <f t="shared" si="8"/>
        <v>#N/A</v>
      </c>
      <c r="X61" s="65" cm="1">
        <f t="array" aca="1" ref="X61" ca="1">SUM(IF((IF(E61=0,INDIRECT(_xlfn.CONCAT($CQ$1,MATCH(F61,$CP$7:$CP$100,0)+6)):INDIRECT(_xlfn.CONCAT($CQ$1,MATCH(F61,$CP$7:$CP$100,0)+6+SUM(IF((F61=$CP$7:$CP$59)=TRUE,1,0))-1)),INDIRECT(_xlfn.CONCAT($CM$1,MATCH(E61,$CL$7:$CL$100,0)+6)):INDIRECT(_xlfn.CONCAT($CM$1,MATCH(E61,$CL$7:$CL$100,0)+6+SUM(IF((E61=$CL$7:$CL$59)=TRUE,1,0))-1)))*$S$3*$Q61)=0,0,1))</f>
        <v>2</v>
      </c>
      <c r="Y61" s="65" t="e" cm="1">
        <f t="array" aca="1" ref="Y61" ca="1">SUM(IF((TRANSPOSE(MMULT(MMULT(_xlfn.MUNIT(X61),IF(ROUND(MMULT(IF(E61=0,INDIRECT(_xlfn.CONCAT($CQ$1,MATCH(F61,$CP$7:$CP$100,0)+6)):INDIRECT(_xlfn.CONCAT($CQ$1,MATCH(F61,$CP$7:$CP$100,0)+6+SUM(IF((F61=$CP$7:$CP$59)=TRUE,1,0))-1)),INDIRECT(_xlfn.CONCAT($CM$1,MATCH(E61,$CL$7:$CL$100,0)+6)):INDIRECT(_xlfn.CONCAT($CM$1,MATCH(E61,$CL$7:$CL$100,0)+6+SUM(IF((E61=$CL$7:$CL$59)=TRUE,1,0))-1)))*$S$3*$Q61,1/TRANSPOSE(W61-INDIRECT(_xlfn.CONCAT($CI$1,MATCH(D61,$CH$7:$CH$100,0)+6)):INDIRECT(_xlfn.CONCAT($CI$1,MATCH(D61,$CH$7:$CH$100,0)+6+SUM(IF((D61=$CH$7:$CH$59)=TRUE,1,0))-1))*$R$3)),1)=1,1,0)),W61-INDIRECT(_xlfn.CONCAT($CI$1,MATCH(D61,$CH$7:$CH$100,0)+6)):INDIRECT(_xlfn.CONCAT($CI$1,MATCH(D61,$CH$7:$CH$100,0)+6+SUM(IF((D61=$CH$7:$CH$59)=TRUE,1,0))-1))*$R$3)))=0,0,1))</f>
        <v>#N/A</v>
      </c>
      <c r="Z61" s="65"/>
      <c r="AA61" s="65" t="str" cm="1">
        <f t="array" aca="1" ref="AA61" ca="1">IFERROR(ROUND(IF(_xlfn._xlws.SORT(TRANSPOSE(MMULT(MMULT(_xlfn.MUNIT(X61),IF(ROUND(MMULT(IF(E61=0,IF($DW$4=1,INDIRECT(_xlfn.CONCAT($CY$1,MATCH(F61,$CX$7:$CX$100,0)+6)):INDIRECT(_xlfn.CONCAT($CY$1,MATCH(F61,$CX$7:$CX$100,0)+6+SUM(IF((F61=$CX$7:$CX$59)=TRUE,1,0))-1)),INDIRECT(_xlfn.CONCAT($CQ$1,MATCH(F61,$CP$7:$CP$100,0)+6)):INDIRECT(_xlfn.CONCAT($CQ$1,MATCH(F61,$CP$7:$CP$100,0)+6+SUM(IF((F61=$CP$7:$CP$59)=TRUE,1,0))-1))),IF(OR($DW$4=2,$DW$4=3),INDIRECT(_xlfn.CONCAT($CU$1,MATCH(E61,$CT$7:$CT$100,0)+6)):INDIRECT(_xlfn.CONCAT($CU$1,MATCH(E61,$CT$7:$CT$100,0)+6+SUM(IF((E61=$CT$7:$CT$59)=TRUE,1,0))-1)),INDIRECT(_xlfn.CONCAT($CM$1,MATCH(E61,$CL$7:$CL$100,0)+6)):INDIRECT(_xlfn.CONCAT($CM$1,MATCH(E61,$CL$7:$CL$100,0)+6+SUM(IF((E61=$CL$7:$CL$59)=TRUE,1,0))-1))))*$S$3*IF(AND($DV$4=4,F61=0),1.1,1),1/TRANSPOSE(W61-INDIRECT(_xlfn.CONCAT($CI$1,MATCH(D61,$CH$7:$CH$100,0)+6)):INDIRECT(_xlfn.CONCAT($CI$1,MATCH(D61,$CH$7:$CH$100,0)+6+SUM(IF((D61=$CH$7:$CH$59)=TRUE,1,0))-1))*$R$3)),3)=1,1,0)),W61-INDIRECT(_xlfn.CONCAT($CI$1,MATCH(D61,$CH$7:$CH$100,0)+6)):INDIRECT(_xlfn.CONCAT($CI$1,MATCH(D61,$CH$7:$CH$100,0)+6+SUM(IF((D61=$CH$7:$CH$59)=TRUE,1,0))-1))*$R$3))/($S$3*$Q61),1,-1,TRUE)=0,"",_xlfn._xlws.SORT(TRANSPOSE(MMULT(MMULT(_xlfn.MUNIT(X61),IF(ROUND(MMULT(IF(E61=0,IF($DW$4=1,INDIRECT(_xlfn.CONCAT($CY$1,MATCH(F61,$CX$7:$CX$100,0)+6)):INDIRECT(_xlfn.CONCAT($CY$1,MATCH(F61,$CX$7:$CX$100,0)+6+SUM(IF((F61=$CX$7:$CX$59)=TRUE,1,0))-1)),INDIRECT(_xlfn.CONCAT($CQ$1,MATCH(F61,$CP$7:$CP$100,0)+6)):INDIRECT(_xlfn.CONCAT($CQ$1,MATCH(F61,$CP$7:$CP$100,0)+6+SUM(IF((F61=$CP$7:$CP$59)=TRUE,1,0))-1))),IF(OR($DW$4=2,$DW$4=3),INDIRECT(_xlfn.CONCAT($CU$1,MATCH(E61,$CT$7:$CT$100,0)+6)):INDIRECT(_xlfn.CONCAT($CU$1,MATCH(E61,$CT$7:$CT$100,0)+6+SUM(IF((E61=$CT$7:$CT$59)=TRUE,1,0))-1)),INDIRECT(_xlfn.CONCAT($CM$1,MATCH(E61,$CL$7:$CL$100,0)+6)):INDIRECT(_xlfn.CONCAT($CM$1,MATCH(E61,$CL$7:$CL$100,0)+6+SUM(IF((E61=$CL$7:$CL$59)=TRUE,1,0))-1))))*$S$3*IF(AND($DV$4=4,F61=0),1.1,1),1/TRANSPOSE(W61-INDIRECT(_xlfn.CONCAT($CI$1,MATCH(D61,$CH$7:$CH$100,0)+6)):INDIRECT(_xlfn.CONCAT($CI$1,MATCH(D61,$CH$7:$CH$100,0)+6+SUM(IF((D61=$CH$7:$CH$59)=TRUE,1,0))-1))*$R$3)),3)=1,1,0)),W61-INDIRECT(_xlfn.CONCAT($CI$1,MATCH(D61,$CH$7:$CH$100,0)+6)):INDIRECT(_xlfn.CONCAT($CI$1,MATCH(D61,$CH$7:$CH$100,0)+6+SUM(IF((D61=$CH$7:$CH$59)=TRUE,1,0))-1))*$R$3))/($S$3*$Q61),1,-1,TRUE)),1),"")</f>
        <v/>
      </c>
      <c r="AB61" s="65"/>
      <c r="AC61" s="65"/>
      <c r="AD61" s="65"/>
      <c r="AE61" s="65"/>
      <c r="AF61" s="65"/>
      <c r="AG61" s="65"/>
      <c r="AH61" s="65"/>
      <c r="AI61" s="6"/>
      <c r="AJ61" s="28" t="str">
        <f t="shared" ca="1" si="24"/>
        <v/>
      </c>
      <c r="AK61" s="29" t="str">
        <f t="shared" si="25"/>
        <v/>
      </c>
      <c r="AL61" s="29" t="str">
        <f t="shared" si="26"/>
        <v/>
      </c>
      <c r="AM61" s="29" t="str">
        <f t="shared" si="27"/>
        <v/>
      </c>
      <c r="AN61" s="112" t="str">
        <f t="shared" si="28"/>
        <v/>
      </c>
      <c r="AO61" s="28" t="str">
        <f t="shared" ca="1" si="14"/>
        <v/>
      </c>
      <c r="AP61" s="29" t="str">
        <f t="shared" si="15"/>
        <v/>
      </c>
      <c r="AQ61" s="29" t="str">
        <f t="shared" si="16"/>
        <v/>
      </c>
      <c r="AR61" s="29" t="str">
        <f t="shared" si="17"/>
        <v/>
      </c>
      <c r="AS61" s="30" t="str">
        <f t="shared" si="18"/>
        <v/>
      </c>
      <c r="AT61" s="6"/>
      <c r="AU61" s="20"/>
      <c r="AV61" s="20"/>
      <c r="AW61" s="44">
        <f t="shared" si="30"/>
        <v>12</v>
      </c>
      <c r="AX61" s="35" t="e">
        <f t="shared" si="31"/>
        <v>#N/A</v>
      </c>
      <c r="AY61" s="35" t="e" cm="1">
        <f t="array" ref="AY61">_xlfn.XMATCH(1,IF(IF((AU61=$DP$24:$EO$24)=TRUE,1,0)+IF((AV61=$DP$25:$EO$25)=TRUE,1,0)=2,1,0))</f>
        <v>#N/A</v>
      </c>
      <c r="AZ61" s="35" t="str" cm="1">
        <f t="array" aca="1" ref="AZ61:BD61" ca="1">AJ61:AN61</f>
        <v/>
      </c>
      <c r="BA61" s="35" t="str">
        <f ca="1"/>
        <v/>
      </c>
      <c r="BB61" s="35" t="str">
        <f ca="1"/>
        <v/>
      </c>
      <c r="BC61" s="35" t="str">
        <f ca="1"/>
        <v/>
      </c>
      <c r="BD61" s="35" t="str">
        <f ca="1"/>
        <v/>
      </c>
      <c r="BE61" s="35">
        <f t="shared" si="32"/>
        <v>0</v>
      </c>
      <c r="BF61" s="35" t="e" cm="1">
        <f t="array" ref="BF61">IF(AND(BE61=1,AX61&lt;&gt;1),VLOOKUP(E61,변환표준점수!$H$8:$O$60,_xlfn.XMATCH('표점 계산기'!$AU61,변환표준점수!$I$6:$O$6)+1,FALSE),IF(AND($E61=0,$DW$4=1),INDEX($CQ$7:$CQ$73,SUM(IF(AO61=$CY$7:$CY$59,ROW($A$1:$A$50),0))),IF(AND($E61&lt;&gt;0,$DW$4&lt;&gt;1),INDEX($CM$7:$CM$73,SUM(IF(AO61=$CU$7:$CU$59,ROW($A$1:$A$50),0))),AO61:AS61)))</f>
        <v>#N/A</v>
      </c>
      <c r="BG61" s="35"/>
      <c r="BH61" s="35"/>
      <c r="BI61" s="35"/>
      <c r="BJ61" s="35"/>
      <c r="BK61" s="35" t="e">
        <f>VLOOKUP(G61,변환표준점수!$X$8:$AM$16,_xlfn.XMATCH(AU61,변환표준점수!$Y$5:$AM$5)+IF(OR(AW61=6,AW61=7,AW61=10,AW61=11),IF(AX61=1,0,1),0)+1,FALSE)</f>
        <v>#N/A</v>
      </c>
      <c r="BL61" s="35" t="e">
        <f>VLOOKUP(H61,변환표준점수!$AO$8:$BE$16,_xlfn.XMATCH(AU61,변환표준점수!$AP$5:$BE$5)+IF(OR(AW61=3,AW61=6,AW61=8,AW61=9,AW61=10),IF(AX61=1,0,1),0)+1,FALSE)</f>
        <v>#N/A</v>
      </c>
      <c r="BM61" s="35" t="e">
        <f>IF(I61=0,VLOOKUP(K61,변환표준점수!$BU$8:$CF$62,'표점 계산기'!$AW61+1,FALSE),VLOOKUP(I61,변환표준점수!$BH$8:$BS$62,'표점 계산기'!$AW61+1,FALSE))</f>
        <v>#N/A</v>
      </c>
      <c r="BN61" s="35" t="e">
        <f>IF(J61=0,VLOOKUP(L61,변환표준점수!$BU$8:$CF$62,'표점 계산기'!$AW61+1,FALSE),VLOOKUP(J61,변환표준점수!$BH$8:$BS$62,'표점 계산기'!$AW61+1,FALSE))</f>
        <v>#N/A</v>
      </c>
      <c r="BO61" s="35" cm="1">
        <f t="array" ref="BO61">IF(M61=0,0,IF(OR(AW61=3,AW61=4),0,IF(AW61=1,INDEX($DI$7:$DI$15,SUM(IF(M61&lt;$DH$7:$DH$15=TRUE,1,0))+1),VLOOKUP(M61,변환표준점수!$BH$8:$BS$62,'표점 계산기'!AW61+1,FALSE))))</f>
        <v>0</v>
      </c>
      <c r="BP61" s="35" t="e" cm="1">
        <f t="array" ref="BP61">INDEX($DP$24:$EO$31,COLUMN(C56),$AY61)</f>
        <v>#N/A</v>
      </c>
      <c r="BQ61" s="35" t="e" cm="1">
        <f t="array" ref="BQ61">INDEX($DP$24:$EO$31,COLUMN(D56),$AY61)</f>
        <v>#N/A</v>
      </c>
      <c r="BR61" s="35" t="e" cm="1">
        <f t="array" ref="BR61">INDEX($DP$24:$EO$31,COLUMN(E56),$AY61)</f>
        <v>#N/A</v>
      </c>
      <c r="BS61" s="35" t="e" cm="1">
        <f t="array" ref="BS61">INDEX($DP$24:$EO$31,COLUMN(F56),$AY61)</f>
        <v>#N/A</v>
      </c>
      <c r="BT61" s="35" t="e" cm="1">
        <f t="array" ref="BT61">INDEX($DP$24:$EO$31,COLUMN(G56),$AY61)</f>
        <v>#N/A</v>
      </c>
      <c r="BU61" s="35" t="e" cm="1">
        <f t="array" ref="BU61">INDEX($DP$24:$EO$31,COLUMN(H56),$AY61)</f>
        <v>#N/A</v>
      </c>
      <c r="BV61" s="59" t="str" cm="1">
        <f t="array" aca="1" ref="BV61:BZ61" ca="1">IFERROR(ROUND(IF(IFERROR(BF61:BJ61/BF61:BJ61,0)=1,(IFERROR(AZ61:BD61*BP61,0)+IFERROR(BF61:BJ61*BQ61,0)+(SUM(BM61:BO61)-MIN(BM61:BO61))*BR61+BK61*BS61+BL61*BT61)*BU61+BK61*(1-BS61)+BL61*(1-BT61)+IF(AW61=1,BO61,0),""),2),"")</f>
        <v/>
      </c>
      <c r="BW61" s="48" t="str">
        <f ca="1"/>
        <v/>
      </c>
      <c r="BX61" s="48" t="str">
        <f ca="1"/>
        <v/>
      </c>
      <c r="BY61" s="48" t="str">
        <f ca="1"/>
        <v/>
      </c>
      <c r="BZ61" s="60" t="str">
        <f ca="1"/>
        <v/>
      </c>
      <c r="CA61" s="6"/>
      <c r="CB61" s="5"/>
      <c r="CC61" s="5"/>
      <c r="CD61" s="5"/>
      <c r="CE61" s="5"/>
      <c r="CF61" s="5"/>
      <c r="CG61" s="5"/>
      <c r="CH61" s="64">
        <v>25</v>
      </c>
      <c r="CI61" s="64">
        <v>86</v>
      </c>
      <c r="CJ61" s="64">
        <v>25</v>
      </c>
      <c r="CK61" s="5"/>
      <c r="CL61" s="64">
        <v>22</v>
      </c>
      <c r="CM61" s="64">
        <v>82</v>
      </c>
      <c r="CN61" s="64">
        <v>22</v>
      </c>
      <c r="CO61" s="5"/>
      <c r="CP61" s="64">
        <v>27</v>
      </c>
      <c r="CQ61" s="64">
        <v>82</v>
      </c>
      <c r="CR61" s="64">
        <v>27</v>
      </c>
      <c r="CS61" s="5"/>
      <c r="CT61" s="64">
        <v>22</v>
      </c>
      <c r="CU61" s="6"/>
      <c r="CV61" s="64">
        <v>22</v>
      </c>
      <c r="CW61" s="5"/>
      <c r="CX61" s="6">
        <v>44</v>
      </c>
      <c r="CY61" s="6">
        <v>100.5</v>
      </c>
      <c r="CZ61" s="6">
        <v>53</v>
      </c>
      <c r="DA61" s="5"/>
      <c r="DB61" s="5"/>
      <c r="DC61" s="5"/>
      <c r="DD61" s="5"/>
      <c r="DE61" s="5"/>
      <c r="DF61" s="5"/>
      <c r="DG61" s="5"/>
      <c r="DH61" s="5"/>
      <c r="DI61" s="5"/>
      <c r="DJ61" s="5"/>
      <c r="DK61" s="6">
        <v>46</v>
      </c>
      <c r="DL61" s="5">
        <v>48.52</v>
      </c>
      <c r="DM61" s="5" t="e">
        <f>VLOOKUP(DK61,변환표준점수!$BU$8:$CF$46,1+'표점 계산기'!$DV$4,FALSE)</f>
        <v>#N/A</v>
      </c>
      <c r="DN61" s="5"/>
      <c r="DO61" s="5"/>
      <c r="DP61" s="5"/>
      <c r="DQ61" s="5"/>
      <c r="DR61" s="5"/>
      <c r="DS61" s="5"/>
      <c r="DT61" s="5"/>
      <c r="DU61" s="6"/>
      <c r="DV61" s="6"/>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row>
    <row r="62" spans="1:162" x14ac:dyDescent="0.3">
      <c r="A62" s="5"/>
      <c r="B62" s="17" t="str">
        <f t="shared" si="2"/>
        <v/>
      </c>
      <c r="C62" s="23"/>
      <c r="D62" s="23"/>
      <c r="E62" s="23"/>
      <c r="F62" s="23"/>
      <c r="G62" s="23"/>
      <c r="H62" s="24"/>
      <c r="I62" s="24"/>
      <c r="J62" s="24"/>
      <c r="K62" s="24"/>
      <c r="L62" s="24"/>
      <c r="M62" s="24"/>
      <c r="N62" s="23"/>
      <c r="O62" s="24"/>
      <c r="P62" s="6"/>
      <c r="Q62" s="65">
        <f t="shared" si="3"/>
        <v>1</v>
      </c>
      <c r="R62" s="6" t="e">
        <f t="shared" si="20"/>
        <v>#N/A</v>
      </c>
      <c r="S62" s="6" t="e">
        <f t="shared" si="21"/>
        <v>#N/A</v>
      </c>
      <c r="T62" s="6" t="e">
        <f t="shared" si="22"/>
        <v>#N/A</v>
      </c>
      <c r="U62" s="6" t="e">
        <f t="shared" si="23"/>
        <v>#N/A</v>
      </c>
      <c r="V62" s="8" cm="1">
        <f t="array" ref="V62">IF(M62=0,0,IF(OR($DV$4=3,$DV$4=4),0,IF($DV$4=1,INDEX($DI$7:$DI$15,SUM(IF(M62&lt;$DH$7:$DH$15=TRUE,1,0))+1),VLOOKUP(M62,$DK$7:$DL$107,2,FALSE))))</f>
        <v>0</v>
      </c>
      <c r="W62" s="6" t="e">
        <f t="shared" si="8"/>
        <v>#N/A</v>
      </c>
      <c r="X62" s="65" cm="1">
        <f t="array" aca="1" ref="X62" ca="1">SUM(IF((IF(E62=0,INDIRECT(_xlfn.CONCAT($CQ$1,MATCH(F62,$CP$7:$CP$100,0)+6)):INDIRECT(_xlfn.CONCAT($CQ$1,MATCH(F62,$CP$7:$CP$100,0)+6+SUM(IF((F62=$CP$7:$CP$59)=TRUE,1,0))-1)),INDIRECT(_xlfn.CONCAT($CM$1,MATCH(E62,$CL$7:$CL$100,0)+6)):INDIRECT(_xlfn.CONCAT($CM$1,MATCH(E62,$CL$7:$CL$100,0)+6+SUM(IF((E62=$CL$7:$CL$59)=TRUE,1,0))-1)))*$S$3*$Q62)=0,0,1))</f>
        <v>2</v>
      </c>
      <c r="Y62" s="65" t="e" cm="1">
        <f t="array" aca="1" ref="Y62" ca="1">SUM(IF((TRANSPOSE(MMULT(MMULT(_xlfn.MUNIT(X62),IF(ROUND(MMULT(IF(E62=0,INDIRECT(_xlfn.CONCAT($CQ$1,MATCH(F62,$CP$7:$CP$100,0)+6)):INDIRECT(_xlfn.CONCAT($CQ$1,MATCH(F62,$CP$7:$CP$100,0)+6+SUM(IF((F62=$CP$7:$CP$59)=TRUE,1,0))-1)),INDIRECT(_xlfn.CONCAT($CM$1,MATCH(E62,$CL$7:$CL$100,0)+6)):INDIRECT(_xlfn.CONCAT($CM$1,MATCH(E62,$CL$7:$CL$100,0)+6+SUM(IF((E62=$CL$7:$CL$59)=TRUE,1,0))-1)))*$S$3*$Q62,1/TRANSPOSE(W62-INDIRECT(_xlfn.CONCAT($CI$1,MATCH(D62,$CH$7:$CH$100,0)+6)):INDIRECT(_xlfn.CONCAT($CI$1,MATCH(D62,$CH$7:$CH$100,0)+6+SUM(IF((D62=$CH$7:$CH$59)=TRUE,1,0))-1))*$R$3)),1)=1,1,0)),W62-INDIRECT(_xlfn.CONCAT($CI$1,MATCH(D62,$CH$7:$CH$100,0)+6)):INDIRECT(_xlfn.CONCAT($CI$1,MATCH(D62,$CH$7:$CH$100,0)+6+SUM(IF((D62=$CH$7:$CH$59)=TRUE,1,0))-1))*$R$3)))=0,0,1))</f>
        <v>#N/A</v>
      </c>
      <c r="Z62" s="65"/>
      <c r="AA62" s="65" t="str" cm="1">
        <f t="array" aca="1" ref="AA62" ca="1">IFERROR(ROUND(IF(_xlfn._xlws.SORT(TRANSPOSE(MMULT(MMULT(_xlfn.MUNIT(X62),IF(ROUND(MMULT(IF(E62=0,IF($DW$4=1,INDIRECT(_xlfn.CONCAT($CY$1,MATCH(F62,$CX$7:$CX$100,0)+6)):INDIRECT(_xlfn.CONCAT($CY$1,MATCH(F62,$CX$7:$CX$100,0)+6+SUM(IF((F62=$CX$7:$CX$59)=TRUE,1,0))-1)),INDIRECT(_xlfn.CONCAT($CQ$1,MATCH(F62,$CP$7:$CP$100,0)+6)):INDIRECT(_xlfn.CONCAT($CQ$1,MATCH(F62,$CP$7:$CP$100,0)+6+SUM(IF((F62=$CP$7:$CP$59)=TRUE,1,0))-1))),IF(OR($DW$4=2,$DW$4=3),INDIRECT(_xlfn.CONCAT($CU$1,MATCH(E62,$CT$7:$CT$100,0)+6)):INDIRECT(_xlfn.CONCAT($CU$1,MATCH(E62,$CT$7:$CT$100,0)+6+SUM(IF((E62=$CT$7:$CT$59)=TRUE,1,0))-1)),INDIRECT(_xlfn.CONCAT($CM$1,MATCH(E62,$CL$7:$CL$100,0)+6)):INDIRECT(_xlfn.CONCAT($CM$1,MATCH(E62,$CL$7:$CL$100,0)+6+SUM(IF((E62=$CL$7:$CL$59)=TRUE,1,0))-1))))*$S$3*IF(AND($DV$4=4,F62=0),1.1,1),1/TRANSPOSE(W62-INDIRECT(_xlfn.CONCAT($CI$1,MATCH(D62,$CH$7:$CH$100,0)+6)):INDIRECT(_xlfn.CONCAT($CI$1,MATCH(D62,$CH$7:$CH$100,0)+6+SUM(IF((D62=$CH$7:$CH$59)=TRUE,1,0))-1))*$R$3)),3)=1,1,0)),W62-INDIRECT(_xlfn.CONCAT($CI$1,MATCH(D62,$CH$7:$CH$100,0)+6)):INDIRECT(_xlfn.CONCAT($CI$1,MATCH(D62,$CH$7:$CH$100,0)+6+SUM(IF((D62=$CH$7:$CH$59)=TRUE,1,0))-1))*$R$3))/($S$3*$Q62),1,-1,TRUE)=0,"",_xlfn._xlws.SORT(TRANSPOSE(MMULT(MMULT(_xlfn.MUNIT(X62),IF(ROUND(MMULT(IF(E62=0,IF($DW$4=1,INDIRECT(_xlfn.CONCAT($CY$1,MATCH(F62,$CX$7:$CX$100,0)+6)):INDIRECT(_xlfn.CONCAT($CY$1,MATCH(F62,$CX$7:$CX$100,0)+6+SUM(IF((F62=$CX$7:$CX$59)=TRUE,1,0))-1)),INDIRECT(_xlfn.CONCAT($CQ$1,MATCH(F62,$CP$7:$CP$100,0)+6)):INDIRECT(_xlfn.CONCAT($CQ$1,MATCH(F62,$CP$7:$CP$100,0)+6+SUM(IF((F62=$CP$7:$CP$59)=TRUE,1,0))-1))),IF(OR($DW$4=2,$DW$4=3),INDIRECT(_xlfn.CONCAT($CU$1,MATCH(E62,$CT$7:$CT$100,0)+6)):INDIRECT(_xlfn.CONCAT($CU$1,MATCH(E62,$CT$7:$CT$100,0)+6+SUM(IF((E62=$CT$7:$CT$59)=TRUE,1,0))-1)),INDIRECT(_xlfn.CONCAT($CM$1,MATCH(E62,$CL$7:$CL$100,0)+6)):INDIRECT(_xlfn.CONCAT($CM$1,MATCH(E62,$CL$7:$CL$100,0)+6+SUM(IF((E62=$CL$7:$CL$59)=TRUE,1,0))-1))))*$S$3*IF(AND($DV$4=4,F62=0),1.1,1),1/TRANSPOSE(W62-INDIRECT(_xlfn.CONCAT($CI$1,MATCH(D62,$CH$7:$CH$100,0)+6)):INDIRECT(_xlfn.CONCAT($CI$1,MATCH(D62,$CH$7:$CH$100,0)+6+SUM(IF((D62=$CH$7:$CH$59)=TRUE,1,0))-1))*$R$3)),3)=1,1,0)),W62-INDIRECT(_xlfn.CONCAT($CI$1,MATCH(D62,$CH$7:$CH$100,0)+6)):INDIRECT(_xlfn.CONCAT($CI$1,MATCH(D62,$CH$7:$CH$100,0)+6+SUM(IF((D62=$CH$7:$CH$59)=TRUE,1,0))-1))*$R$3))/($S$3*$Q62),1,-1,TRUE)),1),"")</f>
        <v/>
      </c>
      <c r="AB62" s="65"/>
      <c r="AC62" s="65"/>
      <c r="AD62" s="65"/>
      <c r="AE62" s="65"/>
      <c r="AF62" s="65"/>
      <c r="AG62" s="65"/>
      <c r="AH62" s="65"/>
      <c r="AI62" s="6"/>
      <c r="AJ62" s="28" t="str">
        <f t="shared" ca="1" si="24"/>
        <v/>
      </c>
      <c r="AK62" s="29" t="str">
        <f t="shared" si="25"/>
        <v/>
      </c>
      <c r="AL62" s="29" t="str">
        <f t="shared" si="26"/>
        <v/>
      </c>
      <c r="AM62" s="29" t="str">
        <f t="shared" si="27"/>
        <v/>
      </c>
      <c r="AN62" s="112" t="str">
        <f t="shared" si="28"/>
        <v/>
      </c>
      <c r="AO62" s="28" t="str">
        <f t="shared" ca="1" si="14"/>
        <v/>
      </c>
      <c r="AP62" s="29" t="str">
        <f t="shared" si="15"/>
        <v/>
      </c>
      <c r="AQ62" s="29" t="str">
        <f t="shared" si="16"/>
        <v/>
      </c>
      <c r="AR62" s="29" t="str">
        <f t="shared" si="17"/>
        <v/>
      </c>
      <c r="AS62" s="30" t="str">
        <f t="shared" si="18"/>
        <v/>
      </c>
      <c r="AT62" s="6"/>
      <c r="AU62" s="20"/>
      <c r="AV62" s="20"/>
      <c r="AW62" s="44">
        <f t="shared" si="30"/>
        <v>12</v>
      </c>
      <c r="AX62" s="35" t="e">
        <f t="shared" si="31"/>
        <v>#N/A</v>
      </c>
      <c r="AY62" s="35" t="e" cm="1">
        <f t="array" ref="AY62">_xlfn.XMATCH(1,IF(IF((AU62=$DP$24:$EO$24)=TRUE,1,0)+IF((AV62=$DP$25:$EO$25)=TRUE,1,0)=2,1,0))</f>
        <v>#N/A</v>
      </c>
      <c r="AZ62" s="35" t="str" cm="1">
        <f t="array" aca="1" ref="AZ62:BD62" ca="1">AJ62:AN62</f>
        <v/>
      </c>
      <c r="BA62" s="35" t="str">
        <f ca="1"/>
        <v/>
      </c>
      <c r="BB62" s="35" t="str">
        <f ca="1"/>
        <v/>
      </c>
      <c r="BC62" s="35" t="str">
        <f ca="1"/>
        <v/>
      </c>
      <c r="BD62" s="35" t="str">
        <f ca="1"/>
        <v/>
      </c>
      <c r="BE62" s="35">
        <f t="shared" si="32"/>
        <v>0</v>
      </c>
      <c r="BF62" s="35" t="e" cm="1">
        <f t="array" ref="BF62">IF(AND(BE62=1,AX62&lt;&gt;1),VLOOKUP(E62,변환표준점수!$H$8:$O$60,_xlfn.XMATCH('표점 계산기'!$AU62,변환표준점수!$I$6:$O$6)+1,FALSE),IF(AND($E62=0,$DW$4=1),INDEX($CQ$7:$CQ$73,SUM(IF(AO62=$CY$7:$CY$59,ROW($A$1:$A$50),0))),IF(AND($E62&lt;&gt;0,$DW$4&lt;&gt;1),INDEX($CM$7:$CM$73,SUM(IF(AO62=$CU$7:$CU$59,ROW($A$1:$A$50),0))),AO62:AS62)))</f>
        <v>#N/A</v>
      </c>
      <c r="BG62" s="35"/>
      <c r="BH62" s="35"/>
      <c r="BI62" s="35"/>
      <c r="BJ62" s="35"/>
      <c r="BK62" s="35" t="e">
        <f>VLOOKUP(G62,변환표준점수!$X$8:$AM$16,_xlfn.XMATCH(AU62,변환표준점수!$Y$5:$AM$5)+IF(OR(AW62=6,AW62=7,AW62=10,AW62=11),IF(AX62=1,0,1),0)+1,FALSE)</f>
        <v>#N/A</v>
      </c>
      <c r="BL62" s="35" t="e">
        <f>VLOOKUP(H62,변환표준점수!$AO$8:$BE$16,_xlfn.XMATCH(AU62,변환표준점수!$AP$5:$BE$5)+IF(OR(AW62=3,AW62=6,AW62=8,AW62=9,AW62=10),IF(AX62=1,0,1),0)+1,FALSE)</f>
        <v>#N/A</v>
      </c>
      <c r="BM62" s="35" t="e">
        <f>IF(I62=0,VLOOKUP(K62,변환표준점수!$BU$8:$CF$62,'표점 계산기'!$AW62+1,FALSE),VLOOKUP(I62,변환표준점수!$BH$8:$BS$62,'표점 계산기'!$AW62+1,FALSE))</f>
        <v>#N/A</v>
      </c>
      <c r="BN62" s="35" t="e">
        <f>IF(J62=0,VLOOKUP(L62,변환표준점수!$BU$8:$CF$62,'표점 계산기'!$AW62+1,FALSE),VLOOKUP(J62,변환표준점수!$BH$8:$BS$62,'표점 계산기'!$AW62+1,FALSE))</f>
        <v>#N/A</v>
      </c>
      <c r="BO62" s="35" cm="1">
        <f t="array" ref="BO62">IF(M62=0,0,IF(OR(AW62=3,AW62=4),0,IF(AW62=1,INDEX($DI$7:$DI$15,SUM(IF(M62&lt;$DH$7:$DH$15=TRUE,1,0))+1),VLOOKUP(M62,변환표준점수!$BH$8:$BS$62,'표점 계산기'!AW62+1,FALSE))))</f>
        <v>0</v>
      </c>
      <c r="BP62" s="35" t="e" cm="1">
        <f t="array" ref="BP62">INDEX($DP$24:$EO$31,COLUMN(C57),$AY62)</f>
        <v>#N/A</v>
      </c>
      <c r="BQ62" s="35" t="e" cm="1">
        <f t="array" ref="BQ62">INDEX($DP$24:$EO$31,COLUMN(D57),$AY62)</f>
        <v>#N/A</v>
      </c>
      <c r="BR62" s="35" t="e" cm="1">
        <f t="array" ref="BR62">INDEX($DP$24:$EO$31,COLUMN(E57),$AY62)</f>
        <v>#N/A</v>
      </c>
      <c r="BS62" s="35" t="e" cm="1">
        <f t="array" ref="BS62">INDEX($DP$24:$EO$31,COLUMN(F57),$AY62)</f>
        <v>#N/A</v>
      </c>
      <c r="BT62" s="35" t="e" cm="1">
        <f t="array" ref="BT62">INDEX($DP$24:$EO$31,COLUMN(G57),$AY62)</f>
        <v>#N/A</v>
      </c>
      <c r="BU62" s="35" t="e" cm="1">
        <f t="array" ref="BU62">INDEX($DP$24:$EO$31,COLUMN(H57),$AY62)</f>
        <v>#N/A</v>
      </c>
      <c r="BV62" s="59" t="str" cm="1">
        <f t="array" aca="1" ref="BV62:BZ62" ca="1">IFERROR(ROUND(IF(IFERROR(BF62:BJ62/BF62:BJ62,0)=1,(IFERROR(AZ62:BD62*BP62,0)+IFERROR(BF62:BJ62*BQ62,0)+(SUM(BM62:BO62)-MIN(BM62:BO62))*BR62+BK62*BS62+BL62*BT62)*BU62+BK62*(1-BS62)+BL62*(1-BT62)+IF(AW62=1,BO62,0),""),2),"")</f>
        <v/>
      </c>
      <c r="BW62" s="48" t="str">
        <f ca="1"/>
        <v/>
      </c>
      <c r="BX62" s="48" t="str">
        <f ca="1"/>
        <v/>
      </c>
      <c r="BY62" s="48" t="str">
        <f ca="1"/>
        <v/>
      </c>
      <c r="BZ62" s="60" t="str">
        <f ca="1"/>
        <v/>
      </c>
      <c r="CA62" s="6"/>
      <c r="CB62" s="5"/>
      <c r="CC62" s="5"/>
      <c r="CD62" s="5"/>
      <c r="CE62" s="5"/>
      <c r="CF62" s="5"/>
      <c r="CG62" s="5"/>
      <c r="CH62" s="64">
        <v>24</v>
      </c>
      <c r="CI62" s="64">
        <v>85</v>
      </c>
      <c r="CJ62" s="64">
        <v>24</v>
      </c>
      <c r="CK62" s="5"/>
      <c r="CL62" s="64">
        <v>21</v>
      </c>
      <c r="CM62" s="64">
        <v>81</v>
      </c>
      <c r="CN62" s="64">
        <v>21</v>
      </c>
      <c r="CO62" s="5"/>
      <c r="CP62" s="64">
        <v>26</v>
      </c>
      <c r="CQ62" s="64">
        <v>81</v>
      </c>
      <c r="CR62" s="64">
        <v>26</v>
      </c>
      <c r="CS62" s="5"/>
      <c r="CT62" s="64">
        <v>21</v>
      </c>
      <c r="CU62" s="6"/>
      <c r="CV62" s="64">
        <v>21</v>
      </c>
      <c r="CW62" s="5"/>
      <c r="CX62" s="6">
        <v>42</v>
      </c>
      <c r="CY62" s="6">
        <v>99</v>
      </c>
      <c r="CZ62" s="6">
        <v>52</v>
      </c>
      <c r="DA62" s="5"/>
      <c r="DB62" s="5"/>
      <c r="DC62" s="5"/>
      <c r="DD62" s="5"/>
      <c r="DE62" s="5"/>
      <c r="DF62" s="5"/>
      <c r="DG62" s="5"/>
      <c r="DH62" s="5"/>
      <c r="DI62" s="5"/>
      <c r="DJ62" s="5"/>
      <c r="DK62" s="5">
        <v>45</v>
      </c>
      <c r="DL62" s="5">
        <v>48.52</v>
      </c>
      <c r="DM62" s="5" t="e">
        <f>VLOOKUP(DK62,변환표준점수!$BU$8:$CF$46,1+'표점 계산기'!$DV$4,FALSE)</f>
        <v>#N/A</v>
      </c>
      <c r="DN62" s="5"/>
      <c r="DO62" s="5"/>
      <c r="DP62" s="5"/>
      <c r="DQ62" s="5"/>
      <c r="DR62" s="5"/>
      <c r="DS62" s="5"/>
      <c r="DT62" s="5"/>
      <c r="DU62" s="6"/>
      <c r="DV62" s="6"/>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row>
    <row r="63" spans="1:162" x14ac:dyDescent="0.3">
      <c r="A63" s="5"/>
      <c r="B63" s="17" t="str">
        <f t="shared" si="2"/>
        <v/>
      </c>
      <c r="C63" s="23"/>
      <c r="D63" s="23"/>
      <c r="E63" s="23"/>
      <c r="F63" s="23"/>
      <c r="G63" s="23"/>
      <c r="H63" s="24"/>
      <c r="I63" s="24"/>
      <c r="J63" s="24"/>
      <c r="K63" s="24"/>
      <c r="L63" s="24"/>
      <c r="M63" s="24"/>
      <c r="N63" s="23"/>
      <c r="O63" s="24"/>
      <c r="P63" s="6"/>
      <c r="Q63" s="65">
        <f t="shared" si="3"/>
        <v>1</v>
      </c>
      <c r="R63" s="6" t="e">
        <f t="shared" si="20"/>
        <v>#N/A</v>
      </c>
      <c r="S63" s="6" t="e">
        <f t="shared" si="21"/>
        <v>#N/A</v>
      </c>
      <c r="T63" s="6" t="e">
        <f t="shared" si="22"/>
        <v>#N/A</v>
      </c>
      <c r="U63" s="6" t="e">
        <f t="shared" si="23"/>
        <v>#N/A</v>
      </c>
      <c r="V63" s="8" cm="1">
        <f t="array" ref="V63">IF(M63=0,0,IF(OR($DV$4=3,$DV$4=4),0,IF($DV$4=1,INDEX($DI$7:$DI$15,SUM(IF(M63&lt;$DH$7:$DH$15=TRUE,1,0))+1),VLOOKUP(M63,$DK$7:$DL$107,2,FALSE))))</f>
        <v>0</v>
      </c>
      <c r="W63" s="6" t="e">
        <f t="shared" si="8"/>
        <v>#N/A</v>
      </c>
      <c r="X63" s="65" cm="1">
        <f t="array" aca="1" ref="X63" ca="1">SUM(IF((IF(E63=0,INDIRECT(_xlfn.CONCAT($CQ$1,MATCH(F63,$CP$7:$CP$100,0)+6)):INDIRECT(_xlfn.CONCAT($CQ$1,MATCH(F63,$CP$7:$CP$100,0)+6+SUM(IF((F63=$CP$7:$CP$59)=TRUE,1,0))-1)),INDIRECT(_xlfn.CONCAT($CM$1,MATCH(E63,$CL$7:$CL$100,0)+6)):INDIRECT(_xlfn.CONCAT($CM$1,MATCH(E63,$CL$7:$CL$100,0)+6+SUM(IF((E63=$CL$7:$CL$59)=TRUE,1,0))-1)))*$S$3*$Q63)=0,0,1))</f>
        <v>2</v>
      </c>
      <c r="Y63" s="65" t="e" cm="1">
        <f t="array" aca="1" ref="Y63" ca="1">SUM(IF((TRANSPOSE(MMULT(MMULT(_xlfn.MUNIT(X63),IF(ROUND(MMULT(IF(E63=0,INDIRECT(_xlfn.CONCAT($CQ$1,MATCH(F63,$CP$7:$CP$100,0)+6)):INDIRECT(_xlfn.CONCAT($CQ$1,MATCH(F63,$CP$7:$CP$100,0)+6+SUM(IF((F63=$CP$7:$CP$59)=TRUE,1,0))-1)),INDIRECT(_xlfn.CONCAT($CM$1,MATCH(E63,$CL$7:$CL$100,0)+6)):INDIRECT(_xlfn.CONCAT($CM$1,MATCH(E63,$CL$7:$CL$100,0)+6+SUM(IF((E63=$CL$7:$CL$59)=TRUE,1,0))-1)))*$S$3*$Q63,1/TRANSPOSE(W63-INDIRECT(_xlfn.CONCAT($CI$1,MATCH(D63,$CH$7:$CH$100,0)+6)):INDIRECT(_xlfn.CONCAT($CI$1,MATCH(D63,$CH$7:$CH$100,0)+6+SUM(IF((D63=$CH$7:$CH$59)=TRUE,1,0))-1))*$R$3)),1)=1,1,0)),W63-INDIRECT(_xlfn.CONCAT($CI$1,MATCH(D63,$CH$7:$CH$100,0)+6)):INDIRECT(_xlfn.CONCAT($CI$1,MATCH(D63,$CH$7:$CH$100,0)+6+SUM(IF((D63=$CH$7:$CH$59)=TRUE,1,0))-1))*$R$3)))=0,0,1))</f>
        <v>#N/A</v>
      </c>
      <c r="Z63" s="65"/>
      <c r="AA63" s="65" t="str" cm="1">
        <f t="array" aca="1" ref="AA63" ca="1">IFERROR(ROUND(IF(_xlfn._xlws.SORT(TRANSPOSE(MMULT(MMULT(_xlfn.MUNIT(X63),IF(ROUND(MMULT(IF(E63=0,IF($DW$4=1,INDIRECT(_xlfn.CONCAT($CY$1,MATCH(F63,$CX$7:$CX$100,0)+6)):INDIRECT(_xlfn.CONCAT($CY$1,MATCH(F63,$CX$7:$CX$100,0)+6+SUM(IF((F63=$CX$7:$CX$59)=TRUE,1,0))-1)),INDIRECT(_xlfn.CONCAT($CQ$1,MATCH(F63,$CP$7:$CP$100,0)+6)):INDIRECT(_xlfn.CONCAT($CQ$1,MATCH(F63,$CP$7:$CP$100,0)+6+SUM(IF((F63=$CP$7:$CP$59)=TRUE,1,0))-1))),IF(OR($DW$4=2,$DW$4=3),INDIRECT(_xlfn.CONCAT($CU$1,MATCH(E63,$CT$7:$CT$100,0)+6)):INDIRECT(_xlfn.CONCAT($CU$1,MATCH(E63,$CT$7:$CT$100,0)+6+SUM(IF((E63=$CT$7:$CT$59)=TRUE,1,0))-1)),INDIRECT(_xlfn.CONCAT($CM$1,MATCH(E63,$CL$7:$CL$100,0)+6)):INDIRECT(_xlfn.CONCAT($CM$1,MATCH(E63,$CL$7:$CL$100,0)+6+SUM(IF((E63=$CL$7:$CL$59)=TRUE,1,0))-1))))*$S$3*IF(AND($DV$4=4,F63=0),1.1,1),1/TRANSPOSE(W63-INDIRECT(_xlfn.CONCAT($CI$1,MATCH(D63,$CH$7:$CH$100,0)+6)):INDIRECT(_xlfn.CONCAT($CI$1,MATCH(D63,$CH$7:$CH$100,0)+6+SUM(IF((D63=$CH$7:$CH$59)=TRUE,1,0))-1))*$R$3)),3)=1,1,0)),W63-INDIRECT(_xlfn.CONCAT($CI$1,MATCH(D63,$CH$7:$CH$100,0)+6)):INDIRECT(_xlfn.CONCAT($CI$1,MATCH(D63,$CH$7:$CH$100,0)+6+SUM(IF((D63=$CH$7:$CH$59)=TRUE,1,0))-1))*$R$3))/($S$3*$Q63),1,-1,TRUE)=0,"",_xlfn._xlws.SORT(TRANSPOSE(MMULT(MMULT(_xlfn.MUNIT(X63),IF(ROUND(MMULT(IF(E63=0,IF($DW$4=1,INDIRECT(_xlfn.CONCAT($CY$1,MATCH(F63,$CX$7:$CX$100,0)+6)):INDIRECT(_xlfn.CONCAT($CY$1,MATCH(F63,$CX$7:$CX$100,0)+6+SUM(IF((F63=$CX$7:$CX$59)=TRUE,1,0))-1)),INDIRECT(_xlfn.CONCAT($CQ$1,MATCH(F63,$CP$7:$CP$100,0)+6)):INDIRECT(_xlfn.CONCAT($CQ$1,MATCH(F63,$CP$7:$CP$100,0)+6+SUM(IF((F63=$CP$7:$CP$59)=TRUE,1,0))-1))),IF(OR($DW$4=2,$DW$4=3),INDIRECT(_xlfn.CONCAT($CU$1,MATCH(E63,$CT$7:$CT$100,0)+6)):INDIRECT(_xlfn.CONCAT($CU$1,MATCH(E63,$CT$7:$CT$100,0)+6+SUM(IF((E63=$CT$7:$CT$59)=TRUE,1,0))-1)),INDIRECT(_xlfn.CONCAT($CM$1,MATCH(E63,$CL$7:$CL$100,0)+6)):INDIRECT(_xlfn.CONCAT($CM$1,MATCH(E63,$CL$7:$CL$100,0)+6+SUM(IF((E63=$CL$7:$CL$59)=TRUE,1,0))-1))))*$S$3*IF(AND($DV$4=4,F63=0),1.1,1),1/TRANSPOSE(W63-INDIRECT(_xlfn.CONCAT($CI$1,MATCH(D63,$CH$7:$CH$100,0)+6)):INDIRECT(_xlfn.CONCAT($CI$1,MATCH(D63,$CH$7:$CH$100,0)+6+SUM(IF((D63=$CH$7:$CH$59)=TRUE,1,0))-1))*$R$3)),3)=1,1,0)),W63-INDIRECT(_xlfn.CONCAT($CI$1,MATCH(D63,$CH$7:$CH$100,0)+6)):INDIRECT(_xlfn.CONCAT($CI$1,MATCH(D63,$CH$7:$CH$100,0)+6+SUM(IF((D63=$CH$7:$CH$59)=TRUE,1,0))-1))*$R$3))/($S$3*$Q63),1,-1,TRUE)),1),"")</f>
        <v/>
      </c>
      <c r="AB63" s="65"/>
      <c r="AC63" s="65"/>
      <c r="AD63" s="65"/>
      <c r="AE63" s="65"/>
      <c r="AF63" s="65"/>
      <c r="AG63" s="65"/>
      <c r="AH63" s="65"/>
      <c r="AI63" s="6"/>
      <c r="AJ63" s="28" t="str">
        <f t="shared" ca="1" si="24"/>
        <v/>
      </c>
      <c r="AK63" s="29" t="str">
        <f t="shared" si="25"/>
        <v/>
      </c>
      <c r="AL63" s="29" t="str">
        <f t="shared" si="26"/>
        <v/>
      </c>
      <c r="AM63" s="29" t="str">
        <f t="shared" si="27"/>
        <v/>
      </c>
      <c r="AN63" s="112" t="str">
        <f t="shared" si="28"/>
        <v/>
      </c>
      <c r="AO63" s="28" t="str">
        <f t="shared" ca="1" si="14"/>
        <v/>
      </c>
      <c r="AP63" s="29" t="str">
        <f t="shared" si="15"/>
        <v/>
      </c>
      <c r="AQ63" s="29" t="str">
        <f t="shared" si="16"/>
        <v/>
      </c>
      <c r="AR63" s="29" t="str">
        <f t="shared" si="17"/>
        <v/>
      </c>
      <c r="AS63" s="30" t="str">
        <f t="shared" si="18"/>
        <v/>
      </c>
      <c r="AT63" s="6"/>
      <c r="AU63" s="20"/>
      <c r="AV63" s="20"/>
      <c r="AW63" s="44">
        <f t="shared" si="30"/>
        <v>12</v>
      </c>
      <c r="AX63" s="35" t="e">
        <f t="shared" si="31"/>
        <v>#N/A</v>
      </c>
      <c r="AY63" s="35" t="e" cm="1">
        <f t="array" ref="AY63">_xlfn.XMATCH(1,IF(IF((AU63=$DP$24:$EO$24)=TRUE,1,0)+IF((AV63=$DP$25:$EO$25)=TRUE,1,0)=2,1,0))</f>
        <v>#N/A</v>
      </c>
      <c r="AZ63" s="35" t="str" cm="1">
        <f t="array" aca="1" ref="AZ63:BD63" ca="1">AJ63:AN63</f>
        <v/>
      </c>
      <c r="BA63" s="35" t="str">
        <f ca="1"/>
        <v/>
      </c>
      <c r="BB63" s="35" t="str">
        <f ca="1"/>
        <v/>
      </c>
      <c r="BC63" s="35" t="str">
        <f ca="1"/>
        <v/>
      </c>
      <c r="BD63" s="35" t="str">
        <f ca="1"/>
        <v/>
      </c>
      <c r="BE63" s="35">
        <f t="shared" si="32"/>
        <v>0</v>
      </c>
      <c r="BF63" s="35" t="e" cm="1">
        <f t="array" ref="BF63">IF(AND(BE63=1,AX63&lt;&gt;1),VLOOKUP(E63,변환표준점수!$H$8:$O$60,_xlfn.XMATCH('표점 계산기'!$AU63,변환표준점수!$I$6:$O$6)+1,FALSE),IF(AND($E63=0,$DW$4=1),INDEX($CQ$7:$CQ$73,SUM(IF(AO63=$CY$7:$CY$59,ROW($A$1:$A$50),0))),IF(AND($E63&lt;&gt;0,$DW$4&lt;&gt;1),INDEX($CM$7:$CM$73,SUM(IF(AO63=$CU$7:$CU$59,ROW($A$1:$A$50),0))),AO63:AS63)))</f>
        <v>#N/A</v>
      </c>
      <c r="BG63" s="35"/>
      <c r="BH63" s="35"/>
      <c r="BI63" s="35"/>
      <c r="BJ63" s="35"/>
      <c r="BK63" s="35" t="e">
        <f>VLOOKUP(G63,변환표준점수!$X$8:$AM$16,_xlfn.XMATCH(AU63,변환표준점수!$Y$5:$AM$5)+IF(OR(AW63=6,AW63=7,AW63=10,AW63=11),IF(AX63=1,0,1),0)+1,FALSE)</f>
        <v>#N/A</v>
      </c>
      <c r="BL63" s="35" t="e">
        <f>VLOOKUP(H63,변환표준점수!$AO$8:$BE$16,_xlfn.XMATCH(AU63,변환표준점수!$AP$5:$BE$5)+IF(OR(AW63=3,AW63=6,AW63=8,AW63=9,AW63=10),IF(AX63=1,0,1),0)+1,FALSE)</f>
        <v>#N/A</v>
      </c>
      <c r="BM63" s="35" t="e">
        <f>IF(I63=0,VLOOKUP(K63,변환표준점수!$BU$8:$CF$62,'표점 계산기'!$AW63+1,FALSE),VLOOKUP(I63,변환표준점수!$BH$8:$BS$62,'표점 계산기'!$AW63+1,FALSE))</f>
        <v>#N/A</v>
      </c>
      <c r="BN63" s="35" t="e">
        <f>IF(J63=0,VLOOKUP(L63,변환표준점수!$BU$8:$CF$62,'표점 계산기'!$AW63+1,FALSE),VLOOKUP(J63,변환표준점수!$BH$8:$BS$62,'표점 계산기'!$AW63+1,FALSE))</f>
        <v>#N/A</v>
      </c>
      <c r="BO63" s="35" cm="1">
        <f t="array" ref="BO63">IF(M63=0,0,IF(OR(AW63=3,AW63=4),0,IF(AW63=1,INDEX($DI$7:$DI$15,SUM(IF(M63&lt;$DH$7:$DH$15=TRUE,1,0))+1),VLOOKUP(M63,변환표준점수!$BH$8:$BS$62,'표점 계산기'!AW63+1,FALSE))))</f>
        <v>0</v>
      </c>
      <c r="BP63" s="35" t="e" cm="1">
        <f t="array" ref="BP63">INDEX($DP$24:$EO$31,COLUMN(C58),$AY63)</f>
        <v>#N/A</v>
      </c>
      <c r="BQ63" s="35" t="e" cm="1">
        <f t="array" ref="BQ63">INDEX($DP$24:$EO$31,COLUMN(D58),$AY63)</f>
        <v>#N/A</v>
      </c>
      <c r="BR63" s="35" t="e" cm="1">
        <f t="array" ref="BR63">INDEX($DP$24:$EO$31,COLUMN(E58),$AY63)</f>
        <v>#N/A</v>
      </c>
      <c r="BS63" s="35" t="e" cm="1">
        <f t="array" ref="BS63">INDEX($DP$24:$EO$31,COLUMN(F58),$AY63)</f>
        <v>#N/A</v>
      </c>
      <c r="BT63" s="35" t="e" cm="1">
        <f t="array" ref="BT63">INDEX($DP$24:$EO$31,COLUMN(G58),$AY63)</f>
        <v>#N/A</v>
      </c>
      <c r="BU63" s="35" t="e" cm="1">
        <f t="array" ref="BU63">INDEX($DP$24:$EO$31,COLUMN(H58),$AY63)</f>
        <v>#N/A</v>
      </c>
      <c r="BV63" s="59" t="str" cm="1">
        <f t="array" aca="1" ref="BV63:BZ63" ca="1">IFERROR(ROUND(IF(IFERROR(BF63:BJ63/BF63:BJ63,0)=1,(IFERROR(AZ63:BD63*BP63,0)+IFERROR(BF63:BJ63*BQ63,0)+(SUM(BM63:BO63)-MIN(BM63:BO63))*BR63+BK63*BS63+BL63*BT63)*BU63+BK63*(1-BS63)+BL63*(1-BT63)+IF(AW63=1,BO63,0),""),2),"")</f>
        <v/>
      </c>
      <c r="BW63" s="48" t="str">
        <f ca="1"/>
        <v/>
      </c>
      <c r="BX63" s="48" t="str">
        <f ca="1"/>
        <v/>
      </c>
      <c r="BY63" s="48" t="str">
        <f ca="1"/>
        <v/>
      </c>
      <c r="BZ63" s="60" t="str">
        <f ca="1"/>
        <v/>
      </c>
      <c r="CA63" s="6"/>
      <c r="CB63" s="5"/>
      <c r="CC63" s="5"/>
      <c r="CD63" s="5"/>
      <c r="CE63" s="5"/>
      <c r="CF63" s="5"/>
      <c r="CG63" s="5"/>
      <c r="CH63" s="64">
        <v>22</v>
      </c>
      <c r="CI63" s="64">
        <v>84</v>
      </c>
      <c r="CJ63" s="64">
        <v>22</v>
      </c>
      <c r="CK63" s="5"/>
      <c r="CL63" s="64">
        <v>20</v>
      </c>
      <c r="CM63" s="64">
        <v>80</v>
      </c>
      <c r="CN63" s="64">
        <v>20</v>
      </c>
      <c r="CO63" s="5"/>
      <c r="CP63" s="64">
        <v>24</v>
      </c>
      <c r="CQ63" s="64">
        <v>80</v>
      </c>
      <c r="CR63" s="64">
        <v>24</v>
      </c>
      <c r="CS63" s="5"/>
      <c r="CT63" s="64">
        <v>20</v>
      </c>
      <c r="CU63" s="6"/>
      <c r="CV63" s="64">
        <v>20</v>
      </c>
      <c r="CW63" s="5"/>
      <c r="CX63" s="6">
        <v>40</v>
      </c>
      <c r="CY63" s="6">
        <v>97</v>
      </c>
      <c r="CZ63" s="6">
        <v>52</v>
      </c>
      <c r="DA63" s="5"/>
      <c r="DB63" s="5"/>
      <c r="DC63" s="5"/>
      <c r="DD63" s="5"/>
      <c r="DE63" s="5"/>
      <c r="DF63" s="5"/>
      <c r="DG63" s="5"/>
      <c r="DH63" s="5"/>
      <c r="DI63" s="5"/>
      <c r="DJ63" s="5"/>
      <c r="DK63" s="6">
        <v>44</v>
      </c>
      <c r="DL63" s="5">
        <v>48.52</v>
      </c>
      <c r="DM63" s="5" t="e">
        <f>VLOOKUP(DK63,변환표준점수!$BU$8:$CF$46,1+'표점 계산기'!$DV$4,FALSE)</f>
        <v>#N/A</v>
      </c>
      <c r="DN63" s="5"/>
      <c r="DO63" s="5"/>
      <c r="DP63" s="5"/>
      <c r="DQ63" s="5"/>
      <c r="DR63" s="5"/>
      <c r="DS63" s="5"/>
      <c r="DT63" s="5"/>
      <c r="DU63" s="6"/>
      <c r="DV63" s="6"/>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row>
    <row r="64" spans="1:162" x14ac:dyDescent="0.3">
      <c r="A64" s="5"/>
      <c r="B64" s="17" t="str">
        <f t="shared" si="2"/>
        <v/>
      </c>
      <c r="C64" s="23"/>
      <c r="D64" s="23"/>
      <c r="E64" s="23"/>
      <c r="F64" s="23"/>
      <c r="G64" s="23"/>
      <c r="H64" s="24"/>
      <c r="I64" s="24"/>
      <c r="J64" s="24"/>
      <c r="K64" s="24"/>
      <c r="L64" s="24"/>
      <c r="M64" s="24"/>
      <c r="N64" s="23"/>
      <c r="O64" s="24"/>
      <c r="P64" s="6"/>
      <c r="Q64" s="65">
        <f t="shared" si="3"/>
        <v>1</v>
      </c>
      <c r="R64" s="6" t="e">
        <f t="shared" si="20"/>
        <v>#N/A</v>
      </c>
      <c r="S64" s="6" t="e">
        <f t="shared" si="21"/>
        <v>#N/A</v>
      </c>
      <c r="T64" s="6" t="e">
        <f t="shared" si="22"/>
        <v>#N/A</v>
      </c>
      <c r="U64" s="6" t="e">
        <f t="shared" si="23"/>
        <v>#N/A</v>
      </c>
      <c r="V64" s="8" cm="1">
        <f t="array" ref="V64">IF(M64=0,0,IF(OR($DV$4=3,$DV$4=4),0,IF($DV$4=1,INDEX($DI$7:$DI$15,SUM(IF(M64&lt;$DH$7:$DH$15=TRUE,1,0))+1),VLOOKUP(M64,$DK$7:$DL$107,2,FALSE))))</f>
        <v>0</v>
      </c>
      <c r="W64" s="6" t="e">
        <f t="shared" si="8"/>
        <v>#N/A</v>
      </c>
      <c r="X64" s="65" cm="1">
        <f t="array" aca="1" ref="X64" ca="1">SUM(IF((IF(E64=0,INDIRECT(_xlfn.CONCAT($CQ$1,MATCH(F64,$CP$7:$CP$100,0)+6)):INDIRECT(_xlfn.CONCAT($CQ$1,MATCH(F64,$CP$7:$CP$100,0)+6+SUM(IF((F64=$CP$7:$CP$59)=TRUE,1,0))-1)),INDIRECT(_xlfn.CONCAT($CM$1,MATCH(E64,$CL$7:$CL$100,0)+6)):INDIRECT(_xlfn.CONCAT($CM$1,MATCH(E64,$CL$7:$CL$100,0)+6+SUM(IF((E64=$CL$7:$CL$59)=TRUE,1,0))-1)))*$S$3*$Q64)=0,0,1))</f>
        <v>2</v>
      </c>
      <c r="Y64" s="65" t="e" cm="1">
        <f t="array" aca="1" ref="Y64" ca="1">SUM(IF((TRANSPOSE(MMULT(MMULT(_xlfn.MUNIT(X64),IF(ROUND(MMULT(IF(E64=0,INDIRECT(_xlfn.CONCAT($CQ$1,MATCH(F64,$CP$7:$CP$100,0)+6)):INDIRECT(_xlfn.CONCAT($CQ$1,MATCH(F64,$CP$7:$CP$100,0)+6+SUM(IF((F64=$CP$7:$CP$59)=TRUE,1,0))-1)),INDIRECT(_xlfn.CONCAT($CM$1,MATCH(E64,$CL$7:$CL$100,0)+6)):INDIRECT(_xlfn.CONCAT($CM$1,MATCH(E64,$CL$7:$CL$100,0)+6+SUM(IF((E64=$CL$7:$CL$59)=TRUE,1,0))-1)))*$S$3*$Q64,1/TRANSPOSE(W64-INDIRECT(_xlfn.CONCAT($CI$1,MATCH(D64,$CH$7:$CH$100,0)+6)):INDIRECT(_xlfn.CONCAT($CI$1,MATCH(D64,$CH$7:$CH$100,0)+6+SUM(IF((D64=$CH$7:$CH$59)=TRUE,1,0))-1))*$R$3)),1)=1,1,0)),W64-INDIRECT(_xlfn.CONCAT($CI$1,MATCH(D64,$CH$7:$CH$100,0)+6)):INDIRECT(_xlfn.CONCAT($CI$1,MATCH(D64,$CH$7:$CH$100,0)+6+SUM(IF((D64=$CH$7:$CH$59)=TRUE,1,0))-1))*$R$3)))=0,0,1))</f>
        <v>#N/A</v>
      </c>
      <c r="Z64" s="65"/>
      <c r="AA64" s="65" t="str" cm="1">
        <f t="array" aca="1" ref="AA64" ca="1">IFERROR(ROUND(IF(_xlfn._xlws.SORT(TRANSPOSE(MMULT(MMULT(_xlfn.MUNIT(X64),IF(ROUND(MMULT(IF(E64=0,IF($DW$4=1,INDIRECT(_xlfn.CONCAT($CY$1,MATCH(F64,$CX$7:$CX$100,0)+6)):INDIRECT(_xlfn.CONCAT($CY$1,MATCH(F64,$CX$7:$CX$100,0)+6+SUM(IF((F64=$CX$7:$CX$59)=TRUE,1,0))-1)),INDIRECT(_xlfn.CONCAT($CQ$1,MATCH(F64,$CP$7:$CP$100,0)+6)):INDIRECT(_xlfn.CONCAT($CQ$1,MATCH(F64,$CP$7:$CP$100,0)+6+SUM(IF((F64=$CP$7:$CP$59)=TRUE,1,0))-1))),IF(OR($DW$4=2,$DW$4=3),INDIRECT(_xlfn.CONCAT($CU$1,MATCH(E64,$CT$7:$CT$100,0)+6)):INDIRECT(_xlfn.CONCAT($CU$1,MATCH(E64,$CT$7:$CT$100,0)+6+SUM(IF((E64=$CT$7:$CT$59)=TRUE,1,0))-1)),INDIRECT(_xlfn.CONCAT($CM$1,MATCH(E64,$CL$7:$CL$100,0)+6)):INDIRECT(_xlfn.CONCAT($CM$1,MATCH(E64,$CL$7:$CL$100,0)+6+SUM(IF((E64=$CL$7:$CL$59)=TRUE,1,0))-1))))*$S$3*IF(AND($DV$4=4,F64=0),1.1,1),1/TRANSPOSE(W64-INDIRECT(_xlfn.CONCAT($CI$1,MATCH(D64,$CH$7:$CH$100,0)+6)):INDIRECT(_xlfn.CONCAT($CI$1,MATCH(D64,$CH$7:$CH$100,0)+6+SUM(IF((D64=$CH$7:$CH$59)=TRUE,1,0))-1))*$R$3)),3)=1,1,0)),W64-INDIRECT(_xlfn.CONCAT($CI$1,MATCH(D64,$CH$7:$CH$100,0)+6)):INDIRECT(_xlfn.CONCAT($CI$1,MATCH(D64,$CH$7:$CH$100,0)+6+SUM(IF((D64=$CH$7:$CH$59)=TRUE,1,0))-1))*$R$3))/($S$3*$Q64),1,-1,TRUE)=0,"",_xlfn._xlws.SORT(TRANSPOSE(MMULT(MMULT(_xlfn.MUNIT(X64),IF(ROUND(MMULT(IF(E64=0,IF($DW$4=1,INDIRECT(_xlfn.CONCAT($CY$1,MATCH(F64,$CX$7:$CX$100,0)+6)):INDIRECT(_xlfn.CONCAT($CY$1,MATCH(F64,$CX$7:$CX$100,0)+6+SUM(IF((F64=$CX$7:$CX$59)=TRUE,1,0))-1)),INDIRECT(_xlfn.CONCAT($CQ$1,MATCH(F64,$CP$7:$CP$100,0)+6)):INDIRECT(_xlfn.CONCAT($CQ$1,MATCH(F64,$CP$7:$CP$100,0)+6+SUM(IF((F64=$CP$7:$CP$59)=TRUE,1,0))-1))),IF(OR($DW$4=2,$DW$4=3),INDIRECT(_xlfn.CONCAT($CU$1,MATCH(E64,$CT$7:$CT$100,0)+6)):INDIRECT(_xlfn.CONCAT($CU$1,MATCH(E64,$CT$7:$CT$100,0)+6+SUM(IF((E64=$CT$7:$CT$59)=TRUE,1,0))-1)),INDIRECT(_xlfn.CONCAT($CM$1,MATCH(E64,$CL$7:$CL$100,0)+6)):INDIRECT(_xlfn.CONCAT($CM$1,MATCH(E64,$CL$7:$CL$100,0)+6+SUM(IF((E64=$CL$7:$CL$59)=TRUE,1,0))-1))))*$S$3*IF(AND($DV$4=4,F64=0),1.1,1),1/TRANSPOSE(W64-INDIRECT(_xlfn.CONCAT($CI$1,MATCH(D64,$CH$7:$CH$100,0)+6)):INDIRECT(_xlfn.CONCAT($CI$1,MATCH(D64,$CH$7:$CH$100,0)+6+SUM(IF((D64=$CH$7:$CH$59)=TRUE,1,0))-1))*$R$3)),3)=1,1,0)),W64-INDIRECT(_xlfn.CONCAT($CI$1,MATCH(D64,$CH$7:$CH$100,0)+6)):INDIRECT(_xlfn.CONCAT($CI$1,MATCH(D64,$CH$7:$CH$100,0)+6+SUM(IF((D64=$CH$7:$CH$59)=TRUE,1,0))-1))*$R$3))/($S$3*$Q64),1,-1,TRUE)),1),"")</f>
        <v/>
      </c>
      <c r="AB64" s="65"/>
      <c r="AC64" s="65"/>
      <c r="AD64" s="65"/>
      <c r="AE64" s="65"/>
      <c r="AF64" s="65"/>
      <c r="AG64" s="65"/>
      <c r="AH64" s="65"/>
      <c r="AI64" s="6"/>
      <c r="AJ64" s="28" t="str">
        <f t="shared" ca="1" si="24"/>
        <v/>
      </c>
      <c r="AK64" s="29" t="str">
        <f t="shared" si="25"/>
        <v/>
      </c>
      <c r="AL64" s="29" t="str">
        <f t="shared" si="26"/>
        <v/>
      </c>
      <c r="AM64" s="29" t="str">
        <f t="shared" si="27"/>
        <v/>
      </c>
      <c r="AN64" s="112" t="str">
        <f t="shared" si="28"/>
        <v/>
      </c>
      <c r="AO64" s="28" t="str">
        <f t="shared" ca="1" si="14"/>
        <v/>
      </c>
      <c r="AP64" s="29" t="str">
        <f t="shared" si="15"/>
        <v/>
      </c>
      <c r="AQ64" s="29" t="str">
        <f t="shared" si="16"/>
        <v/>
      </c>
      <c r="AR64" s="29" t="str">
        <f t="shared" si="17"/>
        <v/>
      </c>
      <c r="AS64" s="30" t="str">
        <f t="shared" si="18"/>
        <v/>
      </c>
      <c r="AT64" s="6"/>
      <c r="AU64" s="20"/>
      <c r="AV64" s="20"/>
      <c r="AW64" s="44">
        <f t="shared" si="30"/>
        <v>12</v>
      </c>
      <c r="AX64" s="35" t="e">
        <f t="shared" si="31"/>
        <v>#N/A</v>
      </c>
      <c r="AY64" s="35" t="e" cm="1">
        <f t="array" ref="AY64">_xlfn.XMATCH(1,IF(IF((AU64=$DP$24:$EO$24)=TRUE,1,0)+IF((AV64=$DP$25:$EO$25)=TRUE,1,0)=2,1,0))</f>
        <v>#N/A</v>
      </c>
      <c r="AZ64" s="35" t="str" cm="1">
        <f t="array" aca="1" ref="AZ64:BD64" ca="1">AJ64:AN64</f>
        <v/>
      </c>
      <c r="BA64" s="35" t="str">
        <f ca="1"/>
        <v/>
      </c>
      <c r="BB64" s="35" t="str">
        <f ca="1"/>
        <v/>
      </c>
      <c r="BC64" s="35" t="str">
        <f ca="1"/>
        <v/>
      </c>
      <c r="BD64" s="35" t="str">
        <f ca="1"/>
        <v/>
      </c>
      <c r="BE64" s="35">
        <f t="shared" si="32"/>
        <v>0</v>
      </c>
      <c r="BF64" s="35" t="e" cm="1">
        <f t="array" ref="BF64">IF(AND(BE64=1,AX64&lt;&gt;1),VLOOKUP(E64,변환표준점수!$H$8:$O$60,_xlfn.XMATCH('표점 계산기'!$AU64,변환표준점수!$I$6:$O$6)+1,FALSE),IF(AND($E64=0,$DW$4=1),INDEX($CQ$7:$CQ$73,SUM(IF(AO64=$CY$7:$CY$59,ROW($A$1:$A$50),0))),IF(AND($E64&lt;&gt;0,$DW$4&lt;&gt;1),INDEX($CM$7:$CM$73,SUM(IF(AO64=$CU$7:$CU$59,ROW($A$1:$A$50),0))),AO64:AS64)))</f>
        <v>#N/A</v>
      </c>
      <c r="BG64" s="35"/>
      <c r="BH64" s="35"/>
      <c r="BI64" s="35"/>
      <c r="BJ64" s="35"/>
      <c r="BK64" s="35" t="e">
        <f>VLOOKUP(G64,변환표준점수!$X$8:$AM$16,_xlfn.XMATCH(AU64,변환표준점수!$Y$5:$AM$5)+IF(OR(AW64=6,AW64=7,AW64=10,AW64=11),IF(AX64=1,0,1),0)+1,FALSE)</f>
        <v>#N/A</v>
      </c>
      <c r="BL64" s="35" t="e">
        <f>VLOOKUP(H64,변환표준점수!$AO$8:$BE$16,_xlfn.XMATCH(AU64,변환표준점수!$AP$5:$BE$5)+IF(OR(AW64=3,AW64=6,AW64=8,AW64=9,AW64=10),IF(AX64=1,0,1),0)+1,FALSE)</f>
        <v>#N/A</v>
      </c>
      <c r="BM64" s="35" t="e">
        <f>IF(I64=0,VLOOKUP(K64,변환표준점수!$BU$8:$CF$62,'표점 계산기'!$AW64+1,FALSE),VLOOKUP(I64,변환표준점수!$BH$8:$BS$62,'표점 계산기'!$AW64+1,FALSE))</f>
        <v>#N/A</v>
      </c>
      <c r="BN64" s="35" t="e">
        <f>IF(J64=0,VLOOKUP(L64,변환표준점수!$BU$8:$CF$62,'표점 계산기'!$AW64+1,FALSE),VLOOKUP(J64,변환표준점수!$BH$8:$BS$62,'표점 계산기'!$AW64+1,FALSE))</f>
        <v>#N/A</v>
      </c>
      <c r="BO64" s="35" cm="1">
        <f t="array" ref="BO64">IF(M64=0,0,IF(OR(AW64=3,AW64=4),0,IF(AW64=1,INDEX($DI$7:$DI$15,SUM(IF(M64&lt;$DH$7:$DH$15=TRUE,1,0))+1),VLOOKUP(M64,변환표준점수!$BH$8:$BS$62,'표점 계산기'!AW64+1,FALSE))))</f>
        <v>0</v>
      </c>
      <c r="BP64" s="35" t="e" cm="1">
        <f t="array" ref="BP64">INDEX($DP$24:$EO$31,COLUMN(C59),$AY64)</f>
        <v>#N/A</v>
      </c>
      <c r="BQ64" s="35" t="e" cm="1">
        <f t="array" ref="BQ64">INDEX($DP$24:$EO$31,COLUMN(D59),$AY64)</f>
        <v>#N/A</v>
      </c>
      <c r="BR64" s="35" t="e" cm="1">
        <f t="array" ref="BR64">INDEX($DP$24:$EO$31,COLUMN(E59),$AY64)</f>
        <v>#N/A</v>
      </c>
      <c r="BS64" s="35" t="e" cm="1">
        <f t="array" ref="BS64">INDEX($DP$24:$EO$31,COLUMN(F59),$AY64)</f>
        <v>#N/A</v>
      </c>
      <c r="BT64" s="35" t="e" cm="1">
        <f t="array" ref="BT64">INDEX($DP$24:$EO$31,COLUMN(G59),$AY64)</f>
        <v>#N/A</v>
      </c>
      <c r="BU64" s="35" t="e" cm="1">
        <f t="array" ref="BU64">INDEX($DP$24:$EO$31,COLUMN(H59),$AY64)</f>
        <v>#N/A</v>
      </c>
      <c r="BV64" s="59" t="str" cm="1">
        <f t="array" aca="1" ref="BV64:BZ64" ca="1">IFERROR(ROUND(IF(IFERROR(BF64:BJ64/BF64:BJ64,0)=1,(IFERROR(AZ64:BD64*BP64,0)+IFERROR(BF64:BJ64*BQ64,0)+(SUM(BM64:BO64)-MIN(BM64:BO64))*BR64+BK64*BS64+BL64*BT64)*BU64+BK64*(1-BS64)+BL64*(1-BT64)+IF(AW64=1,BO64,0),""),2),"")</f>
        <v/>
      </c>
      <c r="BW64" s="48" t="str">
        <f ca="1"/>
        <v/>
      </c>
      <c r="BX64" s="48" t="str">
        <f ca="1"/>
        <v/>
      </c>
      <c r="BY64" s="48" t="str">
        <f ca="1"/>
        <v/>
      </c>
      <c r="BZ64" s="60" t="str">
        <f ca="1"/>
        <v/>
      </c>
      <c r="CA64" s="6"/>
      <c r="CB64" s="5"/>
      <c r="CC64" s="5"/>
      <c r="CD64" s="5"/>
      <c r="CE64" s="5"/>
      <c r="CF64" s="5"/>
      <c r="CG64" s="5"/>
      <c r="CH64" s="64">
        <v>21</v>
      </c>
      <c r="CI64" s="64">
        <v>83</v>
      </c>
      <c r="CJ64" s="64">
        <v>21</v>
      </c>
      <c r="CK64" s="5"/>
      <c r="CL64" s="64">
        <v>18</v>
      </c>
      <c r="CM64" s="64">
        <v>79</v>
      </c>
      <c r="CN64" s="64">
        <v>18</v>
      </c>
      <c r="CO64" s="5"/>
      <c r="CP64" s="64">
        <v>21</v>
      </c>
      <c r="CQ64" s="64">
        <v>79</v>
      </c>
      <c r="CR64" s="64">
        <v>21</v>
      </c>
      <c r="CS64" s="5"/>
      <c r="CT64" s="64">
        <v>18</v>
      </c>
      <c r="CU64" s="6"/>
      <c r="CV64" s="64">
        <v>18</v>
      </c>
      <c r="CW64" s="5"/>
      <c r="CX64" s="6">
        <v>38</v>
      </c>
      <c r="CY64" s="6">
        <v>96</v>
      </c>
      <c r="CZ64" s="6">
        <v>50</v>
      </c>
      <c r="DA64" s="5"/>
      <c r="DB64" s="5"/>
      <c r="DC64" s="5"/>
      <c r="DD64" s="5"/>
      <c r="DE64" s="5"/>
      <c r="DF64" s="5"/>
      <c r="DG64" s="5"/>
      <c r="DH64" s="5"/>
      <c r="DI64" s="5"/>
      <c r="DJ64" s="5"/>
      <c r="DK64" s="6">
        <v>43</v>
      </c>
      <c r="DL64" s="5">
        <v>48.52</v>
      </c>
      <c r="DM64" s="5" t="e">
        <f>VLOOKUP(DK64,변환표준점수!$BU$8:$CF$46,1+'표점 계산기'!$DV$4,FALSE)</f>
        <v>#N/A</v>
      </c>
      <c r="DN64" s="5"/>
      <c r="DO64" s="5"/>
      <c r="DP64" s="5"/>
      <c r="DQ64" s="5"/>
      <c r="DR64" s="5"/>
      <c r="DS64" s="5"/>
      <c r="DT64" s="5"/>
      <c r="DU64" s="6"/>
      <c r="DV64" s="6"/>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row>
    <row r="65" spans="1:162" x14ac:dyDescent="0.3">
      <c r="A65" s="5"/>
      <c r="B65" s="17" t="str">
        <f t="shared" si="2"/>
        <v/>
      </c>
      <c r="C65" s="23"/>
      <c r="D65" s="23"/>
      <c r="E65" s="23"/>
      <c r="F65" s="23"/>
      <c r="G65" s="23"/>
      <c r="H65" s="24"/>
      <c r="I65" s="24"/>
      <c r="J65" s="24"/>
      <c r="K65" s="24"/>
      <c r="L65" s="24"/>
      <c r="M65" s="24"/>
      <c r="N65" s="23"/>
      <c r="O65" s="24"/>
      <c r="P65" s="6"/>
      <c r="Q65" s="65">
        <f t="shared" si="3"/>
        <v>1</v>
      </c>
      <c r="R65" s="6" t="e">
        <f t="shared" si="20"/>
        <v>#N/A</v>
      </c>
      <c r="S65" s="6" t="e">
        <f t="shared" si="21"/>
        <v>#N/A</v>
      </c>
      <c r="T65" s="6" t="e">
        <f t="shared" si="22"/>
        <v>#N/A</v>
      </c>
      <c r="U65" s="6" t="e">
        <f t="shared" si="23"/>
        <v>#N/A</v>
      </c>
      <c r="V65" s="8" cm="1">
        <f t="array" ref="V65">IF(M65=0,0,IF(OR($DV$4=3,$DV$4=4),0,IF($DV$4=1,INDEX($DI$7:$DI$15,SUM(IF(M65&lt;$DH$7:$DH$15=TRUE,1,0))+1),VLOOKUP(M65,$DK$7:$DL$107,2,FALSE))))</f>
        <v>0</v>
      </c>
      <c r="W65" s="6" t="e">
        <f t="shared" si="8"/>
        <v>#N/A</v>
      </c>
      <c r="X65" s="65" cm="1">
        <f t="array" aca="1" ref="X65" ca="1">SUM(IF((IF(E65=0,INDIRECT(_xlfn.CONCAT($CQ$1,MATCH(F65,$CP$7:$CP$100,0)+6)):INDIRECT(_xlfn.CONCAT($CQ$1,MATCH(F65,$CP$7:$CP$100,0)+6+SUM(IF((F65=$CP$7:$CP$59)=TRUE,1,0))-1)),INDIRECT(_xlfn.CONCAT($CM$1,MATCH(E65,$CL$7:$CL$100,0)+6)):INDIRECT(_xlfn.CONCAT($CM$1,MATCH(E65,$CL$7:$CL$100,0)+6+SUM(IF((E65=$CL$7:$CL$59)=TRUE,1,0))-1)))*$S$3*$Q65)=0,0,1))</f>
        <v>2</v>
      </c>
      <c r="Y65" s="65" t="e" cm="1">
        <f t="array" aca="1" ref="Y65" ca="1">SUM(IF((TRANSPOSE(MMULT(MMULT(_xlfn.MUNIT(X65),IF(ROUND(MMULT(IF(E65=0,INDIRECT(_xlfn.CONCAT($CQ$1,MATCH(F65,$CP$7:$CP$100,0)+6)):INDIRECT(_xlfn.CONCAT($CQ$1,MATCH(F65,$CP$7:$CP$100,0)+6+SUM(IF((F65=$CP$7:$CP$59)=TRUE,1,0))-1)),INDIRECT(_xlfn.CONCAT($CM$1,MATCH(E65,$CL$7:$CL$100,0)+6)):INDIRECT(_xlfn.CONCAT($CM$1,MATCH(E65,$CL$7:$CL$100,0)+6+SUM(IF((E65=$CL$7:$CL$59)=TRUE,1,0))-1)))*$S$3*$Q65,1/TRANSPOSE(W65-INDIRECT(_xlfn.CONCAT($CI$1,MATCH(D65,$CH$7:$CH$100,0)+6)):INDIRECT(_xlfn.CONCAT($CI$1,MATCH(D65,$CH$7:$CH$100,0)+6+SUM(IF((D65=$CH$7:$CH$59)=TRUE,1,0))-1))*$R$3)),1)=1,1,0)),W65-INDIRECT(_xlfn.CONCAT($CI$1,MATCH(D65,$CH$7:$CH$100,0)+6)):INDIRECT(_xlfn.CONCAT($CI$1,MATCH(D65,$CH$7:$CH$100,0)+6+SUM(IF((D65=$CH$7:$CH$59)=TRUE,1,0))-1))*$R$3)))=0,0,1))</f>
        <v>#N/A</v>
      </c>
      <c r="Z65" s="65"/>
      <c r="AA65" s="65" t="str" cm="1">
        <f t="array" aca="1" ref="AA65" ca="1">IFERROR(ROUND(IF(_xlfn._xlws.SORT(TRANSPOSE(MMULT(MMULT(_xlfn.MUNIT(X65),IF(ROUND(MMULT(IF(E65=0,IF($DW$4=1,INDIRECT(_xlfn.CONCAT($CY$1,MATCH(F65,$CX$7:$CX$100,0)+6)):INDIRECT(_xlfn.CONCAT($CY$1,MATCH(F65,$CX$7:$CX$100,0)+6+SUM(IF((F65=$CX$7:$CX$59)=TRUE,1,0))-1)),INDIRECT(_xlfn.CONCAT($CQ$1,MATCH(F65,$CP$7:$CP$100,0)+6)):INDIRECT(_xlfn.CONCAT($CQ$1,MATCH(F65,$CP$7:$CP$100,0)+6+SUM(IF((F65=$CP$7:$CP$59)=TRUE,1,0))-1))),IF(OR($DW$4=2,$DW$4=3),INDIRECT(_xlfn.CONCAT($CU$1,MATCH(E65,$CT$7:$CT$100,0)+6)):INDIRECT(_xlfn.CONCAT($CU$1,MATCH(E65,$CT$7:$CT$100,0)+6+SUM(IF((E65=$CT$7:$CT$59)=TRUE,1,0))-1)),INDIRECT(_xlfn.CONCAT($CM$1,MATCH(E65,$CL$7:$CL$100,0)+6)):INDIRECT(_xlfn.CONCAT($CM$1,MATCH(E65,$CL$7:$CL$100,0)+6+SUM(IF((E65=$CL$7:$CL$59)=TRUE,1,0))-1))))*$S$3*IF(AND($DV$4=4,F65=0),1.1,1),1/TRANSPOSE(W65-INDIRECT(_xlfn.CONCAT($CI$1,MATCH(D65,$CH$7:$CH$100,0)+6)):INDIRECT(_xlfn.CONCAT($CI$1,MATCH(D65,$CH$7:$CH$100,0)+6+SUM(IF((D65=$CH$7:$CH$59)=TRUE,1,0))-1))*$R$3)),3)=1,1,0)),W65-INDIRECT(_xlfn.CONCAT($CI$1,MATCH(D65,$CH$7:$CH$100,0)+6)):INDIRECT(_xlfn.CONCAT($CI$1,MATCH(D65,$CH$7:$CH$100,0)+6+SUM(IF((D65=$CH$7:$CH$59)=TRUE,1,0))-1))*$R$3))/($S$3*$Q65),1,-1,TRUE)=0,"",_xlfn._xlws.SORT(TRANSPOSE(MMULT(MMULT(_xlfn.MUNIT(X65),IF(ROUND(MMULT(IF(E65=0,IF($DW$4=1,INDIRECT(_xlfn.CONCAT($CY$1,MATCH(F65,$CX$7:$CX$100,0)+6)):INDIRECT(_xlfn.CONCAT($CY$1,MATCH(F65,$CX$7:$CX$100,0)+6+SUM(IF((F65=$CX$7:$CX$59)=TRUE,1,0))-1)),INDIRECT(_xlfn.CONCAT($CQ$1,MATCH(F65,$CP$7:$CP$100,0)+6)):INDIRECT(_xlfn.CONCAT($CQ$1,MATCH(F65,$CP$7:$CP$100,0)+6+SUM(IF((F65=$CP$7:$CP$59)=TRUE,1,0))-1))),IF(OR($DW$4=2,$DW$4=3),INDIRECT(_xlfn.CONCAT($CU$1,MATCH(E65,$CT$7:$CT$100,0)+6)):INDIRECT(_xlfn.CONCAT($CU$1,MATCH(E65,$CT$7:$CT$100,0)+6+SUM(IF((E65=$CT$7:$CT$59)=TRUE,1,0))-1)),INDIRECT(_xlfn.CONCAT($CM$1,MATCH(E65,$CL$7:$CL$100,0)+6)):INDIRECT(_xlfn.CONCAT($CM$1,MATCH(E65,$CL$7:$CL$100,0)+6+SUM(IF((E65=$CL$7:$CL$59)=TRUE,1,0))-1))))*$S$3*IF(AND($DV$4=4,F65=0),1.1,1),1/TRANSPOSE(W65-INDIRECT(_xlfn.CONCAT($CI$1,MATCH(D65,$CH$7:$CH$100,0)+6)):INDIRECT(_xlfn.CONCAT($CI$1,MATCH(D65,$CH$7:$CH$100,0)+6+SUM(IF((D65=$CH$7:$CH$59)=TRUE,1,0))-1))*$R$3)),3)=1,1,0)),W65-INDIRECT(_xlfn.CONCAT($CI$1,MATCH(D65,$CH$7:$CH$100,0)+6)):INDIRECT(_xlfn.CONCAT($CI$1,MATCH(D65,$CH$7:$CH$100,0)+6+SUM(IF((D65=$CH$7:$CH$59)=TRUE,1,0))-1))*$R$3))/($S$3*$Q65),1,-1,TRUE)),1),"")</f>
        <v/>
      </c>
      <c r="AB65" s="65"/>
      <c r="AC65" s="65"/>
      <c r="AD65" s="65"/>
      <c r="AE65" s="65"/>
      <c r="AF65" s="65"/>
      <c r="AG65" s="65"/>
      <c r="AH65" s="65"/>
      <c r="AI65" s="6"/>
      <c r="AJ65" s="28" t="str">
        <f t="shared" ca="1" si="24"/>
        <v/>
      </c>
      <c r="AK65" s="29" t="str">
        <f t="shared" si="25"/>
        <v/>
      </c>
      <c r="AL65" s="29" t="str">
        <f t="shared" si="26"/>
        <v/>
      </c>
      <c r="AM65" s="29" t="str">
        <f t="shared" si="27"/>
        <v/>
      </c>
      <c r="AN65" s="112" t="str">
        <f t="shared" si="28"/>
        <v/>
      </c>
      <c r="AO65" s="28" t="str">
        <f t="shared" ca="1" si="14"/>
        <v/>
      </c>
      <c r="AP65" s="29" t="str">
        <f t="shared" si="15"/>
        <v/>
      </c>
      <c r="AQ65" s="29" t="str">
        <f t="shared" si="16"/>
        <v/>
      </c>
      <c r="AR65" s="29" t="str">
        <f t="shared" si="17"/>
        <v/>
      </c>
      <c r="AS65" s="30" t="str">
        <f t="shared" si="18"/>
        <v/>
      </c>
      <c r="AT65" s="6"/>
      <c r="AU65" s="20"/>
      <c r="AV65" s="20"/>
      <c r="AW65" s="44">
        <f t="shared" si="30"/>
        <v>12</v>
      </c>
      <c r="AX65" s="35" t="e">
        <f t="shared" si="31"/>
        <v>#N/A</v>
      </c>
      <c r="AY65" s="35" t="e" cm="1">
        <f t="array" ref="AY65">_xlfn.XMATCH(1,IF(IF((AU65=$DP$24:$EO$24)=TRUE,1,0)+IF((AV65=$DP$25:$EO$25)=TRUE,1,0)=2,1,0))</f>
        <v>#N/A</v>
      </c>
      <c r="AZ65" s="35" t="str" cm="1">
        <f t="array" aca="1" ref="AZ65:BD65" ca="1">AJ65:AN65</f>
        <v/>
      </c>
      <c r="BA65" s="35" t="str">
        <f ca="1"/>
        <v/>
      </c>
      <c r="BB65" s="35" t="str">
        <f ca="1"/>
        <v/>
      </c>
      <c r="BC65" s="35" t="str">
        <f ca="1"/>
        <v/>
      </c>
      <c r="BD65" s="35" t="str">
        <f ca="1"/>
        <v/>
      </c>
      <c r="BE65" s="35">
        <f t="shared" si="32"/>
        <v>0</v>
      </c>
      <c r="BF65" s="35" t="e" cm="1">
        <f t="array" ref="BF65">IF(AND(BE65=1,AX65&lt;&gt;1),VLOOKUP(E65,변환표준점수!$H$8:$O$60,_xlfn.XMATCH('표점 계산기'!$AU65,변환표준점수!$I$6:$O$6)+1,FALSE),IF(AND($E65=0,$DW$4=1),INDEX($CQ$7:$CQ$73,SUM(IF(AO65=$CY$7:$CY$59,ROW($A$1:$A$50),0))),IF(AND($E65&lt;&gt;0,$DW$4&lt;&gt;1),INDEX($CM$7:$CM$73,SUM(IF(AO65=$CU$7:$CU$59,ROW($A$1:$A$50),0))),AO65:AS65)))</f>
        <v>#N/A</v>
      </c>
      <c r="BG65" s="35"/>
      <c r="BH65" s="35"/>
      <c r="BI65" s="35"/>
      <c r="BJ65" s="35"/>
      <c r="BK65" s="35" t="e">
        <f>VLOOKUP(G65,변환표준점수!$X$8:$AM$16,_xlfn.XMATCH(AU65,변환표준점수!$Y$5:$AM$5)+IF(OR(AW65=6,AW65=7,AW65=10,AW65=11),IF(AX65=1,0,1),0)+1,FALSE)</f>
        <v>#N/A</v>
      </c>
      <c r="BL65" s="35" t="e">
        <f>VLOOKUP(H65,변환표준점수!$AO$8:$BE$16,_xlfn.XMATCH(AU65,변환표준점수!$AP$5:$BE$5)+IF(OR(AW65=3,AW65=6,AW65=8,AW65=9,AW65=10),IF(AX65=1,0,1),0)+1,FALSE)</f>
        <v>#N/A</v>
      </c>
      <c r="BM65" s="35" t="e">
        <f>IF(I65=0,VLOOKUP(K65,변환표준점수!$BU$8:$CF$62,'표점 계산기'!$AW65+1,FALSE),VLOOKUP(I65,변환표준점수!$BH$8:$BS$62,'표점 계산기'!$AW65+1,FALSE))</f>
        <v>#N/A</v>
      </c>
      <c r="BN65" s="35" t="e">
        <f>IF(J65=0,VLOOKUP(L65,변환표준점수!$BU$8:$CF$62,'표점 계산기'!$AW65+1,FALSE),VLOOKUP(J65,변환표준점수!$BH$8:$BS$62,'표점 계산기'!$AW65+1,FALSE))</f>
        <v>#N/A</v>
      </c>
      <c r="BO65" s="35" cm="1">
        <f t="array" ref="BO65">IF(M65=0,0,IF(OR(AW65=3,AW65=4),0,IF(AW65=1,INDEX($DI$7:$DI$15,SUM(IF(M65&lt;$DH$7:$DH$15=TRUE,1,0))+1),VLOOKUP(M65,변환표준점수!$BH$8:$BS$62,'표점 계산기'!AW65+1,FALSE))))</f>
        <v>0</v>
      </c>
      <c r="BP65" s="35" t="e" cm="1">
        <f t="array" ref="BP65">INDEX($DP$24:$EO$31,COLUMN(C60),$AY65)</f>
        <v>#N/A</v>
      </c>
      <c r="BQ65" s="35" t="e" cm="1">
        <f t="array" ref="BQ65">INDEX($DP$24:$EO$31,COLUMN(D60),$AY65)</f>
        <v>#N/A</v>
      </c>
      <c r="BR65" s="35" t="e" cm="1">
        <f t="array" ref="BR65">INDEX($DP$24:$EO$31,COLUMN(E60),$AY65)</f>
        <v>#N/A</v>
      </c>
      <c r="BS65" s="35" t="e" cm="1">
        <f t="array" ref="BS65">INDEX($DP$24:$EO$31,COLUMN(F60),$AY65)</f>
        <v>#N/A</v>
      </c>
      <c r="BT65" s="35" t="e" cm="1">
        <f t="array" ref="BT65">INDEX($DP$24:$EO$31,COLUMN(G60),$AY65)</f>
        <v>#N/A</v>
      </c>
      <c r="BU65" s="35" t="e" cm="1">
        <f t="array" ref="BU65">INDEX($DP$24:$EO$31,COLUMN(H60),$AY65)</f>
        <v>#N/A</v>
      </c>
      <c r="BV65" s="59" t="str" cm="1">
        <f t="array" aca="1" ref="BV65:BZ65" ca="1">IFERROR(ROUND(IF(IFERROR(BF65:BJ65/BF65:BJ65,0)=1,(IFERROR(AZ65:BD65*BP65,0)+IFERROR(BF65:BJ65*BQ65,0)+(SUM(BM65:BO65)-MIN(BM65:BO65))*BR65+BK65*BS65+BL65*BT65)*BU65+BK65*(1-BS65)+BL65*(1-BT65)+IF(AW65=1,BO65,0),""),2),"")</f>
        <v/>
      </c>
      <c r="BW65" s="48" t="str">
        <f ca="1"/>
        <v/>
      </c>
      <c r="BX65" s="48" t="str">
        <f ca="1"/>
        <v/>
      </c>
      <c r="BY65" s="48" t="str">
        <f ca="1"/>
        <v/>
      </c>
      <c r="BZ65" s="60" t="str">
        <f ca="1"/>
        <v/>
      </c>
      <c r="CA65" s="6"/>
      <c r="CB65" s="5"/>
      <c r="CC65" s="5"/>
      <c r="CD65" s="5"/>
      <c r="CE65" s="5"/>
      <c r="CF65" s="5"/>
      <c r="CG65" s="5"/>
      <c r="CH65" s="64">
        <v>20</v>
      </c>
      <c r="CI65" s="64">
        <v>82</v>
      </c>
      <c r="CJ65" s="64">
        <v>20</v>
      </c>
      <c r="CK65" s="5"/>
      <c r="CL65" s="64">
        <v>18</v>
      </c>
      <c r="CM65" s="64">
        <v>78</v>
      </c>
      <c r="CN65" s="64">
        <v>18</v>
      </c>
      <c r="CO65" s="5"/>
      <c r="CP65" s="64">
        <v>19</v>
      </c>
      <c r="CQ65" s="64">
        <v>78</v>
      </c>
      <c r="CR65" s="64">
        <v>19</v>
      </c>
      <c r="CS65" s="5"/>
      <c r="CT65" s="64">
        <v>18</v>
      </c>
      <c r="CU65" s="6"/>
      <c r="CV65" s="64">
        <v>18</v>
      </c>
      <c r="CW65" s="5"/>
      <c r="CX65" s="6">
        <v>37</v>
      </c>
      <c r="CY65" s="6">
        <v>95</v>
      </c>
      <c r="CZ65" s="6">
        <v>49</v>
      </c>
      <c r="DA65" s="5"/>
      <c r="DB65" s="5"/>
      <c r="DC65" s="5"/>
      <c r="DD65" s="5"/>
      <c r="DE65" s="5"/>
      <c r="DF65" s="5"/>
      <c r="DG65" s="5"/>
      <c r="DH65" s="5"/>
      <c r="DI65" s="5"/>
      <c r="DJ65" s="5"/>
      <c r="DK65" s="6">
        <v>42</v>
      </c>
      <c r="DL65" s="5">
        <v>48.52</v>
      </c>
      <c r="DM65" s="5" t="e">
        <f>VLOOKUP(DK65,변환표준점수!$BU$8:$CF$46,1+'표점 계산기'!$DV$4,FALSE)</f>
        <v>#N/A</v>
      </c>
      <c r="DN65" s="5"/>
      <c r="DO65" s="5"/>
      <c r="DP65" s="5"/>
      <c r="DQ65" s="5"/>
      <c r="DR65" s="5"/>
      <c r="DS65" s="5"/>
      <c r="DT65" s="5"/>
      <c r="DU65" s="6"/>
      <c r="DV65" s="6"/>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row>
    <row r="66" spans="1:162" x14ac:dyDescent="0.3">
      <c r="A66" s="5"/>
      <c r="B66" s="17" t="str">
        <f t="shared" si="2"/>
        <v/>
      </c>
      <c r="C66" s="23"/>
      <c r="D66" s="23"/>
      <c r="E66" s="23"/>
      <c r="F66" s="23"/>
      <c r="G66" s="23"/>
      <c r="H66" s="24"/>
      <c r="I66" s="24"/>
      <c r="J66" s="24"/>
      <c r="K66" s="24"/>
      <c r="L66" s="24"/>
      <c r="M66" s="24"/>
      <c r="N66" s="23"/>
      <c r="O66" s="24"/>
      <c r="P66" s="6"/>
      <c r="Q66" s="65">
        <f t="shared" si="3"/>
        <v>1</v>
      </c>
      <c r="R66" s="6" t="e">
        <f t="shared" si="20"/>
        <v>#N/A</v>
      </c>
      <c r="S66" s="6" t="e">
        <f t="shared" si="21"/>
        <v>#N/A</v>
      </c>
      <c r="T66" s="6" t="e">
        <f t="shared" si="22"/>
        <v>#N/A</v>
      </c>
      <c r="U66" s="6" t="e">
        <f t="shared" si="23"/>
        <v>#N/A</v>
      </c>
      <c r="V66" s="8" cm="1">
        <f t="array" ref="V66">IF(M66=0,0,IF(OR($DV$4=3,$DV$4=4),0,IF($DV$4=1,INDEX($DI$7:$DI$15,SUM(IF(M66&lt;$DH$7:$DH$15=TRUE,1,0))+1),VLOOKUP(M66,$DK$7:$DL$107,2,FALSE))))</f>
        <v>0</v>
      </c>
      <c r="W66" s="6" t="e">
        <f t="shared" si="8"/>
        <v>#N/A</v>
      </c>
      <c r="X66" s="65" cm="1">
        <f t="array" aca="1" ref="X66" ca="1">SUM(IF((IF(E66=0,INDIRECT(_xlfn.CONCAT($CQ$1,MATCH(F66,$CP$7:$CP$100,0)+6)):INDIRECT(_xlfn.CONCAT($CQ$1,MATCH(F66,$CP$7:$CP$100,0)+6+SUM(IF((F66=$CP$7:$CP$59)=TRUE,1,0))-1)),INDIRECT(_xlfn.CONCAT($CM$1,MATCH(E66,$CL$7:$CL$100,0)+6)):INDIRECT(_xlfn.CONCAT($CM$1,MATCH(E66,$CL$7:$CL$100,0)+6+SUM(IF((E66=$CL$7:$CL$59)=TRUE,1,0))-1)))*$S$3*$Q66)=0,0,1))</f>
        <v>2</v>
      </c>
      <c r="Y66" s="65" t="e" cm="1">
        <f t="array" aca="1" ref="Y66" ca="1">SUM(IF((TRANSPOSE(MMULT(MMULT(_xlfn.MUNIT(X66),IF(ROUND(MMULT(IF(E66=0,INDIRECT(_xlfn.CONCAT($CQ$1,MATCH(F66,$CP$7:$CP$100,0)+6)):INDIRECT(_xlfn.CONCAT($CQ$1,MATCH(F66,$CP$7:$CP$100,0)+6+SUM(IF((F66=$CP$7:$CP$59)=TRUE,1,0))-1)),INDIRECT(_xlfn.CONCAT($CM$1,MATCH(E66,$CL$7:$CL$100,0)+6)):INDIRECT(_xlfn.CONCAT($CM$1,MATCH(E66,$CL$7:$CL$100,0)+6+SUM(IF((E66=$CL$7:$CL$59)=TRUE,1,0))-1)))*$S$3*$Q66,1/TRANSPOSE(W66-INDIRECT(_xlfn.CONCAT($CI$1,MATCH(D66,$CH$7:$CH$100,0)+6)):INDIRECT(_xlfn.CONCAT($CI$1,MATCH(D66,$CH$7:$CH$100,0)+6+SUM(IF((D66=$CH$7:$CH$59)=TRUE,1,0))-1))*$R$3)),1)=1,1,0)),W66-INDIRECT(_xlfn.CONCAT($CI$1,MATCH(D66,$CH$7:$CH$100,0)+6)):INDIRECT(_xlfn.CONCAT($CI$1,MATCH(D66,$CH$7:$CH$100,0)+6+SUM(IF((D66=$CH$7:$CH$59)=TRUE,1,0))-1))*$R$3)))=0,0,1))</f>
        <v>#N/A</v>
      </c>
      <c r="Z66" s="65"/>
      <c r="AA66" s="65" t="str" cm="1">
        <f t="array" aca="1" ref="AA66" ca="1">IFERROR(ROUND(IF(_xlfn._xlws.SORT(TRANSPOSE(MMULT(MMULT(_xlfn.MUNIT(X66),IF(ROUND(MMULT(IF(E66=0,IF($DW$4=1,INDIRECT(_xlfn.CONCAT($CY$1,MATCH(F66,$CX$7:$CX$100,0)+6)):INDIRECT(_xlfn.CONCAT($CY$1,MATCH(F66,$CX$7:$CX$100,0)+6+SUM(IF((F66=$CX$7:$CX$59)=TRUE,1,0))-1)),INDIRECT(_xlfn.CONCAT($CQ$1,MATCH(F66,$CP$7:$CP$100,0)+6)):INDIRECT(_xlfn.CONCAT($CQ$1,MATCH(F66,$CP$7:$CP$100,0)+6+SUM(IF((F66=$CP$7:$CP$59)=TRUE,1,0))-1))),IF(OR($DW$4=2,$DW$4=3),INDIRECT(_xlfn.CONCAT($CU$1,MATCH(E66,$CT$7:$CT$100,0)+6)):INDIRECT(_xlfn.CONCAT($CU$1,MATCH(E66,$CT$7:$CT$100,0)+6+SUM(IF((E66=$CT$7:$CT$59)=TRUE,1,0))-1)),INDIRECT(_xlfn.CONCAT($CM$1,MATCH(E66,$CL$7:$CL$100,0)+6)):INDIRECT(_xlfn.CONCAT($CM$1,MATCH(E66,$CL$7:$CL$100,0)+6+SUM(IF((E66=$CL$7:$CL$59)=TRUE,1,0))-1))))*$S$3*IF(AND($DV$4=4,F66=0),1.1,1),1/TRANSPOSE(W66-INDIRECT(_xlfn.CONCAT($CI$1,MATCH(D66,$CH$7:$CH$100,0)+6)):INDIRECT(_xlfn.CONCAT($CI$1,MATCH(D66,$CH$7:$CH$100,0)+6+SUM(IF((D66=$CH$7:$CH$59)=TRUE,1,0))-1))*$R$3)),3)=1,1,0)),W66-INDIRECT(_xlfn.CONCAT($CI$1,MATCH(D66,$CH$7:$CH$100,0)+6)):INDIRECT(_xlfn.CONCAT($CI$1,MATCH(D66,$CH$7:$CH$100,0)+6+SUM(IF((D66=$CH$7:$CH$59)=TRUE,1,0))-1))*$R$3))/($S$3*$Q66),1,-1,TRUE)=0,"",_xlfn._xlws.SORT(TRANSPOSE(MMULT(MMULT(_xlfn.MUNIT(X66),IF(ROUND(MMULT(IF(E66=0,IF($DW$4=1,INDIRECT(_xlfn.CONCAT($CY$1,MATCH(F66,$CX$7:$CX$100,0)+6)):INDIRECT(_xlfn.CONCAT($CY$1,MATCH(F66,$CX$7:$CX$100,0)+6+SUM(IF((F66=$CX$7:$CX$59)=TRUE,1,0))-1)),INDIRECT(_xlfn.CONCAT($CQ$1,MATCH(F66,$CP$7:$CP$100,0)+6)):INDIRECT(_xlfn.CONCAT($CQ$1,MATCH(F66,$CP$7:$CP$100,0)+6+SUM(IF((F66=$CP$7:$CP$59)=TRUE,1,0))-1))),IF(OR($DW$4=2,$DW$4=3),INDIRECT(_xlfn.CONCAT($CU$1,MATCH(E66,$CT$7:$CT$100,0)+6)):INDIRECT(_xlfn.CONCAT($CU$1,MATCH(E66,$CT$7:$CT$100,0)+6+SUM(IF((E66=$CT$7:$CT$59)=TRUE,1,0))-1)),INDIRECT(_xlfn.CONCAT($CM$1,MATCH(E66,$CL$7:$CL$100,0)+6)):INDIRECT(_xlfn.CONCAT($CM$1,MATCH(E66,$CL$7:$CL$100,0)+6+SUM(IF((E66=$CL$7:$CL$59)=TRUE,1,0))-1))))*$S$3*IF(AND($DV$4=4,F66=0),1.1,1),1/TRANSPOSE(W66-INDIRECT(_xlfn.CONCAT($CI$1,MATCH(D66,$CH$7:$CH$100,0)+6)):INDIRECT(_xlfn.CONCAT($CI$1,MATCH(D66,$CH$7:$CH$100,0)+6+SUM(IF((D66=$CH$7:$CH$59)=TRUE,1,0))-1))*$R$3)),3)=1,1,0)),W66-INDIRECT(_xlfn.CONCAT($CI$1,MATCH(D66,$CH$7:$CH$100,0)+6)):INDIRECT(_xlfn.CONCAT($CI$1,MATCH(D66,$CH$7:$CH$100,0)+6+SUM(IF((D66=$CH$7:$CH$59)=TRUE,1,0))-1))*$R$3))/($S$3*$Q66),1,-1,TRUE)),1),"")</f>
        <v/>
      </c>
      <c r="AB66" s="65"/>
      <c r="AC66" s="65"/>
      <c r="AD66" s="65"/>
      <c r="AE66" s="65"/>
      <c r="AF66" s="65"/>
      <c r="AG66" s="65"/>
      <c r="AH66" s="65"/>
      <c r="AI66" s="6"/>
      <c r="AJ66" s="28" t="str">
        <f t="shared" ca="1" si="24"/>
        <v/>
      </c>
      <c r="AK66" s="29" t="str">
        <f t="shared" si="25"/>
        <v/>
      </c>
      <c r="AL66" s="29" t="str">
        <f t="shared" si="26"/>
        <v/>
      </c>
      <c r="AM66" s="29" t="str">
        <f t="shared" si="27"/>
        <v/>
      </c>
      <c r="AN66" s="112" t="str">
        <f t="shared" si="28"/>
        <v/>
      </c>
      <c r="AO66" s="28" t="str">
        <f t="shared" ca="1" si="14"/>
        <v/>
      </c>
      <c r="AP66" s="29" t="str">
        <f t="shared" si="15"/>
        <v/>
      </c>
      <c r="AQ66" s="29" t="str">
        <f t="shared" si="16"/>
        <v/>
      </c>
      <c r="AR66" s="29" t="str">
        <f t="shared" si="17"/>
        <v/>
      </c>
      <c r="AS66" s="30" t="str">
        <f t="shared" si="18"/>
        <v/>
      </c>
      <c r="AT66" s="6"/>
      <c r="AU66" s="20"/>
      <c r="AV66" s="20"/>
      <c r="AW66" s="44">
        <f t="shared" si="30"/>
        <v>12</v>
      </c>
      <c r="AX66" s="35" t="e">
        <f t="shared" si="31"/>
        <v>#N/A</v>
      </c>
      <c r="AY66" s="35" t="e" cm="1">
        <f t="array" ref="AY66">_xlfn.XMATCH(1,IF(IF((AU66=$DP$24:$EO$24)=TRUE,1,0)+IF((AV66=$DP$25:$EO$25)=TRUE,1,0)=2,1,0))</f>
        <v>#N/A</v>
      </c>
      <c r="AZ66" s="35" t="str" cm="1">
        <f t="array" aca="1" ref="AZ66:BD66" ca="1">AJ66:AN66</f>
        <v/>
      </c>
      <c r="BA66" s="35" t="str">
        <f ca="1"/>
        <v/>
      </c>
      <c r="BB66" s="35" t="str">
        <f ca="1"/>
        <v/>
      </c>
      <c r="BC66" s="35" t="str">
        <f ca="1"/>
        <v/>
      </c>
      <c r="BD66" s="35" t="str">
        <f ca="1"/>
        <v/>
      </c>
      <c r="BE66" s="35">
        <f t="shared" si="32"/>
        <v>0</v>
      </c>
      <c r="BF66" s="35" t="e" cm="1">
        <f t="array" ref="BF66">IF(AND(BE66=1,AX66&lt;&gt;1),VLOOKUP(E66,변환표준점수!$H$8:$O$60,_xlfn.XMATCH('표점 계산기'!$AU66,변환표준점수!$I$6:$O$6)+1,FALSE),IF(AND($E66=0,$DW$4=1),INDEX($CQ$7:$CQ$73,SUM(IF(AO66=$CY$7:$CY$59,ROW($A$1:$A$50),0))),IF(AND($E66&lt;&gt;0,$DW$4&lt;&gt;1),INDEX($CM$7:$CM$73,SUM(IF(AO66=$CU$7:$CU$59,ROW($A$1:$A$50),0))),AO66:AS66)))</f>
        <v>#N/A</v>
      </c>
      <c r="BG66" s="35"/>
      <c r="BH66" s="35"/>
      <c r="BI66" s="35"/>
      <c r="BJ66" s="35"/>
      <c r="BK66" s="35" t="e">
        <f>VLOOKUP(G66,변환표준점수!$X$8:$AM$16,_xlfn.XMATCH(AU66,변환표준점수!$Y$5:$AM$5)+IF(OR(AW66=6,AW66=7,AW66=10,AW66=11),IF(AX66=1,0,1),0)+1,FALSE)</f>
        <v>#N/A</v>
      </c>
      <c r="BL66" s="35" t="e">
        <f>VLOOKUP(H66,변환표준점수!$AO$8:$BE$16,_xlfn.XMATCH(AU66,변환표준점수!$AP$5:$BE$5)+IF(OR(AW66=3,AW66=6,AW66=8,AW66=9,AW66=10),IF(AX66=1,0,1),0)+1,FALSE)</f>
        <v>#N/A</v>
      </c>
      <c r="BM66" s="35" t="e">
        <f>IF(I66=0,VLOOKUP(K66,변환표준점수!$BU$8:$CF$62,'표점 계산기'!$AW66+1,FALSE),VLOOKUP(I66,변환표준점수!$BH$8:$BS$62,'표점 계산기'!$AW66+1,FALSE))</f>
        <v>#N/A</v>
      </c>
      <c r="BN66" s="35" t="e">
        <f>IF(J66=0,VLOOKUP(L66,변환표준점수!$BU$8:$CF$62,'표점 계산기'!$AW66+1,FALSE),VLOOKUP(J66,변환표준점수!$BH$8:$BS$62,'표점 계산기'!$AW66+1,FALSE))</f>
        <v>#N/A</v>
      </c>
      <c r="BO66" s="35" cm="1">
        <f t="array" ref="BO66">IF(M66=0,0,IF(OR(AW66=3,AW66=4),0,IF(AW66=1,INDEX($DI$7:$DI$15,SUM(IF(M66&lt;$DH$7:$DH$15=TRUE,1,0))+1),VLOOKUP(M66,변환표준점수!$BH$8:$BS$62,'표점 계산기'!AW66+1,FALSE))))</f>
        <v>0</v>
      </c>
      <c r="BP66" s="35" t="e" cm="1">
        <f t="array" ref="BP66">INDEX($DP$24:$EO$31,COLUMN(C61),$AY66)</f>
        <v>#N/A</v>
      </c>
      <c r="BQ66" s="35" t="e" cm="1">
        <f t="array" ref="BQ66">INDEX($DP$24:$EO$31,COLUMN(D61),$AY66)</f>
        <v>#N/A</v>
      </c>
      <c r="BR66" s="35" t="e" cm="1">
        <f t="array" ref="BR66">INDEX($DP$24:$EO$31,COLUMN(E61),$AY66)</f>
        <v>#N/A</v>
      </c>
      <c r="BS66" s="35" t="e" cm="1">
        <f t="array" ref="BS66">INDEX($DP$24:$EO$31,COLUMN(F61),$AY66)</f>
        <v>#N/A</v>
      </c>
      <c r="BT66" s="35" t="e" cm="1">
        <f t="array" ref="BT66">INDEX($DP$24:$EO$31,COLUMN(G61),$AY66)</f>
        <v>#N/A</v>
      </c>
      <c r="BU66" s="35" t="e" cm="1">
        <f t="array" ref="BU66">INDEX($DP$24:$EO$31,COLUMN(H61),$AY66)</f>
        <v>#N/A</v>
      </c>
      <c r="BV66" s="59" t="str" cm="1">
        <f t="array" aca="1" ref="BV66:BZ66" ca="1">IFERROR(ROUND(IF(IFERROR(BF66:BJ66/BF66:BJ66,0)=1,(IFERROR(AZ66:BD66*BP66,0)+IFERROR(BF66:BJ66*BQ66,0)+(SUM(BM66:BO66)-MIN(BM66:BO66))*BR66+BK66*BS66+BL66*BT66)*BU66+BK66*(1-BS66)+BL66*(1-BT66)+IF(AW66=1,BO66,0),""),2),"")</f>
        <v/>
      </c>
      <c r="BW66" s="48" t="str">
        <f ca="1"/>
        <v/>
      </c>
      <c r="BX66" s="48" t="str">
        <f ca="1"/>
        <v/>
      </c>
      <c r="BY66" s="48" t="str">
        <f ca="1"/>
        <v/>
      </c>
      <c r="BZ66" s="60" t="str">
        <f ca="1"/>
        <v/>
      </c>
      <c r="CA66" s="6"/>
      <c r="CB66" s="5"/>
      <c r="CC66" s="5"/>
      <c r="CD66" s="5"/>
      <c r="CE66" s="5"/>
      <c r="CF66" s="5"/>
      <c r="CG66" s="5"/>
      <c r="CH66" s="64">
        <v>19</v>
      </c>
      <c r="CI66" s="64">
        <v>81</v>
      </c>
      <c r="CJ66" s="64">
        <v>19</v>
      </c>
      <c r="CK66" s="5"/>
      <c r="CL66" s="64">
        <v>17</v>
      </c>
      <c r="CM66" s="64">
        <v>77</v>
      </c>
      <c r="CN66" s="64">
        <v>17</v>
      </c>
      <c r="CO66" s="5"/>
      <c r="CP66" s="64">
        <v>15</v>
      </c>
      <c r="CQ66" s="64">
        <v>77</v>
      </c>
      <c r="CR66" s="64">
        <v>15</v>
      </c>
      <c r="CS66" s="5"/>
      <c r="CT66" s="64">
        <v>17</v>
      </c>
      <c r="CU66" s="6"/>
      <c r="CV66" s="64">
        <v>17</v>
      </c>
      <c r="CW66" s="5"/>
      <c r="CX66" s="6">
        <v>36</v>
      </c>
      <c r="CY66" s="6">
        <v>94</v>
      </c>
      <c r="CZ66" s="6">
        <v>47</v>
      </c>
      <c r="DA66" s="5"/>
      <c r="DB66" s="5"/>
      <c r="DC66" s="5"/>
      <c r="DD66" s="5"/>
      <c r="DE66" s="5"/>
      <c r="DF66" s="5"/>
      <c r="DG66" s="5"/>
      <c r="DH66" s="5"/>
      <c r="DI66" s="5"/>
      <c r="DJ66" s="5"/>
      <c r="DK66" s="5">
        <v>41</v>
      </c>
      <c r="DL66" s="5">
        <v>48.52</v>
      </c>
      <c r="DM66" s="5" t="e">
        <f>VLOOKUP(DK66,변환표준점수!$BU$8:$CF$46,1+'표점 계산기'!$DV$4,FALSE)</f>
        <v>#N/A</v>
      </c>
      <c r="DN66" s="5"/>
      <c r="DO66" s="5"/>
      <c r="DP66" s="5"/>
      <c r="DQ66" s="5"/>
      <c r="DR66" s="5"/>
      <c r="DS66" s="5"/>
      <c r="DT66" s="5"/>
      <c r="DU66" s="6"/>
      <c r="DV66" s="6"/>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row>
    <row r="67" spans="1:162" x14ac:dyDescent="0.3">
      <c r="A67" s="5"/>
      <c r="B67" s="17" t="str">
        <f t="shared" si="2"/>
        <v/>
      </c>
      <c r="C67" s="23"/>
      <c r="D67" s="23"/>
      <c r="E67" s="23"/>
      <c r="F67" s="23"/>
      <c r="G67" s="23"/>
      <c r="H67" s="24"/>
      <c r="I67" s="24"/>
      <c r="J67" s="24"/>
      <c r="K67" s="24"/>
      <c r="L67" s="24"/>
      <c r="M67" s="24"/>
      <c r="N67" s="23"/>
      <c r="O67" s="24"/>
      <c r="P67" s="6"/>
      <c r="Q67" s="65">
        <f t="shared" si="3"/>
        <v>1</v>
      </c>
      <c r="R67" s="6" t="e">
        <f t="shared" si="20"/>
        <v>#N/A</v>
      </c>
      <c r="S67" s="6" t="e">
        <f t="shared" si="21"/>
        <v>#N/A</v>
      </c>
      <c r="T67" s="6" t="e">
        <f t="shared" si="22"/>
        <v>#N/A</v>
      </c>
      <c r="U67" s="6" t="e">
        <f t="shared" si="23"/>
        <v>#N/A</v>
      </c>
      <c r="V67" s="8" cm="1">
        <f t="array" ref="V67">IF(M67=0,0,IF(OR($DV$4=3,$DV$4=4),0,IF($DV$4=1,INDEX($DI$7:$DI$15,SUM(IF(M67&lt;$DH$7:$DH$15=TRUE,1,0))+1),VLOOKUP(M67,$DK$7:$DL$107,2,FALSE))))</f>
        <v>0</v>
      </c>
      <c r="W67" s="6" t="e">
        <f t="shared" si="8"/>
        <v>#N/A</v>
      </c>
      <c r="X67" s="65" cm="1">
        <f t="array" aca="1" ref="X67" ca="1">SUM(IF((IF(E67=0,INDIRECT(_xlfn.CONCAT($CQ$1,MATCH(F67,$CP$7:$CP$100,0)+6)):INDIRECT(_xlfn.CONCAT($CQ$1,MATCH(F67,$CP$7:$CP$100,0)+6+SUM(IF((F67=$CP$7:$CP$59)=TRUE,1,0))-1)),INDIRECT(_xlfn.CONCAT($CM$1,MATCH(E67,$CL$7:$CL$100,0)+6)):INDIRECT(_xlfn.CONCAT($CM$1,MATCH(E67,$CL$7:$CL$100,0)+6+SUM(IF((E67=$CL$7:$CL$59)=TRUE,1,0))-1)))*$S$3*$Q67)=0,0,1))</f>
        <v>2</v>
      </c>
      <c r="Y67" s="65" t="e" cm="1">
        <f t="array" aca="1" ref="Y67" ca="1">SUM(IF((TRANSPOSE(MMULT(MMULT(_xlfn.MUNIT(X67),IF(ROUND(MMULT(IF(E67=0,INDIRECT(_xlfn.CONCAT($CQ$1,MATCH(F67,$CP$7:$CP$100,0)+6)):INDIRECT(_xlfn.CONCAT($CQ$1,MATCH(F67,$CP$7:$CP$100,0)+6+SUM(IF((F67=$CP$7:$CP$59)=TRUE,1,0))-1)),INDIRECT(_xlfn.CONCAT($CM$1,MATCH(E67,$CL$7:$CL$100,0)+6)):INDIRECT(_xlfn.CONCAT($CM$1,MATCH(E67,$CL$7:$CL$100,0)+6+SUM(IF((E67=$CL$7:$CL$59)=TRUE,1,0))-1)))*$S$3*$Q67,1/TRANSPOSE(W67-INDIRECT(_xlfn.CONCAT($CI$1,MATCH(D67,$CH$7:$CH$100,0)+6)):INDIRECT(_xlfn.CONCAT($CI$1,MATCH(D67,$CH$7:$CH$100,0)+6+SUM(IF((D67=$CH$7:$CH$59)=TRUE,1,0))-1))*$R$3)),1)=1,1,0)),W67-INDIRECT(_xlfn.CONCAT($CI$1,MATCH(D67,$CH$7:$CH$100,0)+6)):INDIRECT(_xlfn.CONCAT($CI$1,MATCH(D67,$CH$7:$CH$100,0)+6+SUM(IF((D67=$CH$7:$CH$59)=TRUE,1,0))-1))*$R$3)))=0,0,1))</f>
        <v>#N/A</v>
      </c>
      <c r="Z67" s="65"/>
      <c r="AA67" s="65" t="str" cm="1">
        <f t="array" aca="1" ref="AA67" ca="1">IFERROR(ROUND(IF(_xlfn._xlws.SORT(TRANSPOSE(MMULT(MMULT(_xlfn.MUNIT(X67),IF(ROUND(MMULT(IF(E67=0,IF($DW$4=1,INDIRECT(_xlfn.CONCAT($CY$1,MATCH(F67,$CX$7:$CX$100,0)+6)):INDIRECT(_xlfn.CONCAT($CY$1,MATCH(F67,$CX$7:$CX$100,0)+6+SUM(IF((F67=$CX$7:$CX$59)=TRUE,1,0))-1)),INDIRECT(_xlfn.CONCAT($CQ$1,MATCH(F67,$CP$7:$CP$100,0)+6)):INDIRECT(_xlfn.CONCAT($CQ$1,MATCH(F67,$CP$7:$CP$100,0)+6+SUM(IF((F67=$CP$7:$CP$59)=TRUE,1,0))-1))),IF(OR($DW$4=2,$DW$4=3),INDIRECT(_xlfn.CONCAT($CU$1,MATCH(E67,$CT$7:$CT$100,0)+6)):INDIRECT(_xlfn.CONCAT($CU$1,MATCH(E67,$CT$7:$CT$100,0)+6+SUM(IF((E67=$CT$7:$CT$59)=TRUE,1,0))-1)),INDIRECT(_xlfn.CONCAT($CM$1,MATCH(E67,$CL$7:$CL$100,0)+6)):INDIRECT(_xlfn.CONCAT($CM$1,MATCH(E67,$CL$7:$CL$100,0)+6+SUM(IF((E67=$CL$7:$CL$59)=TRUE,1,0))-1))))*$S$3*IF(AND($DV$4=4,F67=0),1.1,1),1/TRANSPOSE(W67-INDIRECT(_xlfn.CONCAT($CI$1,MATCH(D67,$CH$7:$CH$100,0)+6)):INDIRECT(_xlfn.CONCAT($CI$1,MATCH(D67,$CH$7:$CH$100,0)+6+SUM(IF((D67=$CH$7:$CH$59)=TRUE,1,0))-1))*$R$3)),3)=1,1,0)),W67-INDIRECT(_xlfn.CONCAT($CI$1,MATCH(D67,$CH$7:$CH$100,0)+6)):INDIRECT(_xlfn.CONCAT($CI$1,MATCH(D67,$CH$7:$CH$100,0)+6+SUM(IF((D67=$CH$7:$CH$59)=TRUE,1,0))-1))*$R$3))/($S$3*$Q67),1,-1,TRUE)=0,"",_xlfn._xlws.SORT(TRANSPOSE(MMULT(MMULT(_xlfn.MUNIT(X67),IF(ROUND(MMULT(IF(E67=0,IF($DW$4=1,INDIRECT(_xlfn.CONCAT($CY$1,MATCH(F67,$CX$7:$CX$100,0)+6)):INDIRECT(_xlfn.CONCAT($CY$1,MATCH(F67,$CX$7:$CX$100,0)+6+SUM(IF((F67=$CX$7:$CX$59)=TRUE,1,0))-1)),INDIRECT(_xlfn.CONCAT($CQ$1,MATCH(F67,$CP$7:$CP$100,0)+6)):INDIRECT(_xlfn.CONCAT($CQ$1,MATCH(F67,$CP$7:$CP$100,0)+6+SUM(IF((F67=$CP$7:$CP$59)=TRUE,1,0))-1))),IF(OR($DW$4=2,$DW$4=3),INDIRECT(_xlfn.CONCAT($CU$1,MATCH(E67,$CT$7:$CT$100,0)+6)):INDIRECT(_xlfn.CONCAT($CU$1,MATCH(E67,$CT$7:$CT$100,0)+6+SUM(IF((E67=$CT$7:$CT$59)=TRUE,1,0))-1)),INDIRECT(_xlfn.CONCAT($CM$1,MATCH(E67,$CL$7:$CL$100,0)+6)):INDIRECT(_xlfn.CONCAT($CM$1,MATCH(E67,$CL$7:$CL$100,0)+6+SUM(IF((E67=$CL$7:$CL$59)=TRUE,1,0))-1))))*$S$3*IF(AND($DV$4=4,F67=0),1.1,1),1/TRANSPOSE(W67-INDIRECT(_xlfn.CONCAT($CI$1,MATCH(D67,$CH$7:$CH$100,0)+6)):INDIRECT(_xlfn.CONCAT($CI$1,MATCH(D67,$CH$7:$CH$100,0)+6+SUM(IF((D67=$CH$7:$CH$59)=TRUE,1,0))-1))*$R$3)),3)=1,1,0)),W67-INDIRECT(_xlfn.CONCAT($CI$1,MATCH(D67,$CH$7:$CH$100,0)+6)):INDIRECT(_xlfn.CONCAT($CI$1,MATCH(D67,$CH$7:$CH$100,0)+6+SUM(IF((D67=$CH$7:$CH$59)=TRUE,1,0))-1))*$R$3))/($S$3*$Q67),1,-1,TRUE)),1),"")</f>
        <v/>
      </c>
      <c r="AB67" s="65"/>
      <c r="AC67" s="65"/>
      <c r="AD67" s="65"/>
      <c r="AE67" s="65"/>
      <c r="AF67" s="65"/>
      <c r="AG67" s="65"/>
      <c r="AH67" s="65"/>
      <c r="AI67" s="6"/>
      <c r="AJ67" s="28" t="str">
        <f t="shared" ca="1" si="24"/>
        <v/>
      </c>
      <c r="AK67" s="29" t="str">
        <f t="shared" si="25"/>
        <v/>
      </c>
      <c r="AL67" s="29" t="str">
        <f t="shared" si="26"/>
        <v/>
      </c>
      <c r="AM67" s="29" t="str">
        <f t="shared" si="27"/>
        <v/>
      </c>
      <c r="AN67" s="112" t="str">
        <f t="shared" si="28"/>
        <v/>
      </c>
      <c r="AO67" s="28" t="str">
        <f t="shared" ca="1" si="14"/>
        <v/>
      </c>
      <c r="AP67" s="29" t="str">
        <f t="shared" si="15"/>
        <v/>
      </c>
      <c r="AQ67" s="29" t="str">
        <f t="shared" si="16"/>
        <v/>
      </c>
      <c r="AR67" s="29" t="str">
        <f t="shared" si="17"/>
        <v/>
      </c>
      <c r="AS67" s="30" t="str">
        <f t="shared" si="18"/>
        <v/>
      </c>
      <c r="AT67" s="6"/>
      <c r="AU67" s="20"/>
      <c r="AV67" s="20"/>
      <c r="AW67" s="44">
        <f t="shared" si="30"/>
        <v>12</v>
      </c>
      <c r="AX67" s="35" t="e">
        <f t="shared" si="31"/>
        <v>#N/A</v>
      </c>
      <c r="AY67" s="35" t="e" cm="1">
        <f t="array" ref="AY67">_xlfn.XMATCH(1,IF(IF((AU67=$DP$24:$EO$24)=TRUE,1,0)+IF((AV67=$DP$25:$EO$25)=TRUE,1,0)=2,1,0))</f>
        <v>#N/A</v>
      </c>
      <c r="AZ67" s="35" t="str" cm="1">
        <f t="array" aca="1" ref="AZ67:BD67" ca="1">AJ67:AN67</f>
        <v/>
      </c>
      <c r="BA67" s="35" t="str">
        <f ca="1"/>
        <v/>
      </c>
      <c r="BB67" s="35" t="str">
        <f ca="1"/>
        <v/>
      </c>
      <c r="BC67" s="35" t="str">
        <f ca="1"/>
        <v/>
      </c>
      <c r="BD67" s="35" t="str">
        <f ca="1"/>
        <v/>
      </c>
      <c r="BE67" s="35">
        <f t="shared" si="32"/>
        <v>0</v>
      </c>
      <c r="BF67" s="35" t="e" cm="1">
        <f t="array" ref="BF67">IF(AND(BE67=1,AX67&lt;&gt;1),VLOOKUP(E67,변환표준점수!$H$8:$O$60,_xlfn.XMATCH('표점 계산기'!$AU67,변환표준점수!$I$6:$O$6)+1,FALSE),IF(AND($E67=0,$DW$4=1),INDEX($CQ$7:$CQ$73,SUM(IF(AO67=$CY$7:$CY$59,ROW($A$1:$A$50),0))),IF(AND($E67&lt;&gt;0,$DW$4&lt;&gt;1),INDEX($CM$7:$CM$73,SUM(IF(AO67=$CU$7:$CU$59,ROW($A$1:$A$50),0))),AO67:AS67)))</f>
        <v>#N/A</v>
      </c>
      <c r="BG67" s="35"/>
      <c r="BH67" s="35"/>
      <c r="BI67" s="35"/>
      <c r="BJ67" s="35"/>
      <c r="BK67" s="35" t="e">
        <f>VLOOKUP(G67,변환표준점수!$X$8:$AM$16,_xlfn.XMATCH(AU67,변환표준점수!$Y$5:$AM$5)+IF(OR(AW67=6,AW67=7,AW67=10,AW67=11),IF(AX67=1,0,1),0)+1,FALSE)</f>
        <v>#N/A</v>
      </c>
      <c r="BL67" s="35" t="e">
        <f>VLOOKUP(H67,변환표준점수!$AO$8:$BE$16,_xlfn.XMATCH(AU67,변환표준점수!$AP$5:$BE$5)+IF(OR(AW67=3,AW67=6,AW67=8,AW67=9,AW67=10),IF(AX67=1,0,1),0)+1,FALSE)</f>
        <v>#N/A</v>
      </c>
      <c r="BM67" s="35" t="e">
        <f>IF(I67=0,VLOOKUP(K67,변환표준점수!$BU$8:$CF$62,'표점 계산기'!$AW67+1,FALSE),VLOOKUP(I67,변환표준점수!$BH$8:$BS$62,'표점 계산기'!$AW67+1,FALSE))</f>
        <v>#N/A</v>
      </c>
      <c r="BN67" s="35" t="e">
        <f>IF(J67=0,VLOOKUP(L67,변환표준점수!$BU$8:$CF$62,'표점 계산기'!$AW67+1,FALSE),VLOOKUP(J67,변환표준점수!$BH$8:$BS$62,'표점 계산기'!$AW67+1,FALSE))</f>
        <v>#N/A</v>
      </c>
      <c r="BO67" s="35" cm="1">
        <f t="array" ref="BO67">IF(M67=0,0,IF(OR(AW67=3,AW67=4),0,IF(AW67=1,INDEX($DI$7:$DI$15,SUM(IF(M67&lt;$DH$7:$DH$15=TRUE,1,0))+1),VLOOKUP(M67,변환표준점수!$BH$8:$BS$62,'표점 계산기'!AW67+1,FALSE))))</f>
        <v>0</v>
      </c>
      <c r="BP67" s="35" t="e" cm="1">
        <f t="array" ref="BP67">INDEX($DP$24:$EO$31,COLUMN(C62),$AY67)</f>
        <v>#N/A</v>
      </c>
      <c r="BQ67" s="35" t="e" cm="1">
        <f t="array" ref="BQ67">INDEX($DP$24:$EO$31,COLUMN(D62),$AY67)</f>
        <v>#N/A</v>
      </c>
      <c r="BR67" s="35" t="e" cm="1">
        <f t="array" ref="BR67">INDEX($DP$24:$EO$31,COLUMN(E62),$AY67)</f>
        <v>#N/A</v>
      </c>
      <c r="BS67" s="35" t="e" cm="1">
        <f t="array" ref="BS67">INDEX($DP$24:$EO$31,COLUMN(F62),$AY67)</f>
        <v>#N/A</v>
      </c>
      <c r="BT67" s="35" t="e" cm="1">
        <f t="array" ref="BT67">INDEX($DP$24:$EO$31,COLUMN(G62),$AY67)</f>
        <v>#N/A</v>
      </c>
      <c r="BU67" s="35" t="e" cm="1">
        <f t="array" ref="BU67">INDEX($DP$24:$EO$31,COLUMN(H62),$AY67)</f>
        <v>#N/A</v>
      </c>
      <c r="BV67" s="59" t="str" cm="1">
        <f t="array" aca="1" ref="BV67:BZ67" ca="1">IFERROR(ROUND(IF(IFERROR(BF67:BJ67/BF67:BJ67,0)=1,(IFERROR(AZ67:BD67*BP67,0)+IFERROR(BF67:BJ67*BQ67,0)+(SUM(BM67:BO67)-MIN(BM67:BO67))*BR67+BK67*BS67+BL67*BT67)*BU67+BK67*(1-BS67)+BL67*(1-BT67)+IF(AW67=1,BO67,0),""),2),"")</f>
        <v/>
      </c>
      <c r="BW67" s="48" t="str">
        <f ca="1"/>
        <v/>
      </c>
      <c r="BX67" s="48" t="str">
        <f ca="1"/>
        <v/>
      </c>
      <c r="BY67" s="48" t="str">
        <f ca="1"/>
        <v/>
      </c>
      <c r="BZ67" s="60" t="str">
        <f ca="1"/>
        <v/>
      </c>
      <c r="CA67" s="6"/>
      <c r="CB67" s="5"/>
      <c r="CC67" s="5"/>
      <c r="CD67" s="5"/>
      <c r="CE67" s="5"/>
      <c r="CF67" s="5"/>
      <c r="CG67" s="5"/>
      <c r="CH67" s="64">
        <v>17</v>
      </c>
      <c r="CI67" s="64">
        <v>80</v>
      </c>
      <c r="CJ67" s="64">
        <v>17</v>
      </c>
      <c r="CK67" s="5"/>
      <c r="CL67" s="64">
        <v>16</v>
      </c>
      <c r="CM67" s="64">
        <v>76</v>
      </c>
      <c r="CN67" s="64">
        <v>16</v>
      </c>
      <c r="CO67" s="5"/>
      <c r="CP67" s="64">
        <v>13</v>
      </c>
      <c r="CQ67" s="64">
        <v>76</v>
      </c>
      <c r="CR67" s="64">
        <v>13</v>
      </c>
      <c r="CS67" s="5"/>
      <c r="CT67" s="64">
        <v>16</v>
      </c>
      <c r="CU67" s="6"/>
      <c r="CV67" s="64">
        <v>16</v>
      </c>
      <c r="CW67" s="5"/>
      <c r="CX67" s="6">
        <v>34</v>
      </c>
      <c r="CY67" s="6">
        <v>92</v>
      </c>
      <c r="CZ67" s="6">
        <v>46</v>
      </c>
      <c r="DA67" s="5"/>
      <c r="DB67" s="5"/>
      <c r="DC67" s="5"/>
      <c r="DD67" s="5"/>
      <c r="DE67" s="5"/>
      <c r="DF67" s="5"/>
      <c r="DG67" s="5"/>
      <c r="DH67" s="5"/>
      <c r="DI67" s="5"/>
      <c r="DJ67" s="5"/>
      <c r="DK67" s="6">
        <v>40</v>
      </c>
      <c r="DL67" s="5">
        <v>48.52</v>
      </c>
      <c r="DM67" s="5" t="e">
        <f>VLOOKUP(DK67,변환표준점수!$BU$8:$CF$46,1+'표점 계산기'!$DV$4,FALSE)</f>
        <v>#N/A</v>
      </c>
      <c r="DN67" s="5"/>
      <c r="DO67" s="5"/>
      <c r="DP67" s="5"/>
      <c r="DQ67" s="5"/>
      <c r="DR67" s="5"/>
      <c r="DS67" s="5"/>
      <c r="DT67" s="5"/>
      <c r="DU67" s="6"/>
      <c r="DV67" s="6"/>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row>
    <row r="68" spans="1:162" x14ac:dyDescent="0.3">
      <c r="A68" s="5"/>
      <c r="B68" s="17" t="str">
        <f t="shared" si="2"/>
        <v/>
      </c>
      <c r="C68" s="23"/>
      <c r="D68" s="23"/>
      <c r="E68" s="23"/>
      <c r="F68" s="23"/>
      <c r="G68" s="23"/>
      <c r="H68" s="24"/>
      <c r="I68" s="24"/>
      <c r="J68" s="24"/>
      <c r="K68" s="24"/>
      <c r="L68" s="24"/>
      <c r="M68" s="24"/>
      <c r="N68" s="23"/>
      <c r="O68" s="24"/>
      <c r="P68" s="6"/>
      <c r="Q68" s="65">
        <f t="shared" si="3"/>
        <v>1</v>
      </c>
      <c r="R68" s="6" t="e">
        <f t="shared" si="20"/>
        <v>#N/A</v>
      </c>
      <c r="S68" s="6" t="e">
        <f t="shared" si="21"/>
        <v>#N/A</v>
      </c>
      <c r="T68" s="6" t="e">
        <f t="shared" si="22"/>
        <v>#N/A</v>
      </c>
      <c r="U68" s="6" t="e">
        <f t="shared" si="23"/>
        <v>#N/A</v>
      </c>
      <c r="V68" s="8" cm="1">
        <f t="array" ref="V68">IF(M68=0,0,IF(OR($DV$4=3,$DV$4=4),0,IF($DV$4=1,INDEX($DI$7:$DI$15,SUM(IF(M68&lt;$DH$7:$DH$15=TRUE,1,0))+1),VLOOKUP(M68,$DK$7:$DL$107,2,FALSE))))</f>
        <v>0</v>
      </c>
      <c r="W68" s="6" t="e">
        <f t="shared" si="8"/>
        <v>#N/A</v>
      </c>
      <c r="X68" s="65" cm="1">
        <f t="array" aca="1" ref="X68" ca="1">SUM(IF((IF(E68=0,INDIRECT(_xlfn.CONCAT($CQ$1,MATCH(F68,$CP$7:$CP$100,0)+6)):INDIRECT(_xlfn.CONCAT($CQ$1,MATCH(F68,$CP$7:$CP$100,0)+6+SUM(IF((F68=$CP$7:$CP$59)=TRUE,1,0))-1)),INDIRECT(_xlfn.CONCAT($CM$1,MATCH(E68,$CL$7:$CL$100,0)+6)):INDIRECT(_xlfn.CONCAT($CM$1,MATCH(E68,$CL$7:$CL$100,0)+6+SUM(IF((E68=$CL$7:$CL$59)=TRUE,1,0))-1)))*$S$3*$Q68)=0,0,1))</f>
        <v>2</v>
      </c>
      <c r="Y68" s="65" t="e" cm="1">
        <f t="array" aca="1" ref="Y68" ca="1">SUM(IF((TRANSPOSE(MMULT(MMULT(_xlfn.MUNIT(X68),IF(ROUND(MMULT(IF(E68=0,INDIRECT(_xlfn.CONCAT($CQ$1,MATCH(F68,$CP$7:$CP$100,0)+6)):INDIRECT(_xlfn.CONCAT($CQ$1,MATCH(F68,$CP$7:$CP$100,0)+6+SUM(IF((F68=$CP$7:$CP$59)=TRUE,1,0))-1)),INDIRECT(_xlfn.CONCAT($CM$1,MATCH(E68,$CL$7:$CL$100,0)+6)):INDIRECT(_xlfn.CONCAT($CM$1,MATCH(E68,$CL$7:$CL$100,0)+6+SUM(IF((E68=$CL$7:$CL$59)=TRUE,1,0))-1)))*$S$3*$Q68,1/TRANSPOSE(W68-INDIRECT(_xlfn.CONCAT($CI$1,MATCH(D68,$CH$7:$CH$100,0)+6)):INDIRECT(_xlfn.CONCAT($CI$1,MATCH(D68,$CH$7:$CH$100,0)+6+SUM(IF((D68=$CH$7:$CH$59)=TRUE,1,0))-1))*$R$3)),1)=1,1,0)),W68-INDIRECT(_xlfn.CONCAT($CI$1,MATCH(D68,$CH$7:$CH$100,0)+6)):INDIRECT(_xlfn.CONCAT($CI$1,MATCH(D68,$CH$7:$CH$100,0)+6+SUM(IF((D68=$CH$7:$CH$59)=TRUE,1,0))-1))*$R$3)))=0,0,1))</f>
        <v>#N/A</v>
      </c>
      <c r="Z68" s="65"/>
      <c r="AA68" s="65" t="str" cm="1">
        <f t="array" aca="1" ref="AA68" ca="1">IFERROR(ROUND(IF(_xlfn._xlws.SORT(TRANSPOSE(MMULT(MMULT(_xlfn.MUNIT(X68),IF(ROUND(MMULT(IF(E68=0,IF($DW$4=1,INDIRECT(_xlfn.CONCAT($CY$1,MATCH(F68,$CX$7:$CX$100,0)+6)):INDIRECT(_xlfn.CONCAT($CY$1,MATCH(F68,$CX$7:$CX$100,0)+6+SUM(IF((F68=$CX$7:$CX$59)=TRUE,1,0))-1)),INDIRECT(_xlfn.CONCAT($CQ$1,MATCH(F68,$CP$7:$CP$100,0)+6)):INDIRECT(_xlfn.CONCAT($CQ$1,MATCH(F68,$CP$7:$CP$100,0)+6+SUM(IF((F68=$CP$7:$CP$59)=TRUE,1,0))-1))),IF(OR($DW$4=2,$DW$4=3),INDIRECT(_xlfn.CONCAT($CU$1,MATCH(E68,$CT$7:$CT$100,0)+6)):INDIRECT(_xlfn.CONCAT($CU$1,MATCH(E68,$CT$7:$CT$100,0)+6+SUM(IF((E68=$CT$7:$CT$59)=TRUE,1,0))-1)),INDIRECT(_xlfn.CONCAT($CM$1,MATCH(E68,$CL$7:$CL$100,0)+6)):INDIRECT(_xlfn.CONCAT($CM$1,MATCH(E68,$CL$7:$CL$100,0)+6+SUM(IF((E68=$CL$7:$CL$59)=TRUE,1,0))-1))))*$S$3*IF(AND($DV$4=4,F68=0),1.1,1),1/TRANSPOSE(W68-INDIRECT(_xlfn.CONCAT($CI$1,MATCH(D68,$CH$7:$CH$100,0)+6)):INDIRECT(_xlfn.CONCAT($CI$1,MATCH(D68,$CH$7:$CH$100,0)+6+SUM(IF((D68=$CH$7:$CH$59)=TRUE,1,0))-1))*$R$3)),3)=1,1,0)),W68-INDIRECT(_xlfn.CONCAT($CI$1,MATCH(D68,$CH$7:$CH$100,0)+6)):INDIRECT(_xlfn.CONCAT($CI$1,MATCH(D68,$CH$7:$CH$100,0)+6+SUM(IF((D68=$CH$7:$CH$59)=TRUE,1,0))-1))*$R$3))/($S$3*$Q68),1,-1,TRUE)=0,"",_xlfn._xlws.SORT(TRANSPOSE(MMULT(MMULT(_xlfn.MUNIT(X68),IF(ROUND(MMULT(IF(E68=0,IF($DW$4=1,INDIRECT(_xlfn.CONCAT($CY$1,MATCH(F68,$CX$7:$CX$100,0)+6)):INDIRECT(_xlfn.CONCAT($CY$1,MATCH(F68,$CX$7:$CX$100,0)+6+SUM(IF((F68=$CX$7:$CX$59)=TRUE,1,0))-1)),INDIRECT(_xlfn.CONCAT($CQ$1,MATCH(F68,$CP$7:$CP$100,0)+6)):INDIRECT(_xlfn.CONCAT($CQ$1,MATCH(F68,$CP$7:$CP$100,0)+6+SUM(IF((F68=$CP$7:$CP$59)=TRUE,1,0))-1))),IF(OR($DW$4=2,$DW$4=3),INDIRECT(_xlfn.CONCAT($CU$1,MATCH(E68,$CT$7:$CT$100,0)+6)):INDIRECT(_xlfn.CONCAT($CU$1,MATCH(E68,$CT$7:$CT$100,0)+6+SUM(IF((E68=$CT$7:$CT$59)=TRUE,1,0))-1)),INDIRECT(_xlfn.CONCAT($CM$1,MATCH(E68,$CL$7:$CL$100,0)+6)):INDIRECT(_xlfn.CONCAT($CM$1,MATCH(E68,$CL$7:$CL$100,0)+6+SUM(IF((E68=$CL$7:$CL$59)=TRUE,1,0))-1))))*$S$3*IF(AND($DV$4=4,F68=0),1.1,1),1/TRANSPOSE(W68-INDIRECT(_xlfn.CONCAT($CI$1,MATCH(D68,$CH$7:$CH$100,0)+6)):INDIRECT(_xlfn.CONCAT($CI$1,MATCH(D68,$CH$7:$CH$100,0)+6+SUM(IF((D68=$CH$7:$CH$59)=TRUE,1,0))-1))*$R$3)),3)=1,1,0)),W68-INDIRECT(_xlfn.CONCAT($CI$1,MATCH(D68,$CH$7:$CH$100,0)+6)):INDIRECT(_xlfn.CONCAT($CI$1,MATCH(D68,$CH$7:$CH$100,0)+6+SUM(IF((D68=$CH$7:$CH$59)=TRUE,1,0))-1))*$R$3))/($S$3*$Q68),1,-1,TRUE)),1),"")</f>
        <v/>
      </c>
      <c r="AB68" s="65"/>
      <c r="AC68" s="65"/>
      <c r="AD68" s="65"/>
      <c r="AE68" s="65"/>
      <c r="AF68" s="65"/>
      <c r="AG68" s="65"/>
      <c r="AH68" s="65"/>
      <c r="AI68" s="6"/>
      <c r="AJ68" s="28" t="str">
        <f t="shared" ca="1" si="24"/>
        <v/>
      </c>
      <c r="AK68" s="29" t="str">
        <f t="shared" si="25"/>
        <v/>
      </c>
      <c r="AL68" s="29" t="str">
        <f t="shared" si="26"/>
        <v/>
      </c>
      <c r="AM68" s="29" t="str">
        <f t="shared" si="27"/>
        <v/>
      </c>
      <c r="AN68" s="112" t="str">
        <f t="shared" si="28"/>
        <v/>
      </c>
      <c r="AO68" s="28" t="str">
        <f t="shared" ca="1" si="14"/>
        <v/>
      </c>
      <c r="AP68" s="29" t="str">
        <f t="shared" si="15"/>
        <v/>
      </c>
      <c r="AQ68" s="29" t="str">
        <f t="shared" si="16"/>
        <v/>
      </c>
      <c r="AR68" s="29" t="str">
        <f t="shared" si="17"/>
        <v/>
      </c>
      <c r="AS68" s="30" t="str">
        <f t="shared" si="18"/>
        <v/>
      </c>
      <c r="AT68" s="6"/>
      <c r="AU68" s="20"/>
      <c r="AV68" s="20"/>
      <c r="AW68" s="44">
        <f t="shared" si="30"/>
        <v>12</v>
      </c>
      <c r="AX68" s="35" t="e">
        <f t="shared" si="31"/>
        <v>#N/A</v>
      </c>
      <c r="AY68" s="35" t="e" cm="1">
        <f t="array" ref="AY68">_xlfn.XMATCH(1,IF(IF((AU68=$DP$24:$EO$24)=TRUE,1,0)+IF((AV68=$DP$25:$EO$25)=TRUE,1,0)=2,1,0))</f>
        <v>#N/A</v>
      </c>
      <c r="AZ68" s="35" t="str" cm="1">
        <f t="array" aca="1" ref="AZ68:BD68" ca="1">AJ68:AN68</f>
        <v/>
      </c>
      <c r="BA68" s="35" t="str">
        <f ca="1"/>
        <v/>
      </c>
      <c r="BB68" s="35" t="str">
        <f ca="1"/>
        <v/>
      </c>
      <c r="BC68" s="35" t="str">
        <f ca="1"/>
        <v/>
      </c>
      <c r="BD68" s="35" t="str">
        <f ca="1"/>
        <v/>
      </c>
      <c r="BE68" s="35">
        <f t="shared" si="32"/>
        <v>0</v>
      </c>
      <c r="BF68" s="35" t="e" cm="1">
        <f t="array" ref="BF68">IF(AND(BE68=1,AX68&lt;&gt;1),VLOOKUP(E68,변환표준점수!$H$8:$O$60,_xlfn.XMATCH('표점 계산기'!$AU68,변환표준점수!$I$6:$O$6)+1,FALSE),IF(AND($E68=0,$DW$4=1),INDEX($CQ$7:$CQ$73,SUM(IF(AO68=$CY$7:$CY$59,ROW($A$1:$A$50),0))),IF(AND($E68&lt;&gt;0,$DW$4&lt;&gt;1),INDEX($CM$7:$CM$73,SUM(IF(AO68=$CU$7:$CU$59,ROW($A$1:$A$50),0))),AO68:AS68)))</f>
        <v>#N/A</v>
      </c>
      <c r="BG68" s="35"/>
      <c r="BH68" s="35"/>
      <c r="BI68" s="35"/>
      <c r="BJ68" s="35"/>
      <c r="BK68" s="35" t="e">
        <f>VLOOKUP(G68,변환표준점수!$X$8:$AM$16,_xlfn.XMATCH(AU68,변환표준점수!$Y$5:$AM$5)+IF(OR(AW68=6,AW68=7,AW68=10,AW68=11),IF(AX68=1,0,1),0)+1,FALSE)</f>
        <v>#N/A</v>
      </c>
      <c r="BL68" s="35" t="e">
        <f>VLOOKUP(H68,변환표준점수!$AO$8:$BE$16,_xlfn.XMATCH(AU68,변환표준점수!$AP$5:$BE$5)+IF(OR(AW68=3,AW68=6,AW68=8,AW68=9,AW68=10),IF(AX68=1,0,1),0)+1,FALSE)</f>
        <v>#N/A</v>
      </c>
      <c r="BM68" s="35" t="e">
        <f>IF(I68=0,VLOOKUP(K68,변환표준점수!$BU$8:$CF$62,'표점 계산기'!$AW68+1,FALSE),VLOOKUP(I68,변환표준점수!$BH$8:$BS$62,'표점 계산기'!$AW68+1,FALSE))</f>
        <v>#N/A</v>
      </c>
      <c r="BN68" s="35" t="e">
        <f>IF(J68=0,VLOOKUP(L68,변환표준점수!$BU$8:$CF$62,'표점 계산기'!$AW68+1,FALSE),VLOOKUP(J68,변환표준점수!$BH$8:$BS$62,'표점 계산기'!$AW68+1,FALSE))</f>
        <v>#N/A</v>
      </c>
      <c r="BO68" s="35" cm="1">
        <f t="array" ref="BO68">IF(M68=0,0,IF(OR(AW68=3,AW68=4),0,IF(AW68=1,INDEX($DI$7:$DI$15,SUM(IF(M68&lt;$DH$7:$DH$15=TRUE,1,0))+1),VLOOKUP(M68,변환표준점수!$BH$8:$BS$62,'표점 계산기'!AW68+1,FALSE))))</f>
        <v>0</v>
      </c>
      <c r="BP68" s="35" t="e" cm="1">
        <f t="array" ref="BP68">INDEX($DP$24:$EO$31,COLUMN(C63),$AY68)</f>
        <v>#N/A</v>
      </c>
      <c r="BQ68" s="35" t="e" cm="1">
        <f t="array" ref="BQ68">INDEX($DP$24:$EO$31,COLUMN(D63),$AY68)</f>
        <v>#N/A</v>
      </c>
      <c r="BR68" s="35" t="e" cm="1">
        <f t="array" ref="BR68">INDEX($DP$24:$EO$31,COLUMN(E63),$AY68)</f>
        <v>#N/A</v>
      </c>
      <c r="BS68" s="35" t="e" cm="1">
        <f t="array" ref="BS68">INDEX($DP$24:$EO$31,COLUMN(F63),$AY68)</f>
        <v>#N/A</v>
      </c>
      <c r="BT68" s="35" t="e" cm="1">
        <f t="array" ref="BT68">INDEX($DP$24:$EO$31,COLUMN(G63),$AY68)</f>
        <v>#N/A</v>
      </c>
      <c r="BU68" s="35" t="e" cm="1">
        <f t="array" ref="BU68">INDEX($DP$24:$EO$31,COLUMN(H63),$AY68)</f>
        <v>#N/A</v>
      </c>
      <c r="BV68" s="59" t="str" cm="1">
        <f t="array" aca="1" ref="BV68:BZ68" ca="1">IFERROR(ROUND(IF(IFERROR(BF68:BJ68/BF68:BJ68,0)=1,(IFERROR(AZ68:BD68*BP68,0)+IFERROR(BF68:BJ68*BQ68,0)+(SUM(BM68:BO68)-MIN(BM68:BO68))*BR68+BK68*BS68+BL68*BT68)*BU68+BK68*(1-BS68)+BL68*(1-BT68)+IF(AW68=1,BO68,0),""),2),"")</f>
        <v/>
      </c>
      <c r="BW68" s="48" t="str">
        <f ca="1"/>
        <v/>
      </c>
      <c r="BX68" s="48" t="str">
        <f ca="1"/>
        <v/>
      </c>
      <c r="BY68" s="48" t="str">
        <f ca="1"/>
        <v/>
      </c>
      <c r="BZ68" s="60" t="str">
        <f ca="1"/>
        <v/>
      </c>
      <c r="CA68" s="6"/>
      <c r="CB68" s="5"/>
      <c r="CC68" s="5"/>
      <c r="CD68" s="5"/>
      <c r="CE68" s="5"/>
      <c r="CF68" s="5"/>
      <c r="CG68" s="5"/>
      <c r="CH68" s="64">
        <v>16</v>
      </c>
      <c r="CI68" s="64">
        <v>78</v>
      </c>
      <c r="CJ68" s="64">
        <v>16</v>
      </c>
      <c r="CK68" s="5"/>
      <c r="CL68" s="64">
        <v>16</v>
      </c>
      <c r="CM68" s="64">
        <v>75</v>
      </c>
      <c r="CN68" s="64">
        <v>16</v>
      </c>
      <c r="CO68" s="5"/>
      <c r="CP68" s="64">
        <v>10</v>
      </c>
      <c r="CQ68" s="64">
        <v>75</v>
      </c>
      <c r="CR68" s="64">
        <v>10</v>
      </c>
      <c r="CS68" s="5"/>
      <c r="CT68" s="64">
        <v>16</v>
      </c>
      <c r="CU68" s="6"/>
      <c r="CV68" s="64">
        <v>16</v>
      </c>
      <c r="CW68" s="5"/>
      <c r="CX68" s="6">
        <v>33</v>
      </c>
      <c r="CY68" s="6">
        <v>91.5</v>
      </c>
      <c r="CZ68" s="6">
        <v>45</v>
      </c>
      <c r="DA68" s="5"/>
      <c r="DB68" s="5"/>
      <c r="DC68" s="5"/>
      <c r="DD68" s="5"/>
      <c r="DE68" s="5"/>
      <c r="DF68" s="5"/>
      <c r="DG68" s="5"/>
      <c r="DH68" s="5"/>
      <c r="DI68" s="5"/>
      <c r="DJ68" s="5"/>
      <c r="DK68" s="6">
        <v>39</v>
      </c>
      <c r="DL68" s="5">
        <v>48.52</v>
      </c>
      <c r="DM68" s="5" t="e">
        <f>VLOOKUP(DK68,변환표준점수!$BU$8:$CF$46,1+'표점 계산기'!$DV$4,FALSE)</f>
        <v>#N/A</v>
      </c>
      <c r="DN68" s="5"/>
      <c r="DO68" s="5"/>
      <c r="DP68" s="5"/>
      <c r="DQ68" s="5"/>
      <c r="DR68" s="5"/>
      <c r="DS68" s="5"/>
      <c r="DT68" s="5"/>
      <c r="DU68" s="6"/>
      <c r="DV68" s="6"/>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row>
    <row r="69" spans="1:162" x14ac:dyDescent="0.3">
      <c r="A69" s="5"/>
      <c r="B69" s="17" t="str">
        <f t="shared" si="2"/>
        <v/>
      </c>
      <c r="C69" s="23"/>
      <c r="D69" s="23"/>
      <c r="E69" s="23"/>
      <c r="F69" s="23"/>
      <c r="G69" s="23"/>
      <c r="H69" s="24"/>
      <c r="I69" s="24"/>
      <c r="J69" s="24"/>
      <c r="K69" s="24"/>
      <c r="L69" s="24"/>
      <c r="M69" s="24"/>
      <c r="N69" s="23"/>
      <c r="O69" s="24"/>
      <c r="P69" s="6"/>
      <c r="Q69" s="65">
        <f t="shared" si="3"/>
        <v>1</v>
      </c>
      <c r="R69" s="6" t="e">
        <f t="shared" si="20"/>
        <v>#N/A</v>
      </c>
      <c r="S69" s="6" t="e">
        <f t="shared" si="21"/>
        <v>#N/A</v>
      </c>
      <c r="T69" s="6" t="e">
        <f t="shared" si="22"/>
        <v>#N/A</v>
      </c>
      <c r="U69" s="6" t="e">
        <f t="shared" si="23"/>
        <v>#N/A</v>
      </c>
      <c r="V69" s="8" cm="1">
        <f t="array" ref="V69">IF(M69=0,0,IF(OR($DV$4=3,$DV$4=4),0,IF($DV$4=1,INDEX($DI$7:$DI$15,SUM(IF(M69&lt;$DH$7:$DH$15=TRUE,1,0))+1),VLOOKUP(M69,$DK$7:$DL$107,2,FALSE))))</f>
        <v>0</v>
      </c>
      <c r="W69" s="6" t="e">
        <f t="shared" si="8"/>
        <v>#N/A</v>
      </c>
      <c r="X69" s="65" cm="1">
        <f t="array" aca="1" ref="X69" ca="1">SUM(IF((IF(E69=0,INDIRECT(_xlfn.CONCAT($CQ$1,MATCH(F69,$CP$7:$CP$100,0)+6)):INDIRECT(_xlfn.CONCAT($CQ$1,MATCH(F69,$CP$7:$CP$100,0)+6+SUM(IF((F69=$CP$7:$CP$59)=TRUE,1,0))-1)),INDIRECT(_xlfn.CONCAT($CM$1,MATCH(E69,$CL$7:$CL$100,0)+6)):INDIRECT(_xlfn.CONCAT($CM$1,MATCH(E69,$CL$7:$CL$100,0)+6+SUM(IF((E69=$CL$7:$CL$59)=TRUE,1,0))-1)))*$S$3*$Q69)=0,0,1))</f>
        <v>2</v>
      </c>
      <c r="Y69" s="65" t="e" cm="1">
        <f t="array" aca="1" ref="Y69" ca="1">SUM(IF((TRANSPOSE(MMULT(MMULT(_xlfn.MUNIT(X69),IF(ROUND(MMULT(IF(E69=0,INDIRECT(_xlfn.CONCAT($CQ$1,MATCH(F69,$CP$7:$CP$100,0)+6)):INDIRECT(_xlfn.CONCAT($CQ$1,MATCH(F69,$CP$7:$CP$100,0)+6+SUM(IF((F69=$CP$7:$CP$59)=TRUE,1,0))-1)),INDIRECT(_xlfn.CONCAT($CM$1,MATCH(E69,$CL$7:$CL$100,0)+6)):INDIRECT(_xlfn.CONCAT($CM$1,MATCH(E69,$CL$7:$CL$100,0)+6+SUM(IF((E69=$CL$7:$CL$59)=TRUE,1,0))-1)))*$S$3*$Q69,1/TRANSPOSE(W69-INDIRECT(_xlfn.CONCAT($CI$1,MATCH(D69,$CH$7:$CH$100,0)+6)):INDIRECT(_xlfn.CONCAT($CI$1,MATCH(D69,$CH$7:$CH$100,0)+6+SUM(IF((D69=$CH$7:$CH$59)=TRUE,1,0))-1))*$R$3)),1)=1,1,0)),W69-INDIRECT(_xlfn.CONCAT($CI$1,MATCH(D69,$CH$7:$CH$100,0)+6)):INDIRECT(_xlfn.CONCAT($CI$1,MATCH(D69,$CH$7:$CH$100,0)+6+SUM(IF((D69=$CH$7:$CH$59)=TRUE,1,0))-1))*$R$3)))=0,0,1))</f>
        <v>#N/A</v>
      </c>
      <c r="Z69" s="65"/>
      <c r="AA69" s="65" t="str" cm="1">
        <f t="array" aca="1" ref="AA69" ca="1">IFERROR(ROUND(IF(_xlfn._xlws.SORT(TRANSPOSE(MMULT(MMULT(_xlfn.MUNIT(X69),IF(ROUND(MMULT(IF(E69=0,IF($DW$4=1,INDIRECT(_xlfn.CONCAT($CY$1,MATCH(F69,$CX$7:$CX$100,0)+6)):INDIRECT(_xlfn.CONCAT($CY$1,MATCH(F69,$CX$7:$CX$100,0)+6+SUM(IF((F69=$CX$7:$CX$59)=TRUE,1,0))-1)),INDIRECT(_xlfn.CONCAT($CQ$1,MATCH(F69,$CP$7:$CP$100,0)+6)):INDIRECT(_xlfn.CONCAT($CQ$1,MATCH(F69,$CP$7:$CP$100,0)+6+SUM(IF((F69=$CP$7:$CP$59)=TRUE,1,0))-1))),IF(OR($DW$4=2,$DW$4=3),INDIRECT(_xlfn.CONCAT($CU$1,MATCH(E69,$CT$7:$CT$100,0)+6)):INDIRECT(_xlfn.CONCAT($CU$1,MATCH(E69,$CT$7:$CT$100,0)+6+SUM(IF((E69=$CT$7:$CT$59)=TRUE,1,0))-1)),INDIRECT(_xlfn.CONCAT($CM$1,MATCH(E69,$CL$7:$CL$100,0)+6)):INDIRECT(_xlfn.CONCAT($CM$1,MATCH(E69,$CL$7:$CL$100,0)+6+SUM(IF((E69=$CL$7:$CL$59)=TRUE,1,0))-1))))*$S$3*IF(AND($DV$4=4,F69=0),1.1,1),1/TRANSPOSE(W69-INDIRECT(_xlfn.CONCAT($CI$1,MATCH(D69,$CH$7:$CH$100,0)+6)):INDIRECT(_xlfn.CONCAT($CI$1,MATCH(D69,$CH$7:$CH$100,0)+6+SUM(IF((D69=$CH$7:$CH$59)=TRUE,1,0))-1))*$R$3)),3)=1,1,0)),W69-INDIRECT(_xlfn.CONCAT($CI$1,MATCH(D69,$CH$7:$CH$100,0)+6)):INDIRECT(_xlfn.CONCAT($CI$1,MATCH(D69,$CH$7:$CH$100,0)+6+SUM(IF((D69=$CH$7:$CH$59)=TRUE,1,0))-1))*$R$3))/($S$3*$Q69),1,-1,TRUE)=0,"",_xlfn._xlws.SORT(TRANSPOSE(MMULT(MMULT(_xlfn.MUNIT(X69),IF(ROUND(MMULT(IF(E69=0,IF($DW$4=1,INDIRECT(_xlfn.CONCAT($CY$1,MATCH(F69,$CX$7:$CX$100,0)+6)):INDIRECT(_xlfn.CONCAT($CY$1,MATCH(F69,$CX$7:$CX$100,0)+6+SUM(IF((F69=$CX$7:$CX$59)=TRUE,1,0))-1)),INDIRECT(_xlfn.CONCAT($CQ$1,MATCH(F69,$CP$7:$CP$100,0)+6)):INDIRECT(_xlfn.CONCAT($CQ$1,MATCH(F69,$CP$7:$CP$100,0)+6+SUM(IF((F69=$CP$7:$CP$59)=TRUE,1,0))-1))),IF(OR($DW$4=2,$DW$4=3),INDIRECT(_xlfn.CONCAT($CU$1,MATCH(E69,$CT$7:$CT$100,0)+6)):INDIRECT(_xlfn.CONCAT($CU$1,MATCH(E69,$CT$7:$CT$100,0)+6+SUM(IF((E69=$CT$7:$CT$59)=TRUE,1,0))-1)),INDIRECT(_xlfn.CONCAT($CM$1,MATCH(E69,$CL$7:$CL$100,0)+6)):INDIRECT(_xlfn.CONCAT($CM$1,MATCH(E69,$CL$7:$CL$100,0)+6+SUM(IF((E69=$CL$7:$CL$59)=TRUE,1,0))-1))))*$S$3*IF(AND($DV$4=4,F69=0),1.1,1),1/TRANSPOSE(W69-INDIRECT(_xlfn.CONCAT($CI$1,MATCH(D69,$CH$7:$CH$100,0)+6)):INDIRECT(_xlfn.CONCAT($CI$1,MATCH(D69,$CH$7:$CH$100,0)+6+SUM(IF((D69=$CH$7:$CH$59)=TRUE,1,0))-1))*$R$3)),3)=1,1,0)),W69-INDIRECT(_xlfn.CONCAT($CI$1,MATCH(D69,$CH$7:$CH$100,0)+6)):INDIRECT(_xlfn.CONCAT($CI$1,MATCH(D69,$CH$7:$CH$100,0)+6+SUM(IF((D69=$CH$7:$CH$59)=TRUE,1,0))-1))*$R$3))/($S$3*$Q69),1,-1,TRUE)),1),"")</f>
        <v/>
      </c>
      <c r="AB69" s="65"/>
      <c r="AC69" s="65"/>
      <c r="AD69" s="65"/>
      <c r="AE69" s="65"/>
      <c r="AF69" s="65"/>
      <c r="AG69" s="65"/>
      <c r="AH69" s="65"/>
      <c r="AI69" s="6"/>
      <c r="AJ69" s="28" t="str">
        <f t="shared" ca="1" si="24"/>
        <v/>
      </c>
      <c r="AK69" s="29" t="str">
        <f t="shared" si="25"/>
        <v/>
      </c>
      <c r="AL69" s="29" t="str">
        <f t="shared" si="26"/>
        <v/>
      </c>
      <c r="AM69" s="29" t="str">
        <f t="shared" si="27"/>
        <v/>
      </c>
      <c r="AN69" s="112" t="str">
        <f t="shared" si="28"/>
        <v/>
      </c>
      <c r="AO69" s="28" t="str">
        <f t="shared" ca="1" si="14"/>
        <v/>
      </c>
      <c r="AP69" s="29" t="str">
        <f t="shared" si="15"/>
        <v/>
      </c>
      <c r="AQ69" s="29" t="str">
        <f t="shared" si="16"/>
        <v/>
      </c>
      <c r="AR69" s="29" t="str">
        <f t="shared" si="17"/>
        <v/>
      </c>
      <c r="AS69" s="30" t="str">
        <f t="shared" si="18"/>
        <v/>
      </c>
      <c r="AT69" s="6"/>
      <c r="AU69" s="20"/>
      <c r="AV69" s="20"/>
      <c r="AW69" s="44">
        <f t="shared" si="30"/>
        <v>12</v>
      </c>
      <c r="AX69" s="35" t="e">
        <f t="shared" si="31"/>
        <v>#N/A</v>
      </c>
      <c r="AY69" s="35" t="e" cm="1">
        <f t="array" ref="AY69">_xlfn.XMATCH(1,IF(IF((AU69=$DP$24:$EO$24)=TRUE,1,0)+IF((AV69=$DP$25:$EO$25)=TRUE,1,0)=2,1,0))</f>
        <v>#N/A</v>
      </c>
      <c r="AZ69" s="35" t="str" cm="1">
        <f t="array" aca="1" ref="AZ69:BD69" ca="1">AJ69:AN69</f>
        <v/>
      </c>
      <c r="BA69" s="35" t="str">
        <f ca="1"/>
        <v/>
      </c>
      <c r="BB69" s="35" t="str">
        <f ca="1"/>
        <v/>
      </c>
      <c r="BC69" s="35" t="str">
        <f ca="1"/>
        <v/>
      </c>
      <c r="BD69" s="35" t="str">
        <f ca="1"/>
        <v/>
      </c>
      <c r="BE69" s="35">
        <f t="shared" si="32"/>
        <v>0</v>
      </c>
      <c r="BF69" s="35" t="e" cm="1">
        <f t="array" ref="BF69">IF(AND(BE69=1,AX69&lt;&gt;1),VLOOKUP(E69,변환표준점수!$H$8:$O$60,_xlfn.XMATCH('표점 계산기'!$AU69,변환표준점수!$I$6:$O$6)+1,FALSE),IF(AND($E69=0,$DW$4=1),INDEX($CQ$7:$CQ$73,SUM(IF(AO69=$CY$7:$CY$59,ROW($A$1:$A$50),0))),IF(AND($E69&lt;&gt;0,$DW$4&lt;&gt;1),INDEX($CM$7:$CM$73,SUM(IF(AO69=$CU$7:$CU$59,ROW($A$1:$A$50),0))),AO69:AS69)))</f>
        <v>#N/A</v>
      </c>
      <c r="BG69" s="35"/>
      <c r="BH69" s="35"/>
      <c r="BI69" s="35"/>
      <c r="BJ69" s="35"/>
      <c r="BK69" s="35" t="e">
        <f>VLOOKUP(G69,변환표준점수!$X$8:$AM$16,_xlfn.XMATCH(AU69,변환표준점수!$Y$5:$AM$5)+IF(OR(AW69=6,AW69=7,AW69=10,AW69=11),IF(AX69=1,0,1),0)+1,FALSE)</f>
        <v>#N/A</v>
      </c>
      <c r="BL69" s="35" t="e">
        <f>VLOOKUP(H69,변환표준점수!$AO$8:$BE$16,_xlfn.XMATCH(AU69,변환표준점수!$AP$5:$BE$5)+IF(OR(AW69=3,AW69=6,AW69=8,AW69=9,AW69=10),IF(AX69=1,0,1),0)+1,FALSE)</f>
        <v>#N/A</v>
      </c>
      <c r="BM69" s="35" t="e">
        <f>IF(I69=0,VLOOKUP(K69,변환표준점수!$BU$8:$CF$62,'표점 계산기'!$AW69+1,FALSE),VLOOKUP(I69,변환표준점수!$BH$8:$BS$62,'표점 계산기'!$AW69+1,FALSE))</f>
        <v>#N/A</v>
      </c>
      <c r="BN69" s="35" t="e">
        <f>IF(J69=0,VLOOKUP(L69,변환표준점수!$BU$8:$CF$62,'표점 계산기'!$AW69+1,FALSE),VLOOKUP(J69,변환표준점수!$BH$8:$BS$62,'표점 계산기'!$AW69+1,FALSE))</f>
        <v>#N/A</v>
      </c>
      <c r="BO69" s="35" cm="1">
        <f t="array" ref="BO69">IF(M69=0,0,IF(OR(AW69=3,AW69=4),0,IF(AW69=1,INDEX($DI$7:$DI$15,SUM(IF(M69&lt;$DH$7:$DH$15=TRUE,1,0))+1),VLOOKUP(M69,변환표준점수!$BH$8:$BS$62,'표점 계산기'!AW69+1,FALSE))))</f>
        <v>0</v>
      </c>
      <c r="BP69" s="35" t="e" cm="1">
        <f t="array" ref="BP69">INDEX($DP$24:$EO$31,COLUMN(C64),$AY69)</f>
        <v>#N/A</v>
      </c>
      <c r="BQ69" s="35" t="e" cm="1">
        <f t="array" ref="BQ69">INDEX($DP$24:$EO$31,COLUMN(D64),$AY69)</f>
        <v>#N/A</v>
      </c>
      <c r="BR69" s="35" t="e" cm="1">
        <f t="array" ref="BR69">INDEX($DP$24:$EO$31,COLUMN(E64),$AY69)</f>
        <v>#N/A</v>
      </c>
      <c r="BS69" s="35" t="e" cm="1">
        <f t="array" ref="BS69">INDEX($DP$24:$EO$31,COLUMN(F64),$AY69)</f>
        <v>#N/A</v>
      </c>
      <c r="BT69" s="35" t="e" cm="1">
        <f t="array" ref="BT69">INDEX($DP$24:$EO$31,COLUMN(G64),$AY69)</f>
        <v>#N/A</v>
      </c>
      <c r="BU69" s="35" t="e" cm="1">
        <f t="array" ref="BU69">INDEX($DP$24:$EO$31,COLUMN(H64),$AY69)</f>
        <v>#N/A</v>
      </c>
      <c r="BV69" s="59" t="str" cm="1">
        <f t="array" aca="1" ref="BV69:BZ69" ca="1">IFERROR(ROUND(IF(IFERROR(BF69:BJ69/BF69:BJ69,0)=1,(IFERROR(AZ69:BD69*BP69,0)+IFERROR(BF69:BJ69*BQ69,0)+(SUM(BM69:BO69)-MIN(BM69:BO69))*BR69+BK69*BS69+BL69*BT69)*BU69+BK69*(1-BS69)+BL69*(1-BT69)+IF(AW69=1,BO69,0),""),2),"")</f>
        <v/>
      </c>
      <c r="BW69" s="48" t="str">
        <f ca="1"/>
        <v/>
      </c>
      <c r="BX69" s="48" t="str">
        <f ca="1"/>
        <v/>
      </c>
      <c r="BY69" s="48" t="str">
        <f ca="1"/>
        <v/>
      </c>
      <c r="BZ69" s="60" t="str">
        <f ca="1"/>
        <v/>
      </c>
      <c r="CA69" s="6"/>
      <c r="CB69" s="5"/>
      <c r="CC69" s="5"/>
      <c r="CD69" s="5"/>
      <c r="CE69" s="5"/>
      <c r="CF69" s="5"/>
      <c r="CG69" s="5"/>
      <c r="CH69" s="64">
        <v>15</v>
      </c>
      <c r="CI69" s="64">
        <v>77</v>
      </c>
      <c r="CJ69" s="64">
        <v>15</v>
      </c>
      <c r="CK69" s="5"/>
      <c r="CL69" s="64">
        <v>14</v>
      </c>
      <c r="CM69" s="64">
        <v>74</v>
      </c>
      <c r="CN69" s="64">
        <v>14</v>
      </c>
      <c r="CO69" s="5"/>
      <c r="CP69" s="64">
        <v>7</v>
      </c>
      <c r="CQ69" s="64">
        <v>74</v>
      </c>
      <c r="CR69" s="64">
        <v>7</v>
      </c>
      <c r="CS69" s="5"/>
      <c r="CT69" s="64">
        <v>14</v>
      </c>
      <c r="CU69" s="6"/>
      <c r="CV69" s="64">
        <v>14</v>
      </c>
      <c r="CW69" s="5"/>
      <c r="CX69" s="6">
        <v>31</v>
      </c>
      <c r="CY69" s="6">
        <v>90</v>
      </c>
      <c r="CZ69" s="6">
        <v>44</v>
      </c>
      <c r="DA69" s="5"/>
      <c r="DB69" s="5"/>
      <c r="DC69" s="5"/>
      <c r="DD69" s="5"/>
      <c r="DE69" s="5"/>
      <c r="DF69" s="5"/>
      <c r="DG69" s="5"/>
      <c r="DH69" s="5"/>
      <c r="DI69" s="5"/>
      <c r="DJ69" s="5"/>
      <c r="DK69" s="6">
        <v>38</v>
      </c>
      <c r="DL69" s="5">
        <v>48.52</v>
      </c>
      <c r="DM69" s="5" t="e">
        <f>VLOOKUP(DK69,변환표준점수!$BU$8:$CF$46,1+'표점 계산기'!$DV$4,FALSE)</f>
        <v>#N/A</v>
      </c>
      <c r="DN69" s="5"/>
      <c r="DO69" s="5"/>
      <c r="DP69" s="5"/>
      <c r="DQ69" s="5"/>
      <c r="DR69" s="5"/>
      <c r="DS69" s="5"/>
      <c r="DT69" s="5"/>
      <c r="DU69" s="6"/>
      <c r="DV69" s="6"/>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row>
    <row r="70" spans="1:162" x14ac:dyDescent="0.3">
      <c r="A70" s="5"/>
      <c r="B70" s="17" t="str">
        <f t="shared" si="2"/>
        <v/>
      </c>
      <c r="C70" s="23"/>
      <c r="D70" s="23"/>
      <c r="E70" s="23"/>
      <c r="F70" s="23"/>
      <c r="G70" s="23"/>
      <c r="H70" s="24"/>
      <c r="I70" s="24"/>
      <c r="J70" s="24"/>
      <c r="K70" s="24"/>
      <c r="L70" s="24"/>
      <c r="M70" s="24"/>
      <c r="N70" s="23"/>
      <c r="O70" s="24"/>
      <c r="P70" s="6"/>
      <c r="Q70" s="65">
        <f t="shared" si="3"/>
        <v>1</v>
      </c>
      <c r="R70" s="6" t="e">
        <f t="shared" si="20"/>
        <v>#N/A</v>
      </c>
      <c r="S70" s="6" t="e">
        <f t="shared" si="21"/>
        <v>#N/A</v>
      </c>
      <c r="T70" s="6" t="e">
        <f t="shared" si="22"/>
        <v>#N/A</v>
      </c>
      <c r="U70" s="6" t="e">
        <f t="shared" si="23"/>
        <v>#N/A</v>
      </c>
      <c r="V70" s="8" cm="1">
        <f t="array" ref="V70">IF(M70=0,0,IF(OR($DV$4=3,$DV$4=4),0,IF($DV$4=1,INDEX($DI$7:$DI$15,SUM(IF(M70&lt;$DH$7:$DH$15=TRUE,1,0))+1),VLOOKUP(M70,$DK$7:$DL$107,2,FALSE))))</f>
        <v>0</v>
      </c>
      <c r="W70" s="6" t="e">
        <f t="shared" ref="W70:W133" si="33">ROUND((C70-S70*(1-$V$3)-V70*(IF($DV$4=1,1,0))-R70*(1-$U$3))/$W$3-R70*$U$3-S70*$V$3-(SUM(T70:V70)-MIN(T70:V70))*$T$3,2)</f>
        <v>#N/A</v>
      </c>
      <c r="X70" s="65" cm="1">
        <f t="array" aca="1" ref="X70" ca="1">SUM(IF((IF(E70=0,INDIRECT(_xlfn.CONCAT($CQ$1,MATCH(F70,$CP$7:$CP$100,0)+6)):INDIRECT(_xlfn.CONCAT($CQ$1,MATCH(F70,$CP$7:$CP$100,0)+6+SUM(IF((F70=$CP$7:$CP$59)=TRUE,1,0))-1)),INDIRECT(_xlfn.CONCAT($CM$1,MATCH(E70,$CL$7:$CL$100,0)+6)):INDIRECT(_xlfn.CONCAT($CM$1,MATCH(E70,$CL$7:$CL$100,0)+6+SUM(IF((E70=$CL$7:$CL$59)=TRUE,1,0))-1)))*$S$3*$Q70)=0,0,1))</f>
        <v>2</v>
      </c>
      <c r="Y70" s="65" t="e" cm="1">
        <f t="array" aca="1" ref="Y70" ca="1">SUM(IF((TRANSPOSE(MMULT(MMULT(_xlfn.MUNIT(X70),IF(ROUND(MMULT(IF(E70=0,INDIRECT(_xlfn.CONCAT($CQ$1,MATCH(F70,$CP$7:$CP$100,0)+6)):INDIRECT(_xlfn.CONCAT($CQ$1,MATCH(F70,$CP$7:$CP$100,0)+6+SUM(IF((F70=$CP$7:$CP$59)=TRUE,1,0))-1)),INDIRECT(_xlfn.CONCAT($CM$1,MATCH(E70,$CL$7:$CL$100,0)+6)):INDIRECT(_xlfn.CONCAT($CM$1,MATCH(E70,$CL$7:$CL$100,0)+6+SUM(IF((E70=$CL$7:$CL$59)=TRUE,1,0))-1)))*$S$3*$Q70,1/TRANSPOSE(W70-INDIRECT(_xlfn.CONCAT($CI$1,MATCH(D70,$CH$7:$CH$100,0)+6)):INDIRECT(_xlfn.CONCAT($CI$1,MATCH(D70,$CH$7:$CH$100,0)+6+SUM(IF((D70=$CH$7:$CH$59)=TRUE,1,0))-1))*$R$3)),1)=1,1,0)),W70-INDIRECT(_xlfn.CONCAT($CI$1,MATCH(D70,$CH$7:$CH$100,0)+6)):INDIRECT(_xlfn.CONCAT($CI$1,MATCH(D70,$CH$7:$CH$100,0)+6+SUM(IF((D70=$CH$7:$CH$59)=TRUE,1,0))-1))*$R$3)))=0,0,1))</f>
        <v>#N/A</v>
      </c>
      <c r="Z70" s="65"/>
      <c r="AA70" s="65" t="str" cm="1">
        <f t="array" aca="1" ref="AA70" ca="1">IFERROR(ROUND(IF(_xlfn._xlws.SORT(TRANSPOSE(MMULT(MMULT(_xlfn.MUNIT(X70),IF(ROUND(MMULT(IF(E70=0,IF($DW$4=1,INDIRECT(_xlfn.CONCAT($CY$1,MATCH(F70,$CX$7:$CX$100,0)+6)):INDIRECT(_xlfn.CONCAT($CY$1,MATCH(F70,$CX$7:$CX$100,0)+6+SUM(IF((F70=$CX$7:$CX$59)=TRUE,1,0))-1)),INDIRECT(_xlfn.CONCAT($CQ$1,MATCH(F70,$CP$7:$CP$100,0)+6)):INDIRECT(_xlfn.CONCAT($CQ$1,MATCH(F70,$CP$7:$CP$100,0)+6+SUM(IF((F70=$CP$7:$CP$59)=TRUE,1,0))-1))),IF(OR($DW$4=2,$DW$4=3),INDIRECT(_xlfn.CONCAT($CU$1,MATCH(E70,$CT$7:$CT$100,0)+6)):INDIRECT(_xlfn.CONCAT($CU$1,MATCH(E70,$CT$7:$CT$100,0)+6+SUM(IF((E70=$CT$7:$CT$59)=TRUE,1,0))-1)),INDIRECT(_xlfn.CONCAT($CM$1,MATCH(E70,$CL$7:$CL$100,0)+6)):INDIRECT(_xlfn.CONCAT($CM$1,MATCH(E70,$CL$7:$CL$100,0)+6+SUM(IF((E70=$CL$7:$CL$59)=TRUE,1,0))-1))))*$S$3*IF(AND($DV$4=4,F70=0),1.1,1),1/TRANSPOSE(W70-INDIRECT(_xlfn.CONCAT($CI$1,MATCH(D70,$CH$7:$CH$100,0)+6)):INDIRECT(_xlfn.CONCAT($CI$1,MATCH(D70,$CH$7:$CH$100,0)+6+SUM(IF((D70=$CH$7:$CH$59)=TRUE,1,0))-1))*$R$3)),3)=1,1,0)),W70-INDIRECT(_xlfn.CONCAT($CI$1,MATCH(D70,$CH$7:$CH$100,0)+6)):INDIRECT(_xlfn.CONCAT($CI$1,MATCH(D70,$CH$7:$CH$100,0)+6+SUM(IF((D70=$CH$7:$CH$59)=TRUE,1,0))-1))*$R$3))/($S$3*$Q70),1,-1,TRUE)=0,"",_xlfn._xlws.SORT(TRANSPOSE(MMULT(MMULT(_xlfn.MUNIT(X70),IF(ROUND(MMULT(IF(E70=0,IF($DW$4=1,INDIRECT(_xlfn.CONCAT($CY$1,MATCH(F70,$CX$7:$CX$100,0)+6)):INDIRECT(_xlfn.CONCAT($CY$1,MATCH(F70,$CX$7:$CX$100,0)+6+SUM(IF((F70=$CX$7:$CX$59)=TRUE,1,0))-1)),INDIRECT(_xlfn.CONCAT($CQ$1,MATCH(F70,$CP$7:$CP$100,0)+6)):INDIRECT(_xlfn.CONCAT($CQ$1,MATCH(F70,$CP$7:$CP$100,0)+6+SUM(IF((F70=$CP$7:$CP$59)=TRUE,1,0))-1))),IF(OR($DW$4=2,$DW$4=3),INDIRECT(_xlfn.CONCAT($CU$1,MATCH(E70,$CT$7:$CT$100,0)+6)):INDIRECT(_xlfn.CONCAT($CU$1,MATCH(E70,$CT$7:$CT$100,0)+6+SUM(IF((E70=$CT$7:$CT$59)=TRUE,1,0))-1)),INDIRECT(_xlfn.CONCAT($CM$1,MATCH(E70,$CL$7:$CL$100,0)+6)):INDIRECT(_xlfn.CONCAT($CM$1,MATCH(E70,$CL$7:$CL$100,0)+6+SUM(IF((E70=$CL$7:$CL$59)=TRUE,1,0))-1))))*$S$3*IF(AND($DV$4=4,F70=0),1.1,1),1/TRANSPOSE(W70-INDIRECT(_xlfn.CONCAT($CI$1,MATCH(D70,$CH$7:$CH$100,0)+6)):INDIRECT(_xlfn.CONCAT($CI$1,MATCH(D70,$CH$7:$CH$100,0)+6+SUM(IF((D70=$CH$7:$CH$59)=TRUE,1,0))-1))*$R$3)),3)=1,1,0)),W70-INDIRECT(_xlfn.CONCAT($CI$1,MATCH(D70,$CH$7:$CH$100,0)+6)):INDIRECT(_xlfn.CONCAT($CI$1,MATCH(D70,$CH$7:$CH$100,0)+6+SUM(IF((D70=$CH$7:$CH$59)=TRUE,1,0))-1))*$R$3))/($S$3*$Q70),1,-1,TRUE)),1),"")</f>
        <v/>
      </c>
      <c r="AB70" s="65"/>
      <c r="AC70" s="65"/>
      <c r="AD70" s="65"/>
      <c r="AE70" s="65"/>
      <c r="AF70" s="65"/>
      <c r="AG70" s="65"/>
      <c r="AH70" s="65"/>
      <c r="AI70" s="6"/>
      <c r="AJ70" s="28" t="str">
        <f t="shared" ca="1" si="24"/>
        <v/>
      </c>
      <c r="AK70" s="29" t="str">
        <f t="shared" si="25"/>
        <v/>
      </c>
      <c r="AL70" s="29" t="str">
        <f t="shared" si="26"/>
        <v/>
      </c>
      <c r="AM70" s="29" t="str">
        <f t="shared" si="27"/>
        <v/>
      </c>
      <c r="AN70" s="112" t="str">
        <f t="shared" si="28"/>
        <v/>
      </c>
      <c r="AO70" s="28" t="str">
        <f t="shared" ca="1" si="14"/>
        <v/>
      </c>
      <c r="AP70" s="29" t="str">
        <f t="shared" si="15"/>
        <v/>
      </c>
      <c r="AQ70" s="29" t="str">
        <f t="shared" si="16"/>
        <v/>
      </c>
      <c r="AR70" s="29" t="str">
        <f t="shared" si="17"/>
        <v/>
      </c>
      <c r="AS70" s="30" t="str">
        <f t="shared" si="18"/>
        <v/>
      </c>
      <c r="AT70" s="6"/>
      <c r="AU70" s="20"/>
      <c r="AV70" s="20"/>
      <c r="AW70" s="44">
        <f t="shared" si="30"/>
        <v>12</v>
      </c>
      <c r="AX70" s="35" t="e">
        <f t="shared" si="31"/>
        <v>#N/A</v>
      </c>
      <c r="AY70" s="35" t="e" cm="1">
        <f t="array" ref="AY70">_xlfn.XMATCH(1,IF(IF((AU70=$DP$24:$EO$24)=TRUE,1,0)+IF((AV70=$DP$25:$EO$25)=TRUE,1,0)=2,1,0))</f>
        <v>#N/A</v>
      </c>
      <c r="AZ70" s="35" t="str" cm="1">
        <f t="array" aca="1" ref="AZ70:BD70" ca="1">AJ70:AN70</f>
        <v/>
      </c>
      <c r="BA70" s="35" t="str">
        <f ca="1"/>
        <v/>
      </c>
      <c r="BB70" s="35" t="str">
        <f ca="1"/>
        <v/>
      </c>
      <c r="BC70" s="35" t="str">
        <f ca="1"/>
        <v/>
      </c>
      <c r="BD70" s="35" t="str">
        <f ca="1"/>
        <v/>
      </c>
      <c r="BE70" s="35">
        <f t="shared" si="32"/>
        <v>0</v>
      </c>
      <c r="BF70" s="35" t="e" cm="1">
        <f t="array" ref="BF70">IF(AND(BE70=1,AX70&lt;&gt;1),VLOOKUP(E70,변환표준점수!$H$8:$O$60,_xlfn.XMATCH('표점 계산기'!$AU70,변환표준점수!$I$6:$O$6)+1,FALSE),IF(AND($E70=0,$DW$4=1),INDEX($CQ$7:$CQ$73,SUM(IF(AO70=$CY$7:$CY$59,ROW($A$1:$A$50),0))),IF(AND($E70&lt;&gt;0,$DW$4&lt;&gt;1),INDEX($CM$7:$CM$73,SUM(IF(AO70=$CU$7:$CU$59,ROW($A$1:$A$50),0))),AO70:AS70)))</f>
        <v>#N/A</v>
      </c>
      <c r="BG70" s="35"/>
      <c r="BH70" s="35"/>
      <c r="BI70" s="35"/>
      <c r="BJ70" s="35"/>
      <c r="BK70" s="35" t="e">
        <f>VLOOKUP(G70,변환표준점수!$X$8:$AM$16,_xlfn.XMATCH(AU70,변환표준점수!$Y$5:$AM$5)+IF(OR(AW70=6,AW70=7,AW70=10,AW70=11),IF(AX70=1,0,1),0)+1,FALSE)</f>
        <v>#N/A</v>
      </c>
      <c r="BL70" s="35" t="e">
        <f>VLOOKUP(H70,변환표준점수!$AO$8:$BE$16,_xlfn.XMATCH(AU70,변환표준점수!$AP$5:$BE$5)+IF(OR(AW70=3,AW70=6,AW70=8,AW70=9,AW70=10),IF(AX70=1,0,1),0)+1,FALSE)</f>
        <v>#N/A</v>
      </c>
      <c r="BM70" s="35" t="e">
        <f>IF(I70=0,VLOOKUP(K70,변환표준점수!$BU$8:$CF$62,'표점 계산기'!$AW70+1,FALSE),VLOOKUP(I70,변환표준점수!$BH$8:$BS$62,'표점 계산기'!$AW70+1,FALSE))</f>
        <v>#N/A</v>
      </c>
      <c r="BN70" s="35" t="e">
        <f>IF(J70=0,VLOOKUP(L70,변환표준점수!$BU$8:$CF$62,'표점 계산기'!$AW70+1,FALSE),VLOOKUP(J70,변환표준점수!$BH$8:$BS$62,'표점 계산기'!$AW70+1,FALSE))</f>
        <v>#N/A</v>
      </c>
      <c r="BO70" s="35" cm="1">
        <f t="array" ref="BO70">IF(M70=0,0,IF(OR(AW70=3,AW70=4),0,IF(AW70=1,INDEX($DI$7:$DI$15,SUM(IF(M70&lt;$DH$7:$DH$15=TRUE,1,0))+1),VLOOKUP(M70,변환표준점수!$BH$8:$BS$62,'표점 계산기'!AW70+1,FALSE))))</f>
        <v>0</v>
      </c>
      <c r="BP70" s="35" t="e" cm="1">
        <f t="array" ref="BP70">INDEX($DP$24:$EO$31,COLUMN(C65),$AY70)</f>
        <v>#N/A</v>
      </c>
      <c r="BQ70" s="35" t="e" cm="1">
        <f t="array" ref="BQ70">INDEX($DP$24:$EO$31,COLUMN(D65),$AY70)</f>
        <v>#N/A</v>
      </c>
      <c r="BR70" s="35" t="e" cm="1">
        <f t="array" ref="BR70">INDEX($DP$24:$EO$31,COLUMN(E65),$AY70)</f>
        <v>#N/A</v>
      </c>
      <c r="BS70" s="35" t="e" cm="1">
        <f t="array" ref="BS70">INDEX($DP$24:$EO$31,COLUMN(F65),$AY70)</f>
        <v>#N/A</v>
      </c>
      <c r="BT70" s="35" t="e" cm="1">
        <f t="array" ref="BT70">INDEX($DP$24:$EO$31,COLUMN(G65),$AY70)</f>
        <v>#N/A</v>
      </c>
      <c r="BU70" s="35" t="e" cm="1">
        <f t="array" ref="BU70">INDEX($DP$24:$EO$31,COLUMN(H65),$AY70)</f>
        <v>#N/A</v>
      </c>
      <c r="BV70" s="59" t="str" cm="1">
        <f t="array" aca="1" ref="BV70:BZ70" ca="1">IFERROR(ROUND(IF(IFERROR(BF70:BJ70/BF70:BJ70,0)=1,(IFERROR(AZ70:BD70*BP70,0)+IFERROR(BF70:BJ70*BQ70,0)+(SUM(BM70:BO70)-MIN(BM70:BO70))*BR70+BK70*BS70+BL70*BT70)*BU70+BK70*(1-BS70)+BL70*(1-BT70)+IF(AW70=1,BO70,0),""),2),"")</f>
        <v/>
      </c>
      <c r="BW70" s="48" t="str">
        <f ca="1"/>
        <v/>
      </c>
      <c r="BX70" s="48" t="str">
        <f ca="1"/>
        <v/>
      </c>
      <c r="BY70" s="48" t="str">
        <f ca="1"/>
        <v/>
      </c>
      <c r="BZ70" s="60" t="str">
        <f ca="1"/>
        <v/>
      </c>
      <c r="CA70" s="6"/>
      <c r="CB70" s="5"/>
      <c r="CC70" s="5"/>
      <c r="CD70" s="5"/>
      <c r="CE70" s="5"/>
      <c r="CF70" s="5"/>
      <c r="CG70" s="5"/>
      <c r="CH70" s="64">
        <v>14</v>
      </c>
      <c r="CI70" s="64">
        <v>76</v>
      </c>
      <c r="CJ70" s="64">
        <v>14</v>
      </c>
      <c r="CK70" s="5"/>
      <c r="CL70" s="64">
        <v>13</v>
      </c>
      <c r="CM70" s="64">
        <v>73</v>
      </c>
      <c r="CN70" s="64">
        <v>13</v>
      </c>
      <c r="CO70" s="5"/>
      <c r="CP70" s="64">
        <v>6</v>
      </c>
      <c r="CQ70" s="64">
        <v>73</v>
      </c>
      <c r="CR70" s="64">
        <v>6</v>
      </c>
      <c r="CS70" s="5"/>
      <c r="CT70" s="64">
        <v>13</v>
      </c>
      <c r="CU70" s="6"/>
      <c r="CV70" s="64">
        <v>13</v>
      </c>
      <c r="CW70" s="5"/>
      <c r="CX70" s="6">
        <v>29</v>
      </c>
      <c r="CY70" s="6">
        <v>87.5</v>
      </c>
      <c r="CZ70" s="6">
        <v>42</v>
      </c>
      <c r="DA70" s="5"/>
      <c r="DB70" s="5"/>
      <c r="DC70" s="5"/>
      <c r="DD70" s="5"/>
      <c r="DE70" s="5"/>
      <c r="DF70" s="5"/>
      <c r="DG70" s="5"/>
      <c r="DH70" s="5"/>
      <c r="DI70" s="5"/>
      <c r="DJ70" s="5"/>
      <c r="DK70" s="5">
        <v>37</v>
      </c>
      <c r="DL70" s="5">
        <v>48.52</v>
      </c>
      <c r="DM70" s="5" t="e">
        <f>VLOOKUP(DK70,변환표준점수!$BU$8:$CF$46,1+'표점 계산기'!$DV$4,FALSE)</f>
        <v>#N/A</v>
      </c>
      <c r="DN70" s="5"/>
      <c r="DO70" s="5"/>
      <c r="DP70" s="5"/>
      <c r="DQ70" s="5"/>
      <c r="DR70" s="5"/>
      <c r="DS70" s="5"/>
      <c r="DT70" s="5"/>
      <c r="DU70" s="6"/>
      <c r="DV70" s="6"/>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row>
    <row r="71" spans="1:162" x14ac:dyDescent="0.3">
      <c r="A71" s="5"/>
      <c r="B71" s="17" t="str">
        <f t="shared" ref="B71:B134" si="34">IF(C71=0,"",ROW(A66))</f>
        <v/>
      </c>
      <c r="C71" s="23"/>
      <c r="D71" s="23"/>
      <c r="E71" s="23"/>
      <c r="F71" s="23"/>
      <c r="G71" s="23"/>
      <c r="H71" s="24"/>
      <c r="I71" s="24"/>
      <c r="J71" s="24"/>
      <c r="K71" s="24"/>
      <c r="L71" s="24"/>
      <c r="M71" s="24"/>
      <c r="N71" s="23"/>
      <c r="O71" s="24"/>
      <c r="P71" s="6"/>
      <c r="Q71" s="65">
        <f t="shared" ref="Q71:Q134" si="35">IF(AND($DV$4=4,F71=0)=TRUE,1.1,1)</f>
        <v>1</v>
      </c>
      <c r="R71" s="6" t="e">
        <f t="shared" si="20"/>
        <v>#N/A</v>
      </c>
      <c r="S71" s="6" t="e">
        <f t="shared" si="21"/>
        <v>#N/A</v>
      </c>
      <c r="T71" s="6" t="e">
        <f t="shared" si="22"/>
        <v>#N/A</v>
      </c>
      <c r="U71" s="6" t="e">
        <f t="shared" si="23"/>
        <v>#N/A</v>
      </c>
      <c r="V71" s="8" cm="1">
        <f t="array" ref="V71">IF(M71=0,0,IF(OR($DV$4=3,$DV$4=4),0,IF($DV$4=1,INDEX($DI$7:$DI$15,SUM(IF(M71&lt;$DH$7:$DH$15=TRUE,1,0))+1),VLOOKUP(M71,$DK$7:$DL$107,2,FALSE))))</f>
        <v>0</v>
      </c>
      <c r="W71" s="6" t="e">
        <f t="shared" si="33"/>
        <v>#N/A</v>
      </c>
      <c r="X71" s="65" cm="1">
        <f t="array" aca="1" ref="X71" ca="1">SUM(IF((IF(E71=0,INDIRECT(_xlfn.CONCAT($CQ$1,MATCH(F71,$CP$7:$CP$100,0)+6)):INDIRECT(_xlfn.CONCAT($CQ$1,MATCH(F71,$CP$7:$CP$100,0)+6+SUM(IF((F71=$CP$7:$CP$59)=TRUE,1,0))-1)),INDIRECT(_xlfn.CONCAT($CM$1,MATCH(E71,$CL$7:$CL$100,0)+6)):INDIRECT(_xlfn.CONCAT($CM$1,MATCH(E71,$CL$7:$CL$100,0)+6+SUM(IF((E71=$CL$7:$CL$59)=TRUE,1,0))-1)))*$S$3*$Q71)=0,0,1))</f>
        <v>2</v>
      </c>
      <c r="Y71" s="65" t="e" cm="1">
        <f t="array" aca="1" ref="Y71" ca="1">SUM(IF((TRANSPOSE(MMULT(MMULT(_xlfn.MUNIT(X71),IF(ROUND(MMULT(IF(E71=0,INDIRECT(_xlfn.CONCAT($CQ$1,MATCH(F71,$CP$7:$CP$100,0)+6)):INDIRECT(_xlfn.CONCAT($CQ$1,MATCH(F71,$CP$7:$CP$100,0)+6+SUM(IF((F71=$CP$7:$CP$59)=TRUE,1,0))-1)),INDIRECT(_xlfn.CONCAT($CM$1,MATCH(E71,$CL$7:$CL$100,0)+6)):INDIRECT(_xlfn.CONCAT($CM$1,MATCH(E71,$CL$7:$CL$100,0)+6+SUM(IF((E71=$CL$7:$CL$59)=TRUE,1,0))-1)))*$S$3*$Q71,1/TRANSPOSE(W71-INDIRECT(_xlfn.CONCAT($CI$1,MATCH(D71,$CH$7:$CH$100,0)+6)):INDIRECT(_xlfn.CONCAT($CI$1,MATCH(D71,$CH$7:$CH$100,0)+6+SUM(IF((D71=$CH$7:$CH$59)=TRUE,1,0))-1))*$R$3)),1)=1,1,0)),W71-INDIRECT(_xlfn.CONCAT($CI$1,MATCH(D71,$CH$7:$CH$100,0)+6)):INDIRECT(_xlfn.CONCAT($CI$1,MATCH(D71,$CH$7:$CH$100,0)+6+SUM(IF((D71=$CH$7:$CH$59)=TRUE,1,0))-1))*$R$3)))=0,0,1))</f>
        <v>#N/A</v>
      </c>
      <c r="Z71" s="65"/>
      <c r="AA71" s="65" t="str" cm="1">
        <f t="array" aca="1" ref="AA71" ca="1">IFERROR(ROUND(IF(_xlfn._xlws.SORT(TRANSPOSE(MMULT(MMULT(_xlfn.MUNIT(X71),IF(ROUND(MMULT(IF(E71=0,IF($DW$4=1,INDIRECT(_xlfn.CONCAT($CY$1,MATCH(F71,$CX$7:$CX$100,0)+6)):INDIRECT(_xlfn.CONCAT($CY$1,MATCH(F71,$CX$7:$CX$100,0)+6+SUM(IF((F71=$CX$7:$CX$59)=TRUE,1,0))-1)),INDIRECT(_xlfn.CONCAT($CQ$1,MATCH(F71,$CP$7:$CP$100,0)+6)):INDIRECT(_xlfn.CONCAT($CQ$1,MATCH(F71,$CP$7:$CP$100,0)+6+SUM(IF((F71=$CP$7:$CP$59)=TRUE,1,0))-1))),IF(OR($DW$4=2,$DW$4=3),INDIRECT(_xlfn.CONCAT($CU$1,MATCH(E71,$CT$7:$CT$100,0)+6)):INDIRECT(_xlfn.CONCAT($CU$1,MATCH(E71,$CT$7:$CT$100,0)+6+SUM(IF((E71=$CT$7:$CT$59)=TRUE,1,0))-1)),INDIRECT(_xlfn.CONCAT($CM$1,MATCH(E71,$CL$7:$CL$100,0)+6)):INDIRECT(_xlfn.CONCAT($CM$1,MATCH(E71,$CL$7:$CL$100,0)+6+SUM(IF((E71=$CL$7:$CL$59)=TRUE,1,0))-1))))*$S$3*IF(AND($DV$4=4,F71=0),1.1,1),1/TRANSPOSE(W71-INDIRECT(_xlfn.CONCAT($CI$1,MATCH(D71,$CH$7:$CH$100,0)+6)):INDIRECT(_xlfn.CONCAT($CI$1,MATCH(D71,$CH$7:$CH$100,0)+6+SUM(IF((D71=$CH$7:$CH$59)=TRUE,1,0))-1))*$R$3)),3)=1,1,0)),W71-INDIRECT(_xlfn.CONCAT($CI$1,MATCH(D71,$CH$7:$CH$100,0)+6)):INDIRECT(_xlfn.CONCAT($CI$1,MATCH(D71,$CH$7:$CH$100,0)+6+SUM(IF((D71=$CH$7:$CH$59)=TRUE,1,0))-1))*$R$3))/($S$3*$Q71),1,-1,TRUE)=0,"",_xlfn._xlws.SORT(TRANSPOSE(MMULT(MMULT(_xlfn.MUNIT(X71),IF(ROUND(MMULT(IF(E71=0,IF($DW$4=1,INDIRECT(_xlfn.CONCAT($CY$1,MATCH(F71,$CX$7:$CX$100,0)+6)):INDIRECT(_xlfn.CONCAT($CY$1,MATCH(F71,$CX$7:$CX$100,0)+6+SUM(IF((F71=$CX$7:$CX$59)=TRUE,1,0))-1)),INDIRECT(_xlfn.CONCAT($CQ$1,MATCH(F71,$CP$7:$CP$100,0)+6)):INDIRECT(_xlfn.CONCAT($CQ$1,MATCH(F71,$CP$7:$CP$100,0)+6+SUM(IF((F71=$CP$7:$CP$59)=TRUE,1,0))-1))),IF(OR($DW$4=2,$DW$4=3),INDIRECT(_xlfn.CONCAT($CU$1,MATCH(E71,$CT$7:$CT$100,0)+6)):INDIRECT(_xlfn.CONCAT($CU$1,MATCH(E71,$CT$7:$CT$100,0)+6+SUM(IF((E71=$CT$7:$CT$59)=TRUE,1,0))-1)),INDIRECT(_xlfn.CONCAT($CM$1,MATCH(E71,$CL$7:$CL$100,0)+6)):INDIRECT(_xlfn.CONCAT($CM$1,MATCH(E71,$CL$7:$CL$100,0)+6+SUM(IF((E71=$CL$7:$CL$59)=TRUE,1,0))-1))))*$S$3*IF(AND($DV$4=4,F71=0),1.1,1),1/TRANSPOSE(W71-INDIRECT(_xlfn.CONCAT($CI$1,MATCH(D71,$CH$7:$CH$100,0)+6)):INDIRECT(_xlfn.CONCAT($CI$1,MATCH(D71,$CH$7:$CH$100,0)+6+SUM(IF((D71=$CH$7:$CH$59)=TRUE,1,0))-1))*$R$3)),3)=1,1,0)),W71-INDIRECT(_xlfn.CONCAT($CI$1,MATCH(D71,$CH$7:$CH$100,0)+6)):INDIRECT(_xlfn.CONCAT($CI$1,MATCH(D71,$CH$7:$CH$100,0)+6+SUM(IF((D71=$CH$7:$CH$59)=TRUE,1,0))-1))*$R$3))/($S$3*$Q71),1,-1,TRUE)),1),"")</f>
        <v/>
      </c>
      <c r="AB71" s="65"/>
      <c r="AC71" s="65"/>
      <c r="AD71" s="65"/>
      <c r="AE71" s="65"/>
      <c r="AF71" s="65"/>
      <c r="AG71" s="65"/>
      <c r="AH71" s="65"/>
      <c r="AI71" s="6"/>
      <c r="AJ71" s="28" t="str">
        <f t="shared" ca="1" si="24"/>
        <v/>
      </c>
      <c r="AK71" s="29" t="str">
        <f t="shared" si="25"/>
        <v/>
      </c>
      <c r="AL71" s="29" t="str">
        <f t="shared" si="26"/>
        <v/>
      </c>
      <c r="AM71" s="29" t="str">
        <f t="shared" si="27"/>
        <v/>
      </c>
      <c r="AN71" s="112" t="str">
        <f t="shared" si="28"/>
        <v/>
      </c>
      <c r="AO71" s="28" t="str">
        <f t="shared" ref="AO71:AO134" ca="1" si="36">IFERROR(IF(IF(AA71&gt;200,AA71/2,AA71)=0,"",IF(AA71&gt;200,AA71/2,AA71)),"")</f>
        <v/>
      </c>
      <c r="AP71" s="29" t="str">
        <f t="shared" ref="AP71:AP134" si="37">IFERROR(IF(IF(AB71&gt;200,AB71/2,AB71)=0,"",IF(AB71&gt;200,AB71/2,AB71)),"")</f>
        <v/>
      </c>
      <c r="AQ71" s="29" t="str">
        <f t="shared" ref="AQ71:AQ134" si="38">IFERROR(IF(IF(AC71&gt;200,AC71/2,AC71)=0,"",IF(AC71&gt;200,AC71/2,AC71)),"")</f>
        <v/>
      </c>
      <c r="AR71" s="29" t="str">
        <f t="shared" ref="AR71:AR134" si="39">IFERROR(IF(IF(AD71&gt;200,AD71/2,AD71)=0,"",IF(AD71&gt;200,AD71/2,AD71)),"")</f>
        <v/>
      </c>
      <c r="AS71" s="30" t="str">
        <f t="shared" ref="AS71:AS134" si="40">IFERROR(IF(IF(AE71&gt;200,AE71/2,AE71)=0,"",IF(AE71&gt;200,AE71/2,AE71)),"")</f>
        <v/>
      </c>
      <c r="AT71" s="6"/>
      <c r="AU71" s="20"/>
      <c r="AV71" s="20"/>
      <c r="AW71" s="44">
        <f t="shared" si="30"/>
        <v>12</v>
      </c>
      <c r="AX71" s="35" t="e">
        <f t="shared" si="31"/>
        <v>#N/A</v>
      </c>
      <c r="AY71" s="35" t="e" cm="1">
        <f t="array" ref="AY71">_xlfn.XMATCH(1,IF(IF((AU71=$DP$24:$EO$24)=TRUE,1,0)+IF((AV71=$DP$25:$EO$25)=TRUE,1,0)=2,1,0))</f>
        <v>#N/A</v>
      </c>
      <c r="AZ71" s="35" t="str" cm="1">
        <f t="array" aca="1" ref="AZ71:BD71" ca="1">AJ71:AN71</f>
        <v/>
      </c>
      <c r="BA71" s="35" t="str">
        <f ca="1"/>
        <v/>
      </c>
      <c r="BB71" s="35" t="str">
        <f ca="1"/>
        <v/>
      </c>
      <c r="BC71" s="35" t="str">
        <f ca="1"/>
        <v/>
      </c>
      <c r="BD71" s="35" t="str">
        <f ca="1"/>
        <v/>
      </c>
      <c r="BE71" s="35">
        <f t="shared" si="32"/>
        <v>0</v>
      </c>
      <c r="BF71" s="35" t="e" cm="1">
        <f t="array" ref="BF71">IF(AND(BE71=1,AX71&lt;&gt;1),VLOOKUP(E71,변환표준점수!$H$8:$O$60,_xlfn.XMATCH('표점 계산기'!$AU71,변환표준점수!$I$6:$O$6)+1,FALSE),IF(AND($E71=0,$DW$4=1),INDEX($CQ$7:$CQ$73,SUM(IF(AO71=$CY$7:$CY$59,ROW($A$1:$A$50),0))),IF(AND($E71&lt;&gt;0,$DW$4&lt;&gt;1),INDEX($CM$7:$CM$73,SUM(IF(AO71=$CU$7:$CU$59,ROW($A$1:$A$50),0))),AO71:AS71)))</f>
        <v>#N/A</v>
      </c>
      <c r="BG71" s="35"/>
      <c r="BH71" s="35"/>
      <c r="BI71" s="35"/>
      <c r="BJ71" s="35"/>
      <c r="BK71" s="35" t="e">
        <f>VLOOKUP(G71,변환표준점수!$X$8:$AM$16,_xlfn.XMATCH(AU71,변환표준점수!$Y$5:$AM$5)+IF(OR(AW71=6,AW71=7,AW71=10,AW71=11),IF(AX71=1,0,1),0)+1,FALSE)</f>
        <v>#N/A</v>
      </c>
      <c r="BL71" s="35" t="e">
        <f>VLOOKUP(H71,변환표준점수!$AO$8:$BE$16,_xlfn.XMATCH(AU71,변환표준점수!$AP$5:$BE$5)+IF(OR(AW71=3,AW71=6,AW71=8,AW71=9,AW71=10),IF(AX71=1,0,1),0)+1,FALSE)</f>
        <v>#N/A</v>
      </c>
      <c r="BM71" s="35" t="e">
        <f>IF(I71=0,VLOOKUP(K71,변환표준점수!$BU$8:$CF$62,'표점 계산기'!$AW71+1,FALSE),VLOOKUP(I71,변환표준점수!$BH$8:$BS$62,'표점 계산기'!$AW71+1,FALSE))</f>
        <v>#N/A</v>
      </c>
      <c r="BN71" s="35" t="e">
        <f>IF(J71=0,VLOOKUP(L71,변환표준점수!$BU$8:$CF$62,'표점 계산기'!$AW71+1,FALSE),VLOOKUP(J71,변환표준점수!$BH$8:$BS$62,'표점 계산기'!$AW71+1,FALSE))</f>
        <v>#N/A</v>
      </c>
      <c r="BO71" s="35" cm="1">
        <f t="array" ref="BO71">IF(M71=0,0,IF(OR(AW71=3,AW71=4),0,IF(AW71=1,INDEX($DI$7:$DI$15,SUM(IF(M71&lt;$DH$7:$DH$15=TRUE,1,0))+1),VLOOKUP(M71,변환표준점수!$BH$8:$BS$62,'표점 계산기'!AW71+1,FALSE))))</f>
        <v>0</v>
      </c>
      <c r="BP71" s="35" t="e" cm="1">
        <f t="array" ref="BP71">INDEX($DP$24:$EO$31,COLUMN(C66),$AY71)</f>
        <v>#N/A</v>
      </c>
      <c r="BQ71" s="35" t="e" cm="1">
        <f t="array" ref="BQ71">INDEX($DP$24:$EO$31,COLUMN(D66),$AY71)</f>
        <v>#N/A</v>
      </c>
      <c r="BR71" s="35" t="e" cm="1">
        <f t="array" ref="BR71">INDEX($DP$24:$EO$31,COLUMN(E66),$AY71)</f>
        <v>#N/A</v>
      </c>
      <c r="BS71" s="35" t="e" cm="1">
        <f t="array" ref="BS71">INDEX($DP$24:$EO$31,COLUMN(F66),$AY71)</f>
        <v>#N/A</v>
      </c>
      <c r="BT71" s="35" t="e" cm="1">
        <f t="array" ref="BT71">INDEX($DP$24:$EO$31,COLUMN(G66),$AY71)</f>
        <v>#N/A</v>
      </c>
      <c r="BU71" s="35" t="e" cm="1">
        <f t="array" ref="BU71">INDEX($DP$24:$EO$31,COLUMN(H66),$AY71)</f>
        <v>#N/A</v>
      </c>
      <c r="BV71" s="59" t="str" cm="1">
        <f t="array" aca="1" ref="BV71:BZ71" ca="1">IFERROR(ROUND(IF(IFERROR(BF71:BJ71/BF71:BJ71,0)=1,(IFERROR(AZ71:BD71*BP71,0)+IFERROR(BF71:BJ71*BQ71,0)+(SUM(BM71:BO71)-MIN(BM71:BO71))*BR71+BK71*BS71+BL71*BT71)*BU71+BK71*(1-BS71)+BL71*(1-BT71)+IF(AW71=1,BO71,0),""),2),"")</f>
        <v/>
      </c>
      <c r="BW71" s="48" t="str">
        <f ca="1"/>
        <v/>
      </c>
      <c r="BX71" s="48" t="str">
        <f ca="1"/>
        <v/>
      </c>
      <c r="BY71" s="48" t="str">
        <f ca="1"/>
        <v/>
      </c>
      <c r="BZ71" s="60" t="str">
        <f ca="1"/>
        <v/>
      </c>
      <c r="CA71" s="6"/>
      <c r="CB71" s="5"/>
      <c r="CC71" s="5"/>
      <c r="CD71" s="5"/>
      <c r="CE71" s="5"/>
      <c r="CF71" s="5"/>
      <c r="CG71" s="5"/>
      <c r="CH71" s="64">
        <v>13</v>
      </c>
      <c r="CI71" s="64">
        <v>75</v>
      </c>
      <c r="CJ71" s="64">
        <v>13</v>
      </c>
      <c r="CK71" s="5"/>
      <c r="CL71" s="64">
        <v>13</v>
      </c>
      <c r="CM71" s="64">
        <v>72</v>
      </c>
      <c r="CN71" s="64">
        <v>13</v>
      </c>
      <c r="CO71" s="5"/>
      <c r="CP71" s="64">
        <v>4</v>
      </c>
      <c r="CQ71" s="64">
        <v>72</v>
      </c>
      <c r="CR71" s="64">
        <v>4</v>
      </c>
      <c r="CS71" s="5"/>
      <c r="CT71" s="64">
        <v>13</v>
      </c>
      <c r="CU71" s="6"/>
      <c r="CV71" s="64">
        <v>13</v>
      </c>
      <c r="CW71" s="5"/>
      <c r="CX71" s="6">
        <v>27</v>
      </c>
      <c r="CY71" s="6">
        <v>86</v>
      </c>
      <c r="CZ71" s="6">
        <v>42</v>
      </c>
      <c r="DA71" s="5"/>
      <c r="DB71" s="5"/>
      <c r="DC71" s="5"/>
      <c r="DD71" s="5"/>
      <c r="DE71" s="5"/>
      <c r="DF71" s="5"/>
      <c r="DG71" s="5"/>
      <c r="DH71" s="5"/>
      <c r="DI71" s="5"/>
      <c r="DJ71" s="5"/>
      <c r="DK71" s="6">
        <v>36</v>
      </c>
      <c r="DL71" s="5">
        <v>48.52</v>
      </c>
      <c r="DM71" s="5" t="e">
        <f>VLOOKUP(DK71,변환표준점수!$BU$8:$CF$46,1+'표점 계산기'!$DV$4,FALSE)</f>
        <v>#N/A</v>
      </c>
      <c r="DN71" s="5"/>
      <c r="DO71" s="5"/>
      <c r="DP71" s="5"/>
      <c r="DQ71" s="5"/>
      <c r="DR71" s="5"/>
      <c r="DS71" s="5"/>
      <c r="DT71" s="5"/>
      <c r="DU71" s="6"/>
      <c r="DV71" s="6"/>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row>
    <row r="72" spans="1:162" x14ac:dyDescent="0.3">
      <c r="A72" s="5"/>
      <c r="B72" s="17" t="str">
        <f t="shared" si="34"/>
        <v/>
      </c>
      <c r="C72" s="23"/>
      <c r="D72" s="23"/>
      <c r="E72" s="23"/>
      <c r="F72" s="23"/>
      <c r="G72" s="23"/>
      <c r="H72" s="24"/>
      <c r="I72" s="24"/>
      <c r="J72" s="24"/>
      <c r="K72" s="24"/>
      <c r="L72" s="24"/>
      <c r="M72" s="24"/>
      <c r="N72" s="23"/>
      <c r="O72" s="24"/>
      <c r="P72" s="6"/>
      <c r="Q72" s="65">
        <f t="shared" si="35"/>
        <v>1</v>
      </c>
      <c r="R72" s="6" t="e">
        <f t="shared" si="20"/>
        <v>#N/A</v>
      </c>
      <c r="S72" s="6" t="e">
        <f t="shared" si="21"/>
        <v>#N/A</v>
      </c>
      <c r="T72" s="6" t="e">
        <f t="shared" si="22"/>
        <v>#N/A</v>
      </c>
      <c r="U72" s="6" t="e">
        <f t="shared" si="23"/>
        <v>#N/A</v>
      </c>
      <c r="V72" s="8" cm="1">
        <f t="array" ref="V72">IF(M72=0,0,IF(OR($DV$4=3,$DV$4=4),0,IF($DV$4=1,INDEX($DI$7:$DI$15,SUM(IF(M72&lt;$DH$7:$DH$15=TRUE,1,0))+1),VLOOKUP(M72,$DK$7:$DL$107,2,FALSE))))</f>
        <v>0</v>
      </c>
      <c r="W72" s="6" t="e">
        <f t="shared" si="33"/>
        <v>#N/A</v>
      </c>
      <c r="X72" s="65" cm="1">
        <f t="array" aca="1" ref="X72" ca="1">SUM(IF((IF(E72=0,INDIRECT(_xlfn.CONCAT($CQ$1,MATCH(F72,$CP$7:$CP$100,0)+6)):INDIRECT(_xlfn.CONCAT($CQ$1,MATCH(F72,$CP$7:$CP$100,0)+6+SUM(IF((F72=$CP$7:$CP$59)=TRUE,1,0))-1)),INDIRECT(_xlfn.CONCAT($CM$1,MATCH(E72,$CL$7:$CL$100,0)+6)):INDIRECT(_xlfn.CONCAT($CM$1,MATCH(E72,$CL$7:$CL$100,0)+6+SUM(IF((E72=$CL$7:$CL$59)=TRUE,1,0))-1)))*$S$3*$Q72)=0,0,1))</f>
        <v>2</v>
      </c>
      <c r="Y72" s="65" t="e" cm="1">
        <f t="array" aca="1" ref="Y72" ca="1">SUM(IF((TRANSPOSE(MMULT(MMULT(_xlfn.MUNIT(X72),IF(ROUND(MMULT(IF(E72=0,INDIRECT(_xlfn.CONCAT($CQ$1,MATCH(F72,$CP$7:$CP$100,0)+6)):INDIRECT(_xlfn.CONCAT($CQ$1,MATCH(F72,$CP$7:$CP$100,0)+6+SUM(IF((F72=$CP$7:$CP$59)=TRUE,1,0))-1)),INDIRECT(_xlfn.CONCAT($CM$1,MATCH(E72,$CL$7:$CL$100,0)+6)):INDIRECT(_xlfn.CONCAT($CM$1,MATCH(E72,$CL$7:$CL$100,0)+6+SUM(IF((E72=$CL$7:$CL$59)=TRUE,1,0))-1)))*$S$3*$Q72,1/TRANSPOSE(W72-INDIRECT(_xlfn.CONCAT($CI$1,MATCH(D72,$CH$7:$CH$100,0)+6)):INDIRECT(_xlfn.CONCAT($CI$1,MATCH(D72,$CH$7:$CH$100,0)+6+SUM(IF((D72=$CH$7:$CH$59)=TRUE,1,0))-1))*$R$3)),1)=1,1,0)),W72-INDIRECT(_xlfn.CONCAT($CI$1,MATCH(D72,$CH$7:$CH$100,0)+6)):INDIRECT(_xlfn.CONCAT($CI$1,MATCH(D72,$CH$7:$CH$100,0)+6+SUM(IF((D72=$CH$7:$CH$59)=TRUE,1,0))-1))*$R$3)))=0,0,1))</f>
        <v>#N/A</v>
      </c>
      <c r="Z72" s="65"/>
      <c r="AA72" s="65" t="str" cm="1">
        <f t="array" aca="1" ref="AA72" ca="1">IFERROR(ROUND(IF(_xlfn._xlws.SORT(TRANSPOSE(MMULT(MMULT(_xlfn.MUNIT(X72),IF(ROUND(MMULT(IF(E72=0,IF($DW$4=1,INDIRECT(_xlfn.CONCAT($CY$1,MATCH(F72,$CX$7:$CX$100,0)+6)):INDIRECT(_xlfn.CONCAT($CY$1,MATCH(F72,$CX$7:$CX$100,0)+6+SUM(IF((F72=$CX$7:$CX$59)=TRUE,1,0))-1)),INDIRECT(_xlfn.CONCAT($CQ$1,MATCH(F72,$CP$7:$CP$100,0)+6)):INDIRECT(_xlfn.CONCAT($CQ$1,MATCH(F72,$CP$7:$CP$100,0)+6+SUM(IF((F72=$CP$7:$CP$59)=TRUE,1,0))-1))),IF(OR($DW$4=2,$DW$4=3),INDIRECT(_xlfn.CONCAT($CU$1,MATCH(E72,$CT$7:$CT$100,0)+6)):INDIRECT(_xlfn.CONCAT($CU$1,MATCH(E72,$CT$7:$CT$100,0)+6+SUM(IF((E72=$CT$7:$CT$59)=TRUE,1,0))-1)),INDIRECT(_xlfn.CONCAT($CM$1,MATCH(E72,$CL$7:$CL$100,0)+6)):INDIRECT(_xlfn.CONCAT($CM$1,MATCH(E72,$CL$7:$CL$100,0)+6+SUM(IF((E72=$CL$7:$CL$59)=TRUE,1,0))-1))))*$S$3*IF(AND($DV$4=4,F72=0),1.1,1),1/TRANSPOSE(W72-INDIRECT(_xlfn.CONCAT($CI$1,MATCH(D72,$CH$7:$CH$100,0)+6)):INDIRECT(_xlfn.CONCAT($CI$1,MATCH(D72,$CH$7:$CH$100,0)+6+SUM(IF((D72=$CH$7:$CH$59)=TRUE,1,0))-1))*$R$3)),3)=1,1,0)),W72-INDIRECT(_xlfn.CONCAT($CI$1,MATCH(D72,$CH$7:$CH$100,0)+6)):INDIRECT(_xlfn.CONCAT($CI$1,MATCH(D72,$CH$7:$CH$100,0)+6+SUM(IF((D72=$CH$7:$CH$59)=TRUE,1,0))-1))*$R$3))/($S$3*$Q72),1,-1,TRUE)=0,"",_xlfn._xlws.SORT(TRANSPOSE(MMULT(MMULT(_xlfn.MUNIT(X72),IF(ROUND(MMULT(IF(E72=0,IF($DW$4=1,INDIRECT(_xlfn.CONCAT($CY$1,MATCH(F72,$CX$7:$CX$100,0)+6)):INDIRECT(_xlfn.CONCAT($CY$1,MATCH(F72,$CX$7:$CX$100,0)+6+SUM(IF((F72=$CX$7:$CX$59)=TRUE,1,0))-1)),INDIRECT(_xlfn.CONCAT($CQ$1,MATCH(F72,$CP$7:$CP$100,0)+6)):INDIRECT(_xlfn.CONCAT($CQ$1,MATCH(F72,$CP$7:$CP$100,0)+6+SUM(IF((F72=$CP$7:$CP$59)=TRUE,1,0))-1))),IF(OR($DW$4=2,$DW$4=3),INDIRECT(_xlfn.CONCAT($CU$1,MATCH(E72,$CT$7:$CT$100,0)+6)):INDIRECT(_xlfn.CONCAT($CU$1,MATCH(E72,$CT$7:$CT$100,0)+6+SUM(IF((E72=$CT$7:$CT$59)=TRUE,1,0))-1)),INDIRECT(_xlfn.CONCAT($CM$1,MATCH(E72,$CL$7:$CL$100,0)+6)):INDIRECT(_xlfn.CONCAT($CM$1,MATCH(E72,$CL$7:$CL$100,0)+6+SUM(IF((E72=$CL$7:$CL$59)=TRUE,1,0))-1))))*$S$3*IF(AND($DV$4=4,F72=0),1.1,1),1/TRANSPOSE(W72-INDIRECT(_xlfn.CONCAT($CI$1,MATCH(D72,$CH$7:$CH$100,0)+6)):INDIRECT(_xlfn.CONCAT($CI$1,MATCH(D72,$CH$7:$CH$100,0)+6+SUM(IF((D72=$CH$7:$CH$59)=TRUE,1,0))-1))*$R$3)),3)=1,1,0)),W72-INDIRECT(_xlfn.CONCAT($CI$1,MATCH(D72,$CH$7:$CH$100,0)+6)):INDIRECT(_xlfn.CONCAT($CI$1,MATCH(D72,$CH$7:$CH$100,0)+6+SUM(IF((D72=$CH$7:$CH$59)=TRUE,1,0))-1))*$R$3))/($S$3*$Q72),1,-1,TRUE)),1),"")</f>
        <v/>
      </c>
      <c r="AB72" s="65"/>
      <c r="AC72" s="65"/>
      <c r="AD72" s="65"/>
      <c r="AE72" s="65"/>
      <c r="AF72" s="65"/>
      <c r="AG72" s="65"/>
      <c r="AH72" s="65"/>
      <c r="AI72" s="6"/>
      <c r="AJ72" s="28" t="str">
        <f t="shared" ca="1" si="24"/>
        <v/>
      </c>
      <c r="AK72" s="29" t="str">
        <f t="shared" si="25"/>
        <v/>
      </c>
      <c r="AL72" s="29" t="str">
        <f t="shared" si="26"/>
        <v/>
      </c>
      <c r="AM72" s="29" t="str">
        <f t="shared" si="27"/>
        <v/>
      </c>
      <c r="AN72" s="112" t="str">
        <f t="shared" si="28"/>
        <v/>
      </c>
      <c r="AO72" s="28" t="str">
        <f t="shared" ca="1" si="36"/>
        <v/>
      </c>
      <c r="AP72" s="29" t="str">
        <f t="shared" si="37"/>
        <v/>
      </c>
      <c r="AQ72" s="29" t="str">
        <f t="shared" si="38"/>
        <v/>
      </c>
      <c r="AR72" s="29" t="str">
        <f t="shared" si="39"/>
        <v/>
      </c>
      <c r="AS72" s="30" t="str">
        <f t="shared" si="40"/>
        <v/>
      </c>
      <c r="AT72" s="6"/>
      <c r="AU72" s="20"/>
      <c r="AV72" s="20"/>
      <c r="AW72" s="44">
        <f t="shared" si="30"/>
        <v>12</v>
      </c>
      <c r="AX72" s="35" t="e">
        <f t="shared" si="31"/>
        <v>#N/A</v>
      </c>
      <c r="AY72" s="35" t="e" cm="1">
        <f t="array" ref="AY72">_xlfn.XMATCH(1,IF(IF((AU72=$DP$24:$EO$24)=TRUE,1,0)+IF((AV72=$DP$25:$EO$25)=TRUE,1,0)=2,1,0))</f>
        <v>#N/A</v>
      </c>
      <c r="AZ72" s="35" t="str" cm="1">
        <f t="array" aca="1" ref="AZ72:BD72" ca="1">AJ72:AN72</f>
        <v/>
      </c>
      <c r="BA72" s="35" t="str">
        <f ca="1"/>
        <v/>
      </c>
      <c r="BB72" s="35" t="str">
        <f ca="1"/>
        <v/>
      </c>
      <c r="BC72" s="35" t="str">
        <f ca="1"/>
        <v/>
      </c>
      <c r="BD72" s="35" t="str">
        <f ca="1"/>
        <v/>
      </c>
      <c r="BE72" s="35">
        <f t="shared" si="32"/>
        <v>0</v>
      </c>
      <c r="BF72" s="35" t="e" cm="1">
        <f t="array" ref="BF72">IF(AND(BE72=1,AX72&lt;&gt;1),VLOOKUP(E72,변환표준점수!$H$8:$O$60,_xlfn.XMATCH('표점 계산기'!$AU72,변환표준점수!$I$6:$O$6)+1,FALSE),IF(AND($E72=0,$DW$4=1),INDEX($CQ$7:$CQ$73,SUM(IF(AO72=$CY$7:$CY$59,ROW($A$1:$A$50),0))),IF(AND($E72&lt;&gt;0,$DW$4&lt;&gt;1),INDEX($CM$7:$CM$73,SUM(IF(AO72=$CU$7:$CU$59,ROW($A$1:$A$50),0))),AO72:AS72)))</f>
        <v>#N/A</v>
      </c>
      <c r="BG72" s="35"/>
      <c r="BH72" s="35"/>
      <c r="BI72" s="35"/>
      <c r="BJ72" s="35"/>
      <c r="BK72" s="35" t="e">
        <f>VLOOKUP(G72,변환표준점수!$X$8:$AM$16,_xlfn.XMATCH(AU72,변환표준점수!$Y$5:$AM$5)+IF(OR(AW72=6,AW72=7,AW72=10,AW72=11),IF(AX72=1,0,1),0)+1,FALSE)</f>
        <v>#N/A</v>
      </c>
      <c r="BL72" s="35" t="e">
        <f>VLOOKUP(H72,변환표준점수!$AO$8:$BE$16,_xlfn.XMATCH(AU72,변환표준점수!$AP$5:$BE$5)+IF(OR(AW72=3,AW72=6,AW72=8,AW72=9,AW72=10),IF(AX72=1,0,1),0)+1,FALSE)</f>
        <v>#N/A</v>
      </c>
      <c r="BM72" s="35" t="e">
        <f>IF(I72=0,VLOOKUP(K72,변환표준점수!$BU$8:$CF$62,'표점 계산기'!$AW72+1,FALSE),VLOOKUP(I72,변환표준점수!$BH$8:$BS$62,'표점 계산기'!$AW72+1,FALSE))</f>
        <v>#N/A</v>
      </c>
      <c r="BN72" s="35" t="e">
        <f>IF(J72=0,VLOOKUP(L72,변환표준점수!$BU$8:$CF$62,'표점 계산기'!$AW72+1,FALSE),VLOOKUP(J72,변환표준점수!$BH$8:$BS$62,'표점 계산기'!$AW72+1,FALSE))</f>
        <v>#N/A</v>
      </c>
      <c r="BO72" s="35" cm="1">
        <f t="array" ref="BO72">IF(M72=0,0,IF(OR(AW72=3,AW72=4),0,IF(AW72=1,INDEX($DI$7:$DI$15,SUM(IF(M72&lt;$DH$7:$DH$15=TRUE,1,0))+1),VLOOKUP(M72,변환표준점수!$BH$8:$BS$62,'표점 계산기'!AW72+1,FALSE))))</f>
        <v>0</v>
      </c>
      <c r="BP72" s="35" t="e" cm="1">
        <f t="array" ref="BP72">INDEX($DP$24:$EO$31,COLUMN(C67),$AY72)</f>
        <v>#N/A</v>
      </c>
      <c r="BQ72" s="35" t="e" cm="1">
        <f t="array" ref="BQ72">INDEX($DP$24:$EO$31,COLUMN(D67),$AY72)</f>
        <v>#N/A</v>
      </c>
      <c r="BR72" s="35" t="e" cm="1">
        <f t="array" ref="BR72">INDEX($DP$24:$EO$31,COLUMN(E67),$AY72)</f>
        <v>#N/A</v>
      </c>
      <c r="BS72" s="35" t="e" cm="1">
        <f t="array" ref="BS72">INDEX($DP$24:$EO$31,COLUMN(F67),$AY72)</f>
        <v>#N/A</v>
      </c>
      <c r="BT72" s="35" t="e" cm="1">
        <f t="array" ref="BT72">INDEX($DP$24:$EO$31,COLUMN(G67),$AY72)</f>
        <v>#N/A</v>
      </c>
      <c r="BU72" s="35" t="e" cm="1">
        <f t="array" ref="BU72">INDEX($DP$24:$EO$31,COLUMN(H67),$AY72)</f>
        <v>#N/A</v>
      </c>
      <c r="BV72" s="59" t="str" cm="1">
        <f t="array" aca="1" ref="BV72:BZ72" ca="1">IFERROR(ROUND(IF(IFERROR(BF72:BJ72/BF72:BJ72,0)=1,(IFERROR(AZ72:BD72*BP72,0)+IFERROR(BF72:BJ72*BQ72,0)+(SUM(BM72:BO72)-MIN(BM72:BO72))*BR72+BK72*BS72+BL72*BT72)*BU72+BK72*(1-BS72)+BL72*(1-BT72)+IF(AW72=1,BO72,0),""),2),"")</f>
        <v/>
      </c>
      <c r="BW72" s="48" t="str">
        <f ca="1"/>
        <v/>
      </c>
      <c r="BX72" s="48" t="str">
        <f ca="1"/>
        <v/>
      </c>
      <c r="BY72" s="48" t="str">
        <f ca="1"/>
        <v/>
      </c>
      <c r="BZ72" s="60" t="str">
        <f ca="1"/>
        <v/>
      </c>
      <c r="CA72" s="6"/>
      <c r="CB72" s="5"/>
      <c r="CC72" s="5"/>
      <c r="CD72" s="5"/>
      <c r="CE72" s="5"/>
      <c r="CF72" s="5"/>
      <c r="CG72" s="5"/>
      <c r="CH72" s="64">
        <v>12</v>
      </c>
      <c r="CI72" s="64">
        <v>74</v>
      </c>
      <c r="CJ72" s="64">
        <v>12</v>
      </c>
      <c r="CK72" s="5"/>
      <c r="CL72" s="64">
        <v>12</v>
      </c>
      <c r="CM72" s="64">
        <v>71</v>
      </c>
      <c r="CN72" s="64">
        <v>12</v>
      </c>
      <c r="CO72" s="5"/>
      <c r="CP72" s="64">
        <v>3</v>
      </c>
      <c r="CQ72" s="64">
        <v>71</v>
      </c>
      <c r="CR72" s="64">
        <v>3</v>
      </c>
      <c r="CS72" s="5"/>
      <c r="CT72" s="64">
        <v>12</v>
      </c>
      <c r="CU72" s="6"/>
      <c r="CV72" s="64">
        <v>12</v>
      </c>
      <c r="CW72" s="5"/>
      <c r="CX72" s="6">
        <v>26</v>
      </c>
      <c r="CY72" s="6">
        <v>85</v>
      </c>
      <c r="CZ72" s="6">
        <v>40</v>
      </c>
      <c r="DA72" s="5"/>
      <c r="DB72" s="5"/>
      <c r="DC72" s="5"/>
      <c r="DD72" s="5"/>
      <c r="DE72" s="5"/>
      <c r="DF72" s="5"/>
      <c r="DG72" s="5"/>
      <c r="DH72" s="5"/>
      <c r="DI72" s="5"/>
      <c r="DJ72" s="5"/>
      <c r="DK72" s="6">
        <v>35</v>
      </c>
      <c r="DL72" s="5">
        <v>48.52</v>
      </c>
      <c r="DM72" s="5" t="e">
        <f>VLOOKUP(DK72,변환표준점수!$BU$8:$CF$46,1+'표점 계산기'!$DV$4,FALSE)</f>
        <v>#N/A</v>
      </c>
      <c r="DN72" s="5"/>
      <c r="DO72" s="5"/>
      <c r="DP72" s="5"/>
      <c r="DQ72" s="5"/>
      <c r="DR72" s="5"/>
      <c r="DS72" s="5"/>
      <c r="DT72" s="5"/>
      <c r="DU72" s="6"/>
      <c r="DV72" s="6"/>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row>
    <row r="73" spans="1:162" x14ac:dyDescent="0.3">
      <c r="A73" s="5"/>
      <c r="B73" s="17" t="str">
        <f t="shared" si="34"/>
        <v/>
      </c>
      <c r="C73" s="23"/>
      <c r="D73" s="23"/>
      <c r="E73" s="23"/>
      <c r="F73" s="23"/>
      <c r="G73" s="23"/>
      <c r="H73" s="24"/>
      <c r="I73" s="24"/>
      <c r="J73" s="24"/>
      <c r="K73" s="24"/>
      <c r="L73" s="24"/>
      <c r="M73" s="24"/>
      <c r="N73" s="23"/>
      <c r="O73" s="24"/>
      <c r="P73" s="6"/>
      <c r="Q73" s="65">
        <f t="shared" si="35"/>
        <v>1</v>
      </c>
      <c r="R73" s="6" t="e">
        <f t="shared" ref="R73:R136" si="41">VLOOKUP(G73,$DB$7:$DC$15,2,FALSE)</f>
        <v>#N/A</v>
      </c>
      <c r="S73" s="6" t="e">
        <f t="shared" ref="S73:S136" si="42">VLOOKUP(H73,$DE$7:$DF$15,2,FALSE)</f>
        <v>#N/A</v>
      </c>
      <c r="T73" s="6" t="e">
        <f t="shared" ref="T73:T136" si="43">ROUND(IF(AND($DV$4=6,$DW$4=1),IF(N73=1,1.03,1),1)*IF(I73=0,VLOOKUP(K73,$DK$7:$DM$61,3,FALSE),VLOOKUP(I73,$DK$7:$DL$61,2,FALSE)),2)</f>
        <v>#N/A</v>
      </c>
      <c r="U73" s="6" t="e">
        <f t="shared" ref="U73:U136" si="44">ROUND(IF(AND($DV$4=6,$DW$4=1),IF(O73=1,1.03,1),1)*IF(J73=0,VLOOKUP(L73,$DK$7:$DM$61,3,FALSE),VLOOKUP(J73,$DK$7:$DL$61,2,FALSE)),2)</f>
        <v>#N/A</v>
      </c>
      <c r="V73" s="8" cm="1">
        <f t="array" ref="V73">IF(M73=0,0,IF(OR($DV$4=3,$DV$4=4),0,IF($DV$4=1,INDEX($DI$7:$DI$15,SUM(IF(M73&lt;$DH$7:$DH$15=TRUE,1,0))+1),VLOOKUP(M73,$DK$7:$DL$107,2,FALSE))))</f>
        <v>0</v>
      </c>
      <c r="W73" s="6" t="e">
        <f t="shared" si="33"/>
        <v>#N/A</v>
      </c>
      <c r="X73" s="65" cm="1">
        <f t="array" aca="1" ref="X73" ca="1">SUM(IF((IF(E73=0,INDIRECT(_xlfn.CONCAT($CQ$1,MATCH(F73,$CP$7:$CP$100,0)+6)):INDIRECT(_xlfn.CONCAT($CQ$1,MATCH(F73,$CP$7:$CP$100,0)+6+SUM(IF((F73=$CP$7:$CP$59)=TRUE,1,0))-1)),INDIRECT(_xlfn.CONCAT($CM$1,MATCH(E73,$CL$7:$CL$100,0)+6)):INDIRECT(_xlfn.CONCAT($CM$1,MATCH(E73,$CL$7:$CL$100,0)+6+SUM(IF((E73=$CL$7:$CL$59)=TRUE,1,0))-1)))*$S$3*$Q73)=0,0,1))</f>
        <v>2</v>
      </c>
      <c r="Y73" s="65" t="e" cm="1">
        <f t="array" aca="1" ref="Y73" ca="1">SUM(IF((TRANSPOSE(MMULT(MMULT(_xlfn.MUNIT(X73),IF(ROUND(MMULT(IF(E73=0,INDIRECT(_xlfn.CONCAT($CQ$1,MATCH(F73,$CP$7:$CP$100,0)+6)):INDIRECT(_xlfn.CONCAT($CQ$1,MATCH(F73,$CP$7:$CP$100,0)+6+SUM(IF((F73=$CP$7:$CP$59)=TRUE,1,0))-1)),INDIRECT(_xlfn.CONCAT($CM$1,MATCH(E73,$CL$7:$CL$100,0)+6)):INDIRECT(_xlfn.CONCAT($CM$1,MATCH(E73,$CL$7:$CL$100,0)+6+SUM(IF((E73=$CL$7:$CL$59)=TRUE,1,0))-1)))*$S$3*$Q73,1/TRANSPOSE(W73-INDIRECT(_xlfn.CONCAT($CI$1,MATCH(D73,$CH$7:$CH$100,0)+6)):INDIRECT(_xlfn.CONCAT($CI$1,MATCH(D73,$CH$7:$CH$100,0)+6+SUM(IF((D73=$CH$7:$CH$59)=TRUE,1,0))-1))*$R$3)),1)=1,1,0)),W73-INDIRECT(_xlfn.CONCAT($CI$1,MATCH(D73,$CH$7:$CH$100,0)+6)):INDIRECT(_xlfn.CONCAT($CI$1,MATCH(D73,$CH$7:$CH$100,0)+6+SUM(IF((D73=$CH$7:$CH$59)=TRUE,1,0))-1))*$R$3)))=0,0,1))</f>
        <v>#N/A</v>
      </c>
      <c r="Z73" s="65"/>
      <c r="AA73" s="65" t="str" cm="1">
        <f t="array" aca="1" ref="AA73" ca="1">IFERROR(ROUND(IF(_xlfn._xlws.SORT(TRANSPOSE(MMULT(MMULT(_xlfn.MUNIT(X73),IF(ROUND(MMULT(IF(E73=0,IF($DW$4=1,INDIRECT(_xlfn.CONCAT($CY$1,MATCH(F73,$CX$7:$CX$100,0)+6)):INDIRECT(_xlfn.CONCAT($CY$1,MATCH(F73,$CX$7:$CX$100,0)+6+SUM(IF((F73=$CX$7:$CX$59)=TRUE,1,0))-1)),INDIRECT(_xlfn.CONCAT($CQ$1,MATCH(F73,$CP$7:$CP$100,0)+6)):INDIRECT(_xlfn.CONCAT($CQ$1,MATCH(F73,$CP$7:$CP$100,0)+6+SUM(IF((F73=$CP$7:$CP$59)=TRUE,1,0))-1))),IF(OR($DW$4=2,$DW$4=3),INDIRECT(_xlfn.CONCAT($CU$1,MATCH(E73,$CT$7:$CT$100,0)+6)):INDIRECT(_xlfn.CONCAT($CU$1,MATCH(E73,$CT$7:$CT$100,0)+6+SUM(IF((E73=$CT$7:$CT$59)=TRUE,1,0))-1)),INDIRECT(_xlfn.CONCAT($CM$1,MATCH(E73,$CL$7:$CL$100,0)+6)):INDIRECT(_xlfn.CONCAT($CM$1,MATCH(E73,$CL$7:$CL$100,0)+6+SUM(IF((E73=$CL$7:$CL$59)=TRUE,1,0))-1))))*$S$3*IF(AND($DV$4=4,F73=0),1.1,1),1/TRANSPOSE(W73-INDIRECT(_xlfn.CONCAT($CI$1,MATCH(D73,$CH$7:$CH$100,0)+6)):INDIRECT(_xlfn.CONCAT($CI$1,MATCH(D73,$CH$7:$CH$100,0)+6+SUM(IF((D73=$CH$7:$CH$59)=TRUE,1,0))-1))*$R$3)),3)=1,1,0)),W73-INDIRECT(_xlfn.CONCAT($CI$1,MATCH(D73,$CH$7:$CH$100,0)+6)):INDIRECT(_xlfn.CONCAT($CI$1,MATCH(D73,$CH$7:$CH$100,0)+6+SUM(IF((D73=$CH$7:$CH$59)=TRUE,1,0))-1))*$R$3))/($S$3*$Q73),1,-1,TRUE)=0,"",_xlfn._xlws.SORT(TRANSPOSE(MMULT(MMULT(_xlfn.MUNIT(X73),IF(ROUND(MMULT(IF(E73=0,IF($DW$4=1,INDIRECT(_xlfn.CONCAT($CY$1,MATCH(F73,$CX$7:$CX$100,0)+6)):INDIRECT(_xlfn.CONCAT($CY$1,MATCH(F73,$CX$7:$CX$100,0)+6+SUM(IF((F73=$CX$7:$CX$59)=TRUE,1,0))-1)),INDIRECT(_xlfn.CONCAT($CQ$1,MATCH(F73,$CP$7:$CP$100,0)+6)):INDIRECT(_xlfn.CONCAT($CQ$1,MATCH(F73,$CP$7:$CP$100,0)+6+SUM(IF((F73=$CP$7:$CP$59)=TRUE,1,0))-1))),IF(OR($DW$4=2,$DW$4=3),INDIRECT(_xlfn.CONCAT($CU$1,MATCH(E73,$CT$7:$CT$100,0)+6)):INDIRECT(_xlfn.CONCAT($CU$1,MATCH(E73,$CT$7:$CT$100,0)+6+SUM(IF((E73=$CT$7:$CT$59)=TRUE,1,0))-1)),INDIRECT(_xlfn.CONCAT($CM$1,MATCH(E73,$CL$7:$CL$100,0)+6)):INDIRECT(_xlfn.CONCAT($CM$1,MATCH(E73,$CL$7:$CL$100,0)+6+SUM(IF((E73=$CL$7:$CL$59)=TRUE,1,0))-1))))*$S$3*IF(AND($DV$4=4,F73=0),1.1,1),1/TRANSPOSE(W73-INDIRECT(_xlfn.CONCAT($CI$1,MATCH(D73,$CH$7:$CH$100,0)+6)):INDIRECT(_xlfn.CONCAT($CI$1,MATCH(D73,$CH$7:$CH$100,0)+6+SUM(IF((D73=$CH$7:$CH$59)=TRUE,1,0))-1))*$R$3)),3)=1,1,0)),W73-INDIRECT(_xlfn.CONCAT($CI$1,MATCH(D73,$CH$7:$CH$100,0)+6)):INDIRECT(_xlfn.CONCAT($CI$1,MATCH(D73,$CH$7:$CH$100,0)+6+SUM(IF((D73=$CH$7:$CH$59)=TRUE,1,0))-1))*$R$3))/($S$3*$Q73),1,-1,TRUE)),1),"")</f>
        <v/>
      </c>
      <c r="AB73" s="65"/>
      <c r="AC73" s="65"/>
      <c r="AD73" s="65"/>
      <c r="AE73" s="65"/>
      <c r="AF73" s="65"/>
      <c r="AG73" s="65"/>
      <c r="AH73" s="65"/>
      <c r="AI73" s="6"/>
      <c r="AJ73" s="28" t="str">
        <f t="shared" ref="AJ73:AJ136" ca="1" si="45">IF(IF(AO73="",0,($W73-AO73*$S$3)/$R$3)=0,"",IF(AO73=0,0,($W73-AO73*$S$3)/$R$3))</f>
        <v/>
      </c>
      <c r="AK73" s="29" t="str">
        <f t="shared" ref="AK73:AK136" si="46">IF(IF(AP73="",0,($W73-AP73*$S$3)/$R$3)=0,"",IF(AP73=0,0,($W73-AP73*$S$3)/$R$3))</f>
        <v/>
      </c>
      <c r="AL73" s="29" t="str">
        <f t="shared" ref="AL73:AL136" si="47">IF(IF(AQ73="",0,($W73-AQ73*$S$3)/$R$3)=0,"",IF(AQ73=0,0,($W73-AQ73*$S$3)/$R$3))</f>
        <v/>
      </c>
      <c r="AM73" s="29" t="str">
        <f t="shared" ref="AM73:AM136" si="48">IF(IF(AR73="",0,($W73-AR73*$S$3)/$R$3)=0,"",IF(AR73=0,0,($W73-AR73*$S$3)/$R$3))</f>
        <v/>
      </c>
      <c r="AN73" s="112" t="str">
        <f t="shared" ref="AN73:AN136" si="49">IF(IF(AS73="",0,($W73-AS73*$S$3)/$R$3)=0,"",IF(AS73=0,0,($W73-AS73*$S$3)/$R$3))</f>
        <v/>
      </c>
      <c r="AO73" s="28" t="str">
        <f t="shared" ca="1" si="36"/>
        <v/>
      </c>
      <c r="AP73" s="29" t="str">
        <f t="shared" si="37"/>
        <v/>
      </c>
      <c r="AQ73" s="29" t="str">
        <f t="shared" si="38"/>
        <v/>
      </c>
      <c r="AR73" s="29" t="str">
        <f t="shared" si="39"/>
        <v/>
      </c>
      <c r="AS73" s="30" t="str">
        <f t="shared" si="40"/>
        <v/>
      </c>
      <c r="AT73" s="6"/>
      <c r="AU73" s="20"/>
      <c r="AV73" s="20"/>
      <c r="AW73" s="44">
        <f t="shared" si="30"/>
        <v>12</v>
      </c>
      <c r="AX73" s="35" t="e">
        <f t="shared" si="31"/>
        <v>#N/A</v>
      </c>
      <c r="AY73" s="35" t="e" cm="1">
        <f t="array" ref="AY73">_xlfn.XMATCH(1,IF(IF((AU73=$DP$24:$EO$24)=TRUE,1,0)+IF((AV73=$DP$25:$EO$25)=TRUE,1,0)=2,1,0))</f>
        <v>#N/A</v>
      </c>
      <c r="AZ73" s="35" t="str" cm="1">
        <f t="array" aca="1" ref="AZ73:BD73" ca="1">AJ73:AN73</f>
        <v/>
      </c>
      <c r="BA73" s="35" t="str">
        <f ca="1"/>
        <v/>
      </c>
      <c r="BB73" s="35" t="str">
        <f ca="1"/>
        <v/>
      </c>
      <c r="BC73" s="35" t="str">
        <f ca="1"/>
        <v/>
      </c>
      <c r="BD73" s="35" t="str">
        <f ca="1"/>
        <v/>
      </c>
      <c r="BE73" s="35">
        <f t="shared" si="32"/>
        <v>0</v>
      </c>
      <c r="BF73" s="35" t="e" cm="1">
        <f t="array" ref="BF73">IF(AND(BE73=1,AX73&lt;&gt;1),VLOOKUP(E73,변환표준점수!$H$8:$O$60,_xlfn.XMATCH('표점 계산기'!$AU73,변환표준점수!$I$6:$O$6)+1,FALSE),IF(AND($E73=0,$DW$4=1),INDEX($CQ$7:$CQ$73,SUM(IF(AO73=$CY$7:$CY$59,ROW($A$1:$A$50),0))),IF(AND($E73&lt;&gt;0,$DW$4&lt;&gt;1),INDEX($CM$7:$CM$73,SUM(IF(AO73=$CU$7:$CU$59,ROW($A$1:$A$50),0))),AO73:AS73)))</f>
        <v>#N/A</v>
      </c>
      <c r="BG73" s="35"/>
      <c r="BH73" s="35"/>
      <c r="BI73" s="35"/>
      <c r="BJ73" s="35"/>
      <c r="BK73" s="35" t="e">
        <f>VLOOKUP(G73,변환표준점수!$X$8:$AM$16,_xlfn.XMATCH(AU73,변환표준점수!$Y$5:$AM$5)+IF(OR(AW73=6,AW73=7,AW73=10,AW73=11),IF(AX73=1,0,1),0)+1,FALSE)</f>
        <v>#N/A</v>
      </c>
      <c r="BL73" s="35" t="e">
        <f>VLOOKUP(H73,변환표준점수!$AO$8:$BE$16,_xlfn.XMATCH(AU73,변환표준점수!$AP$5:$BE$5)+IF(OR(AW73=3,AW73=6,AW73=8,AW73=9,AW73=10),IF(AX73=1,0,1),0)+1,FALSE)</f>
        <v>#N/A</v>
      </c>
      <c r="BM73" s="35" t="e">
        <f>IF(I73=0,VLOOKUP(K73,변환표준점수!$BU$8:$CF$62,'표점 계산기'!$AW73+1,FALSE),VLOOKUP(I73,변환표준점수!$BH$8:$BS$62,'표점 계산기'!$AW73+1,FALSE))</f>
        <v>#N/A</v>
      </c>
      <c r="BN73" s="35" t="e">
        <f>IF(J73=0,VLOOKUP(L73,변환표준점수!$BU$8:$CF$62,'표점 계산기'!$AW73+1,FALSE),VLOOKUP(J73,변환표준점수!$BH$8:$BS$62,'표점 계산기'!$AW73+1,FALSE))</f>
        <v>#N/A</v>
      </c>
      <c r="BO73" s="35" cm="1">
        <f t="array" ref="BO73">IF(M73=0,0,IF(OR(AW73=3,AW73=4),0,IF(AW73=1,INDEX($DI$7:$DI$15,SUM(IF(M73&lt;$DH$7:$DH$15=TRUE,1,0))+1),VLOOKUP(M73,변환표준점수!$BH$8:$BS$62,'표점 계산기'!AW73+1,FALSE))))</f>
        <v>0</v>
      </c>
      <c r="BP73" s="35" t="e" cm="1">
        <f t="array" ref="BP73">INDEX($DP$24:$EO$31,COLUMN(C68),$AY73)</f>
        <v>#N/A</v>
      </c>
      <c r="BQ73" s="35" t="e" cm="1">
        <f t="array" ref="BQ73">INDEX($DP$24:$EO$31,COLUMN(D68),$AY73)</f>
        <v>#N/A</v>
      </c>
      <c r="BR73" s="35" t="e" cm="1">
        <f t="array" ref="BR73">INDEX($DP$24:$EO$31,COLUMN(E68),$AY73)</f>
        <v>#N/A</v>
      </c>
      <c r="BS73" s="35" t="e" cm="1">
        <f t="array" ref="BS73">INDEX($DP$24:$EO$31,COLUMN(F68),$AY73)</f>
        <v>#N/A</v>
      </c>
      <c r="BT73" s="35" t="e" cm="1">
        <f t="array" ref="BT73">INDEX($DP$24:$EO$31,COLUMN(G68),$AY73)</f>
        <v>#N/A</v>
      </c>
      <c r="BU73" s="35" t="e" cm="1">
        <f t="array" ref="BU73">INDEX($DP$24:$EO$31,COLUMN(H68),$AY73)</f>
        <v>#N/A</v>
      </c>
      <c r="BV73" s="59" t="str" cm="1">
        <f t="array" aca="1" ref="BV73:BZ73" ca="1">IFERROR(ROUND(IF(IFERROR(BF73:BJ73/BF73:BJ73,0)=1,(IFERROR(AZ73:BD73*BP73,0)+IFERROR(BF73:BJ73*BQ73,0)+(SUM(BM73:BO73)-MIN(BM73:BO73))*BR73+BK73*BS73+BL73*BT73)*BU73+BK73*(1-BS73)+BL73*(1-BT73)+IF(AW73=1,BO73,0),""),2),"")</f>
        <v/>
      </c>
      <c r="BW73" s="48" t="str">
        <f ca="1"/>
        <v/>
      </c>
      <c r="BX73" s="48" t="str">
        <f ca="1"/>
        <v/>
      </c>
      <c r="BY73" s="48" t="str">
        <f ca="1"/>
        <v/>
      </c>
      <c r="BZ73" s="60" t="str">
        <f ca="1"/>
        <v/>
      </c>
      <c r="CA73" s="6"/>
      <c r="CB73" s="5"/>
      <c r="CC73" s="5"/>
      <c r="CD73" s="5"/>
      <c r="CE73" s="5"/>
      <c r="CF73" s="5"/>
      <c r="CG73" s="5"/>
      <c r="CH73" s="64">
        <v>11</v>
      </c>
      <c r="CI73" s="64">
        <v>73</v>
      </c>
      <c r="CJ73" s="64">
        <v>11</v>
      </c>
      <c r="CK73" s="5"/>
      <c r="CL73" s="64">
        <v>11</v>
      </c>
      <c r="CM73" s="64">
        <v>70</v>
      </c>
      <c r="CN73" s="64">
        <v>11</v>
      </c>
      <c r="CO73" s="5"/>
      <c r="CP73" s="64">
        <v>2</v>
      </c>
      <c r="CQ73" s="64">
        <v>70</v>
      </c>
      <c r="CR73" s="64">
        <v>2</v>
      </c>
      <c r="CS73" s="5"/>
      <c r="CT73" s="64">
        <v>11</v>
      </c>
      <c r="CU73" s="6"/>
      <c r="CV73" s="64">
        <v>11</v>
      </c>
      <c r="CW73" s="5"/>
      <c r="CX73" s="6">
        <v>24</v>
      </c>
      <c r="CY73" s="6">
        <v>83</v>
      </c>
      <c r="CZ73" s="6">
        <v>38</v>
      </c>
      <c r="DA73" s="5"/>
      <c r="DB73" s="5"/>
      <c r="DC73" s="5"/>
      <c r="DD73" s="5"/>
      <c r="DE73" s="5"/>
      <c r="DF73" s="5"/>
      <c r="DG73" s="5"/>
      <c r="DH73" s="5"/>
      <c r="DI73" s="5"/>
      <c r="DJ73" s="5"/>
      <c r="DK73" s="6">
        <v>34</v>
      </c>
      <c r="DL73" s="5">
        <v>48.52</v>
      </c>
      <c r="DM73" s="5" t="e">
        <f>VLOOKUP(DK73,변환표준점수!$BU$8:$CF$46,1+'표점 계산기'!$DV$4,FALSE)</f>
        <v>#N/A</v>
      </c>
      <c r="DN73" s="5"/>
      <c r="DO73" s="5"/>
      <c r="DP73" s="5"/>
      <c r="DQ73" s="5"/>
      <c r="DR73" s="5"/>
      <c r="DS73" s="5"/>
      <c r="DT73" s="5"/>
      <c r="DU73" s="6"/>
      <c r="DV73" s="6"/>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row>
    <row r="74" spans="1:162" x14ac:dyDescent="0.3">
      <c r="A74" s="5"/>
      <c r="B74" s="17" t="str">
        <f t="shared" si="34"/>
        <v/>
      </c>
      <c r="C74" s="23"/>
      <c r="D74" s="23"/>
      <c r="E74" s="23"/>
      <c r="F74" s="23"/>
      <c r="G74" s="23"/>
      <c r="H74" s="24"/>
      <c r="I74" s="24"/>
      <c r="J74" s="24"/>
      <c r="K74" s="24"/>
      <c r="L74" s="24"/>
      <c r="M74" s="24"/>
      <c r="N74" s="23"/>
      <c r="O74" s="24"/>
      <c r="P74" s="6"/>
      <c r="Q74" s="65">
        <f t="shared" si="35"/>
        <v>1</v>
      </c>
      <c r="R74" s="6" t="e">
        <f t="shared" si="41"/>
        <v>#N/A</v>
      </c>
      <c r="S74" s="6" t="e">
        <f t="shared" si="42"/>
        <v>#N/A</v>
      </c>
      <c r="T74" s="6" t="e">
        <f t="shared" si="43"/>
        <v>#N/A</v>
      </c>
      <c r="U74" s="6" t="e">
        <f t="shared" si="44"/>
        <v>#N/A</v>
      </c>
      <c r="V74" s="8" cm="1">
        <f t="array" ref="V74">IF(M74=0,0,IF(OR($DV$4=3,$DV$4=4),0,IF($DV$4=1,INDEX($DI$7:$DI$15,SUM(IF(M74&lt;$DH$7:$DH$15=TRUE,1,0))+1),VLOOKUP(M74,$DK$7:$DL$107,2,FALSE))))</f>
        <v>0</v>
      </c>
      <c r="W74" s="6" t="e">
        <f t="shared" si="33"/>
        <v>#N/A</v>
      </c>
      <c r="X74" s="65" cm="1">
        <f t="array" aca="1" ref="X74" ca="1">SUM(IF((IF(E74=0,INDIRECT(_xlfn.CONCAT($CQ$1,MATCH(F74,$CP$7:$CP$100,0)+6)):INDIRECT(_xlfn.CONCAT($CQ$1,MATCH(F74,$CP$7:$CP$100,0)+6+SUM(IF((F74=$CP$7:$CP$59)=TRUE,1,0))-1)),INDIRECT(_xlfn.CONCAT($CM$1,MATCH(E74,$CL$7:$CL$100,0)+6)):INDIRECT(_xlfn.CONCAT($CM$1,MATCH(E74,$CL$7:$CL$100,0)+6+SUM(IF((E74=$CL$7:$CL$59)=TRUE,1,0))-1)))*$S$3*$Q74)=0,0,1))</f>
        <v>2</v>
      </c>
      <c r="Y74" s="65" t="e" cm="1">
        <f t="array" aca="1" ref="Y74" ca="1">SUM(IF((TRANSPOSE(MMULT(MMULT(_xlfn.MUNIT(X74),IF(ROUND(MMULT(IF(E74=0,INDIRECT(_xlfn.CONCAT($CQ$1,MATCH(F74,$CP$7:$CP$100,0)+6)):INDIRECT(_xlfn.CONCAT($CQ$1,MATCH(F74,$CP$7:$CP$100,0)+6+SUM(IF((F74=$CP$7:$CP$59)=TRUE,1,0))-1)),INDIRECT(_xlfn.CONCAT($CM$1,MATCH(E74,$CL$7:$CL$100,0)+6)):INDIRECT(_xlfn.CONCAT($CM$1,MATCH(E74,$CL$7:$CL$100,0)+6+SUM(IF((E74=$CL$7:$CL$59)=TRUE,1,0))-1)))*$S$3*$Q74,1/TRANSPOSE(W74-INDIRECT(_xlfn.CONCAT($CI$1,MATCH(D74,$CH$7:$CH$100,0)+6)):INDIRECT(_xlfn.CONCAT($CI$1,MATCH(D74,$CH$7:$CH$100,0)+6+SUM(IF((D74=$CH$7:$CH$59)=TRUE,1,0))-1))*$R$3)),1)=1,1,0)),W74-INDIRECT(_xlfn.CONCAT($CI$1,MATCH(D74,$CH$7:$CH$100,0)+6)):INDIRECT(_xlfn.CONCAT($CI$1,MATCH(D74,$CH$7:$CH$100,0)+6+SUM(IF((D74=$CH$7:$CH$59)=TRUE,1,0))-1))*$R$3)))=0,0,1))</f>
        <v>#N/A</v>
      </c>
      <c r="Z74" s="65"/>
      <c r="AA74" s="65" t="str" cm="1">
        <f t="array" aca="1" ref="AA74" ca="1">IFERROR(ROUND(IF(_xlfn._xlws.SORT(TRANSPOSE(MMULT(MMULT(_xlfn.MUNIT(X74),IF(ROUND(MMULT(IF(E74=0,IF($DW$4=1,INDIRECT(_xlfn.CONCAT($CY$1,MATCH(F74,$CX$7:$CX$100,0)+6)):INDIRECT(_xlfn.CONCAT($CY$1,MATCH(F74,$CX$7:$CX$100,0)+6+SUM(IF((F74=$CX$7:$CX$59)=TRUE,1,0))-1)),INDIRECT(_xlfn.CONCAT($CQ$1,MATCH(F74,$CP$7:$CP$100,0)+6)):INDIRECT(_xlfn.CONCAT($CQ$1,MATCH(F74,$CP$7:$CP$100,0)+6+SUM(IF((F74=$CP$7:$CP$59)=TRUE,1,0))-1))),IF(OR($DW$4=2,$DW$4=3),INDIRECT(_xlfn.CONCAT($CU$1,MATCH(E74,$CT$7:$CT$100,0)+6)):INDIRECT(_xlfn.CONCAT($CU$1,MATCH(E74,$CT$7:$CT$100,0)+6+SUM(IF((E74=$CT$7:$CT$59)=TRUE,1,0))-1)),INDIRECT(_xlfn.CONCAT($CM$1,MATCH(E74,$CL$7:$CL$100,0)+6)):INDIRECT(_xlfn.CONCAT($CM$1,MATCH(E74,$CL$7:$CL$100,0)+6+SUM(IF((E74=$CL$7:$CL$59)=TRUE,1,0))-1))))*$S$3*IF(AND($DV$4=4,F74=0),1.1,1),1/TRANSPOSE(W74-INDIRECT(_xlfn.CONCAT($CI$1,MATCH(D74,$CH$7:$CH$100,0)+6)):INDIRECT(_xlfn.CONCAT($CI$1,MATCH(D74,$CH$7:$CH$100,0)+6+SUM(IF((D74=$CH$7:$CH$59)=TRUE,1,0))-1))*$R$3)),3)=1,1,0)),W74-INDIRECT(_xlfn.CONCAT($CI$1,MATCH(D74,$CH$7:$CH$100,0)+6)):INDIRECT(_xlfn.CONCAT($CI$1,MATCH(D74,$CH$7:$CH$100,0)+6+SUM(IF((D74=$CH$7:$CH$59)=TRUE,1,0))-1))*$R$3))/($S$3*$Q74),1,-1,TRUE)=0,"",_xlfn._xlws.SORT(TRANSPOSE(MMULT(MMULT(_xlfn.MUNIT(X74),IF(ROUND(MMULT(IF(E74=0,IF($DW$4=1,INDIRECT(_xlfn.CONCAT($CY$1,MATCH(F74,$CX$7:$CX$100,0)+6)):INDIRECT(_xlfn.CONCAT($CY$1,MATCH(F74,$CX$7:$CX$100,0)+6+SUM(IF((F74=$CX$7:$CX$59)=TRUE,1,0))-1)),INDIRECT(_xlfn.CONCAT($CQ$1,MATCH(F74,$CP$7:$CP$100,0)+6)):INDIRECT(_xlfn.CONCAT($CQ$1,MATCH(F74,$CP$7:$CP$100,0)+6+SUM(IF((F74=$CP$7:$CP$59)=TRUE,1,0))-1))),IF(OR($DW$4=2,$DW$4=3),INDIRECT(_xlfn.CONCAT($CU$1,MATCH(E74,$CT$7:$CT$100,0)+6)):INDIRECT(_xlfn.CONCAT($CU$1,MATCH(E74,$CT$7:$CT$100,0)+6+SUM(IF((E74=$CT$7:$CT$59)=TRUE,1,0))-1)),INDIRECT(_xlfn.CONCAT($CM$1,MATCH(E74,$CL$7:$CL$100,0)+6)):INDIRECT(_xlfn.CONCAT($CM$1,MATCH(E74,$CL$7:$CL$100,0)+6+SUM(IF((E74=$CL$7:$CL$59)=TRUE,1,0))-1))))*$S$3*IF(AND($DV$4=4,F74=0),1.1,1),1/TRANSPOSE(W74-INDIRECT(_xlfn.CONCAT($CI$1,MATCH(D74,$CH$7:$CH$100,0)+6)):INDIRECT(_xlfn.CONCAT($CI$1,MATCH(D74,$CH$7:$CH$100,0)+6+SUM(IF((D74=$CH$7:$CH$59)=TRUE,1,0))-1))*$R$3)),3)=1,1,0)),W74-INDIRECT(_xlfn.CONCAT($CI$1,MATCH(D74,$CH$7:$CH$100,0)+6)):INDIRECT(_xlfn.CONCAT($CI$1,MATCH(D74,$CH$7:$CH$100,0)+6+SUM(IF((D74=$CH$7:$CH$59)=TRUE,1,0))-1))*$R$3))/($S$3*$Q74),1,-1,TRUE)),1),"")</f>
        <v/>
      </c>
      <c r="AB74" s="65"/>
      <c r="AC74" s="65"/>
      <c r="AD74" s="65"/>
      <c r="AE74" s="65"/>
      <c r="AF74" s="65"/>
      <c r="AG74" s="65"/>
      <c r="AH74" s="65"/>
      <c r="AI74" s="6"/>
      <c r="AJ74" s="28" t="str">
        <f t="shared" ca="1" si="45"/>
        <v/>
      </c>
      <c r="AK74" s="29" t="str">
        <f t="shared" si="46"/>
        <v/>
      </c>
      <c r="AL74" s="29" t="str">
        <f t="shared" si="47"/>
        <v/>
      </c>
      <c r="AM74" s="29" t="str">
        <f t="shared" si="48"/>
        <v/>
      </c>
      <c r="AN74" s="112" t="str">
        <f t="shared" si="49"/>
        <v/>
      </c>
      <c r="AO74" s="28" t="str">
        <f t="shared" ca="1" si="36"/>
        <v/>
      </c>
      <c r="AP74" s="29" t="str">
        <f t="shared" si="37"/>
        <v/>
      </c>
      <c r="AQ74" s="29" t="str">
        <f t="shared" si="38"/>
        <v/>
      </c>
      <c r="AR74" s="29" t="str">
        <f t="shared" si="39"/>
        <v/>
      </c>
      <c r="AS74" s="30" t="str">
        <f t="shared" si="40"/>
        <v/>
      </c>
      <c r="AT74" s="6"/>
      <c r="AU74" s="20"/>
      <c r="AV74" s="20"/>
      <c r="AW74" s="44">
        <f t="shared" si="30"/>
        <v>12</v>
      </c>
      <c r="AX74" s="35" t="e">
        <f t="shared" si="31"/>
        <v>#N/A</v>
      </c>
      <c r="AY74" s="35" t="e" cm="1">
        <f t="array" ref="AY74">_xlfn.XMATCH(1,IF(IF((AU74=$DP$24:$EO$24)=TRUE,1,0)+IF((AV74=$DP$25:$EO$25)=TRUE,1,0)=2,1,0))</f>
        <v>#N/A</v>
      </c>
      <c r="AZ74" s="35" t="str" cm="1">
        <f t="array" aca="1" ref="AZ74:BD74" ca="1">AJ74:AN74</f>
        <v/>
      </c>
      <c r="BA74" s="35" t="str">
        <f ca="1"/>
        <v/>
      </c>
      <c r="BB74" s="35" t="str">
        <f ca="1"/>
        <v/>
      </c>
      <c r="BC74" s="35" t="str">
        <f ca="1"/>
        <v/>
      </c>
      <c r="BD74" s="35" t="str">
        <f ca="1"/>
        <v/>
      </c>
      <c r="BE74" s="35">
        <f t="shared" si="32"/>
        <v>0</v>
      </c>
      <c r="BF74" s="35" t="e" cm="1">
        <f t="array" ref="BF74">IF(AND(BE74=1,AX74&lt;&gt;1),VLOOKUP(E74,변환표준점수!$H$8:$O$60,_xlfn.XMATCH('표점 계산기'!$AU74,변환표준점수!$I$6:$O$6)+1,FALSE),IF(AND($E74=0,$DW$4=1),INDEX($CQ$7:$CQ$73,SUM(IF(AO74=$CY$7:$CY$59,ROW($A$1:$A$50),0))),IF(AND($E74&lt;&gt;0,$DW$4&lt;&gt;1),INDEX($CM$7:$CM$73,SUM(IF(AO74=$CU$7:$CU$59,ROW($A$1:$A$50),0))),AO74:AS74)))</f>
        <v>#N/A</v>
      </c>
      <c r="BG74" s="35"/>
      <c r="BH74" s="35"/>
      <c r="BI74" s="35"/>
      <c r="BJ74" s="35"/>
      <c r="BK74" s="35" t="e">
        <f>VLOOKUP(G74,변환표준점수!$X$8:$AM$16,_xlfn.XMATCH(AU74,변환표준점수!$Y$5:$AM$5)+IF(OR(AW74=6,AW74=7,AW74=10,AW74=11),IF(AX74=1,0,1),0)+1,FALSE)</f>
        <v>#N/A</v>
      </c>
      <c r="BL74" s="35" t="e">
        <f>VLOOKUP(H74,변환표준점수!$AO$8:$BE$16,_xlfn.XMATCH(AU74,변환표준점수!$AP$5:$BE$5)+IF(OR(AW74=3,AW74=6,AW74=8,AW74=9,AW74=10),IF(AX74=1,0,1),0)+1,FALSE)</f>
        <v>#N/A</v>
      </c>
      <c r="BM74" s="35" t="e">
        <f>IF(I74=0,VLOOKUP(K74,변환표준점수!$BU$8:$CF$62,'표점 계산기'!$AW74+1,FALSE),VLOOKUP(I74,변환표준점수!$BH$8:$BS$62,'표점 계산기'!$AW74+1,FALSE))</f>
        <v>#N/A</v>
      </c>
      <c r="BN74" s="35" t="e">
        <f>IF(J74=0,VLOOKUP(L74,변환표준점수!$BU$8:$CF$62,'표점 계산기'!$AW74+1,FALSE),VLOOKUP(J74,변환표준점수!$BH$8:$BS$62,'표점 계산기'!$AW74+1,FALSE))</f>
        <v>#N/A</v>
      </c>
      <c r="BO74" s="35" cm="1">
        <f t="array" ref="BO74">IF(M74=0,0,IF(OR(AW74=3,AW74=4),0,IF(AW74=1,INDEX($DI$7:$DI$15,SUM(IF(M74&lt;$DH$7:$DH$15=TRUE,1,0))+1),VLOOKUP(M74,변환표준점수!$BH$8:$BS$62,'표점 계산기'!AW74+1,FALSE))))</f>
        <v>0</v>
      </c>
      <c r="BP74" s="35" t="e" cm="1">
        <f t="array" ref="BP74">INDEX($DP$24:$EO$31,COLUMN(C69),$AY74)</f>
        <v>#N/A</v>
      </c>
      <c r="BQ74" s="35" t="e" cm="1">
        <f t="array" ref="BQ74">INDEX($DP$24:$EO$31,COLUMN(D69),$AY74)</f>
        <v>#N/A</v>
      </c>
      <c r="BR74" s="35" t="e" cm="1">
        <f t="array" ref="BR74">INDEX($DP$24:$EO$31,COLUMN(E69),$AY74)</f>
        <v>#N/A</v>
      </c>
      <c r="BS74" s="35" t="e" cm="1">
        <f t="array" ref="BS74">INDEX($DP$24:$EO$31,COLUMN(F69),$AY74)</f>
        <v>#N/A</v>
      </c>
      <c r="BT74" s="35" t="e" cm="1">
        <f t="array" ref="BT74">INDEX($DP$24:$EO$31,COLUMN(G69),$AY74)</f>
        <v>#N/A</v>
      </c>
      <c r="BU74" s="35" t="e" cm="1">
        <f t="array" ref="BU74">INDEX($DP$24:$EO$31,COLUMN(H69),$AY74)</f>
        <v>#N/A</v>
      </c>
      <c r="BV74" s="59" t="str" cm="1">
        <f t="array" aca="1" ref="BV74:BZ74" ca="1">IFERROR(ROUND(IF(IFERROR(BF74:BJ74/BF74:BJ74,0)=1,(IFERROR(AZ74:BD74*BP74,0)+IFERROR(BF74:BJ74*BQ74,0)+(SUM(BM74:BO74)-MIN(BM74:BO74))*BR74+BK74*BS74+BL74*BT74)*BU74+BK74*(1-BS74)+BL74*(1-BT74)+IF(AW74=1,BO74,0),""),2),"")</f>
        <v/>
      </c>
      <c r="BW74" s="48" t="str">
        <f ca="1"/>
        <v/>
      </c>
      <c r="BX74" s="48" t="str">
        <f ca="1"/>
        <v/>
      </c>
      <c r="BY74" s="48" t="str">
        <f ca="1"/>
        <v/>
      </c>
      <c r="BZ74" s="60" t="str">
        <f ca="1"/>
        <v/>
      </c>
      <c r="CA74" s="6"/>
      <c r="CB74" s="5"/>
      <c r="CC74" s="5"/>
      <c r="CD74" s="5"/>
      <c r="CE74" s="5"/>
      <c r="CF74" s="5"/>
      <c r="CG74" s="5"/>
      <c r="CH74" s="64">
        <v>10</v>
      </c>
      <c r="CI74" s="64">
        <v>72</v>
      </c>
      <c r="CJ74" s="64">
        <v>10</v>
      </c>
      <c r="CK74" s="5"/>
      <c r="CL74" s="64">
        <v>10</v>
      </c>
      <c r="CM74" s="64">
        <v>69</v>
      </c>
      <c r="CN74" s="64">
        <v>10</v>
      </c>
      <c r="CO74" s="5"/>
      <c r="CP74" s="64">
        <v>1</v>
      </c>
      <c r="CQ74" s="64">
        <v>69</v>
      </c>
      <c r="CR74" s="64">
        <v>1</v>
      </c>
      <c r="CS74" s="5"/>
      <c r="CT74" s="64">
        <v>10</v>
      </c>
      <c r="CU74" s="6"/>
      <c r="CV74" s="64">
        <v>10</v>
      </c>
      <c r="CW74" s="5"/>
      <c r="CX74" s="6">
        <v>23</v>
      </c>
      <c r="CY74" s="6">
        <v>82</v>
      </c>
      <c r="CZ74" s="6">
        <v>37</v>
      </c>
      <c r="DA74" s="5"/>
      <c r="DB74" s="5"/>
      <c r="DC74" s="5"/>
      <c r="DD74" s="5"/>
      <c r="DE74" s="5"/>
      <c r="DF74" s="5"/>
      <c r="DG74" s="5"/>
      <c r="DH74" s="5"/>
      <c r="DI74" s="5"/>
      <c r="DJ74" s="5"/>
      <c r="DK74" s="5">
        <v>33</v>
      </c>
      <c r="DL74" s="5">
        <v>48.52</v>
      </c>
      <c r="DM74" s="5" t="e">
        <f>VLOOKUP(DK74,변환표준점수!$BU$8:$CF$46,1+'표점 계산기'!$DV$4,FALSE)</f>
        <v>#N/A</v>
      </c>
      <c r="DN74" s="5"/>
      <c r="DO74" s="5"/>
      <c r="DP74" s="5"/>
      <c r="DQ74" s="5"/>
      <c r="DR74" s="5"/>
      <c r="DS74" s="5"/>
      <c r="DT74" s="5"/>
      <c r="DU74" s="6"/>
      <c r="DV74" s="6"/>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row>
    <row r="75" spans="1:162" x14ac:dyDescent="0.3">
      <c r="A75" s="5"/>
      <c r="B75" s="17" t="str">
        <f t="shared" si="34"/>
        <v/>
      </c>
      <c r="C75" s="23"/>
      <c r="D75" s="23"/>
      <c r="E75" s="23"/>
      <c r="F75" s="23"/>
      <c r="G75" s="23"/>
      <c r="H75" s="24"/>
      <c r="I75" s="24"/>
      <c r="J75" s="24"/>
      <c r="K75" s="24"/>
      <c r="L75" s="24"/>
      <c r="M75" s="24"/>
      <c r="N75" s="23"/>
      <c r="O75" s="24"/>
      <c r="P75" s="6"/>
      <c r="Q75" s="65">
        <f t="shared" si="35"/>
        <v>1</v>
      </c>
      <c r="R75" s="6" t="e">
        <f t="shared" si="41"/>
        <v>#N/A</v>
      </c>
      <c r="S75" s="6" t="e">
        <f t="shared" si="42"/>
        <v>#N/A</v>
      </c>
      <c r="T75" s="6" t="e">
        <f t="shared" si="43"/>
        <v>#N/A</v>
      </c>
      <c r="U75" s="6" t="e">
        <f t="shared" si="44"/>
        <v>#N/A</v>
      </c>
      <c r="V75" s="8" cm="1">
        <f t="array" ref="V75">IF(M75=0,0,IF(OR($DV$4=3,$DV$4=4),0,IF($DV$4=1,INDEX($DI$7:$DI$15,SUM(IF(M75&lt;$DH$7:$DH$15=TRUE,1,0))+1),VLOOKUP(M75,$DK$7:$DL$107,2,FALSE))))</f>
        <v>0</v>
      </c>
      <c r="W75" s="6" t="e">
        <f t="shared" si="33"/>
        <v>#N/A</v>
      </c>
      <c r="X75" s="65" cm="1">
        <f t="array" aca="1" ref="X75" ca="1">SUM(IF((IF(E75=0,INDIRECT(_xlfn.CONCAT($CQ$1,MATCH(F75,$CP$7:$CP$100,0)+6)):INDIRECT(_xlfn.CONCAT($CQ$1,MATCH(F75,$CP$7:$CP$100,0)+6+SUM(IF((F75=$CP$7:$CP$59)=TRUE,1,0))-1)),INDIRECT(_xlfn.CONCAT($CM$1,MATCH(E75,$CL$7:$CL$100,0)+6)):INDIRECT(_xlfn.CONCAT($CM$1,MATCH(E75,$CL$7:$CL$100,0)+6+SUM(IF((E75=$CL$7:$CL$59)=TRUE,1,0))-1)))*$S$3*$Q75)=0,0,1))</f>
        <v>2</v>
      </c>
      <c r="Y75" s="65" t="e" cm="1">
        <f t="array" aca="1" ref="Y75" ca="1">SUM(IF((TRANSPOSE(MMULT(MMULT(_xlfn.MUNIT(X75),IF(ROUND(MMULT(IF(E75=0,INDIRECT(_xlfn.CONCAT($CQ$1,MATCH(F75,$CP$7:$CP$100,0)+6)):INDIRECT(_xlfn.CONCAT($CQ$1,MATCH(F75,$CP$7:$CP$100,0)+6+SUM(IF((F75=$CP$7:$CP$59)=TRUE,1,0))-1)),INDIRECT(_xlfn.CONCAT($CM$1,MATCH(E75,$CL$7:$CL$100,0)+6)):INDIRECT(_xlfn.CONCAT($CM$1,MATCH(E75,$CL$7:$CL$100,0)+6+SUM(IF((E75=$CL$7:$CL$59)=TRUE,1,0))-1)))*$S$3*$Q75,1/TRANSPOSE(W75-INDIRECT(_xlfn.CONCAT($CI$1,MATCH(D75,$CH$7:$CH$100,0)+6)):INDIRECT(_xlfn.CONCAT($CI$1,MATCH(D75,$CH$7:$CH$100,0)+6+SUM(IF((D75=$CH$7:$CH$59)=TRUE,1,0))-1))*$R$3)),1)=1,1,0)),W75-INDIRECT(_xlfn.CONCAT($CI$1,MATCH(D75,$CH$7:$CH$100,0)+6)):INDIRECT(_xlfn.CONCAT($CI$1,MATCH(D75,$CH$7:$CH$100,0)+6+SUM(IF((D75=$CH$7:$CH$59)=TRUE,1,0))-1))*$R$3)))=0,0,1))</f>
        <v>#N/A</v>
      </c>
      <c r="Z75" s="65"/>
      <c r="AA75" s="65" t="str" cm="1">
        <f t="array" aca="1" ref="AA75" ca="1">IFERROR(ROUND(IF(_xlfn._xlws.SORT(TRANSPOSE(MMULT(MMULT(_xlfn.MUNIT(X75),IF(ROUND(MMULT(IF(E75=0,IF($DW$4=1,INDIRECT(_xlfn.CONCAT($CY$1,MATCH(F75,$CX$7:$CX$100,0)+6)):INDIRECT(_xlfn.CONCAT($CY$1,MATCH(F75,$CX$7:$CX$100,0)+6+SUM(IF((F75=$CX$7:$CX$59)=TRUE,1,0))-1)),INDIRECT(_xlfn.CONCAT($CQ$1,MATCH(F75,$CP$7:$CP$100,0)+6)):INDIRECT(_xlfn.CONCAT($CQ$1,MATCH(F75,$CP$7:$CP$100,0)+6+SUM(IF((F75=$CP$7:$CP$59)=TRUE,1,0))-1))),IF(OR($DW$4=2,$DW$4=3),INDIRECT(_xlfn.CONCAT($CU$1,MATCH(E75,$CT$7:$CT$100,0)+6)):INDIRECT(_xlfn.CONCAT($CU$1,MATCH(E75,$CT$7:$CT$100,0)+6+SUM(IF((E75=$CT$7:$CT$59)=TRUE,1,0))-1)),INDIRECT(_xlfn.CONCAT($CM$1,MATCH(E75,$CL$7:$CL$100,0)+6)):INDIRECT(_xlfn.CONCAT($CM$1,MATCH(E75,$CL$7:$CL$100,0)+6+SUM(IF((E75=$CL$7:$CL$59)=TRUE,1,0))-1))))*$S$3*IF(AND($DV$4=4,F75=0),1.1,1),1/TRANSPOSE(W75-INDIRECT(_xlfn.CONCAT($CI$1,MATCH(D75,$CH$7:$CH$100,0)+6)):INDIRECT(_xlfn.CONCAT($CI$1,MATCH(D75,$CH$7:$CH$100,0)+6+SUM(IF((D75=$CH$7:$CH$59)=TRUE,1,0))-1))*$R$3)),3)=1,1,0)),W75-INDIRECT(_xlfn.CONCAT($CI$1,MATCH(D75,$CH$7:$CH$100,0)+6)):INDIRECT(_xlfn.CONCAT($CI$1,MATCH(D75,$CH$7:$CH$100,0)+6+SUM(IF((D75=$CH$7:$CH$59)=TRUE,1,0))-1))*$R$3))/($S$3*$Q75),1,-1,TRUE)=0,"",_xlfn._xlws.SORT(TRANSPOSE(MMULT(MMULT(_xlfn.MUNIT(X75),IF(ROUND(MMULT(IF(E75=0,IF($DW$4=1,INDIRECT(_xlfn.CONCAT($CY$1,MATCH(F75,$CX$7:$CX$100,0)+6)):INDIRECT(_xlfn.CONCAT($CY$1,MATCH(F75,$CX$7:$CX$100,0)+6+SUM(IF((F75=$CX$7:$CX$59)=TRUE,1,0))-1)),INDIRECT(_xlfn.CONCAT($CQ$1,MATCH(F75,$CP$7:$CP$100,0)+6)):INDIRECT(_xlfn.CONCAT($CQ$1,MATCH(F75,$CP$7:$CP$100,0)+6+SUM(IF((F75=$CP$7:$CP$59)=TRUE,1,0))-1))),IF(OR($DW$4=2,$DW$4=3),INDIRECT(_xlfn.CONCAT($CU$1,MATCH(E75,$CT$7:$CT$100,0)+6)):INDIRECT(_xlfn.CONCAT($CU$1,MATCH(E75,$CT$7:$CT$100,0)+6+SUM(IF((E75=$CT$7:$CT$59)=TRUE,1,0))-1)),INDIRECT(_xlfn.CONCAT($CM$1,MATCH(E75,$CL$7:$CL$100,0)+6)):INDIRECT(_xlfn.CONCAT($CM$1,MATCH(E75,$CL$7:$CL$100,0)+6+SUM(IF((E75=$CL$7:$CL$59)=TRUE,1,0))-1))))*$S$3*IF(AND($DV$4=4,F75=0),1.1,1),1/TRANSPOSE(W75-INDIRECT(_xlfn.CONCAT($CI$1,MATCH(D75,$CH$7:$CH$100,0)+6)):INDIRECT(_xlfn.CONCAT($CI$1,MATCH(D75,$CH$7:$CH$100,0)+6+SUM(IF((D75=$CH$7:$CH$59)=TRUE,1,0))-1))*$R$3)),3)=1,1,0)),W75-INDIRECT(_xlfn.CONCAT($CI$1,MATCH(D75,$CH$7:$CH$100,0)+6)):INDIRECT(_xlfn.CONCAT($CI$1,MATCH(D75,$CH$7:$CH$100,0)+6+SUM(IF((D75=$CH$7:$CH$59)=TRUE,1,0))-1))*$R$3))/($S$3*$Q75),1,-1,TRUE)),1),"")</f>
        <v/>
      </c>
      <c r="AB75" s="65"/>
      <c r="AC75" s="65"/>
      <c r="AD75" s="65"/>
      <c r="AE75" s="65"/>
      <c r="AF75" s="65"/>
      <c r="AG75" s="65"/>
      <c r="AH75" s="65"/>
      <c r="AI75" s="6"/>
      <c r="AJ75" s="28" t="str">
        <f t="shared" ca="1" si="45"/>
        <v/>
      </c>
      <c r="AK75" s="29" t="str">
        <f t="shared" si="46"/>
        <v/>
      </c>
      <c r="AL75" s="29" t="str">
        <f t="shared" si="47"/>
        <v/>
      </c>
      <c r="AM75" s="29" t="str">
        <f t="shared" si="48"/>
        <v/>
      </c>
      <c r="AN75" s="112" t="str">
        <f t="shared" si="49"/>
        <v/>
      </c>
      <c r="AO75" s="28" t="str">
        <f t="shared" ca="1" si="36"/>
        <v/>
      </c>
      <c r="AP75" s="29" t="str">
        <f t="shared" si="37"/>
        <v/>
      </c>
      <c r="AQ75" s="29" t="str">
        <f t="shared" si="38"/>
        <v/>
      </c>
      <c r="AR75" s="29" t="str">
        <f t="shared" si="39"/>
        <v/>
      </c>
      <c r="AS75" s="30" t="str">
        <f t="shared" si="40"/>
        <v/>
      </c>
      <c r="AT75" s="6"/>
      <c r="AU75" s="20"/>
      <c r="AV75" s="20"/>
      <c r="AW75" s="44">
        <f t="shared" si="30"/>
        <v>12</v>
      </c>
      <c r="AX75" s="35" t="e">
        <f t="shared" si="31"/>
        <v>#N/A</v>
      </c>
      <c r="AY75" s="35" t="e" cm="1">
        <f t="array" ref="AY75">_xlfn.XMATCH(1,IF(IF((AU75=$DP$24:$EO$24)=TRUE,1,0)+IF((AV75=$DP$25:$EO$25)=TRUE,1,0)=2,1,0))</f>
        <v>#N/A</v>
      </c>
      <c r="AZ75" s="35" t="str" cm="1">
        <f t="array" aca="1" ref="AZ75:BD75" ca="1">AJ75:AN75</f>
        <v/>
      </c>
      <c r="BA75" s="35" t="str">
        <f ca="1"/>
        <v/>
      </c>
      <c r="BB75" s="35" t="str">
        <f ca="1"/>
        <v/>
      </c>
      <c r="BC75" s="35" t="str">
        <f ca="1"/>
        <v/>
      </c>
      <c r="BD75" s="35" t="str">
        <f ca="1"/>
        <v/>
      </c>
      <c r="BE75" s="35">
        <f t="shared" si="32"/>
        <v>0</v>
      </c>
      <c r="BF75" s="35" t="e" cm="1">
        <f t="array" ref="BF75">IF(AND(BE75=1,AX75&lt;&gt;1),VLOOKUP(E75,변환표준점수!$H$8:$O$60,_xlfn.XMATCH('표점 계산기'!$AU75,변환표준점수!$I$6:$O$6)+1,FALSE),IF(AND($E75=0,$DW$4=1),INDEX($CQ$7:$CQ$73,SUM(IF(AO75=$CY$7:$CY$59,ROW($A$1:$A$50),0))),IF(AND($E75&lt;&gt;0,$DW$4&lt;&gt;1),INDEX($CM$7:$CM$73,SUM(IF(AO75=$CU$7:$CU$59,ROW($A$1:$A$50),0))),AO75:AS75)))</f>
        <v>#N/A</v>
      </c>
      <c r="BG75" s="35"/>
      <c r="BH75" s="35"/>
      <c r="BI75" s="35"/>
      <c r="BJ75" s="35"/>
      <c r="BK75" s="35" t="e">
        <f>VLOOKUP(G75,변환표준점수!$X$8:$AM$16,_xlfn.XMATCH(AU75,변환표준점수!$Y$5:$AM$5)+IF(OR(AW75=6,AW75=7,AW75=10,AW75=11),IF(AX75=1,0,1),0)+1,FALSE)</f>
        <v>#N/A</v>
      </c>
      <c r="BL75" s="35" t="e">
        <f>VLOOKUP(H75,변환표준점수!$AO$8:$BE$16,_xlfn.XMATCH(AU75,변환표준점수!$AP$5:$BE$5)+IF(OR(AW75=3,AW75=6,AW75=8,AW75=9,AW75=10),IF(AX75=1,0,1),0)+1,FALSE)</f>
        <v>#N/A</v>
      </c>
      <c r="BM75" s="35" t="e">
        <f>IF(I75=0,VLOOKUP(K75,변환표준점수!$BU$8:$CF$62,'표점 계산기'!$AW75+1,FALSE),VLOOKUP(I75,변환표준점수!$BH$8:$BS$62,'표점 계산기'!$AW75+1,FALSE))</f>
        <v>#N/A</v>
      </c>
      <c r="BN75" s="35" t="e">
        <f>IF(J75=0,VLOOKUP(L75,변환표준점수!$BU$8:$CF$62,'표점 계산기'!$AW75+1,FALSE),VLOOKUP(J75,변환표준점수!$BH$8:$BS$62,'표점 계산기'!$AW75+1,FALSE))</f>
        <v>#N/A</v>
      </c>
      <c r="BO75" s="35" cm="1">
        <f t="array" ref="BO75">IF(M75=0,0,IF(OR(AW75=3,AW75=4),0,IF(AW75=1,INDEX($DI$7:$DI$15,SUM(IF(M75&lt;$DH$7:$DH$15=TRUE,1,0))+1),VLOOKUP(M75,변환표준점수!$BH$8:$BS$62,'표점 계산기'!AW75+1,FALSE))))</f>
        <v>0</v>
      </c>
      <c r="BP75" s="35" t="e" cm="1">
        <f t="array" ref="BP75">INDEX($DP$24:$EO$31,COLUMN(C70),$AY75)</f>
        <v>#N/A</v>
      </c>
      <c r="BQ75" s="35" t="e" cm="1">
        <f t="array" ref="BQ75">INDEX($DP$24:$EO$31,COLUMN(D70),$AY75)</f>
        <v>#N/A</v>
      </c>
      <c r="BR75" s="35" t="e" cm="1">
        <f t="array" ref="BR75">INDEX($DP$24:$EO$31,COLUMN(E70),$AY75)</f>
        <v>#N/A</v>
      </c>
      <c r="BS75" s="35" t="e" cm="1">
        <f t="array" ref="BS75">INDEX($DP$24:$EO$31,COLUMN(F70),$AY75)</f>
        <v>#N/A</v>
      </c>
      <c r="BT75" s="35" t="e" cm="1">
        <f t="array" ref="BT75">INDEX($DP$24:$EO$31,COLUMN(G70),$AY75)</f>
        <v>#N/A</v>
      </c>
      <c r="BU75" s="35" t="e" cm="1">
        <f t="array" ref="BU75">INDEX($DP$24:$EO$31,COLUMN(H70),$AY75)</f>
        <v>#N/A</v>
      </c>
      <c r="BV75" s="59" t="str" cm="1">
        <f t="array" aca="1" ref="BV75:BZ75" ca="1">IFERROR(ROUND(IF(IFERROR(BF75:BJ75/BF75:BJ75,0)=1,(IFERROR(AZ75:BD75*BP75,0)+IFERROR(BF75:BJ75*BQ75,0)+(SUM(BM75:BO75)-MIN(BM75:BO75))*BR75+BK75*BS75+BL75*BT75)*BU75+BK75*(1-BS75)+BL75*(1-BT75)+IF(AW75=1,BO75,0),""),2),"")</f>
        <v/>
      </c>
      <c r="BW75" s="48" t="str">
        <f ca="1"/>
        <v/>
      </c>
      <c r="BX75" s="48" t="str">
        <f ca="1"/>
        <v/>
      </c>
      <c r="BY75" s="48" t="str">
        <f ca="1"/>
        <v/>
      </c>
      <c r="BZ75" s="60" t="str">
        <f ca="1"/>
        <v/>
      </c>
      <c r="CA75" s="6"/>
      <c r="CB75" s="5"/>
      <c r="CC75" s="5"/>
      <c r="CD75" s="5"/>
      <c r="CE75" s="5"/>
      <c r="CF75" s="5"/>
      <c r="CG75" s="5"/>
      <c r="CH75" s="64">
        <v>9</v>
      </c>
      <c r="CI75" s="64">
        <v>71</v>
      </c>
      <c r="CJ75" s="64">
        <v>9</v>
      </c>
      <c r="CK75" s="5"/>
      <c r="CL75" s="64">
        <v>9</v>
      </c>
      <c r="CM75" s="64">
        <v>68</v>
      </c>
      <c r="CN75" s="64">
        <v>9</v>
      </c>
      <c r="CO75" s="5"/>
      <c r="CP75" s="64">
        <v>1</v>
      </c>
      <c r="CQ75" s="64">
        <v>68</v>
      </c>
      <c r="CR75" s="64">
        <v>1</v>
      </c>
      <c r="CS75" s="5"/>
      <c r="CT75" s="64">
        <v>9</v>
      </c>
      <c r="CU75" s="5"/>
      <c r="CV75" s="64">
        <v>9</v>
      </c>
      <c r="CW75" s="5"/>
      <c r="CX75" s="5"/>
      <c r="CY75" s="5"/>
      <c r="CZ75" s="5"/>
      <c r="DA75" s="5"/>
      <c r="DB75" s="5"/>
      <c r="DC75" s="5"/>
      <c r="DD75" s="5"/>
      <c r="DE75" s="5"/>
      <c r="DF75" s="5"/>
      <c r="DG75" s="5"/>
      <c r="DH75" s="5"/>
      <c r="DI75" s="5"/>
      <c r="DJ75" s="5"/>
      <c r="DK75" s="6">
        <v>32</v>
      </c>
      <c r="DL75" s="5">
        <v>48.52</v>
      </c>
      <c r="DM75" s="5" t="e">
        <f>VLOOKUP(DK75,변환표준점수!$BU$8:$CF$46,1+'표점 계산기'!$DV$4,FALSE)</f>
        <v>#N/A</v>
      </c>
      <c r="DN75" s="5"/>
      <c r="DO75" s="5"/>
      <c r="DP75" s="5"/>
      <c r="DQ75" s="5"/>
      <c r="DR75" s="5"/>
      <c r="DS75" s="5"/>
      <c r="DT75" s="5"/>
      <c r="DU75" s="6"/>
      <c r="DV75" s="6"/>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row>
    <row r="76" spans="1:162" x14ac:dyDescent="0.3">
      <c r="A76" s="5"/>
      <c r="B76" s="17" t="str">
        <f t="shared" si="34"/>
        <v/>
      </c>
      <c r="C76" s="23"/>
      <c r="D76" s="23"/>
      <c r="E76" s="23"/>
      <c r="F76" s="23"/>
      <c r="G76" s="23"/>
      <c r="H76" s="24"/>
      <c r="I76" s="24"/>
      <c r="J76" s="24"/>
      <c r="K76" s="24"/>
      <c r="L76" s="24"/>
      <c r="M76" s="24"/>
      <c r="N76" s="23"/>
      <c r="O76" s="24"/>
      <c r="P76" s="6"/>
      <c r="Q76" s="65">
        <f t="shared" si="35"/>
        <v>1</v>
      </c>
      <c r="R76" s="6" t="e">
        <f t="shared" si="41"/>
        <v>#N/A</v>
      </c>
      <c r="S76" s="6" t="e">
        <f t="shared" si="42"/>
        <v>#N/A</v>
      </c>
      <c r="T76" s="6" t="e">
        <f t="shared" si="43"/>
        <v>#N/A</v>
      </c>
      <c r="U76" s="6" t="e">
        <f t="shared" si="44"/>
        <v>#N/A</v>
      </c>
      <c r="V76" s="8" cm="1">
        <f t="array" ref="V76">IF(M76=0,0,IF(OR($DV$4=3,$DV$4=4),0,IF($DV$4=1,INDEX($DI$7:$DI$15,SUM(IF(M76&lt;$DH$7:$DH$15=TRUE,1,0))+1),VLOOKUP(M76,$DK$7:$DL$107,2,FALSE))))</f>
        <v>0</v>
      </c>
      <c r="W76" s="6" t="e">
        <f t="shared" si="33"/>
        <v>#N/A</v>
      </c>
      <c r="X76" s="65" cm="1">
        <f t="array" aca="1" ref="X76" ca="1">SUM(IF((IF(E76=0,INDIRECT(_xlfn.CONCAT($CQ$1,MATCH(F76,$CP$7:$CP$100,0)+6)):INDIRECT(_xlfn.CONCAT($CQ$1,MATCH(F76,$CP$7:$CP$100,0)+6+SUM(IF((F76=$CP$7:$CP$59)=TRUE,1,0))-1)),INDIRECT(_xlfn.CONCAT($CM$1,MATCH(E76,$CL$7:$CL$100,0)+6)):INDIRECT(_xlfn.CONCAT($CM$1,MATCH(E76,$CL$7:$CL$100,0)+6+SUM(IF((E76=$CL$7:$CL$59)=TRUE,1,0))-1)))*$S$3*$Q76)=0,0,1))</f>
        <v>2</v>
      </c>
      <c r="Y76" s="65" t="e" cm="1">
        <f t="array" aca="1" ref="Y76" ca="1">SUM(IF((TRANSPOSE(MMULT(MMULT(_xlfn.MUNIT(X76),IF(ROUND(MMULT(IF(E76=0,INDIRECT(_xlfn.CONCAT($CQ$1,MATCH(F76,$CP$7:$CP$100,0)+6)):INDIRECT(_xlfn.CONCAT($CQ$1,MATCH(F76,$CP$7:$CP$100,0)+6+SUM(IF((F76=$CP$7:$CP$59)=TRUE,1,0))-1)),INDIRECT(_xlfn.CONCAT($CM$1,MATCH(E76,$CL$7:$CL$100,0)+6)):INDIRECT(_xlfn.CONCAT($CM$1,MATCH(E76,$CL$7:$CL$100,0)+6+SUM(IF((E76=$CL$7:$CL$59)=TRUE,1,0))-1)))*$S$3*$Q76,1/TRANSPOSE(W76-INDIRECT(_xlfn.CONCAT($CI$1,MATCH(D76,$CH$7:$CH$100,0)+6)):INDIRECT(_xlfn.CONCAT($CI$1,MATCH(D76,$CH$7:$CH$100,0)+6+SUM(IF((D76=$CH$7:$CH$59)=TRUE,1,0))-1))*$R$3)),1)=1,1,0)),W76-INDIRECT(_xlfn.CONCAT($CI$1,MATCH(D76,$CH$7:$CH$100,0)+6)):INDIRECT(_xlfn.CONCAT($CI$1,MATCH(D76,$CH$7:$CH$100,0)+6+SUM(IF((D76=$CH$7:$CH$59)=TRUE,1,0))-1))*$R$3)))=0,0,1))</f>
        <v>#N/A</v>
      </c>
      <c r="Z76" s="65"/>
      <c r="AA76" s="65" t="str" cm="1">
        <f t="array" aca="1" ref="AA76" ca="1">IFERROR(ROUND(IF(_xlfn._xlws.SORT(TRANSPOSE(MMULT(MMULT(_xlfn.MUNIT(X76),IF(ROUND(MMULT(IF(E76=0,IF($DW$4=1,INDIRECT(_xlfn.CONCAT($CY$1,MATCH(F76,$CX$7:$CX$100,0)+6)):INDIRECT(_xlfn.CONCAT($CY$1,MATCH(F76,$CX$7:$CX$100,0)+6+SUM(IF((F76=$CX$7:$CX$59)=TRUE,1,0))-1)),INDIRECT(_xlfn.CONCAT($CQ$1,MATCH(F76,$CP$7:$CP$100,0)+6)):INDIRECT(_xlfn.CONCAT($CQ$1,MATCH(F76,$CP$7:$CP$100,0)+6+SUM(IF((F76=$CP$7:$CP$59)=TRUE,1,0))-1))),IF(OR($DW$4=2,$DW$4=3),INDIRECT(_xlfn.CONCAT($CU$1,MATCH(E76,$CT$7:$CT$100,0)+6)):INDIRECT(_xlfn.CONCAT($CU$1,MATCH(E76,$CT$7:$CT$100,0)+6+SUM(IF((E76=$CT$7:$CT$59)=TRUE,1,0))-1)),INDIRECT(_xlfn.CONCAT($CM$1,MATCH(E76,$CL$7:$CL$100,0)+6)):INDIRECT(_xlfn.CONCAT($CM$1,MATCH(E76,$CL$7:$CL$100,0)+6+SUM(IF((E76=$CL$7:$CL$59)=TRUE,1,0))-1))))*$S$3*IF(AND($DV$4=4,F76=0),1.1,1),1/TRANSPOSE(W76-INDIRECT(_xlfn.CONCAT($CI$1,MATCH(D76,$CH$7:$CH$100,0)+6)):INDIRECT(_xlfn.CONCAT($CI$1,MATCH(D76,$CH$7:$CH$100,0)+6+SUM(IF((D76=$CH$7:$CH$59)=TRUE,1,0))-1))*$R$3)),3)=1,1,0)),W76-INDIRECT(_xlfn.CONCAT($CI$1,MATCH(D76,$CH$7:$CH$100,0)+6)):INDIRECT(_xlfn.CONCAT($CI$1,MATCH(D76,$CH$7:$CH$100,0)+6+SUM(IF((D76=$CH$7:$CH$59)=TRUE,1,0))-1))*$R$3))/($S$3*$Q76),1,-1,TRUE)=0,"",_xlfn._xlws.SORT(TRANSPOSE(MMULT(MMULT(_xlfn.MUNIT(X76),IF(ROUND(MMULT(IF(E76=0,IF($DW$4=1,INDIRECT(_xlfn.CONCAT($CY$1,MATCH(F76,$CX$7:$CX$100,0)+6)):INDIRECT(_xlfn.CONCAT($CY$1,MATCH(F76,$CX$7:$CX$100,0)+6+SUM(IF((F76=$CX$7:$CX$59)=TRUE,1,0))-1)),INDIRECT(_xlfn.CONCAT($CQ$1,MATCH(F76,$CP$7:$CP$100,0)+6)):INDIRECT(_xlfn.CONCAT($CQ$1,MATCH(F76,$CP$7:$CP$100,0)+6+SUM(IF((F76=$CP$7:$CP$59)=TRUE,1,0))-1))),IF(OR($DW$4=2,$DW$4=3),INDIRECT(_xlfn.CONCAT($CU$1,MATCH(E76,$CT$7:$CT$100,0)+6)):INDIRECT(_xlfn.CONCAT($CU$1,MATCH(E76,$CT$7:$CT$100,0)+6+SUM(IF((E76=$CT$7:$CT$59)=TRUE,1,0))-1)),INDIRECT(_xlfn.CONCAT($CM$1,MATCH(E76,$CL$7:$CL$100,0)+6)):INDIRECT(_xlfn.CONCAT($CM$1,MATCH(E76,$CL$7:$CL$100,0)+6+SUM(IF((E76=$CL$7:$CL$59)=TRUE,1,0))-1))))*$S$3*IF(AND($DV$4=4,F76=0),1.1,1),1/TRANSPOSE(W76-INDIRECT(_xlfn.CONCAT($CI$1,MATCH(D76,$CH$7:$CH$100,0)+6)):INDIRECT(_xlfn.CONCAT($CI$1,MATCH(D76,$CH$7:$CH$100,0)+6+SUM(IF((D76=$CH$7:$CH$59)=TRUE,1,0))-1))*$R$3)),3)=1,1,0)),W76-INDIRECT(_xlfn.CONCAT($CI$1,MATCH(D76,$CH$7:$CH$100,0)+6)):INDIRECT(_xlfn.CONCAT($CI$1,MATCH(D76,$CH$7:$CH$100,0)+6+SUM(IF((D76=$CH$7:$CH$59)=TRUE,1,0))-1))*$R$3))/($S$3*$Q76),1,-1,TRUE)),1),"")</f>
        <v/>
      </c>
      <c r="AB76" s="65"/>
      <c r="AC76" s="65"/>
      <c r="AD76" s="65"/>
      <c r="AE76" s="65"/>
      <c r="AF76" s="65"/>
      <c r="AG76" s="65"/>
      <c r="AH76" s="65"/>
      <c r="AI76" s="6"/>
      <c r="AJ76" s="28" t="str">
        <f t="shared" ca="1" si="45"/>
        <v/>
      </c>
      <c r="AK76" s="29" t="str">
        <f t="shared" si="46"/>
        <v/>
      </c>
      <c r="AL76" s="29" t="str">
        <f t="shared" si="47"/>
        <v/>
      </c>
      <c r="AM76" s="29" t="str">
        <f t="shared" si="48"/>
        <v/>
      </c>
      <c r="AN76" s="112" t="str">
        <f t="shared" si="49"/>
        <v/>
      </c>
      <c r="AO76" s="28" t="str">
        <f t="shared" ca="1" si="36"/>
        <v/>
      </c>
      <c r="AP76" s="29" t="str">
        <f t="shared" si="37"/>
        <v/>
      </c>
      <c r="AQ76" s="29" t="str">
        <f t="shared" si="38"/>
        <v/>
      </c>
      <c r="AR76" s="29" t="str">
        <f t="shared" si="39"/>
        <v/>
      </c>
      <c r="AS76" s="30" t="str">
        <f t="shared" si="40"/>
        <v/>
      </c>
      <c r="AT76" s="6"/>
      <c r="AU76" s="20"/>
      <c r="AV76" s="20"/>
      <c r="AW76" s="44">
        <f t="shared" si="30"/>
        <v>12</v>
      </c>
      <c r="AX76" s="35" t="e">
        <f t="shared" si="31"/>
        <v>#N/A</v>
      </c>
      <c r="AY76" s="35" t="e" cm="1">
        <f t="array" ref="AY76">_xlfn.XMATCH(1,IF(IF((AU76=$DP$24:$EO$24)=TRUE,1,0)+IF((AV76=$DP$25:$EO$25)=TRUE,1,0)=2,1,0))</f>
        <v>#N/A</v>
      </c>
      <c r="AZ76" s="35" t="str" cm="1">
        <f t="array" aca="1" ref="AZ76:BD76" ca="1">AJ76:AN76</f>
        <v/>
      </c>
      <c r="BA76" s="35" t="str">
        <f ca="1"/>
        <v/>
      </c>
      <c r="BB76" s="35" t="str">
        <f ca="1"/>
        <v/>
      </c>
      <c r="BC76" s="35" t="str">
        <f ca="1"/>
        <v/>
      </c>
      <c r="BD76" s="35" t="str">
        <f ca="1"/>
        <v/>
      </c>
      <c r="BE76" s="35">
        <f t="shared" si="32"/>
        <v>0</v>
      </c>
      <c r="BF76" s="35" t="e" cm="1">
        <f t="array" ref="BF76">IF(AND(BE76=1,AX76&lt;&gt;1),VLOOKUP(E76,변환표준점수!$H$8:$O$60,_xlfn.XMATCH('표점 계산기'!$AU76,변환표준점수!$I$6:$O$6)+1,FALSE),IF(AND($E76=0,$DW$4=1),INDEX($CQ$7:$CQ$73,SUM(IF(AO76=$CY$7:$CY$59,ROW($A$1:$A$50),0))),IF(AND($E76&lt;&gt;0,$DW$4&lt;&gt;1),INDEX($CM$7:$CM$73,SUM(IF(AO76=$CU$7:$CU$59,ROW($A$1:$A$50),0))),AO76:AS76)))</f>
        <v>#N/A</v>
      </c>
      <c r="BG76" s="35"/>
      <c r="BH76" s="35"/>
      <c r="BI76" s="35"/>
      <c r="BJ76" s="35"/>
      <c r="BK76" s="35" t="e">
        <f>VLOOKUP(G76,변환표준점수!$X$8:$AM$16,_xlfn.XMATCH(AU76,변환표준점수!$Y$5:$AM$5)+IF(OR(AW76=6,AW76=7,AW76=10,AW76=11),IF(AX76=1,0,1),0)+1,FALSE)</f>
        <v>#N/A</v>
      </c>
      <c r="BL76" s="35" t="e">
        <f>VLOOKUP(H76,변환표준점수!$AO$8:$BE$16,_xlfn.XMATCH(AU76,변환표준점수!$AP$5:$BE$5)+IF(OR(AW76=3,AW76=6,AW76=8,AW76=9,AW76=10),IF(AX76=1,0,1),0)+1,FALSE)</f>
        <v>#N/A</v>
      </c>
      <c r="BM76" s="35" t="e">
        <f>IF(I76=0,VLOOKUP(K76,변환표준점수!$BU$8:$CF$62,'표점 계산기'!$AW76+1,FALSE),VLOOKUP(I76,변환표준점수!$BH$8:$BS$62,'표점 계산기'!$AW76+1,FALSE))</f>
        <v>#N/A</v>
      </c>
      <c r="BN76" s="35" t="e">
        <f>IF(J76=0,VLOOKUP(L76,변환표준점수!$BU$8:$CF$62,'표점 계산기'!$AW76+1,FALSE),VLOOKUP(J76,변환표준점수!$BH$8:$BS$62,'표점 계산기'!$AW76+1,FALSE))</f>
        <v>#N/A</v>
      </c>
      <c r="BO76" s="35" cm="1">
        <f t="array" ref="BO76">IF(M76=0,0,IF(OR(AW76=3,AW76=4),0,IF(AW76=1,INDEX($DI$7:$DI$15,SUM(IF(M76&lt;$DH$7:$DH$15=TRUE,1,0))+1),VLOOKUP(M76,변환표준점수!$BH$8:$BS$62,'표점 계산기'!AW76+1,FALSE))))</f>
        <v>0</v>
      </c>
      <c r="BP76" s="35" t="e" cm="1">
        <f t="array" ref="BP76">INDEX($DP$24:$EO$31,COLUMN(C71),$AY76)</f>
        <v>#N/A</v>
      </c>
      <c r="BQ76" s="35" t="e" cm="1">
        <f t="array" ref="BQ76">INDEX($DP$24:$EO$31,COLUMN(D71),$AY76)</f>
        <v>#N/A</v>
      </c>
      <c r="BR76" s="35" t="e" cm="1">
        <f t="array" ref="BR76">INDEX($DP$24:$EO$31,COLUMN(E71),$AY76)</f>
        <v>#N/A</v>
      </c>
      <c r="BS76" s="35" t="e" cm="1">
        <f t="array" ref="BS76">INDEX($DP$24:$EO$31,COLUMN(F71),$AY76)</f>
        <v>#N/A</v>
      </c>
      <c r="BT76" s="35" t="e" cm="1">
        <f t="array" ref="BT76">INDEX($DP$24:$EO$31,COLUMN(G71),$AY76)</f>
        <v>#N/A</v>
      </c>
      <c r="BU76" s="35" t="e" cm="1">
        <f t="array" ref="BU76">INDEX($DP$24:$EO$31,COLUMN(H71),$AY76)</f>
        <v>#N/A</v>
      </c>
      <c r="BV76" s="59" t="str" cm="1">
        <f t="array" aca="1" ref="BV76:BZ76" ca="1">IFERROR(ROUND(IF(IFERROR(BF76:BJ76/BF76:BJ76,0)=1,(IFERROR(AZ76:BD76*BP76,0)+IFERROR(BF76:BJ76*BQ76,0)+(SUM(BM76:BO76)-MIN(BM76:BO76))*BR76+BK76*BS76+BL76*BT76)*BU76+BK76*(1-BS76)+BL76*(1-BT76)+IF(AW76=1,BO76,0),""),2),"")</f>
        <v/>
      </c>
      <c r="BW76" s="48" t="str">
        <f ca="1"/>
        <v/>
      </c>
      <c r="BX76" s="48" t="str">
        <f ca="1"/>
        <v/>
      </c>
      <c r="BY76" s="48" t="str">
        <f ca="1"/>
        <v/>
      </c>
      <c r="BZ76" s="60" t="str">
        <f ca="1"/>
        <v/>
      </c>
      <c r="CA76" s="6"/>
      <c r="CB76" s="5"/>
      <c r="CC76" s="5"/>
      <c r="CD76" s="5"/>
      <c r="CE76" s="5"/>
      <c r="CF76" s="5"/>
      <c r="CG76" s="5"/>
      <c r="CH76" s="64">
        <v>9</v>
      </c>
      <c r="CI76" s="64">
        <v>70</v>
      </c>
      <c r="CJ76" s="64">
        <v>9</v>
      </c>
      <c r="CK76" s="5"/>
      <c r="CL76" s="64">
        <v>8</v>
      </c>
      <c r="CM76" s="64">
        <v>67</v>
      </c>
      <c r="CN76" s="64">
        <v>8</v>
      </c>
      <c r="CO76" s="5"/>
      <c r="CP76" s="64">
        <v>0</v>
      </c>
      <c r="CQ76" s="64">
        <v>67</v>
      </c>
      <c r="CR76" s="64">
        <v>0</v>
      </c>
      <c r="CS76" s="5"/>
      <c r="CT76" s="64">
        <v>8</v>
      </c>
      <c r="CU76" s="5"/>
      <c r="CV76" s="64">
        <v>8</v>
      </c>
      <c r="CW76" s="5"/>
      <c r="CX76" s="5"/>
      <c r="CY76" s="5"/>
      <c r="CZ76" s="5"/>
      <c r="DA76" s="5"/>
      <c r="DB76" s="5"/>
      <c r="DC76" s="5"/>
      <c r="DD76" s="5"/>
      <c r="DE76" s="5"/>
      <c r="DF76" s="5"/>
      <c r="DG76" s="5"/>
      <c r="DH76" s="5"/>
      <c r="DI76" s="5"/>
      <c r="DJ76" s="5"/>
      <c r="DK76" s="6">
        <v>31</v>
      </c>
      <c r="DL76" s="5">
        <v>48.52</v>
      </c>
      <c r="DM76" s="5" t="e">
        <f>VLOOKUP(DK76,변환표준점수!$BU$8:$CF$46,1+'표점 계산기'!$DV$4,FALSE)</f>
        <v>#N/A</v>
      </c>
      <c r="DN76" s="5"/>
      <c r="DO76" s="5"/>
      <c r="DP76" s="5"/>
      <c r="DQ76" s="5"/>
      <c r="DR76" s="5"/>
      <c r="DS76" s="5"/>
      <c r="DT76" s="5"/>
      <c r="DU76" s="6"/>
      <c r="DV76" s="6"/>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row>
    <row r="77" spans="1:162" x14ac:dyDescent="0.3">
      <c r="A77" s="5"/>
      <c r="B77" s="17" t="str">
        <f t="shared" si="34"/>
        <v/>
      </c>
      <c r="C77" s="23"/>
      <c r="D77" s="23"/>
      <c r="E77" s="23"/>
      <c r="F77" s="23"/>
      <c r="G77" s="23"/>
      <c r="H77" s="24"/>
      <c r="I77" s="24"/>
      <c r="J77" s="24"/>
      <c r="K77" s="24"/>
      <c r="L77" s="24"/>
      <c r="M77" s="24"/>
      <c r="N77" s="23"/>
      <c r="O77" s="24"/>
      <c r="P77" s="6"/>
      <c r="Q77" s="65">
        <f t="shared" si="35"/>
        <v>1</v>
      </c>
      <c r="R77" s="6" t="e">
        <f t="shared" si="41"/>
        <v>#N/A</v>
      </c>
      <c r="S77" s="6" t="e">
        <f t="shared" si="42"/>
        <v>#N/A</v>
      </c>
      <c r="T77" s="6" t="e">
        <f t="shared" si="43"/>
        <v>#N/A</v>
      </c>
      <c r="U77" s="6" t="e">
        <f t="shared" si="44"/>
        <v>#N/A</v>
      </c>
      <c r="V77" s="8" cm="1">
        <f t="array" ref="V77">IF(M77=0,0,IF(OR($DV$4=3,$DV$4=4),0,IF($DV$4=1,INDEX($DI$7:$DI$15,SUM(IF(M77&lt;$DH$7:$DH$15=TRUE,1,0))+1),VLOOKUP(M77,$DK$7:$DL$107,2,FALSE))))</f>
        <v>0</v>
      </c>
      <c r="W77" s="6" t="e">
        <f t="shared" si="33"/>
        <v>#N/A</v>
      </c>
      <c r="X77" s="65" cm="1">
        <f t="array" aca="1" ref="X77" ca="1">SUM(IF((IF(E77=0,INDIRECT(_xlfn.CONCAT($CQ$1,MATCH(F77,$CP$7:$CP$100,0)+6)):INDIRECT(_xlfn.CONCAT($CQ$1,MATCH(F77,$CP$7:$CP$100,0)+6+SUM(IF((F77=$CP$7:$CP$59)=TRUE,1,0))-1)),INDIRECT(_xlfn.CONCAT($CM$1,MATCH(E77,$CL$7:$CL$100,0)+6)):INDIRECT(_xlfn.CONCAT($CM$1,MATCH(E77,$CL$7:$CL$100,0)+6+SUM(IF((E77=$CL$7:$CL$59)=TRUE,1,0))-1)))*$S$3*$Q77)=0,0,1))</f>
        <v>2</v>
      </c>
      <c r="Y77" s="65" t="e" cm="1">
        <f t="array" aca="1" ref="Y77" ca="1">SUM(IF((TRANSPOSE(MMULT(MMULT(_xlfn.MUNIT(X77),IF(ROUND(MMULT(IF(E77=0,INDIRECT(_xlfn.CONCAT($CQ$1,MATCH(F77,$CP$7:$CP$100,0)+6)):INDIRECT(_xlfn.CONCAT($CQ$1,MATCH(F77,$CP$7:$CP$100,0)+6+SUM(IF((F77=$CP$7:$CP$59)=TRUE,1,0))-1)),INDIRECT(_xlfn.CONCAT($CM$1,MATCH(E77,$CL$7:$CL$100,0)+6)):INDIRECT(_xlfn.CONCAT($CM$1,MATCH(E77,$CL$7:$CL$100,0)+6+SUM(IF((E77=$CL$7:$CL$59)=TRUE,1,0))-1)))*$S$3*$Q77,1/TRANSPOSE(W77-INDIRECT(_xlfn.CONCAT($CI$1,MATCH(D77,$CH$7:$CH$100,0)+6)):INDIRECT(_xlfn.CONCAT($CI$1,MATCH(D77,$CH$7:$CH$100,0)+6+SUM(IF((D77=$CH$7:$CH$59)=TRUE,1,0))-1))*$R$3)),1)=1,1,0)),W77-INDIRECT(_xlfn.CONCAT($CI$1,MATCH(D77,$CH$7:$CH$100,0)+6)):INDIRECT(_xlfn.CONCAT($CI$1,MATCH(D77,$CH$7:$CH$100,0)+6+SUM(IF((D77=$CH$7:$CH$59)=TRUE,1,0))-1))*$R$3)))=0,0,1))</f>
        <v>#N/A</v>
      </c>
      <c r="Z77" s="65"/>
      <c r="AA77" s="65" t="str" cm="1">
        <f t="array" aca="1" ref="AA77" ca="1">IFERROR(ROUND(IF(_xlfn._xlws.SORT(TRANSPOSE(MMULT(MMULT(_xlfn.MUNIT(X77),IF(ROUND(MMULT(IF(E77=0,IF($DW$4=1,INDIRECT(_xlfn.CONCAT($CY$1,MATCH(F77,$CX$7:$CX$100,0)+6)):INDIRECT(_xlfn.CONCAT($CY$1,MATCH(F77,$CX$7:$CX$100,0)+6+SUM(IF((F77=$CX$7:$CX$59)=TRUE,1,0))-1)),INDIRECT(_xlfn.CONCAT($CQ$1,MATCH(F77,$CP$7:$CP$100,0)+6)):INDIRECT(_xlfn.CONCAT($CQ$1,MATCH(F77,$CP$7:$CP$100,0)+6+SUM(IF((F77=$CP$7:$CP$59)=TRUE,1,0))-1))),IF(OR($DW$4=2,$DW$4=3),INDIRECT(_xlfn.CONCAT($CU$1,MATCH(E77,$CT$7:$CT$100,0)+6)):INDIRECT(_xlfn.CONCAT($CU$1,MATCH(E77,$CT$7:$CT$100,0)+6+SUM(IF((E77=$CT$7:$CT$59)=TRUE,1,0))-1)),INDIRECT(_xlfn.CONCAT($CM$1,MATCH(E77,$CL$7:$CL$100,0)+6)):INDIRECT(_xlfn.CONCAT($CM$1,MATCH(E77,$CL$7:$CL$100,0)+6+SUM(IF((E77=$CL$7:$CL$59)=TRUE,1,0))-1))))*$S$3*IF(AND($DV$4=4,F77=0),1.1,1),1/TRANSPOSE(W77-INDIRECT(_xlfn.CONCAT($CI$1,MATCH(D77,$CH$7:$CH$100,0)+6)):INDIRECT(_xlfn.CONCAT($CI$1,MATCH(D77,$CH$7:$CH$100,0)+6+SUM(IF((D77=$CH$7:$CH$59)=TRUE,1,0))-1))*$R$3)),3)=1,1,0)),W77-INDIRECT(_xlfn.CONCAT($CI$1,MATCH(D77,$CH$7:$CH$100,0)+6)):INDIRECT(_xlfn.CONCAT($CI$1,MATCH(D77,$CH$7:$CH$100,0)+6+SUM(IF((D77=$CH$7:$CH$59)=TRUE,1,0))-1))*$R$3))/($S$3*$Q77),1,-1,TRUE)=0,"",_xlfn._xlws.SORT(TRANSPOSE(MMULT(MMULT(_xlfn.MUNIT(X77),IF(ROUND(MMULT(IF(E77=0,IF($DW$4=1,INDIRECT(_xlfn.CONCAT($CY$1,MATCH(F77,$CX$7:$CX$100,0)+6)):INDIRECT(_xlfn.CONCAT($CY$1,MATCH(F77,$CX$7:$CX$100,0)+6+SUM(IF((F77=$CX$7:$CX$59)=TRUE,1,0))-1)),INDIRECT(_xlfn.CONCAT($CQ$1,MATCH(F77,$CP$7:$CP$100,0)+6)):INDIRECT(_xlfn.CONCAT($CQ$1,MATCH(F77,$CP$7:$CP$100,0)+6+SUM(IF((F77=$CP$7:$CP$59)=TRUE,1,0))-1))),IF(OR($DW$4=2,$DW$4=3),INDIRECT(_xlfn.CONCAT($CU$1,MATCH(E77,$CT$7:$CT$100,0)+6)):INDIRECT(_xlfn.CONCAT($CU$1,MATCH(E77,$CT$7:$CT$100,0)+6+SUM(IF((E77=$CT$7:$CT$59)=TRUE,1,0))-1)),INDIRECT(_xlfn.CONCAT($CM$1,MATCH(E77,$CL$7:$CL$100,0)+6)):INDIRECT(_xlfn.CONCAT($CM$1,MATCH(E77,$CL$7:$CL$100,0)+6+SUM(IF((E77=$CL$7:$CL$59)=TRUE,1,0))-1))))*$S$3*IF(AND($DV$4=4,F77=0),1.1,1),1/TRANSPOSE(W77-INDIRECT(_xlfn.CONCAT($CI$1,MATCH(D77,$CH$7:$CH$100,0)+6)):INDIRECT(_xlfn.CONCAT($CI$1,MATCH(D77,$CH$7:$CH$100,0)+6+SUM(IF((D77=$CH$7:$CH$59)=TRUE,1,0))-1))*$R$3)),3)=1,1,0)),W77-INDIRECT(_xlfn.CONCAT($CI$1,MATCH(D77,$CH$7:$CH$100,0)+6)):INDIRECT(_xlfn.CONCAT($CI$1,MATCH(D77,$CH$7:$CH$100,0)+6+SUM(IF((D77=$CH$7:$CH$59)=TRUE,1,0))-1))*$R$3))/($S$3*$Q77),1,-1,TRUE)),1),"")</f>
        <v/>
      </c>
      <c r="AB77" s="65"/>
      <c r="AC77" s="65"/>
      <c r="AD77" s="65"/>
      <c r="AE77" s="65"/>
      <c r="AF77" s="65"/>
      <c r="AG77" s="65"/>
      <c r="AH77" s="65"/>
      <c r="AI77" s="6"/>
      <c r="AJ77" s="28" t="str">
        <f t="shared" ca="1" si="45"/>
        <v/>
      </c>
      <c r="AK77" s="29" t="str">
        <f t="shared" si="46"/>
        <v/>
      </c>
      <c r="AL77" s="29" t="str">
        <f t="shared" si="47"/>
        <v/>
      </c>
      <c r="AM77" s="29" t="str">
        <f t="shared" si="48"/>
        <v/>
      </c>
      <c r="AN77" s="112" t="str">
        <f t="shared" si="49"/>
        <v/>
      </c>
      <c r="AO77" s="28" t="str">
        <f t="shared" ca="1" si="36"/>
        <v/>
      </c>
      <c r="AP77" s="29" t="str">
        <f t="shared" si="37"/>
        <v/>
      </c>
      <c r="AQ77" s="29" t="str">
        <f t="shared" si="38"/>
        <v/>
      </c>
      <c r="AR77" s="29" t="str">
        <f t="shared" si="39"/>
        <v/>
      </c>
      <c r="AS77" s="30" t="str">
        <f t="shared" si="40"/>
        <v/>
      </c>
      <c r="AT77" s="6"/>
      <c r="AU77" s="20"/>
      <c r="AV77" s="20"/>
      <c r="AW77" s="44">
        <f t="shared" si="30"/>
        <v>12</v>
      </c>
      <c r="AX77" s="35" t="e">
        <f t="shared" si="31"/>
        <v>#N/A</v>
      </c>
      <c r="AY77" s="35" t="e" cm="1">
        <f t="array" ref="AY77">_xlfn.XMATCH(1,IF(IF((AU77=$DP$24:$EO$24)=TRUE,1,0)+IF((AV77=$DP$25:$EO$25)=TRUE,1,0)=2,1,0))</f>
        <v>#N/A</v>
      </c>
      <c r="AZ77" s="35" t="str" cm="1">
        <f t="array" aca="1" ref="AZ77:BD77" ca="1">AJ77:AN77</f>
        <v/>
      </c>
      <c r="BA77" s="35" t="str">
        <f ca="1"/>
        <v/>
      </c>
      <c r="BB77" s="35" t="str">
        <f ca="1"/>
        <v/>
      </c>
      <c r="BC77" s="35" t="str">
        <f ca="1"/>
        <v/>
      </c>
      <c r="BD77" s="35" t="str">
        <f ca="1"/>
        <v/>
      </c>
      <c r="BE77" s="35">
        <f t="shared" si="32"/>
        <v>0</v>
      </c>
      <c r="BF77" s="35" t="e" cm="1">
        <f t="array" ref="BF77">IF(AND(BE77=1,AX77&lt;&gt;1),VLOOKUP(E77,변환표준점수!$H$8:$O$60,_xlfn.XMATCH('표점 계산기'!$AU77,변환표준점수!$I$6:$O$6)+1,FALSE),IF(AND($E77=0,$DW$4=1),INDEX($CQ$7:$CQ$73,SUM(IF(AO77=$CY$7:$CY$59,ROW($A$1:$A$50),0))),IF(AND($E77&lt;&gt;0,$DW$4&lt;&gt;1),INDEX($CM$7:$CM$73,SUM(IF(AO77=$CU$7:$CU$59,ROW($A$1:$A$50),0))),AO77:AS77)))</f>
        <v>#N/A</v>
      </c>
      <c r="BG77" s="35"/>
      <c r="BH77" s="35"/>
      <c r="BI77" s="35"/>
      <c r="BJ77" s="35"/>
      <c r="BK77" s="35" t="e">
        <f>VLOOKUP(G77,변환표준점수!$X$8:$AM$16,_xlfn.XMATCH(AU77,변환표준점수!$Y$5:$AM$5)+IF(OR(AW77=6,AW77=7,AW77=10,AW77=11),IF(AX77=1,0,1),0)+1,FALSE)</f>
        <v>#N/A</v>
      </c>
      <c r="BL77" s="35" t="e">
        <f>VLOOKUP(H77,변환표준점수!$AO$8:$BE$16,_xlfn.XMATCH(AU77,변환표준점수!$AP$5:$BE$5)+IF(OR(AW77=3,AW77=6,AW77=8,AW77=9,AW77=10),IF(AX77=1,0,1),0)+1,FALSE)</f>
        <v>#N/A</v>
      </c>
      <c r="BM77" s="35" t="e">
        <f>IF(I77=0,VLOOKUP(K77,변환표준점수!$BU$8:$CF$62,'표점 계산기'!$AW77+1,FALSE),VLOOKUP(I77,변환표준점수!$BH$8:$BS$62,'표점 계산기'!$AW77+1,FALSE))</f>
        <v>#N/A</v>
      </c>
      <c r="BN77" s="35" t="e">
        <f>IF(J77=0,VLOOKUP(L77,변환표준점수!$BU$8:$CF$62,'표점 계산기'!$AW77+1,FALSE),VLOOKUP(J77,변환표준점수!$BH$8:$BS$62,'표점 계산기'!$AW77+1,FALSE))</f>
        <v>#N/A</v>
      </c>
      <c r="BO77" s="35" cm="1">
        <f t="array" ref="BO77">IF(M77=0,0,IF(OR(AW77=3,AW77=4),0,IF(AW77=1,INDEX($DI$7:$DI$15,SUM(IF(M77&lt;$DH$7:$DH$15=TRUE,1,0))+1),VLOOKUP(M77,변환표준점수!$BH$8:$BS$62,'표점 계산기'!AW77+1,FALSE))))</f>
        <v>0</v>
      </c>
      <c r="BP77" s="35" t="e" cm="1">
        <f t="array" ref="BP77">INDEX($DP$24:$EO$31,COLUMN(C72),$AY77)</f>
        <v>#N/A</v>
      </c>
      <c r="BQ77" s="35" t="e" cm="1">
        <f t="array" ref="BQ77">INDEX($DP$24:$EO$31,COLUMN(D72),$AY77)</f>
        <v>#N/A</v>
      </c>
      <c r="BR77" s="35" t="e" cm="1">
        <f t="array" ref="BR77">INDEX($DP$24:$EO$31,COLUMN(E72),$AY77)</f>
        <v>#N/A</v>
      </c>
      <c r="BS77" s="35" t="e" cm="1">
        <f t="array" ref="BS77">INDEX($DP$24:$EO$31,COLUMN(F72),$AY77)</f>
        <v>#N/A</v>
      </c>
      <c r="BT77" s="35" t="e" cm="1">
        <f t="array" ref="BT77">INDEX($DP$24:$EO$31,COLUMN(G72),$AY77)</f>
        <v>#N/A</v>
      </c>
      <c r="BU77" s="35" t="e" cm="1">
        <f t="array" ref="BU77">INDEX($DP$24:$EO$31,COLUMN(H72),$AY77)</f>
        <v>#N/A</v>
      </c>
      <c r="BV77" s="59" t="str" cm="1">
        <f t="array" aca="1" ref="BV77:BZ77" ca="1">IFERROR(ROUND(IF(IFERROR(BF77:BJ77/BF77:BJ77,0)=1,(IFERROR(AZ77:BD77*BP77,0)+IFERROR(BF77:BJ77*BQ77,0)+(SUM(BM77:BO77)-MIN(BM77:BO77))*BR77+BK77*BS77+BL77*BT77)*BU77+BK77*(1-BS77)+BL77*(1-BT77)+IF(AW77=1,BO77,0),""),2),"")</f>
        <v/>
      </c>
      <c r="BW77" s="48" t="str">
        <f ca="1"/>
        <v/>
      </c>
      <c r="BX77" s="48" t="str">
        <f ca="1"/>
        <v/>
      </c>
      <c r="BY77" s="48" t="str">
        <f ca="1"/>
        <v/>
      </c>
      <c r="BZ77" s="60" t="str">
        <f ca="1"/>
        <v/>
      </c>
      <c r="CA77" s="6"/>
      <c r="CB77" s="5"/>
      <c r="CC77" s="5"/>
      <c r="CD77" s="5"/>
      <c r="CE77" s="5"/>
      <c r="CF77" s="5"/>
      <c r="CG77" s="5"/>
      <c r="CH77" s="64">
        <v>8</v>
      </c>
      <c r="CI77" s="64">
        <v>69</v>
      </c>
      <c r="CJ77" s="64">
        <v>8</v>
      </c>
      <c r="CK77" s="5"/>
      <c r="CL77" s="64">
        <v>7</v>
      </c>
      <c r="CM77" s="64">
        <v>66</v>
      </c>
      <c r="CN77" s="64">
        <v>7</v>
      </c>
      <c r="CO77" s="5"/>
      <c r="CP77" s="64">
        <v>0</v>
      </c>
      <c r="CQ77" s="64">
        <v>66</v>
      </c>
      <c r="CR77" s="64">
        <v>0</v>
      </c>
      <c r="CS77" s="5"/>
      <c r="CT77" s="64">
        <v>7</v>
      </c>
      <c r="CU77" s="5"/>
      <c r="CV77" s="64">
        <v>7</v>
      </c>
      <c r="CW77" s="5"/>
      <c r="CX77" s="5"/>
      <c r="CY77" s="5"/>
      <c r="CZ77" s="5"/>
      <c r="DA77" s="5"/>
      <c r="DB77" s="5"/>
      <c r="DC77" s="5"/>
      <c r="DD77" s="5"/>
      <c r="DE77" s="5"/>
      <c r="DF77" s="5"/>
      <c r="DG77" s="5"/>
      <c r="DH77" s="5"/>
      <c r="DI77" s="5"/>
      <c r="DJ77" s="5"/>
      <c r="DK77" s="6">
        <v>30</v>
      </c>
      <c r="DL77" s="5">
        <v>48.52</v>
      </c>
      <c r="DM77" s="5" t="e">
        <f>VLOOKUP(DK77,변환표준점수!$BU$8:$CF$46,1+'표점 계산기'!$DV$4,FALSE)</f>
        <v>#N/A</v>
      </c>
      <c r="DN77" s="5"/>
      <c r="DO77" s="5"/>
      <c r="DP77" s="5"/>
      <c r="DQ77" s="5"/>
      <c r="DR77" s="5"/>
      <c r="DS77" s="5"/>
      <c r="DT77" s="5"/>
      <c r="DU77" s="6"/>
      <c r="DV77" s="6"/>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row>
    <row r="78" spans="1:162" x14ac:dyDescent="0.3">
      <c r="A78" s="5"/>
      <c r="B78" s="17" t="str">
        <f t="shared" si="34"/>
        <v/>
      </c>
      <c r="C78" s="23"/>
      <c r="D78" s="23"/>
      <c r="E78" s="23"/>
      <c r="F78" s="23"/>
      <c r="G78" s="23"/>
      <c r="H78" s="24"/>
      <c r="I78" s="24"/>
      <c r="J78" s="24"/>
      <c r="K78" s="24"/>
      <c r="L78" s="24"/>
      <c r="M78" s="24"/>
      <c r="N78" s="23"/>
      <c r="O78" s="24"/>
      <c r="P78" s="6"/>
      <c r="Q78" s="65">
        <f t="shared" si="35"/>
        <v>1</v>
      </c>
      <c r="R78" s="6" t="e">
        <f t="shared" si="41"/>
        <v>#N/A</v>
      </c>
      <c r="S78" s="6" t="e">
        <f t="shared" si="42"/>
        <v>#N/A</v>
      </c>
      <c r="T78" s="6" t="e">
        <f t="shared" si="43"/>
        <v>#N/A</v>
      </c>
      <c r="U78" s="6" t="e">
        <f t="shared" si="44"/>
        <v>#N/A</v>
      </c>
      <c r="V78" s="8" cm="1">
        <f t="array" ref="V78">IF(M78=0,0,IF(OR($DV$4=3,$DV$4=4),0,IF($DV$4=1,INDEX($DI$7:$DI$15,SUM(IF(M78&lt;$DH$7:$DH$15=TRUE,1,0))+1),VLOOKUP(M78,$DK$7:$DL$107,2,FALSE))))</f>
        <v>0</v>
      </c>
      <c r="W78" s="6" t="e">
        <f t="shared" si="33"/>
        <v>#N/A</v>
      </c>
      <c r="X78" s="65" cm="1">
        <f t="array" aca="1" ref="X78" ca="1">SUM(IF((IF(E78=0,INDIRECT(_xlfn.CONCAT($CQ$1,MATCH(F78,$CP$7:$CP$100,0)+6)):INDIRECT(_xlfn.CONCAT($CQ$1,MATCH(F78,$CP$7:$CP$100,0)+6+SUM(IF((F78=$CP$7:$CP$59)=TRUE,1,0))-1)),INDIRECT(_xlfn.CONCAT($CM$1,MATCH(E78,$CL$7:$CL$100,0)+6)):INDIRECT(_xlfn.CONCAT($CM$1,MATCH(E78,$CL$7:$CL$100,0)+6+SUM(IF((E78=$CL$7:$CL$59)=TRUE,1,0))-1)))*$S$3*$Q78)=0,0,1))</f>
        <v>2</v>
      </c>
      <c r="Y78" s="65" t="e" cm="1">
        <f t="array" aca="1" ref="Y78" ca="1">SUM(IF((TRANSPOSE(MMULT(MMULT(_xlfn.MUNIT(X78),IF(ROUND(MMULT(IF(E78=0,INDIRECT(_xlfn.CONCAT($CQ$1,MATCH(F78,$CP$7:$CP$100,0)+6)):INDIRECT(_xlfn.CONCAT($CQ$1,MATCH(F78,$CP$7:$CP$100,0)+6+SUM(IF((F78=$CP$7:$CP$59)=TRUE,1,0))-1)),INDIRECT(_xlfn.CONCAT($CM$1,MATCH(E78,$CL$7:$CL$100,0)+6)):INDIRECT(_xlfn.CONCAT($CM$1,MATCH(E78,$CL$7:$CL$100,0)+6+SUM(IF((E78=$CL$7:$CL$59)=TRUE,1,0))-1)))*$S$3*$Q78,1/TRANSPOSE(W78-INDIRECT(_xlfn.CONCAT($CI$1,MATCH(D78,$CH$7:$CH$100,0)+6)):INDIRECT(_xlfn.CONCAT($CI$1,MATCH(D78,$CH$7:$CH$100,0)+6+SUM(IF((D78=$CH$7:$CH$59)=TRUE,1,0))-1))*$R$3)),1)=1,1,0)),W78-INDIRECT(_xlfn.CONCAT($CI$1,MATCH(D78,$CH$7:$CH$100,0)+6)):INDIRECT(_xlfn.CONCAT($CI$1,MATCH(D78,$CH$7:$CH$100,0)+6+SUM(IF((D78=$CH$7:$CH$59)=TRUE,1,0))-1))*$R$3)))=0,0,1))</f>
        <v>#N/A</v>
      </c>
      <c r="Z78" s="65"/>
      <c r="AA78" s="65" t="str" cm="1">
        <f t="array" aca="1" ref="AA78" ca="1">IFERROR(ROUND(IF(_xlfn._xlws.SORT(TRANSPOSE(MMULT(MMULT(_xlfn.MUNIT(X78),IF(ROUND(MMULT(IF(E78=0,IF($DW$4=1,INDIRECT(_xlfn.CONCAT($CY$1,MATCH(F78,$CX$7:$CX$100,0)+6)):INDIRECT(_xlfn.CONCAT($CY$1,MATCH(F78,$CX$7:$CX$100,0)+6+SUM(IF((F78=$CX$7:$CX$59)=TRUE,1,0))-1)),INDIRECT(_xlfn.CONCAT($CQ$1,MATCH(F78,$CP$7:$CP$100,0)+6)):INDIRECT(_xlfn.CONCAT($CQ$1,MATCH(F78,$CP$7:$CP$100,0)+6+SUM(IF((F78=$CP$7:$CP$59)=TRUE,1,0))-1))),IF(OR($DW$4=2,$DW$4=3),INDIRECT(_xlfn.CONCAT($CU$1,MATCH(E78,$CT$7:$CT$100,0)+6)):INDIRECT(_xlfn.CONCAT($CU$1,MATCH(E78,$CT$7:$CT$100,0)+6+SUM(IF((E78=$CT$7:$CT$59)=TRUE,1,0))-1)),INDIRECT(_xlfn.CONCAT($CM$1,MATCH(E78,$CL$7:$CL$100,0)+6)):INDIRECT(_xlfn.CONCAT($CM$1,MATCH(E78,$CL$7:$CL$100,0)+6+SUM(IF((E78=$CL$7:$CL$59)=TRUE,1,0))-1))))*$S$3*IF(AND($DV$4=4,F78=0),1.1,1),1/TRANSPOSE(W78-INDIRECT(_xlfn.CONCAT($CI$1,MATCH(D78,$CH$7:$CH$100,0)+6)):INDIRECT(_xlfn.CONCAT($CI$1,MATCH(D78,$CH$7:$CH$100,0)+6+SUM(IF((D78=$CH$7:$CH$59)=TRUE,1,0))-1))*$R$3)),3)=1,1,0)),W78-INDIRECT(_xlfn.CONCAT($CI$1,MATCH(D78,$CH$7:$CH$100,0)+6)):INDIRECT(_xlfn.CONCAT($CI$1,MATCH(D78,$CH$7:$CH$100,0)+6+SUM(IF((D78=$CH$7:$CH$59)=TRUE,1,0))-1))*$R$3))/($S$3*$Q78),1,-1,TRUE)=0,"",_xlfn._xlws.SORT(TRANSPOSE(MMULT(MMULT(_xlfn.MUNIT(X78),IF(ROUND(MMULT(IF(E78=0,IF($DW$4=1,INDIRECT(_xlfn.CONCAT($CY$1,MATCH(F78,$CX$7:$CX$100,0)+6)):INDIRECT(_xlfn.CONCAT($CY$1,MATCH(F78,$CX$7:$CX$100,0)+6+SUM(IF((F78=$CX$7:$CX$59)=TRUE,1,0))-1)),INDIRECT(_xlfn.CONCAT($CQ$1,MATCH(F78,$CP$7:$CP$100,0)+6)):INDIRECT(_xlfn.CONCAT($CQ$1,MATCH(F78,$CP$7:$CP$100,0)+6+SUM(IF((F78=$CP$7:$CP$59)=TRUE,1,0))-1))),IF(OR($DW$4=2,$DW$4=3),INDIRECT(_xlfn.CONCAT($CU$1,MATCH(E78,$CT$7:$CT$100,0)+6)):INDIRECT(_xlfn.CONCAT($CU$1,MATCH(E78,$CT$7:$CT$100,0)+6+SUM(IF((E78=$CT$7:$CT$59)=TRUE,1,0))-1)),INDIRECT(_xlfn.CONCAT($CM$1,MATCH(E78,$CL$7:$CL$100,0)+6)):INDIRECT(_xlfn.CONCAT($CM$1,MATCH(E78,$CL$7:$CL$100,0)+6+SUM(IF((E78=$CL$7:$CL$59)=TRUE,1,0))-1))))*$S$3*IF(AND($DV$4=4,F78=0),1.1,1),1/TRANSPOSE(W78-INDIRECT(_xlfn.CONCAT($CI$1,MATCH(D78,$CH$7:$CH$100,0)+6)):INDIRECT(_xlfn.CONCAT($CI$1,MATCH(D78,$CH$7:$CH$100,0)+6+SUM(IF((D78=$CH$7:$CH$59)=TRUE,1,0))-1))*$R$3)),3)=1,1,0)),W78-INDIRECT(_xlfn.CONCAT($CI$1,MATCH(D78,$CH$7:$CH$100,0)+6)):INDIRECT(_xlfn.CONCAT($CI$1,MATCH(D78,$CH$7:$CH$100,0)+6+SUM(IF((D78=$CH$7:$CH$59)=TRUE,1,0))-1))*$R$3))/($S$3*$Q78),1,-1,TRUE)),1),"")</f>
        <v/>
      </c>
      <c r="AB78" s="65"/>
      <c r="AC78" s="65"/>
      <c r="AD78" s="65"/>
      <c r="AE78" s="65"/>
      <c r="AF78" s="65"/>
      <c r="AG78" s="65"/>
      <c r="AH78" s="65"/>
      <c r="AI78" s="6"/>
      <c r="AJ78" s="28" t="str">
        <f t="shared" ca="1" si="45"/>
        <v/>
      </c>
      <c r="AK78" s="29" t="str">
        <f t="shared" si="46"/>
        <v/>
      </c>
      <c r="AL78" s="29" t="str">
        <f t="shared" si="47"/>
        <v/>
      </c>
      <c r="AM78" s="29" t="str">
        <f t="shared" si="48"/>
        <v/>
      </c>
      <c r="AN78" s="112" t="str">
        <f t="shared" si="49"/>
        <v/>
      </c>
      <c r="AO78" s="28" t="str">
        <f t="shared" ca="1" si="36"/>
        <v/>
      </c>
      <c r="AP78" s="29" t="str">
        <f t="shared" si="37"/>
        <v/>
      </c>
      <c r="AQ78" s="29" t="str">
        <f t="shared" si="38"/>
        <v/>
      </c>
      <c r="AR78" s="29" t="str">
        <f t="shared" si="39"/>
        <v/>
      </c>
      <c r="AS78" s="30" t="str">
        <f t="shared" si="40"/>
        <v/>
      </c>
      <c r="AT78" s="6"/>
      <c r="AU78" s="20"/>
      <c r="AV78" s="20"/>
      <c r="AW78" s="44">
        <f t="shared" si="30"/>
        <v>12</v>
      </c>
      <c r="AX78" s="35" t="e">
        <f t="shared" si="31"/>
        <v>#N/A</v>
      </c>
      <c r="AY78" s="35" t="e" cm="1">
        <f t="array" ref="AY78">_xlfn.XMATCH(1,IF(IF((AU78=$DP$24:$EO$24)=TRUE,1,0)+IF((AV78=$DP$25:$EO$25)=TRUE,1,0)=2,1,0))</f>
        <v>#N/A</v>
      </c>
      <c r="AZ78" s="35" t="str" cm="1">
        <f t="array" aca="1" ref="AZ78:BD78" ca="1">AJ78:AN78</f>
        <v/>
      </c>
      <c r="BA78" s="35" t="str">
        <f ca="1"/>
        <v/>
      </c>
      <c r="BB78" s="35" t="str">
        <f ca="1"/>
        <v/>
      </c>
      <c r="BC78" s="35" t="str">
        <f ca="1"/>
        <v/>
      </c>
      <c r="BD78" s="35" t="str">
        <f ca="1"/>
        <v/>
      </c>
      <c r="BE78" s="35">
        <f t="shared" si="32"/>
        <v>0</v>
      </c>
      <c r="BF78" s="35" t="e" cm="1">
        <f t="array" ref="BF78">IF(AND(BE78=1,AX78&lt;&gt;1),VLOOKUP(E78,변환표준점수!$H$8:$O$60,_xlfn.XMATCH('표점 계산기'!$AU78,변환표준점수!$I$6:$O$6)+1,FALSE),IF(AND($E78=0,$DW$4=1),INDEX($CQ$7:$CQ$73,SUM(IF(AO78=$CY$7:$CY$59,ROW($A$1:$A$50),0))),IF(AND($E78&lt;&gt;0,$DW$4&lt;&gt;1),INDEX($CM$7:$CM$73,SUM(IF(AO78=$CU$7:$CU$59,ROW($A$1:$A$50),0))),AO78:AS78)))</f>
        <v>#N/A</v>
      </c>
      <c r="BG78" s="35"/>
      <c r="BH78" s="35"/>
      <c r="BI78" s="35"/>
      <c r="BJ78" s="35"/>
      <c r="BK78" s="35" t="e">
        <f>VLOOKUP(G78,변환표준점수!$X$8:$AM$16,_xlfn.XMATCH(AU78,변환표준점수!$Y$5:$AM$5)+IF(OR(AW78=6,AW78=7,AW78=10,AW78=11),IF(AX78=1,0,1),0)+1,FALSE)</f>
        <v>#N/A</v>
      </c>
      <c r="BL78" s="35" t="e">
        <f>VLOOKUP(H78,변환표준점수!$AO$8:$BE$16,_xlfn.XMATCH(AU78,변환표준점수!$AP$5:$BE$5)+IF(OR(AW78=3,AW78=6,AW78=8,AW78=9,AW78=10),IF(AX78=1,0,1),0)+1,FALSE)</f>
        <v>#N/A</v>
      </c>
      <c r="BM78" s="35" t="e">
        <f>IF(I78=0,VLOOKUP(K78,변환표준점수!$BU$8:$CF$62,'표점 계산기'!$AW78+1,FALSE),VLOOKUP(I78,변환표준점수!$BH$8:$BS$62,'표점 계산기'!$AW78+1,FALSE))</f>
        <v>#N/A</v>
      </c>
      <c r="BN78" s="35" t="e">
        <f>IF(J78=0,VLOOKUP(L78,변환표준점수!$BU$8:$CF$62,'표점 계산기'!$AW78+1,FALSE),VLOOKUP(J78,변환표준점수!$BH$8:$BS$62,'표점 계산기'!$AW78+1,FALSE))</f>
        <v>#N/A</v>
      </c>
      <c r="BO78" s="35" cm="1">
        <f t="array" ref="BO78">IF(M78=0,0,IF(OR(AW78=3,AW78=4),0,IF(AW78=1,INDEX($DI$7:$DI$15,SUM(IF(M78&lt;$DH$7:$DH$15=TRUE,1,0))+1),VLOOKUP(M78,변환표준점수!$BH$8:$BS$62,'표점 계산기'!AW78+1,FALSE))))</f>
        <v>0</v>
      </c>
      <c r="BP78" s="35" t="e" cm="1">
        <f t="array" ref="BP78">INDEX($DP$24:$EO$31,COLUMN(C73),$AY78)</f>
        <v>#N/A</v>
      </c>
      <c r="BQ78" s="35" t="e" cm="1">
        <f t="array" ref="BQ78">INDEX($DP$24:$EO$31,COLUMN(D73),$AY78)</f>
        <v>#N/A</v>
      </c>
      <c r="BR78" s="35" t="e" cm="1">
        <f t="array" ref="BR78">INDEX($DP$24:$EO$31,COLUMN(E73),$AY78)</f>
        <v>#N/A</v>
      </c>
      <c r="BS78" s="35" t="e" cm="1">
        <f t="array" ref="BS78">INDEX($DP$24:$EO$31,COLUMN(F73),$AY78)</f>
        <v>#N/A</v>
      </c>
      <c r="BT78" s="35" t="e" cm="1">
        <f t="array" ref="BT78">INDEX($DP$24:$EO$31,COLUMN(G73),$AY78)</f>
        <v>#N/A</v>
      </c>
      <c r="BU78" s="35" t="e" cm="1">
        <f t="array" ref="BU78">INDEX($DP$24:$EO$31,COLUMN(H73),$AY78)</f>
        <v>#N/A</v>
      </c>
      <c r="BV78" s="59" t="str" cm="1">
        <f t="array" aca="1" ref="BV78:BZ78" ca="1">IFERROR(ROUND(IF(IFERROR(BF78:BJ78/BF78:BJ78,0)=1,(IFERROR(AZ78:BD78*BP78,0)+IFERROR(BF78:BJ78*BQ78,0)+(SUM(BM78:BO78)-MIN(BM78:BO78))*BR78+BK78*BS78+BL78*BT78)*BU78+BK78*(1-BS78)+BL78*(1-BT78)+IF(AW78=1,BO78,0),""),2),"")</f>
        <v/>
      </c>
      <c r="BW78" s="48" t="str">
        <f ca="1"/>
        <v/>
      </c>
      <c r="BX78" s="48" t="str">
        <f ca="1"/>
        <v/>
      </c>
      <c r="BY78" s="48" t="str">
        <f ca="1"/>
        <v/>
      </c>
      <c r="BZ78" s="60" t="str">
        <f ca="1"/>
        <v/>
      </c>
      <c r="CA78" s="6"/>
      <c r="CB78" s="5"/>
      <c r="CC78" s="5"/>
      <c r="CD78" s="5"/>
      <c r="CE78" s="5"/>
      <c r="CF78" s="5"/>
      <c r="CG78" s="5"/>
      <c r="CH78" s="64">
        <v>7</v>
      </c>
      <c r="CI78" s="64">
        <v>68</v>
      </c>
      <c r="CJ78" s="64">
        <v>7</v>
      </c>
      <c r="CK78" s="5"/>
      <c r="CL78" s="64">
        <v>6</v>
      </c>
      <c r="CM78" s="64">
        <v>65</v>
      </c>
      <c r="CN78" s="64">
        <v>6</v>
      </c>
      <c r="CO78" s="5"/>
      <c r="CP78" s="64">
        <v>0</v>
      </c>
      <c r="CQ78" s="64">
        <v>65</v>
      </c>
      <c r="CR78" s="64">
        <v>0</v>
      </c>
      <c r="CS78" s="5"/>
      <c r="CT78" s="64">
        <v>6</v>
      </c>
      <c r="CU78" s="5"/>
      <c r="CV78" s="64">
        <v>6</v>
      </c>
      <c r="CW78" s="5"/>
      <c r="CX78" s="5"/>
      <c r="CY78" s="5"/>
      <c r="CZ78" s="5"/>
      <c r="DA78" s="5"/>
      <c r="DB78" s="5"/>
      <c r="DC78" s="5"/>
      <c r="DD78" s="5"/>
      <c r="DE78" s="5"/>
      <c r="DF78" s="5"/>
      <c r="DG78" s="5"/>
      <c r="DH78" s="5"/>
      <c r="DI78" s="5"/>
      <c r="DJ78" s="5"/>
      <c r="DK78" s="5">
        <v>29</v>
      </c>
      <c r="DL78" s="5">
        <v>48.52</v>
      </c>
      <c r="DM78" s="5" t="e">
        <f>VLOOKUP(DK78,변환표준점수!$BU$8:$CF$46,1+'표점 계산기'!$DV$4,FALSE)</f>
        <v>#N/A</v>
      </c>
      <c r="DN78" s="5"/>
      <c r="DO78" s="5"/>
      <c r="DP78" s="5"/>
      <c r="DQ78" s="5"/>
      <c r="DR78" s="5"/>
      <c r="DS78" s="5"/>
      <c r="DT78" s="5"/>
      <c r="DU78" s="6"/>
      <c r="DV78" s="6"/>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row>
    <row r="79" spans="1:162" x14ac:dyDescent="0.3">
      <c r="A79" s="5"/>
      <c r="B79" s="17" t="str">
        <f t="shared" si="34"/>
        <v/>
      </c>
      <c r="C79" s="23"/>
      <c r="D79" s="23"/>
      <c r="E79" s="23"/>
      <c r="F79" s="23"/>
      <c r="G79" s="23"/>
      <c r="H79" s="24"/>
      <c r="I79" s="24"/>
      <c r="J79" s="24"/>
      <c r="K79" s="24"/>
      <c r="L79" s="24"/>
      <c r="M79" s="24"/>
      <c r="N79" s="23"/>
      <c r="O79" s="24"/>
      <c r="P79" s="6"/>
      <c r="Q79" s="65">
        <f t="shared" si="35"/>
        <v>1</v>
      </c>
      <c r="R79" s="6" t="e">
        <f t="shared" si="41"/>
        <v>#N/A</v>
      </c>
      <c r="S79" s="6" t="e">
        <f t="shared" si="42"/>
        <v>#N/A</v>
      </c>
      <c r="T79" s="6" t="e">
        <f t="shared" si="43"/>
        <v>#N/A</v>
      </c>
      <c r="U79" s="6" t="e">
        <f t="shared" si="44"/>
        <v>#N/A</v>
      </c>
      <c r="V79" s="8" cm="1">
        <f t="array" ref="V79">IF(M79=0,0,IF(OR($DV$4=3,$DV$4=4),0,IF($DV$4=1,INDEX($DI$7:$DI$15,SUM(IF(M79&lt;$DH$7:$DH$15=TRUE,1,0))+1),VLOOKUP(M79,$DK$7:$DL$107,2,FALSE))))</f>
        <v>0</v>
      </c>
      <c r="W79" s="6" t="e">
        <f t="shared" si="33"/>
        <v>#N/A</v>
      </c>
      <c r="X79" s="65" cm="1">
        <f t="array" aca="1" ref="X79" ca="1">SUM(IF((IF(E79=0,INDIRECT(_xlfn.CONCAT($CQ$1,MATCH(F79,$CP$7:$CP$100,0)+6)):INDIRECT(_xlfn.CONCAT($CQ$1,MATCH(F79,$CP$7:$CP$100,0)+6+SUM(IF((F79=$CP$7:$CP$59)=TRUE,1,0))-1)),INDIRECT(_xlfn.CONCAT($CM$1,MATCH(E79,$CL$7:$CL$100,0)+6)):INDIRECT(_xlfn.CONCAT($CM$1,MATCH(E79,$CL$7:$CL$100,0)+6+SUM(IF((E79=$CL$7:$CL$59)=TRUE,1,0))-1)))*$S$3*$Q79)=0,0,1))</f>
        <v>2</v>
      </c>
      <c r="Y79" s="65" t="e" cm="1">
        <f t="array" aca="1" ref="Y79" ca="1">SUM(IF((TRANSPOSE(MMULT(MMULT(_xlfn.MUNIT(X79),IF(ROUND(MMULT(IF(E79=0,INDIRECT(_xlfn.CONCAT($CQ$1,MATCH(F79,$CP$7:$CP$100,0)+6)):INDIRECT(_xlfn.CONCAT($CQ$1,MATCH(F79,$CP$7:$CP$100,0)+6+SUM(IF((F79=$CP$7:$CP$59)=TRUE,1,0))-1)),INDIRECT(_xlfn.CONCAT($CM$1,MATCH(E79,$CL$7:$CL$100,0)+6)):INDIRECT(_xlfn.CONCAT($CM$1,MATCH(E79,$CL$7:$CL$100,0)+6+SUM(IF((E79=$CL$7:$CL$59)=TRUE,1,0))-1)))*$S$3*$Q79,1/TRANSPOSE(W79-INDIRECT(_xlfn.CONCAT($CI$1,MATCH(D79,$CH$7:$CH$100,0)+6)):INDIRECT(_xlfn.CONCAT($CI$1,MATCH(D79,$CH$7:$CH$100,0)+6+SUM(IF((D79=$CH$7:$CH$59)=TRUE,1,0))-1))*$R$3)),1)=1,1,0)),W79-INDIRECT(_xlfn.CONCAT($CI$1,MATCH(D79,$CH$7:$CH$100,0)+6)):INDIRECT(_xlfn.CONCAT($CI$1,MATCH(D79,$CH$7:$CH$100,0)+6+SUM(IF((D79=$CH$7:$CH$59)=TRUE,1,0))-1))*$R$3)))=0,0,1))</f>
        <v>#N/A</v>
      </c>
      <c r="Z79" s="65"/>
      <c r="AA79" s="65" t="str" cm="1">
        <f t="array" aca="1" ref="AA79" ca="1">IFERROR(ROUND(IF(_xlfn._xlws.SORT(TRANSPOSE(MMULT(MMULT(_xlfn.MUNIT(X79),IF(ROUND(MMULT(IF(E79=0,IF($DW$4=1,INDIRECT(_xlfn.CONCAT($CY$1,MATCH(F79,$CX$7:$CX$100,0)+6)):INDIRECT(_xlfn.CONCAT($CY$1,MATCH(F79,$CX$7:$CX$100,0)+6+SUM(IF((F79=$CX$7:$CX$59)=TRUE,1,0))-1)),INDIRECT(_xlfn.CONCAT($CQ$1,MATCH(F79,$CP$7:$CP$100,0)+6)):INDIRECT(_xlfn.CONCAT($CQ$1,MATCH(F79,$CP$7:$CP$100,0)+6+SUM(IF((F79=$CP$7:$CP$59)=TRUE,1,0))-1))),IF(OR($DW$4=2,$DW$4=3),INDIRECT(_xlfn.CONCAT($CU$1,MATCH(E79,$CT$7:$CT$100,0)+6)):INDIRECT(_xlfn.CONCAT($CU$1,MATCH(E79,$CT$7:$CT$100,0)+6+SUM(IF((E79=$CT$7:$CT$59)=TRUE,1,0))-1)),INDIRECT(_xlfn.CONCAT($CM$1,MATCH(E79,$CL$7:$CL$100,0)+6)):INDIRECT(_xlfn.CONCAT($CM$1,MATCH(E79,$CL$7:$CL$100,0)+6+SUM(IF((E79=$CL$7:$CL$59)=TRUE,1,0))-1))))*$S$3*IF(AND($DV$4=4,F79=0),1.1,1),1/TRANSPOSE(W79-INDIRECT(_xlfn.CONCAT($CI$1,MATCH(D79,$CH$7:$CH$100,0)+6)):INDIRECT(_xlfn.CONCAT($CI$1,MATCH(D79,$CH$7:$CH$100,0)+6+SUM(IF((D79=$CH$7:$CH$59)=TRUE,1,0))-1))*$R$3)),3)=1,1,0)),W79-INDIRECT(_xlfn.CONCAT($CI$1,MATCH(D79,$CH$7:$CH$100,0)+6)):INDIRECT(_xlfn.CONCAT($CI$1,MATCH(D79,$CH$7:$CH$100,0)+6+SUM(IF((D79=$CH$7:$CH$59)=TRUE,1,0))-1))*$R$3))/($S$3*$Q79),1,-1,TRUE)=0,"",_xlfn._xlws.SORT(TRANSPOSE(MMULT(MMULT(_xlfn.MUNIT(X79),IF(ROUND(MMULT(IF(E79=0,IF($DW$4=1,INDIRECT(_xlfn.CONCAT($CY$1,MATCH(F79,$CX$7:$CX$100,0)+6)):INDIRECT(_xlfn.CONCAT($CY$1,MATCH(F79,$CX$7:$CX$100,0)+6+SUM(IF((F79=$CX$7:$CX$59)=TRUE,1,0))-1)),INDIRECT(_xlfn.CONCAT($CQ$1,MATCH(F79,$CP$7:$CP$100,0)+6)):INDIRECT(_xlfn.CONCAT($CQ$1,MATCH(F79,$CP$7:$CP$100,0)+6+SUM(IF((F79=$CP$7:$CP$59)=TRUE,1,0))-1))),IF(OR($DW$4=2,$DW$4=3),INDIRECT(_xlfn.CONCAT($CU$1,MATCH(E79,$CT$7:$CT$100,0)+6)):INDIRECT(_xlfn.CONCAT($CU$1,MATCH(E79,$CT$7:$CT$100,0)+6+SUM(IF((E79=$CT$7:$CT$59)=TRUE,1,0))-1)),INDIRECT(_xlfn.CONCAT($CM$1,MATCH(E79,$CL$7:$CL$100,0)+6)):INDIRECT(_xlfn.CONCAT($CM$1,MATCH(E79,$CL$7:$CL$100,0)+6+SUM(IF((E79=$CL$7:$CL$59)=TRUE,1,0))-1))))*$S$3*IF(AND($DV$4=4,F79=0),1.1,1),1/TRANSPOSE(W79-INDIRECT(_xlfn.CONCAT($CI$1,MATCH(D79,$CH$7:$CH$100,0)+6)):INDIRECT(_xlfn.CONCAT($CI$1,MATCH(D79,$CH$7:$CH$100,0)+6+SUM(IF((D79=$CH$7:$CH$59)=TRUE,1,0))-1))*$R$3)),3)=1,1,0)),W79-INDIRECT(_xlfn.CONCAT($CI$1,MATCH(D79,$CH$7:$CH$100,0)+6)):INDIRECT(_xlfn.CONCAT($CI$1,MATCH(D79,$CH$7:$CH$100,0)+6+SUM(IF((D79=$CH$7:$CH$59)=TRUE,1,0))-1))*$R$3))/($S$3*$Q79),1,-1,TRUE)),1),"")</f>
        <v/>
      </c>
      <c r="AB79" s="65"/>
      <c r="AC79" s="65"/>
      <c r="AD79" s="65"/>
      <c r="AE79" s="65"/>
      <c r="AF79" s="65"/>
      <c r="AG79" s="65"/>
      <c r="AH79" s="65"/>
      <c r="AI79" s="6"/>
      <c r="AJ79" s="28" t="str">
        <f t="shared" ca="1" si="45"/>
        <v/>
      </c>
      <c r="AK79" s="29" t="str">
        <f t="shared" si="46"/>
        <v/>
      </c>
      <c r="AL79" s="29" t="str">
        <f t="shared" si="47"/>
        <v/>
      </c>
      <c r="AM79" s="29" t="str">
        <f t="shared" si="48"/>
        <v/>
      </c>
      <c r="AN79" s="112" t="str">
        <f t="shared" si="49"/>
        <v/>
      </c>
      <c r="AO79" s="28" t="str">
        <f t="shared" ca="1" si="36"/>
        <v/>
      </c>
      <c r="AP79" s="29" t="str">
        <f t="shared" si="37"/>
        <v/>
      </c>
      <c r="AQ79" s="29" t="str">
        <f t="shared" si="38"/>
        <v/>
      </c>
      <c r="AR79" s="29" t="str">
        <f t="shared" si="39"/>
        <v/>
      </c>
      <c r="AS79" s="30" t="str">
        <f t="shared" si="40"/>
        <v/>
      </c>
      <c r="AT79" s="6"/>
      <c r="AU79" s="20"/>
      <c r="AV79" s="20"/>
      <c r="AW79" s="44">
        <f t="shared" si="30"/>
        <v>12</v>
      </c>
      <c r="AX79" s="35" t="e">
        <f t="shared" si="31"/>
        <v>#N/A</v>
      </c>
      <c r="AY79" s="35" t="e" cm="1">
        <f t="array" ref="AY79">_xlfn.XMATCH(1,IF(IF((AU79=$DP$24:$EO$24)=TRUE,1,0)+IF((AV79=$DP$25:$EO$25)=TRUE,1,0)=2,1,0))</f>
        <v>#N/A</v>
      </c>
      <c r="AZ79" s="35" t="str" cm="1">
        <f t="array" aca="1" ref="AZ79:BD79" ca="1">AJ79:AN79</f>
        <v/>
      </c>
      <c r="BA79" s="35" t="str">
        <f ca="1"/>
        <v/>
      </c>
      <c r="BB79" s="35" t="str">
        <f ca="1"/>
        <v/>
      </c>
      <c r="BC79" s="35" t="str">
        <f ca="1"/>
        <v/>
      </c>
      <c r="BD79" s="35" t="str">
        <f ca="1"/>
        <v/>
      </c>
      <c r="BE79" s="35">
        <f t="shared" si="32"/>
        <v>0</v>
      </c>
      <c r="BF79" s="35" t="e" cm="1">
        <f t="array" ref="BF79">IF(AND(BE79=1,AX79&lt;&gt;1),VLOOKUP(E79,변환표준점수!$H$8:$O$60,_xlfn.XMATCH('표점 계산기'!$AU79,변환표준점수!$I$6:$O$6)+1,FALSE),IF(AND($E79=0,$DW$4=1),INDEX($CQ$7:$CQ$73,SUM(IF(AO79=$CY$7:$CY$59,ROW($A$1:$A$50),0))),IF(AND($E79&lt;&gt;0,$DW$4&lt;&gt;1),INDEX($CM$7:$CM$73,SUM(IF(AO79=$CU$7:$CU$59,ROW($A$1:$A$50),0))),AO79:AS79)))</f>
        <v>#N/A</v>
      </c>
      <c r="BG79" s="35"/>
      <c r="BH79" s="35"/>
      <c r="BI79" s="35"/>
      <c r="BJ79" s="35"/>
      <c r="BK79" s="35" t="e">
        <f>VLOOKUP(G79,변환표준점수!$X$8:$AM$16,_xlfn.XMATCH(AU79,변환표준점수!$Y$5:$AM$5)+IF(OR(AW79=6,AW79=7,AW79=10,AW79=11),IF(AX79=1,0,1),0)+1,FALSE)</f>
        <v>#N/A</v>
      </c>
      <c r="BL79" s="35" t="e">
        <f>VLOOKUP(H79,변환표준점수!$AO$8:$BE$16,_xlfn.XMATCH(AU79,변환표준점수!$AP$5:$BE$5)+IF(OR(AW79=3,AW79=6,AW79=8,AW79=9,AW79=10),IF(AX79=1,0,1),0)+1,FALSE)</f>
        <v>#N/A</v>
      </c>
      <c r="BM79" s="35" t="e">
        <f>IF(I79=0,VLOOKUP(K79,변환표준점수!$BU$8:$CF$62,'표점 계산기'!$AW79+1,FALSE),VLOOKUP(I79,변환표준점수!$BH$8:$BS$62,'표점 계산기'!$AW79+1,FALSE))</f>
        <v>#N/A</v>
      </c>
      <c r="BN79" s="35" t="e">
        <f>IF(J79=0,VLOOKUP(L79,변환표준점수!$BU$8:$CF$62,'표점 계산기'!$AW79+1,FALSE),VLOOKUP(J79,변환표준점수!$BH$8:$BS$62,'표점 계산기'!$AW79+1,FALSE))</f>
        <v>#N/A</v>
      </c>
      <c r="BO79" s="35" cm="1">
        <f t="array" ref="BO79">IF(M79=0,0,IF(OR(AW79=3,AW79=4),0,IF(AW79=1,INDEX($DI$7:$DI$15,SUM(IF(M79&lt;$DH$7:$DH$15=TRUE,1,0))+1),VLOOKUP(M79,변환표준점수!$BH$8:$BS$62,'표점 계산기'!AW79+1,FALSE))))</f>
        <v>0</v>
      </c>
      <c r="BP79" s="35" t="e" cm="1">
        <f t="array" ref="BP79">INDEX($DP$24:$EO$31,COLUMN(C74),$AY79)</f>
        <v>#N/A</v>
      </c>
      <c r="BQ79" s="35" t="e" cm="1">
        <f t="array" ref="BQ79">INDEX($DP$24:$EO$31,COLUMN(D74),$AY79)</f>
        <v>#N/A</v>
      </c>
      <c r="BR79" s="35" t="e" cm="1">
        <f t="array" ref="BR79">INDEX($DP$24:$EO$31,COLUMN(E74),$AY79)</f>
        <v>#N/A</v>
      </c>
      <c r="BS79" s="35" t="e" cm="1">
        <f t="array" ref="BS79">INDEX($DP$24:$EO$31,COLUMN(F74),$AY79)</f>
        <v>#N/A</v>
      </c>
      <c r="BT79" s="35" t="e" cm="1">
        <f t="array" ref="BT79">INDEX($DP$24:$EO$31,COLUMN(G74),$AY79)</f>
        <v>#N/A</v>
      </c>
      <c r="BU79" s="35" t="e" cm="1">
        <f t="array" ref="BU79">INDEX($DP$24:$EO$31,COLUMN(H74),$AY79)</f>
        <v>#N/A</v>
      </c>
      <c r="BV79" s="59" t="str" cm="1">
        <f t="array" aca="1" ref="BV79:BZ79" ca="1">IFERROR(ROUND(IF(IFERROR(BF79:BJ79/BF79:BJ79,0)=1,(IFERROR(AZ79:BD79*BP79,0)+IFERROR(BF79:BJ79*BQ79,0)+(SUM(BM79:BO79)-MIN(BM79:BO79))*BR79+BK79*BS79+BL79*BT79)*BU79+BK79*(1-BS79)+BL79*(1-BT79)+IF(AW79=1,BO79,0),""),2),"")</f>
        <v/>
      </c>
      <c r="BW79" s="48" t="str">
        <f ca="1"/>
        <v/>
      </c>
      <c r="BX79" s="48" t="str">
        <f ca="1"/>
        <v/>
      </c>
      <c r="BY79" s="48" t="str">
        <f ca="1"/>
        <v/>
      </c>
      <c r="BZ79" s="60" t="str">
        <f ca="1"/>
        <v/>
      </c>
      <c r="CA79" s="6"/>
      <c r="CB79" s="5"/>
      <c r="CC79" s="5"/>
      <c r="CD79" s="5"/>
      <c r="CE79" s="5"/>
      <c r="CF79" s="5"/>
      <c r="CG79" s="5"/>
      <c r="CH79" s="64">
        <v>7</v>
      </c>
      <c r="CI79" s="64">
        <v>67</v>
      </c>
      <c r="CJ79" s="64">
        <v>7</v>
      </c>
      <c r="CK79" s="5"/>
      <c r="CL79" s="64">
        <v>5</v>
      </c>
      <c r="CM79" s="64">
        <v>64</v>
      </c>
      <c r="CN79" s="64">
        <v>5</v>
      </c>
      <c r="CO79" s="5"/>
      <c r="CP79" s="64">
        <v>0</v>
      </c>
      <c r="CQ79" s="64">
        <v>64</v>
      </c>
      <c r="CR79" s="64">
        <v>0</v>
      </c>
      <c r="CS79" s="5"/>
      <c r="CT79" s="64">
        <v>5</v>
      </c>
      <c r="CU79" s="5"/>
      <c r="CV79" s="64">
        <v>5</v>
      </c>
      <c r="CW79" s="5"/>
      <c r="CX79" s="5"/>
      <c r="CY79" s="5"/>
      <c r="CZ79" s="5"/>
      <c r="DA79" s="5"/>
      <c r="DB79" s="5"/>
      <c r="DC79" s="5"/>
      <c r="DD79" s="5"/>
      <c r="DE79" s="5"/>
      <c r="DF79" s="5"/>
      <c r="DG79" s="5"/>
      <c r="DH79" s="5"/>
      <c r="DI79" s="5"/>
      <c r="DJ79" s="5"/>
      <c r="DK79" s="6">
        <v>28</v>
      </c>
      <c r="DL79" s="5">
        <v>48.52</v>
      </c>
      <c r="DM79" s="5" t="e">
        <f>VLOOKUP(DK79,변환표준점수!$BU$8:$CF$46,1+'표점 계산기'!$DV$4,FALSE)</f>
        <v>#N/A</v>
      </c>
      <c r="DN79" s="5"/>
      <c r="DO79" s="5"/>
      <c r="DP79" s="5"/>
      <c r="DQ79" s="5"/>
      <c r="DR79" s="5"/>
      <c r="DS79" s="5"/>
      <c r="DT79" s="5"/>
      <c r="DU79" s="6"/>
      <c r="DV79" s="6"/>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row>
    <row r="80" spans="1:162" x14ac:dyDescent="0.3">
      <c r="A80" s="5"/>
      <c r="B80" s="17" t="str">
        <f t="shared" si="34"/>
        <v/>
      </c>
      <c r="C80" s="23"/>
      <c r="D80" s="23"/>
      <c r="E80" s="23"/>
      <c r="F80" s="23"/>
      <c r="G80" s="23"/>
      <c r="H80" s="24"/>
      <c r="I80" s="24"/>
      <c r="J80" s="24"/>
      <c r="K80" s="24"/>
      <c r="L80" s="24"/>
      <c r="M80" s="24"/>
      <c r="N80" s="23"/>
      <c r="O80" s="24"/>
      <c r="P80" s="6"/>
      <c r="Q80" s="65">
        <f t="shared" si="35"/>
        <v>1</v>
      </c>
      <c r="R80" s="6" t="e">
        <f t="shared" si="41"/>
        <v>#N/A</v>
      </c>
      <c r="S80" s="6" t="e">
        <f t="shared" si="42"/>
        <v>#N/A</v>
      </c>
      <c r="T80" s="6" t="e">
        <f t="shared" si="43"/>
        <v>#N/A</v>
      </c>
      <c r="U80" s="6" t="e">
        <f t="shared" si="44"/>
        <v>#N/A</v>
      </c>
      <c r="V80" s="8" cm="1">
        <f t="array" ref="V80">IF(M80=0,0,IF(OR($DV$4=3,$DV$4=4),0,IF($DV$4=1,INDEX($DI$7:$DI$15,SUM(IF(M80&lt;$DH$7:$DH$15=TRUE,1,0))+1),VLOOKUP(M80,$DK$7:$DL$107,2,FALSE))))</f>
        <v>0</v>
      </c>
      <c r="W80" s="6" t="e">
        <f t="shared" si="33"/>
        <v>#N/A</v>
      </c>
      <c r="X80" s="65" cm="1">
        <f t="array" aca="1" ref="X80" ca="1">SUM(IF((IF(E80=0,INDIRECT(_xlfn.CONCAT($CQ$1,MATCH(F80,$CP$7:$CP$100,0)+6)):INDIRECT(_xlfn.CONCAT($CQ$1,MATCH(F80,$CP$7:$CP$100,0)+6+SUM(IF((F80=$CP$7:$CP$59)=TRUE,1,0))-1)),INDIRECT(_xlfn.CONCAT($CM$1,MATCH(E80,$CL$7:$CL$100,0)+6)):INDIRECT(_xlfn.CONCAT($CM$1,MATCH(E80,$CL$7:$CL$100,0)+6+SUM(IF((E80=$CL$7:$CL$59)=TRUE,1,0))-1)))*$S$3*$Q80)=0,0,1))</f>
        <v>2</v>
      </c>
      <c r="Y80" s="65" t="e" cm="1">
        <f t="array" aca="1" ref="Y80" ca="1">SUM(IF((TRANSPOSE(MMULT(MMULT(_xlfn.MUNIT(X80),IF(ROUND(MMULT(IF(E80=0,INDIRECT(_xlfn.CONCAT($CQ$1,MATCH(F80,$CP$7:$CP$100,0)+6)):INDIRECT(_xlfn.CONCAT($CQ$1,MATCH(F80,$CP$7:$CP$100,0)+6+SUM(IF((F80=$CP$7:$CP$59)=TRUE,1,0))-1)),INDIRECT(_xlfn.CONCAT($CM$1,MATCH(E80,$CL$7:$CL$100,0)+6)):INDIRECT(_xlfn.CONCAT($CM$1,MATCH(E80,$CL$7:$CL$100,0)+6+SUM(IF((E80=$CL$7:$CL$59)=TRUE,1,0))-1)))*$S$3*$Q80,1/TRANSPOSE(W80-INDIRECT(_xlfn.CONCAT($CI$1,MATCH(D80,$CH$7:$CH$100,0)+6)):INDIRECT(_xlfn.CONCAT($CI$1,MATCH(D80,$CH$7:$CH$100,0)+6+SUM(IF((D80=$CH$7:$CH$59)=TRUE,1,0))-1))*$R$3)),1)=1,1,0)),W80-INDIRECT(_xlfn.CONCAT($CI$1,MATCH(D80,$CH$7:$CH$100,0)+6)):INDIRECT(_xlfn.CONCAT($CI$1,MATCH(D80,$CH$7:$CH$100,0)+6+SUM(IF((D80=$CH$7:$CH$59)=TRUE,1,0))-1))*$R$3)))=0,0,1))</f>
        <v>#N/A</v>
      </c>
      <c r="Z80" s="65"/>
      <c r="AA80" s="65" t="str" cm="1">
        <f t="array" aca="1" ref="AA80" ca="1">IFERROR(ROUND(IF(_xlfn._xlws.SORT(TRANSPOSE(MMULT(MMULT(_xlfn.MUNIT(X80),IF(ROUND(MMULT(IF(E80=0,IF($DW$4=1,INDIRECT(_xlfn.CONCAT($CY$1,MATCH(F80,$CX$7:$CX$100,0)+6)):INDIRECT(_xlfn.CONCAT($CY$1,MATCH(F80,$CX$7:$CX$100,0)+6+SUM(IF((F80=$CX$7:$CX$59)=TRUE,1,0))-1)),INDIRECT(_xlfn.CONCAT($CQ$1,MATCH(F80,$CP$7:$CP$100,0)+6)):INDIRECT(_xlfn.CONCAT($CQ$1,MATCH(F80,$CP$7:$CP$100,0)+6+SUM(IF((F80=$CP$7:$CP$59)=TRUE,1,0))-1))),IF(OR($DW$4=2,$DW$4=3),INDIRECT(_xlfn.CONCAT($CU$1,MATCH(E80,$CT$7:$CT$100,0)+6)):INDIRECT(_xlfn.CONCAT($CU$1,MATCH(E80,$CT$7:$CT$100,0)+6+SUM(IF((E80=$CT$7:$CT$59)=TRUE,1,0))-1)),INDIRECT(_xlfn.CONCAT($CM$1,MATCH(E80,$CL$7:$CL$100,0)+6)):INDIRECT(_xlfn.CONCAT($CM$1,MATCH(E80,$CL$7:$CL$100,0)+6+SUM(IF((E80=$CL$7:$CL$59)=TRUE,1,0))-1))))*$S$3*IF(AND($DV$4=4,F80=0),1.1,1),1/TRANSPOSE(W80-INDIRECT(_xlfn.CONCAT($CI$1,MATCH(D80,$CH$7:$CH$100,0)+6)):INDIRECT(_xlfn.CONCAT($CI$1,MATCH(D80,$CH$7:$CH$100,0)+6+SUM(IF((D80=$CH$7:$CH$59)=TRUE,1,0))-1))*$R$3)),3)=1,1,0)),W80-INDIRECT(_xlfn.CONCAT($CI$1,MATCH(D80,$CH$7:$CH$100,0)+6)):INDIRECT(_xlfn.CONCAT($CI$1,MATCH(D80,$CH$7:$CH$100,0)+6+SUM(IF((D80=$CH$7:$CH$59)=TRUE,1,0))-1))*$R$3))/($S$3*$Q80),1,-1,TRUE)=0,"",_xlfn._xlws.SORT(TRANSPOSE(MMULT(MMULT(_xlfn.MUNIT(X80),IF(ROUND(MMULT(IF(E80=0,IF($DW$4=1,INDIRECT(_xlfn.CONCAT($CY$1,MATCH(F80,$CX$7:$CX$100,0)+6)):INDIRECT(_xlfn.CONCAT($CY$1,MATCH(F80,$CX$7:$CX$100,0)+6+SUM(IF((F80=$CX$7:$CX$59)=TRUE,1,0))-1)),INDIRECT(_xlfn.CONCAT($CQ$1,MATCH(F80,$CP$7:$CP$100,0)+6)):INDIRECT(_xlfn.CONCAT($CQ$1,MATCH(F80,$CP$7:$CP$100,0)+6+SUM(IF((F80=$CP$7:$CP$59)=TRUE,1,0))-1))),IF(OR($DW$4=2,$DW$4=3),INDIRECT(_xlfn.CONCAT($CU$1,MATCH(E80,$CT$7:$CT$100,0)+6)):INDIRECT(_xlfn.CONCAT($CU$1,MATCH(E80,$CT$7:$CT$100,0)+6+SUM(IF((E80=$CT$7:$CT$59)=TRUE,1,0))-1)),INDIRECT(_xlfn.CONCAT($CM$1,MATCH(E80,$CL$7:$CL$100,0)+6)):INDIRECT(_xlfn.CONCAT($CM$1,MATCH(E80,$CL$7:$CL$100,0)+6+SUM(IF((E80=$CL$7:$CL$59)=TRUE,1,0))-1))))*$S$3*IF(AND($DV$4=4,F80=0),1.1,1),1/TRANSPOSE(W80-INDIRECT(_xlfn.CONCAT($CI$1,MATCH(D80,$CH$7:$CH$100,0)+6)):INDIRECT(_xlfn.CONCAT($CI$1,MATCH(D80,$CH$7:$CH$100,0)+6+SUM(IF((D80=$CH$7:$CH$59)=TRUE,1,0))-1))*$R$3)),3)=1,1,0)),W80-INDIRECT(_xlfn.CONCAT($CI$1,MATCH(D80,$CH$7:$CH$100,0)+6)):INDIRECT(_xlfn.CONCAT($CI$1,MATCH(D80,$CH$7:$CH$100,0)+6+SUM(IF((D80=$CH$7:$CH$59)=TRUE,1,0))-1))*$R$3))/($S$3*$Q80),1,-1,TRUE)),1),"")</f>
        <v/>
      </c>
      <c r="AB80" s="65"/>
      <c r="AC80" s="65"/>
      <c r="AD80" s="65"/>
      <c r="AE80" s="65"/>
      <c r="AF80" s="65"/>
      <c r="AG80" s="65"/>
      <c r="AH80" s="65"/>
      <c r="AI80" s="6"/>
      <c r="AJ80" s="28" t="str">
        <f t="shared" ca="1" si="45"/>
        <v/>
      </c>
      <c r="AK80" s="29" t="str">
        <f t="shared" si="46"/>
        <v/>
      </c>
      <c r="AL80" s="29" t="str">
        <f t="shared" si="47"/>
        <v/>
      </c>
      <c r="AM80" s="29" t="str">
        <f t="shared" si="48"/>
        <v/>
      </c>
      <c r="AN80" s="112" t="str">
        <f t="shared" si="49"/>
        <v/>
      </c>
      <c r="AO80" s="28" t="str">
        <f t="shared" ca="1" si="36"/>
        <v/>
      </c>
      <c r="AP80" s="29" t="str">
        <f t="shared" si="37"/>
        <v/>
      </c>
      <c r="AQ80" s="29" t="str">
        <f t="shared" si="38"/>
        <v/>
      </c>
      <c r="AR80" s="29" t="str">
        <f t="shared" si="39"/>
        <v/>
      </c>
      <c r="AS80" s="30" t="str">
        <f t="shared" si="40"/>
        <v/>
      </c>
      <c r="AT80" s="6"/>
      <c r="AU80" s="20"/>
      <c r="AV80" s="20"/>
      <c r="AW80" s="44">
        <f t="shared" si="30"/>
        <v>12</v>
      </c>
      <c r="AX80" s="35" t="e">
        <f t="shared" si="31"/>
        <v>#N/A</v>
      </c>
      <c r="AY80" s="35" t="e" cm="1">
        <f t="array" ref="AY80">_xlfn.XMATCH(1,IF(IF((AU80=$DP$24:$EO$24)=TRUE,1,0)+IF((AV80=$DP$25:$EO$25)=TRUE,1,0)=2,1,0))</f>
        <v>#N/A</v>
      </c>
      <c r="AZ80" s="35" t="str" cm="1">
        <f t="array" aca="1" ref="AZ80:BD80" ca="1">AJ80:AN80</f>
        <v/>
      </c>
      <c r="BA80" s="35" t="str">
        <f ca="1"/>
        <v/>
      </c>
      <c r="BB80" s="35" t="str">
        <f ca="1"/>
        <v/>
      </c>
      <c r="BC80" s="35" t="str">
        <f ca="1"/>
        <v/>
      </c>
      <c r="BD80" s="35" t="str">
        <f ca="1"/>
        <v/>
      </c>
      <c r="BE80" s="35">
        <f t="shared" si="32"/>
        <v>0</v>
      </c>
      <c r="BF80" s="35" t="e" cm="1">
        <f t="array" ref="BF80">IF(AND(BE80=1,AX80&lt;&gt;1),VLOOKUP(E80,변환표준점수!$H$8:$O$60,_xlfn.XMATCH('표점 계산기'!$AU80,변환표준점수!$I$6:$O$6)+1,FALSE),IF(AND($E80=0,$DW$4=1),INDEX($CQ$7:$CQ$73,SUM(IF(AO80=$CY$7:$CY$59,ROW($A$1:$A$50),0))),IF(AND($E80&lt;&gt;0,$DW$4&lt;&gt;1),INDEX($CM$7:$CM$73,SUM(IF(AO80=$CU$7:$CU$59,ROW($A$1:$A$50),0))),AO80:AS80)))</f>
        <v>#N/A</v>
      </c>
      <c r="BG80" s="35"/>
      <c r="BH80" s="35"/>
      <c r="BI80" s="35"/>
      <c r="BJ80" s="35"/>
      <c r="BK80" s="35" t="e">
        <f>VLOOKUP(G80,변환표준점수!$X$8:$AM$16,_xlfn.XMATCH(AU80,변환표준점수!$Y$5:$AM$5)+IF(OR(AW80=6,AW80=7,AW80=10,AW80=11),IF(AX80=1,0,1),0)+1,FALSE)</f>
        <v>#N/A</v>
      </c>
      <c r="BL80" s="35" t="e">
        <f>VLOOKUP(H80,변환표준점수!$AO$8:$BE$16,_xlfn.XMATCH(AU80,변환표준점수!$AP$5:$BE$5)+IF(OR(AW80=3,AW80=6,AW80=8,AW80=9,AW80=10),IF(AX80=1,0,1),0)+1,FALSE)</f>
        <v>#N/A</v>
      </c>
      <c r="BM80" s="35" t="e">
        <f>IF(I80=0,VLOOKUP(K80,변환표준점수!$BU$8:$CF$62,'표점 계산기'!$AW80+1,FALSE),VLOOKUP(I80,변환표준점수!$BH$8:$BS$62,'표점 계산기'!$AW80+1,FALSE))</f>
        <v>#N/A</v>
      </c>
      <c r="BN80" s="35" t="e">
        <f>IF(J80=0,VLOOKUP(L80,변환표준점수!$BU$8:$CF$62,'표점 계산기'!$AW80+1,FALSE),VLOOKUP(J80,변환표준점수!$BH$8:$BS$62,'표점 계산기'!$AW80+1,FALSE))</f>
        <v>#N/A</v>
      </c>
      <c r="BO80" s="35" cm="1">
        <f t="array" ref="BO80">IF(M80=0,0,IF(OR(AW80=3,AW80=4),0,IF(AW80=1,INDEX($DI$7:$DI$15,SUM(IF(M80&lt;$DH$7:$DH$15=TRUE,1,0))+1),VLOOKUP(M80,변환표준점수!$BH$8:$BS$62,'표점 계산기'!AW80+1,FALSE))))</f>
        <v>0</v>
      </c>
      <c r="BP80" s="35" t="e" cm="1">
        <f t="array" ref="BP80">INDEX($DP$24:$EO$31,COLUMN(C75),$AY80)</f>
        <v>#N/A</v>
      </c>
      <c r="BQ80" s="35" t="e" cm="1">
        <f t="array" ref="BQ80">INDEX($DP$24:$EO$31,COLUMN(D75),$AY80)</f>
        <v>#N/A</v>
      </c>
      <c r="BR80" s="35" t="e" cm="1">
        <f t="array" ref="BR80">INDEX($DP$24:$EO$31,COLUMN(E75),$AY80)</f>
        <v>#N/A</v>
      </c>
      <c r="BS80" s="35" t="e" cm="1">
        <f t="array" ref="BS80">INDEX($DP$24:$EO$31,COLUMN(F75),$AY80)</f>
        <v>#N/A</v>
      </c>
      <c r="BT80" s="35" t="e" cm="1">
        <f t="array" ref="BT80">INDEX($DP$24:$EO$31,COLUMN(G75),$AY80)</f>
        <v>#N/A</v>
      </c>
      <c r="BU80" s="35" t="e" cm="1">
        <f t="array" ref="BU80">INDEX($DP$24:$EO$31,COLUMN(H75),$AY80)</f>
        <v>#N/A</v>
      </c>
      <c r="BV80" s="59" t="str" cm="1">
        <f t="array" aca="1" ref="BV80:BZ80" ca="1">IFERROR(ROUND(IF(IFERROR(BF80:BJ80/BF80:BJ80,0)=1,(IFERROR(AZ80:BD80*BP80,0)+IFERROR(BF80:BJ80*BQ80,0)+(SUM(BM80:BO80)-MIN(BM80:BO80))*BR80+BK80*BS80+BL80*BT80)*BU80+BK80*(1-BS80)+BL80*(1-BT80)+IF(AW80=1,BO80,0),""),2),"")</f>
        <v/>
      </c>
      <c r="BW80" s="48" t="str">
        <f ca="1"/>
        <v/>
      </c>
      <c r="BX80" s="48" t="str">
        <f ca="1"/>
        <v/>
      </c>
      <c r="BY80" s="48" t="str">
        <f ca="1"/>
        <v/>
      </c>
      <c r="BZ80" s="60" t="str">
        <f ca="1"/>
        <v/>
      </c>
      <c r="CA80" s="6"/>
      <c r="CB80" s="5"/>
      <c r="CC80" s="5"/>
      <c r="CD80" s="5"/>
      <c r="CE80" s="5"/>
      <c r="CF80" s="5"/>
      <c r="CG80" s="5"/>
      <c r="CH80" s="64">
        <v>6</v>
      </c>
      <c r="CI80" s="64">
        <v>66</v>
      </c>
      <c r="CJ80" s="64">
        <v>6</v>
      </c>
      <c r="CK80" s="5"/>
      <c r="CL80" s="64">
        <v>5</v>
      </c>
      <c r="CM80" s="64">
        <v>63</v>
      </c>
      <c r="CN80" s="64">
        <v>5</v>
      </c>
      <c r="CO80" s="5"/>
      <c r="CP80" s="5"/>
      <c r="CQ80" s="5"/>
      <c r="CR80" s="5"/>
      <c r="CS80" s="5"/>
      <c r="CT80" s="64">
        <v>5</v>
      </c>
      <c r="CU80" s="5"/>
      <c r="CV80" s="64">
        <v>5</v>
      </c>
      <c r="CW80" s="5"/>
      <c r="CX80" s="5"/>
      <c r="CY80" s="5"/>
      <c r="CZ80" s="5"/>
      <c r="DA80" s="5"/>
      <c r="DB80" s="5"/>
      <c r="DC80" s="5"/>
      <c r="DD80" s="5"/>
      <c r="DE80" s="5"/>
      <c r="DF80" s="5"/>
      <c r="DG80" s="5"/>
      <c r="DH80" s="5"/>
      <c r="DI80" s="5"/>
      <c r="DJ80" s="5"/>
      <c r="DK80" s="6">
        <v>27</v>
      </c>
      <c r="DL80" s="5">
        <v>48.52</v>
      </c>
      <c r="DM80" s="5" t="e">
        <f>VLOOKUP(DK80,변환표준점수!$BU$8:$CF$46,1+'표점 계산기'!$DV$4,FALSE)</f>
        <v>#N/A</v>
      </c>
      <c r="DN80" s="5"/>
      <c r="DO80" s="5"/>
      <c r="DP80" s="5"/>
      <c r="DQ80" s="5"/>
      <c r="DR80" s="5"/>
      <c r="DS80" s="5"/>
      <c r="DT80" s="5"/>
      <c r="DU80" s="6"/>
      <c r="DV80" s="6"/>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row>
    <row r="81" spans="1:162" x14ac:dyDescent="0.3">
      <c r="A81" s="5"/>
      <c r="B81" s="17" t="str">
        <f t="shared" si="34"/>
        <v/>
      </c>
      <c r="C81" s="23"/>
      <c r="D81" s="23"/>
      <c r="E81" s="23"/>
      <c r="F81" s="23"/>
      <c r="G81" s="23"/>
      <c r="H81" s="24"/>
      <c r="I81" s="24"/>
      <c r="J81" s="24"/>
      <c r="K81" s="24"/>
      <c r="L81" s="24"/>
      <c r="M81" s="24"/>
      <c r="N81" s="23"/>
      <c r="O81" s="24"/>
      <c r="P81" s="6"/>
      <c r="Q81" s="65">
        <f t="shared" si="35"/>
        <v>1</v>
      </c>
      <c r="R81" s="6" t="e">
        <f t="shared" si="41"/>
        <v>#N/A</v>
      </c>
      <c r="S81" s="6" t="e">
        <f t="shared" si="42"/>
        <v>#N/A</v>
      </c>
      <c r="T81" s="6" t="e">
        <f t="shared" si="43"/>
        <v>#N/A</v>
      </c>
      <c r="U81" s="6" t="e">
        <f t="shared" si="44"/>
        <v>#N/A</v>
      </c>
      <c r="V81" s="8" cm="1">
        <f t="array" ref="V81">IF(M81=0,0,IF(OR($DV$4=3,$DV$4=4),0,IF($DV$4=1,INDEX($DI$7:$DI$15,SUM(IF(M81&lt;$DH$7:$DH$15=TRUE,1,0))+1),VLOOKUP(M81,$DK$7:$DL$107,2,FALSE))))</f>
        <v>0</v>
      </c>
      <c r="W81" s="6" t="e">
        <f t="shared" si="33"/>
        <v>#N/A</v>
      </c>
      <c r="X81" s="65" cm="1">
        <f t="array" aca="1" ref="X81" ca="1">SUM(IF((IF(E81=0,INDIRECT(_xlfn.CONCAT($CQ$1,MATCH(F81,$CP$7:$CP$100,0)+6)):INDIRECT(_xlfn.CONCAT($CQ$1,MATCH(F81,$CP$7:$CP$100,0)+6+SUM(IF((F81=$CP$7:$CP$59)=TRUE,1,0))-1)),INDIRECT(_xlfn.CONCAT($CM$1,MATCH(E81,$CL$7:$CL$100,0)+6)):INDIRECT(_xlfn.CONCAT($CM$1,MATCH(E81,$CL$7:$CL$100,0)+6+SUM(IF((E81=$CL$7:$CL$59)=TRUE,1,0))-1)))*$S$3*$Q81)=0,0,1))</f>
        <v>2</v>
      </c>
      <c r="Y81" s="65" t="e" cm="1">
        <f t="array" aca="1" ref="Y81" ca="1">SUM(IF((TRANSPOSE(MMULT(MMULT(_xlfn.MUNIT(X81),IF(ROUND(MMULT(IF(E81=0,INDIRECT(_xlfn.CONCAT($CQ$1,MATCH(F81,$CP$7:$CP$100,0)+6)):INDIRECT(_xlfn.CONCAT($CQ$1,MATCH(F81,$CP$7:$CP$100,0)+6+SUM(IF((F81=$CP$7:$CP$59)=TRUE,1,0))-1)),INDIRECT(_xlfn.CONCAT($CM$1,MATCH(E81,$CL$7:$CL$100,0)+6)):INDIRECT(_xlfn.CONCAT($CM$1,MATCH(E81,$CL$7:$CL$100,0)+6+SUM(IF((E81=$CL$7:$CL$59)=TRUE,1,0))-1)))*$S$3*$Q81,1/TRANSPOSE(W81-INDIRECT(_xlfn.CONCAT($CI$1,MATCH(D81,$CH$7:$CH$100,0)+6)):INDIRECT(_xlfn.CONCAT($CI$1,MATCH(D81,$CH$7:$CH$100,0)+6+SUM(IF((D81=$CH$7:$CH$59)=TRUE,1,0))-1))*$R$3)),1)=1,1,0)),W81-INDIRECT(_xlfn.CONCAT($CI$1,MATCH(D81,$CH$7:$CH$100,0)+6)):INDIRECT(_xlfn.CONCAT($CI$1,MATCH(D81,$CH$7:$CH$100,0)+6+SUM(IF((D81=$CH$7:$CH$59)=TRUE,1,0))-1))*$R$3)))=0,0,1))</f>
        <v>#N/A</v>
      </c>
      <c r="Z81" s="65"/>
      <c r="AA81" s="65" t="str" cm="1">
        <f t="array" aca="1" ref="AA81" ca="1">IFERROR(ROUND(IF(_xlfn._xlws.SORT(TRANSPOSE(MMULT(MMULT(_xlfn.MUNIT(X81),IF(ROUND(MMULT(IF(E81=0,IF($DW$4=1,INDIRECT(_xlfn.CONCAT($CY$1,MATCH(F81,$CX$7:$CX$100,0)+6)):INDIRECT(_xlfn.CONCAT($CY$1,MATCH(F81,$CX$7:$CX$100,0)+6+SUM(IF((F81=$CX$7:$CX$59)=TRUE,1,0))-1)),INDIRECT(_xlfn.CONCAT($CQ$1,MATCH(F81,$CP$7:$CP$100,0)+6)):INDIRECT(_xlfn.CONCAT($CQ$1,MATCH(F81,$CP$7:$CP$100,0)+6+SUM(IF((F81=$CP$7:$CP$59)=TRUE,1,0))-1))),IF(OR($DW$4=2,$DW$4=3),INDIRECT(_xlfn.CONCAT($CU$1,MATCH(E81,$CT$7:$CT$100,0)+6)):INDIRECT(_xlfn.CONCAT($CU$1,MATCH(E81,$CT$7:$CT$100,0)+6+SUM(IF((E81=$CT$7:$CT$59)=TRUE,1,0))-1)),INDIRECT(_xlfn.CONCAT($CM$1,MATCH(E81,$CL$7:$CL$100,0)+6)):INDIRECT(_xlfn.CONCAT($CM$1,MATCH(E81,$CL$7:$CL$100,0)+6+SUM(IF((E81=$CL$7:$CL$59)=TRUE,1,0))-1))))*$S$3*IF(AND($DV$4=4,F81=0),1.1,1),1/TRANSPOSE(W81-INDIRECT(_xlfn.CONCAT($CI$1,MATCH(D81,$CH$7:$CH$100,0)+6)):INDIRECT(_xlfn.CONCAT($CI$1,MATCH(D81,$CH$7:$CH$100,0)+6+SUM(IF((D81=$CH$7:$CH$59)=TRUE,1,0))-1))*$R$3)),3)=1,1,0)),W81-INDIRECT(_xlfn.CONCAT($CI$1,MATCH(D81,$CH$7:$CH$100,0)+6)):INDIRECT(_xlfn.CONCAT($CI$1,MATCH(D81,$CH$7:$CH$100,0)+6+SUM(IF((D81=$CH$7:$CH$59)=TRUE,1,0))-1))*$R$3))/($S$3*$Q81),1,-1,TRUE)=0,"",_xlfn._xlws.SORT(TRANSPOSE(MMULT(MMULT(_xlfn.MUNIT(X81),IF(ROUND(MMULT(IF(E81=0,IF($DW$4=1,INDIRECT(_xlfn.CONCAT($CY$1,MATCH(F81,$CX$7:$CX$100,0)+6)):INDIRECT(_xlfn.CONCAT($CY$1,MATCH(F81,$CX$7:$CX$100,0)+6+SUM(IF((F81=$CX$7:$CX$59)=TRUE,1,0))-1)),INDIRECT(_xlfn.CONCAT($CQ$1,MATCH(F81,$CP$7:$CP$100,0)+6)):INDIRECT(_xlfn.CONCAT($CQ$1,MATCH(F81,$CP$7:$CP$100,0)+6+SUM(IF((F81=$CP$7:$CP$59)=TRUE,1,0))-1))),IF(OR($DW$4=2,$DW$4=3),INDIRECT(_xlfn.CONCAT($CU$1,MATCH(E81,$CT$7:$CT$100,0)+6)):INDIRECT(_xlfn.CONCAT($CU$1,MATCH(E81,$CT$7:$CT$100,0)+6+SUM(IF((E81=$CT$7:$CT$59)=TRUE,1,0))-1)),INDIRECT(_xlfn.CONCAT($CM$1,MATCH(E81,$CL$7:$CL$100,0)+6)):INDIRECT(_xlfn.CONCAT($CM$1,MATCH(E81,$CL$7:$CL$100,0)+6+SUM(IF((E81=$CL$7:$CL$59)=TRUE,1,0))-1))))*$S$3*IF(AND($DV$4=4,F81=0),1.1,1),1/TRANSPOSE(W81-INDIRECT(_xlfn.CONCAT($CI$1,MATCH(D81,$CH$7:$CH$100,0)+6)):INDIRECT(_xlfn.CONCAT($CI$1,MATCH(D81,$CH$7:$CH$100,0)+6+SUM(IF((D81=$CH$7:$CH$59)=TRUE,1,0))-1))*$R$3)),3)=1,1,0)),W81-INDIRECT(_xlfn.CONCAT($CI$1,MATCH(D81,$CH$7:$CH$100,0)+6)):INDIRECT(_xlfn.CONCAT($CI$1,MATCH(D81,$CH$7:$CH$100,0)+6+SUM(IF((D81=$CH$7:$CH$59)=TRUE,1,0))-1))*$R$3))/($S$3*$Q81),1,-1,TRUE)),1),"")</f>
        <v/>
      </c>
      <c r="AB81" s="65"/>
      <c r="AC81" s="65"/>
      <c r="AD81" s="65"/>
      <c r="AE81" s="65"/>
      <c r="AF81" s="65"/>
      <c r="AG81" s="65"/>
      <c r="AH81" s="65"/>
      <c r="AI81" s="6"/>
      <c r="AJ81" s="28" t="str">
        <f t="shared" ca="1" si="45"/>
        <v/>
      </c>
      <c r="AK81" s="29" t="str">
        <f t="shared" si="46"/>
        <v/>
      </c>
      <c r="AL81" s="29" t="str">
        <f t="shared" si="47"/>
        <v/>
      </c>
      <c r="AM81" s="29" t="str">
        <f t="shared" si="48"/>
        <v/>
      </c>
      <c r="AN81" s="112" t="str">
        <f t="shared" si="49"/>
        <v/>
      </c>
      <c r="AO81" s="28" t="str">
        <f t="shared" ca="1" si="36"/>
        <v/>
      </c>
      <c r="AP81" s="29" t="str">
        <f t="shared" si="37"/>
        <v/>
      </c>
      <c r="AQ81" s="29" t="str">
        <f t="shared" si="38"/>
        <v/>
      </c>
      <c r="AR81" s="29" t="str">
        <f t="shared" si="39"/>
        <v/>
      </c>
      <c r="AS81" s="30" t="str">
        <f t="shared" si="40"/>
        <v/>
      </c>
      <c r="AT81" s="6"/>
      <c r="AU81" s="20"/>
      <c r="AV81" s="20"/>
      <c r="AW81" s="44">
        <f t="shared" si="30"/>
        <v>12</v>
      </c>
      <c r="AX81" s="35" t="e">
        <f t="shared" si="31"/>
        <v>#N/A</v>
      </c>
      <c r="AY81" s="35" t="e" cm="1">
        <f t="array" ref="AY81">_xlfn.XMATCH(1,IF(IF((AU81=$DP$24:$EO$24)=TRUE,1,0)+IF((AV81=$DP$25:$EO$25)=TRUE,1,0)=2,1,0))</f>
        <v>#N/A</v>
      </c>
      <c r="AZ81" s="35" t="str" cm="1">
        <f t="array" aca="1" ref="AZ81:BD81" ca="1">AJ81:AN81</f>
        <v/>
      </c>
      <c r="BA81" s="35" t="str">
        <f ca="1"/>
        <v/>
      </c>
      <c r="BB81" s="35" t="str">
        <f ca="1"/>
        <v/>
      </c>
      <c r="BC81" s="35" t="str">
        <f ca="1"/>
        <v/>
      </c>
      <c r="BD81" s="35" t="str">
        <f ca="1"/>
        <v/>
      </c>
      <c r="BE81" s="35">
        <f t="shared" si="32"/>
        <v>0</v>
      </c>
      <c r="BF81" s="35" t="e" cm="1">
        <f t="array" ref="BF81">IF(AND(BE81=1,AX81&lt;&gt;1),VLOOKUP(E81,변환표준점수!$H$8:$O$60,_xlfn.XMATCH('표점 계산기'!$AU81,변환표준점수!$I$6:$O$6)+1,FALSE),IF(AND($E81=0,$DW$4=1),INDEX($CQ$7:$CQ$73,SUM(IF(AO81=$CY$7:$CY$59,ROW($A$1:$A$50),0))),IF(AND($E81&lt;&gt;0,$DW$4&lt;&gt;1),INDEX($CM$7:$CM$73,SUM(IF(AO81=$CU$7:$CU$59,ROW($A$1:$A$50),0))),AO81:AS81)))</f>
        <v>#N/A</v>
      </c>
      <c r="BG81" s="35"/>
      <c r="BH81" s="35"/>
      <c r="BI81" s="35"/>
      <c r="BJ81" s="35"/>
      <c r="BK81" s="35" t="e">
        <f>VLOOKUP(G81,변환표준점수!$X$8:$AM$16,_xlfn.XMATCH(AU81,변환표준점수!$Y$5:$AM$5)+IF(OR(AW81=6,AW81=7,AW81=10,AW81=11),IF(AX81=1,0,1),0)+1,FALSE)</f>
        <v>#N/A</v>
      </c>
      <c r="BL81" s="35" t="e">
        <f>VLOOKUP(H81,변환표준점수!$AO$8:$BE$16,_xlfn.XMATCH(AU81,변환표준점수!$AP$5:$BE$5)+IF(OR(AW81=3,AW81=6,AW81=8,AW81=9,AW81=10),IF(AX81=1,0,1),0)+1,FALSE)</f>
        <v>#N/A</v>
      </c>
      <c r="BM81" s="35" t="e">
        <f>IF(I81=0,VLOOKUP(K81,변환표준점수!$BU$8:$CF$62,'표점 계산기'!$AW81+1,FALSE),VLOOKUP(I81,변환표준점수!$BH$8:$BS$62,'표점 계산기'!$AW81+1,FALSE))</f>
        <v>#N/A</v>
      </c>
      <c r="BN81" s="35" t="e">
        <f>IF(J81=0,VLOOKUP(L81,변환표준점수!$BU$8:$CF$62,'표점 계산기'!$AW81+1,FALSE),VLOOKUP(J81,변환표준점수!$BH$8:$BS$62,'표점 계산기'!$AW81+1,FALSE))</f>
        <v>#N/A</v>
      </c>
      <c r="BO81" s="35" cm="1">
        <f t="array" ref="BO81">IF(M81=0,0,IF(OR(AW81=3,AW81=4),0,IF(AW81=1,INDEX($DI$7:$DI$15,SUM(IF(M81&lt;$DH$7:$DH$15=TRUE,1,0))+1),VLOOKUP(M81,변환표준점수!$BH$8:$BS$62,'표점 계산기'!AW81+1,FALSE))))</f>
        <v>0</v>
      </c>
      <c r="BP81" s="35" t="e" cm="1">
        <f t="array" ref="BP81">INDEX($DP$24:$EO$31,COLUMN(C76),$AY81)</f>
        <v>#N/A</v>
      </c>
      <c r="BQ81" s="35" t="e" cm="1">
        <f t="array" ref="BQ81">INDEX($DP$24:$EO$31,COLUMN(D76),$AY81)</f>
        <v>#N/A</v>
      </c>
      <c r="BR81" s="35" t="e" cm="1">
        <f t="array" ref="BR81">INDEX($DP$24:$EO$31,COLUMN(E76),$AY81)</f>
        <v>#N/A</v>
      </c>
      <c r="BS81" s="35" t="e" cm="1">
        <f t="array" ref="BS81">INDEX($DP$24:$EO$31,COLUMN(F76),$AY81)</f>
        <v>#N/A</v>
      </c>
      <c r="BT81" s="35" t="e" cm="1">
        <f t="array" ref="BT81">INDEX($DP$24:$EO$31,COLUMN(G76),$AY81)</f>
        <v>#N/A</v>
      </c>
      <c r="BU81" s="35" t="e" cm="1">
        <f t="array" ref="BU81">INDEX($DP$24:$EO$31,COLUMN(H76),$AY81)</f>
        <v>#N/A</v>
      </c>
      <c r="BV81" s="59" t="str" cm="1">
        <f t="array" aca="1" ref="BV81:BZ81" ca="1">IFERROR(ROUND(IF(IFERROR(BF81:BJ81/BF81:BJ81,0)=1,(IFERROR(AZ81:BD81*BP81,0)+IFERROR(BF81:BJ81*BQ81,0)+(SUM(BM81:BO81)-MIN(BM81:BO81))*BR81+BK81*BS81+BL81*BT81)*BU81+BK81*(1-BS81)+BL81*(1-BT81)+IF(AW81=1,BO81,0),""),2),"")</f>
        <v/>
      </c>
      <c r="BW81" s="48" t="str">
        <f ca="1"/>
        <v/>
      </c>
      <c r="BX81" s="48" t="str">
        <f ca="1"/>
        <v/>
      </c>
      <c r="BY81" s="48" t="str">
        <f ca="1"/>
        <v/>
      </c>
      <c r="BZ81" s="60" t="str">
        <f ca="1"/>
        <v/>
      </c>
      <c r="CA81" s="6"/>
      <c r="CB81" s="5"/>
      <c r="CC81" s="5"/>
      <c r="CD81" s="5"/>
      <c r="CE81" s="5"/>
      <c r="CF81" s="5"/>
      <c r="CG81" s="5"/>
      <c r="CH81" s="64">
        <v>5</v>
      </c>
      <c r="CI81" s="64">
        <v>64</v>
      </c>
      <c r="CJ81" s="64">
        <v>5</v>
      </c>
      <c r="CK81" s="5"/>
      <c r="CL81" s="64">
        <v>4</v>
      </c>
      <c r="CM81" s="64">
        <v>62</v>
      </c>
      <c r="CN81" s="64">
        <v>4</v>
      </c>
      <c r="CO81" s="5"/>
      <c r="CP81" s="5"/>
      <c r="CQ81" s="5"/>
      <c r="CR81" s="5"/>
      <c r="CS81" s="5"/>
      <c r="CT81" s="64">
        <v>4</v>
      </c>
      <c r="CU81" s="5"/>
      <c r="CV81" s="64">
        <v>4</v>
      </c>
      <c r="CW81" s="5"/>
      <c r="CX81" s="5"/>
      <c r="CY81" s="5"/>
      <c r="CZ81" s="5"/>
      <c r="DA81" s="5"/>
      <c r="DB81" s="5"/>
      <c r="DC81" s="5"/>
      <c r="DD81" s="5"/>
      <c r="DE81" s="5"/>
      <c r="DF81" s="5"/>
      <c r="DG81" s="5"/>
      <c r="DH81" s="5"/>
      <c r="DI81" s="5"/>
      <c r="DJ81" s="5"/>
      <c r="DK81" s="6">
        <v>26</v>
      </c>
      <c r="DL81" s="5">
        <v>48.52</v>
      </c>
      <c r="DM81" s="5" t="e">
        <f>VLOOKUP(DK81,변환표준점수!$BU$8:$CF$46,1+'표점 계산기'!$DV$4,FALSE)</f>
        <v>#N/A</v>
      </c>
      <c r="DN81" s="5"/>
      <c r="DO81" s="5"/>
      <c r="DP81" s="5"/>
      <c r="DQ81" s="5"/>
      <c r="DR81" s="5"/>
      <c r="DS81" s="5"/>
      <c r="DT81" s="5"/>
      <c r="DU81" s="6"/>
      <c r="DV81" s="6"/>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row>
    <row r="82" spans="1:162" x14ac:dyDescent="0.3">
      <c r="A82" s="5"/>
      <c r="B82" s="17" t="str">
        <f t="shared" si="34"/>
        <v/>
      </c>
      <c r="C82" s="23"/>
      <c r="D82" s="23"/>
      <c r="E82" s="23"/>
      <c r="F82" s="23"/>
      <c r="G82" s="23"/>
      <c r="H82" s="24"/>
      <c r="I82" s="24"/>
      <c r="J82" s="24"/>
      <c r="K82" s="24"/>
      <c r="L82" s="24"/>
      <c r="M82" s="24"/>
      <c r="N82" s="23"/>
      <c r="O82" s="24"/>
      <c r="P82" s="6"/>
      <c r="Q82" s="65">
        <f t="shared" si="35"/>
        <v>1</v>
      </c>
      <c r="R82" s="6" t="e">
        <f t="shared" si="41"/>
        <v>#N/A</v>
      </c>
      <c r="S82" s="6" t="e">
        <f t="shared" si="42"/>
        <v>#N/A</v>
      </c>
      <c r="T82" s="6" t="e">
        <f t="shared" si="43"/>
        <v>#N/A</v>
      </c>
      <c r="U82" s="6" t="e">
        <f t="shared" si="44"/>
        <v>#N/A</v>
      </c>
      <c r="V82" s="8" cm="1">
        <f t="array" ref="V82">IF(M82=0,0,IF(OR($DV$4=3,$DV$4=4),0,IF($DV$4=1,INDEX($DI$7:$DI$15,SUM(IF(M82&lt;$DH$7:$DH$15=TRUE,1,0))+1),VLOOKUP(M82,$DK$7:$DL$107,2,FALSE))))</f>
        <v>0</v>
      </c>
      <c r="W82" s="6" t="e">
        <f t="shared" si="33"/>
        <v>#N/A</v>
      </c>
      <c r="X82" s="65" cm="1">
        <f t="array" aca="1" ref="X82" ca="1">SUM(IF((IF(E82=0,INDIRECT(_xlfn.CONCAT($CQ$1,MATCH(F82,$CP$7:$CP$100,0)+6)):INDIRECT(_xlfn.CONCAT($CQ$1,MATCH(F82,$CP$7:$CP$100,0)+6+SUM(IF((F82=$CP$7:$CP$59)=TRUE,1,0))-1)),INDIRECT(_xlfn.CONCAT($CM$1,MATCH(E82,$CL$7:$CL$100,0)+6)):INDIRECT(_xlfn.CONCAT($CM$1,MATCH(E82,$CL$7:$CL$100,0)+6+SUM(IF((E82=$CL$7:$CL$59)=TRUE,1,0))-1)))*$S$3*$Q82)=0,0,1))</f>
        <v>2</v>
      </c>
      <c r="Y82" s="65" t="e" cm="1">
        <f t="array" aca="1" ref="Y82" ca="1">SUM(IF((TRANSPOSE(MMULT(MMULT(_xlfn.MUNIT(X82),IF(ROUND(MMULT(IF(E82=0,INDIRECT(_xlfn.CONCAT($CQ$1,MATCH(F82,$CP$7:$CP$100,0)+6)):INDIRECT(_xlfn.CONCAT($CQ$1,MATCH(F82,$CP$7:$CP$100,0)+6+SUM(IF((F82=$CP$7:$CP$59)=TRUE,1,0))-1)),INDIRECT(_xlfn.CONCAT($CM$1,MATCH(E82,$CL$7:$CL$100,0)+6)):INDIRECT(_xlfn.CONCAT($CM$1,MATCH(E82,$CL$7:$CL$100,0)+6+SUM(IF((E82=$CL$7:$CL$59)=TRUE,1,0))-1)))*$S$3*$Q82,1/TRANSPOSE(W82-INDIRECT(_xlfn.CONCAT($CI$1,MATCH(D82,$CH$7:$CH$100,0)+6)):INDIRECT(_xlfn.CONCAT($CI$1,MATCH(D82,$CH$7:$CH$100,0)+6+SUM(IF((D82=$CH$7:$CH$59)=TRUE,1,0))-1))*$R$3)),1)=1,1,0)),W82-INDIRECT(_xlfn.CONCAT($CI$1,MATCH(D82,$CH$7:$CH$100,0)+6)):INDIRECT(_xlfn.CONCAT($CI$1,MATCH(D82,$CH$7:$CH$100,0)+6+SUM(IF((D82=$CH$7:$CH$59)=TRUE,1,0))-1))*$R$3)))=0,0,1))</f>
        <v>#N/A</v>
      </c>
      <c r="Z82" s="65"/>
      <c r="AA82" s="65" t="str" cm="1">
        <f t="array" aca="1" ref="AA82" ca="1">IFERROR(ROUND(IF(_xlfn._xlws.SORT(TRANSPOSE(MMULT(MMULT(_xlfn.MUNIT(X82),IF(ROUND(MMULT(IF(E82=0,IF($DW$4=1,INDIRECT(_xlfn.CONCAT($CY$1,MATCH(F82,$CX$7:$CX$100,0)+6)):INDIRECT(_xlfn.CONCAT($CY$1,MATCH(F82,$CX$7:$CX$100,0)+6+SUM(IF((F82=$CX$7:$CX$59)=TRUE,1,0))-1)),INDIRECT(_xlfn.CONCAT($CQ$1,MATCH(F82,$CP$7:$CP$100,0)+6)):INDIRECT(_xlfn.CONCAT($CQ$1,MATCH(F82,$CP$7:$CP$100,0)+6+SUM(IF((F82=$CP$7:$CP$59)=TRUE,1,0))-1))),IF(OR($DW$4=2,$DW$4=3),INDIRECT(_xlfn.CONCAT($CU$1,MATCH(E82,$CT$7:$CT$100,0)+6)):INDIRECT(_xlfn.CONCAT($CU$1,MATCH(E82,$CT$7:$CT$100,0)+6+SUM(IF((E82=$CT$7:$CT$59)=TRUE,1,0))-1)),INDIRECT(_xlfn.CONCAT($CM$1,MATCH(E82,$CL$7:$CL$100,0)+6)):INDIRECT(_xlfn.CONCAT($CM$1,MATCH(E82,$CL$7:$CL$100,0)+6+SUM(IF((E82=$CL$7:$CL$59)=TRUE,1,0))-1))))*$S$3*IF(AND($DV$4=4,F82=0),1.1,1),1/TRANSPOSE(W82-INDIRECT(_xlfn.CONCAT($CI$1,MATCH(D82,$CH$7:$CH$100,0)+6)):INDIRECT(_xlfn.CONCAT($CI$1,MATCH(D82,$CH$7:$CH$100,0)+6+SUM(IF((D82=$CH$7:$CH$59)=TRUE,1,0))-1))*$R$3)),3)=1,1,0)),W82-INDIRECT(_xlfn.CONCAT($CI$1,MATCH(D82,$CH$7:$CH$100,0)+6)):INDIRECT(_xlfn.CONCAT($CI$1,MATCH(D82,$CH$7:$CH$100,0)+6+SUM(IF((D82=$CH$7:$CH$59)=TRUE,1,0))-1))*$R$3))/($S$3*$Q82),1,-1,TRUE)=0,"",_xlfn._xlws.SORT(TRANSPOSE(MMULT(MMULT(_xlfn.MUNIT(X82),IF(ROUND(MMULT(IF(E82=0,IF($DW$4=1,INDIRECT(_xlfn.CONCAT($CY$1,MATCH(F82,$CX$7:$CX$100,0)+6)):INDIRECT(_xlfn.CONCAT($CY$1,MATCH(F82,$CX$7:$CX$100,0)+6+SUM(IF((F82=$CX$7:$CX$59)=TRUE,1,0))-1)),INDIRECT(_xlfn.CONCAT($CQ$1,MATCH(F82,$CP$7:$CP$100,0)+6)):INDIRECT(_xlfn.CONCAT($CQ$1,MATCH(F82,$CP$7:$CP$100,0)+6+SUM(IF((F82=$CP$7:$CP$59)=TRUE,1,0))-1))),IF(OR($DW$4=2,$DW$4=3),INDIRECT(_xlfn.CONCAT($CU$1,MATCH(E82,$CT$7:$CT$100,0)+6)):INDIRECT(_xlfn.CONCAT($CU$1,MATCH(E82,$CT$7:$CT$100,0)+6+SUM(IF((E82=$CT$7:$CT$59)=TRUE,1,0))-1)),INDIRECT(_xlfn.CONCAT($CM$1,MATCH(E82,$CL$7:$CL$100,0)+6)):INDIRECT(_xlfn.CONCAT($CM$1,MATCH(E82,$CL$7:$CL$100,0)+6+SUM(IF((E82=$CL$7:$CL$59)=TRUE,1,0))-1))))*$S$3*IF(AND($DV$4=4,F82=0),1.1,1),1/TRANSPOSE(W82-INDIRECT(_xlfn.CONCAT($CI$1,MATCH(D82,$CH$7:$CH$100,0)+6)):INDIRECT(_xlfn.CONCAT($CI$1,MATCH(D82,$CH$7:$CH$100,0)+6+SUM(IF((D82=$CH$7:$CH$59)=TRUE,1,0))-1))*$R$3)),3)=1,1,0)),W82-INDIRECT(_xlfn.CONCAT($CI$1,MATCH(D82,$CH$7:$CH$100,0)+6)):INDIRECT(_xlfn.CONCAT($CI$1,MATCH(D82,$CH$7:$CH$100,0)+6+SUM(IF((D82=$CH$7:$CH$59)=TRUE,1,0))-1))*$R$3))/($S$3*$Q82),1,-1,TRUE)),1),"")</f>
        <v/>
      </c>
      <c r="AB82" s="65"/>
      <c r="AC82" s="65"/>
      <c r="AD82" s="65"/>
      <c r="AE82" s="65"/>
      <c r="AF82" s="65"/>
      <c r="AG82" s="65"/>
      <c r="AH82" s="65"/>
      <c r="AI82" s="6"/>
      <c r="AJ82" s="28" t="str">
        <f t="shared" ca="1" si="45"/>
        <v/>
      </c>
      <c r="AK82" s="29" t="str">
        <f t="shared" si="46"/>
        <v/>
      </c>
      <c r="AL82" s="29" t="str">
        <f t="shared" si="47"/>
        <v/>
      </c>
      <c r="AM82" s="29" t="str">
        <f t="shared" si="48"/>
        <v/>
      </c>
      <c r="AN82" s="112" t="str">
        <f t="shared" si="49"/>
        <v/>
      </c>
      <c r="AO82" s="28" t="str">
        <f t="shared" ca="1" si="36"/>
        <v/>
      </c>
      <c r="AP82" s="29" t="str">
        <f t="shared" si="37"/>
        <v/>
      </c>
      <c r="AQ82" s="29" t="str">
        <f t="shared" si="38"/>
        <v/>
      </c>
      <c r="AR82" s="29" t="str">
        <f t="shared" si="39"/>
        <v/>
      </c>
      <c r="AS82" s="30" t="str">
        <f t="shared" si="40"/>
        <v/>
      </c>
      <c r="AT82" s="6"/>
      <c r="AU82" s="20"/>
      <c r="AV82" s="20"/>
      <c r="AW82" s="44">
        <f t="shared" si="30"/>
        <v>12</v>
      </c>
      <c r="AX82" s="35" t="e">
        <f t="shared" si="31"/>
        <v>#N/A</v>
      </c>
      <c r="AY82" s="35" t="e" cm="1">
        <f t="array" ref="AY82">_xlfn.XMATCH(1,IF(IF((AU82=$DP$24:$EO$24)=TRUE,1,0)+IF((AV82=$DP$25:$EO$25)=TRUE,1,0)=2,1,0))</f>
        <v>#N/A</v>
      </c>
      <c r="AZ82" s="35" t="str" cm="1">
        <f t="array" aca="1" ref="AZ82:BD82" ca="1">AJ82:AN82</f>
        <v/>
      </c>
      <c r="BA82" s="35" t="str">
        <f ca="1"/>
        <v/>
      </c>
      <c r="BB82" s="35" t="str">
        <f ca="1"/>
        <v/>
      </c>
      <c r="BC82" s="35" t="str">
        <f ca="1"/>
        <v/>
      </c>
      <c r="BD82" s="35" t="str">
        <f ca="1"/>
        <v/>
      </c>
      <c r="BE82" s="35">
        <f t="shared" si="32"/>
        <v>0</v>
      </c>
      <c r="BF82" s="35" t="e" cm="1">
        <f t="array" ref="BF82">IF(AND(BE82=1,AX82&lt;&gt;1),VLOOKUP(E82,변환표준점수!$H$8:$O$60,_xlfn.XMATCH('표점 계산기'!$AU82,변환표준점수!$I$6:$O$6)+1,FALSE),IF(AND($E82=0,$DW$4=1),INDEX($CQ$7:$CQ$73,SUM(IF(AO82=$CY$7:$CY$59,ROW($A$1:$A$50),0))),IF(AND($E82&lt;&gt;0,$DW$4&lt;&gt;1),INDEX($CM$7:$CM$73,SUM(IF(AO82=$CU$7:$CU$59,ROW($A$1:$A$50),0))),AO82:AS82)))</f>
        <v>#N/A</v>
      </c>
      <c r="BG82" s="35"/>
      <c r="BH82" s="35"/>
      <c r="BI82" s="35"/>
      <c r="BJ82" s="35"/>
      <c r="BK82" s="35" t="e">
        <f>VLOOKUP(G82,변환표준점수!$X$8:$AM$16,_xlfn.XMATCH(AU82,변환표준점수!$Y$5:$AM$5)+IF(OR(AW82=6,AW82=7,AW82=10,AW82=11),IF(AX82=1,0,1),0)+1,FALSE)</f>
        <v>#N/A</v>
      </c>
      <c r="BL82" s="35" t="e">
        <f>VLOOKUP(H82,변환표준점수!$AO$8:$BE$16,_xlfn.XMATCH(AU82,변환표준점수!$AP$5:$BE$5)+IF(OR(AW82=3,AW82=6,AW82=8,AW82=9,AW82=10),IF(AX82=1,0,1),0)+1,FALSE)</f>
        <v>#N/A</v>
      </c>
      <c r="BM82" s="35" t="e">
        <f>IF(I82=0,VLOOKUP(K82,변환표준점수!$BU$8:$CF$62,'표점 계산기'!$AW82+1,FALSE),VLOOKUP(I82,변환표준점수!$BH$8:$BS$62,'표점 계산기'!$AW82+1,FALSE))</f>
        <v>#N/A</v>
      </c>
      <c r="BN82" s="35" t="e">
        <f>IF(J82=0,VLOOKUP(L82,변환표준점수!$BU$8:$CF$62,'표점 계산기'!$AW82+1,FALSE),VLOOKUP(J82,변환표준점수!$BH$8:$BS$62,'표점 계산기'!$AW82+1,FALSE))</f>
        <v>#N/A</v>
      </c>
      <c r="BO82" s="35" cm="1">
        <f t="array" ref="BO82">IF(M82=0,0,IF(OR(AW82=3,AW82=4),0,IF(AW82=1,INDEX($DI$7:$DI$15,SUM(IF(M82&lt;$DH$7:$DH$15=TRUE,1,0))+1),VLOOKUP(M82,변환표준점수!$BH$8:$BS$62,'표점 계산기'!AW82+1,FALSE))))</f>
        <v>0</v>
      </c>
      <c r="BP82" s="35" t="e" cm="1">
        <f t="array" ref="BP82">INDEX($DP$24:$EO$31,COLUMN(C77),$AY82)</f>
        <v>#N/A</v>
      </c>
      <c r="BQ82" s="35" t="e" cm="1">
        <f t="array" ref="BQ82">INDEX($DP$24:$EO$31,COLUMN(D77),$AY82)</f>
        <v>#N/A</v>
      </c>
      <c r="BR82" s="35" t="e" cm="1">
        <f t="array" ref="BR82">INDEX($DP$24:$EO$31,COLUMN(E77),$AY82)</f>
        <v>#N/A</v>
      </c>
      <c r="BS82" s="35" t="e" cm="1">
        <f t="array" ref="BS82">INDEX($DP$24:$EO$31,COLUMN(F77),$AY82)</f>
        <v>#N/A</v>
      </c>
      <c r="BT82" s="35" t="e" cm="1">
        <f t="array" ref="BT82">INDEX($DP$24:$EO$31,COLUMN(G77),$AY82)</f>
        <v>#N/A</v>
      </c>
      <c r="BU82" s="35" t="e" cm="1">
        <f t="array" ref="BU82">INDEX($DP$24:$EO$31,COLUMN(H77),$AY82)</f>
        <v>#N/A</v>
      </c>
      <c r="BV82" s="59" t="str" cm="1">
        <f t="array" aca="1" ref="BV82:BZ82" ca="1">IFERROR(ROUND(IF(IFERROR(BF82:BJ82/BF82:BJ82,0)=1,(IFERROR(AZ82:BD82*BP82,0)+IFERROR(BF82:BJ82*BQ82,0)+(SUM(BM82:BO82)-MIN(BM82:BO82))*BR82+BK82*BS82+BL82*BT82)*BU82+BK82*(1-BS82)+BL82*(1-BT82)+IF(AW82=1,BO82,0),""),2),"")</f>
        <v/>
      </c>
      <c r="BW82" s="48" t="str">
        <f ca="1"/>
        <v/>
      </c>
      <c r="BX82" s="48" t="str">
        <f ca="1"/>
        <v/>
      </c>
      <c r="BY82" s="48" t="str">
        <f ca="1"/>
        <v/>
      </c>
      <c r="BZ82" s="60" t="str">
        <f ca="1"/>
        <v/>
      </c>
      <c r="CA82" s="6"/>
      <c r="CB82" s="5"/>
      <c r="CC82" s="5"/>
      <c r="CD82" s="5"/>
      <c r="CE82" s="5"/>
      <c r="CF82" s="5"/>
      <c r="CG82" s="5"/>
      <c r="CH82" s="64">
        <v>4</v>
      </c>
      <c r="CI82" s="64">
        <v>63</v>
      </c>
      <c r="CJ82" s="64">
        <v>4</v>
      </c>
      <c r="CK82" s="5"/>
      <c r="CL82" s="64">
        <v>3</v>
      </c>
      <c r="CM82" s="64">
        <v>61</v>
      </c>
      <c r="CN82" s="64">
        <v>3</v>
      </c>
      <c r="CO82" s="5"/>
      <c r="CP82" s="5"/>
      <c r="CQ82" s="5"/>
      <c r="CR82" s="5"/>
      <c r="CS82" s="5"/>
      <c r="CT82" s="64">
        <v>3</v>
      </c>
      <c r="CU82" s="5"/>
      <c r="CV82" s="64">
        <v>3</v>
      </c>
      <c r="CW82" s="5"/>
      <c r="CX82" s="5"/>
      <c r="CY82" s="5"/>
      <c r="CZ82" s="5"/>
      <c r="DA82" s="5"/>
      <c r="DB82" s="5"/>
      <c r="DC82" s="5"/>
      <c r="DD82" s="5"/>
      <c r="DE82" s="5"/>
      <c r="DF82" s="5"/>
      <c r="DG82" s="5"/>
      <c r="DH82" s="5"/>
      <c r="DI82" s="5"/>
      <c r="DJ82" s="5"/>
      <c r="DK82" s="5">
        <v>25</v>
      </c>
      <c r="DL82" s="5">
        <v>48.52</v>
      </c>
      <c r="DM82" s="5" t="e">
        <f>VLOOKUP(DK82,변환표준점수!$BU$8:$CF$46,1+'표점 계산기'!$DV$4,FALSE)</f>
        <v>#N/A</v>
      </c>
      <c r="DN82" s="5"/>
      <c r="DO82" s="5"/>
      <c r="DP82" s="5"/>
      <c r="DQ82" s="5"/>
      <c r="DR82" s="5"/>
      <c r="DS82" s="5"/>
      <c r="DT82" s="5"/>
      <c r="DU82" s="6"/>
      <c r="DV82" s="6"/>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row>
    <row r="83" spans="1:162" x14ac:dyDescent="0.3">
      <c r="A83" s="5"/>
      <c r="B83" s="17" t="str">
        <f t="shared" si="34"/>
        <v/>
      </c>
      <c r="C83" s="23"/>
      <c r="D83" s="23"/>
      <c r="E83" s="23"/>
      <c r="F83" s="23"/>
      <c r="G83" s="23"/>
      <c r="H83" s="24"/>
      <c r="I83" s="24"/>
      <c r="J83" s="24"/>
      <c r="K83" s="24"/>
      <c r="L83" s="24"/>
      <c r="M83" s="24"/>
      <c r="N83" s="23"/>
      <c r="O83" s="24"/>
      <c r="P83" s="6"/>
      <c r="Q83" s="65">
        <f t="shared" si="35"/>
        <v>1</v>
      </c>
      <c r="R83" s="6" t="e">
        <f t="shared" si="41"/>
        <v>#N/A</v>
      </c>
      <c r="S83" s="6" t="e">
        <f t="shared" si="42"/>
        <v>#N/A</v>
      </c>
      <c r="T83" s="6" t="e">
        <f t="shared" si="43"/>
        <v>#N/A</v>
      </c>
      <c r="U83" s="6" t="e">
        <f t="shared" si="44"/>
        <v>#N/A</v>
      </c>
      <c r="V83" s="8" cm="1">
        <f t="array" ref="V83">IF(M83=0,0,IF(OR($DV$4=3,$DV$4=4),0,IF($DV$4=1,INDEX($DI$7:$DI$15,SUM(IF(M83&lt;$DH$7:$DH$15=TRUE,1,0))+1),VLOOKUP(M83,$DK$7:$DL$107,2,FALSE))))</f>
        <v>0</v>
      </c>
      <c r="W83" s="6" t="e">
        <f t="shared" si="33"/>
        <v>#N/A</v>
      </c>
      <c r="X83" s="65" cm="1">
        <f t="array" aca="1" ref="X83" ca="1">SUM(IF((IF(E83=0,INDIRECT(_xlfn.CONCAT($CQ$1,MATCH(F83,$CP$7:$CP$100,0)+6)):INDIRECT(_xlfn.CONCAT($CQ$1,MATCH(F83,$CP$7:$CP$100,0)+6+SUM(IF((F83=$CP$7:$CP$59)=TRUE,1,0))-1)),INDIRECT(_xlfn.CONCAT($CM$1,MATCH(E83,$CL$7:$CL$100,0)+6)):INDIRECT(_xlfn.CONCAT($CM$1,MATCH(E83,$CL$7:$CL$100,0)+6+SUM(IF((E83=$CL$7:$CL$59)=TRUE,1,0))-1)))*$S$3*$Q83)=0,0,1))</f>
        <v>2</v>
      </c>
      <c r="Y83" s="65" t="e" cm="1">
        <f t="array" aca="1" ref="Y83" ca="1">SUM(IF((TRANSPOSE(MMULT(MMULT(_xlfn.MUNIT(X83),IF(ROUND(MMULT(IF(E83=0,INDIRECT(_xlfn.CONCAT($CQ$1,MATCH(F83,$CP$7:$CP$100,0)+6)):INDIRECT(_xlfn.CONCAT($CQ$1,MATCH(F83,$CP$7:$CP$100,0)+6+SUM(IF((F83=$CP$7:$CP$59)=TRUE,1,0))-1)),INDIRECT(_xlfn.CONCAT($CM$1,MATCH(E83,$CL$7:$CL$100,0)+6)):INDIRECT(_xlfn.CONCAT($CM$1,MATCH(E83,$CL$7:$CL$100,0)+6+SUM(IF((E83=$CL$7:$CL$59)=TRUE,1,0))-1)))*$S$3*$Q83,1/TRANSPOSE(W83-INDIRECT(_xlfn.CONCAT($CI$1,MATCH(D83,$CH$7:$CH$100,0)+6)):INDIRECT(_xlfn.CONCAT($CI$1,MATCH(D83,$CH$7:$CH$100,0)+6+SUM(IF((D83=$CH$7:$CH$59)=TRUE,1,0))-1))*$R$3)),1)=1,1,0)),W83-INDIRECT(_xlfn.CONCAT($CI$1,MATCH(D83,$CH$7:$CH$100,0)+6)):INDIRECT(_xlfn.CONCAT($CI$1,MATCH(D83,$CH$7:$CH$100,0)+6+SUM(IF((D83=$CH$7:$CH$59)=TRUE,1,0))-1))*$R$3)))=0,0,1))</f>
        <v>#N/A</v>
      </c>
      <c r="Z83" s="65"/>
      <c r="AA83" s="65" t="str" cm="1">
        <f t="array" aca="1" ref="AA83" ca="1">IFERROR(ROUND(IF(_xlfn._xlws.SORT(TRANSPOSE(MMULT(MMULT(_xlfn.MUNIT(X83),IF(ROUND(MMULT(IF(E83=0,IF($DW$4=1,INDIRECT(_xlfn.CONCAT($CY$1,MATCH(F83,$CX$7:$CX$100,0)+6)):INDIRECT(_xlfn.CONCAT($CY$1,MATCH(F83,$CX$7:$CX$100,0)+6+SUM(IF((F83=$CX$7:$CX$59)=TRUE,1,0))-1)),INDIRECT(_xlfn.CONCAT($CQ$1,MATCH(F83,$CP$7:$CP$100,0)+6)):INDIRECT(_xlfn.CONCAT($CQ$1,MATCH(F83,$CP$7:$CP$100,0)+6+SUM(IF((F83=$CP$7:$CP$59)=TRUE,1,0))-1))),IF(OR($DW$4=2,$DW$4=3),INDIRECT(_xlfn.CONCAT($CU$1,MATCH(E83,$CT$7:$CT$100,0)+6)):INDIRECT(_xlfn.CONCAT($CU$1,MATCH(E83,$CT$7:$CT$100,0)+6+SUM(IF((E83=$CT$7:$CT$59)=TRUE,1,0))-1)),INDIRECT(_xlfn.CONCAT($CM$1,MATCH(E83,$CL$7:$CL$100,0)+6)):INDIRECT(_xlfn.CONCAT($CM$1,MATCH(E83,$CL$7:$CL$100,0)+6+SUM(IF((E83=$CL$7:$CL$59)=TRUE,1,0))-1))))*$S$3*IF(AND($DV$4=4,F83=0),1.1,1),1/TRANSPOSE(W83-INDIRECT(_xlfn.CONCAT($CI$1,MATCH(D83,$CH$7:$CH$100,0)+6)):INDIRECT(_xlfn.CONCAT($CI$1,MATCH(D83,$CH$7:$CH$100,0)+6+SUM(IF((D83=$CH$7:$CH$59)=TRUE,1,0))-1))*$R$3)),3)=1,1,0)),W83-INDIRECT(_xlfn.CONCAT($CI$1,MATCH(D83,$CH$7:$CH$100,0)+6)):INDIRECT(_xlfn.CONCAT($CI$1,MATCH(D83,$CH$7:$CH$100,0)+6+SUM(IF((D83=$CH$7:$CH$59)=TRUE,1,0))-1))*$R$3))/($S$3*$Q83),1,-1,TRUE)=0,"",_xlfn._xlws.SORT(TRANSPOSE(MMULT(MMULT(_xlfn.MUNIT(X83),IF(ROUND(MMULT(IF(E83=0,IF($DW$4=1,INDIRECT(_xlfn.CONCAT($CY$1,MATCH(F83,$CX$7:$CX$100,0)+6)):INDIRECT(_xlfn.CONCAT($CY$1,MATCH(F83,$CX$7:$CX$100,0)+6+SUM(IF((F83=$CX$7:$CX$59)=TRUE,1,0))-1)),INDIRECT(_xlfn.CONCAT($CQ$1,MATCH(F83,$CP$7:$CP$100,0)+6)):INDIRECT(_xlfn.CONCAT($CQ$1,MATCH(F83,$CP$7:$CP$100,0)+6+SUM(IF((F83=$CP$7:$CP$59)=TRUE,1,0))-1))),IF(OR($DW$4=2,$DW$4=3),INDIRECT(_xlfn.CONCAT($CU$1,MATCH(E83,$CT$7:$CT$100,0)+6)):INDIRECT(_xlfn.CONCAT($CU$1,MATCH(E83,$CT$7:$CT$100,0)+6+SUM(IF((E83=$CT$7:$CT$59)=TRUE,1,0))-1)),INDIRECT(_xlfn.CONCAT($CM$1,MATCH(E83,$CL$7:$CL$100,0)+6)):INDIRECT(_xlfn.CONCAT($CM$1,MATCH(E83,$CL$7:$CL$100,0)+6+SUM(IF((E83=$CL$7:$CL$59)=TRUE,1,0))-1))))*$S$3*IF(AND($DV$4=4,F83=0),1.1,1),1/TRANSPOSE(W83-INDIRECT(_xlfn.CONCAT($CI$1,MATCH(D83,$CH$7:$CH$100,0)+6)):INDIRECT(_xlfn.CONCAT($CI$1,MATCH(D83,$CH$7:$CH$100,0)+6+SUM(IF((D83=$CH$7:$CH$59)=TRUE,1,0))-1))*$R$3)),3)=1,1,0)),W83-INDIRECT(_xlfn.CONCAT($CI$1,MATCH(D83,$CH$7:$CH$100,0)+6)):INDIRECT(_xlfn.CONCAT($CI$1,MATCH(D83,$CH$7:$CH$100,0)+6+SUM(IF((D83=$CH$7:$CH$59)=TRUE,1,0))-1))*$R$3))/($S$3*$Q83),1,-1,TRUE)),1),"")</f>
        <v/>
      </c>
      <c r="AB83" s="65"/>
      <c r="AC83" s="65"/>
      <c r="AD83" s="65"/>
      <c r="AE83" s="65"/>
      <c r="AF83" s="65"/>
      <c r="AG83" s="65"/>
      <c r="AH83" s="65"/>
      <c r="AI83" s="6"/>
      <c r="AJ83" s="28" t="str">
        <f t="shared" ca="1" si="45"/>
        <v/>
      </c>
      <c r="AK83" s="29" t="str">
        <f t="shared" si="46"/>
        <v/>
      </c>
      <c r="AL83" s="29" t="str">
        <f t="shared" si="47"/>
        <v/>
      </c>
      <c r="AM83" s="29" t="str">
        <f t="shared" si="48"/>
        <v/>
      </c>
      <c r="AN83" s="112" t="str">
        <f t="shared" si="49"/>
        <v/>
      </c>
      <c r="AO83" s="28" t="str">
        <f t="shared" ca="1" si="36"/>
        <v/>
      </c>
      <c r="AP83" s="29" t="str">
        <f t="shared" si="37"/>
        <v/>
      </c>
      <c r="AQ83" s="29" t="str">
        <f t="shared" si="38"/>
        <v/>
      </c>
      <c r="AR83" s="29" t="str">
        <f t="shared" si="39"/>
        <v/>
      </c>
      <c r="AS83" s="30" t="str">
        <f t="shared" si="40"/>
        <v/>
      </c>
      <c r="AT83" s="6"/>
      <c r="AU83" s="20"/>
      <c r="AV83" s="20"/>
      <c r="AW83" s="44">
        <f t="shared" si="30"/>
        <v>12</v>
      </c>
      <c r="AX83" s="35" t="e">
        <f t="shared" si="31"/>
        <v>#N/A</v>
      </c>
      <c r="AY83" s="35" t="e" cm="1">
        <f t="array" ref="AY83">_xlfn.XMATCH(1,IF(IF((AU83=$DP$24:$EO$24)=TRUE,1,0)+IF((AV83=$DP$25:$EO$25)=TRUE,1,0)=2,1,0))</f>
        <v>#N/A</v>
      </c>
      <c r="AZ83" s="35" t="str" cm="1">
        <f t="array" aca="1" ref="AZ83:BD83" ca="1">AJ83:AN83</f>
        <v/>
      </c>
      <c r="BA83" s="35" t="str">
        <f ca="1"/>
        <v/>
      </c>
      <c r="BB83" s="35" t="str">
        <f ca="1"/>
        <v/>
      </c>
      <c r="BC83" s="35" t="str">
        <f ca="1"/>
        <v/>
      </c>
      <c r="BD83" s="35" t="str">
        <f ca="1"/>
        <v/>
      </c>
      <c r="BE83" s="35">
        <f t="shared" si="32"/>
        <v>0</v>
      </c>
      <c r="BF83" s="35" t="e" cm="1">
        <f t="array" ref="BF83">IF(AND(BE83=1,AX83&lt;&gt;1),VLOOKUP(E83,변환표준점수!$H$8:$O$60,_xlfn.XMATCH('표점 계산기'!$AU83,변환표준점수!$I$6:$O$6)+1,FALSE),IF(AND($E83=0,$DW$4=1),INDEX($CQ$7:$CQ$73,SUM(IF(AO83=$CY$7:$CY$59,ROW($A$1:$A$50),0))),IF(AND($E83&lt;&gt;0,$DW$4&lt;&gt;1),INDEX($CM$7:$CM$73,SUM(IF(AO83=$CU$7:$CU$59,ROW($A$1:$A$50),0))),AO83:AS83)))</f>
        <v>#N/A</v>
      </c>
      <c r="BG83" s="35"/>
      <c r="BH83" s="35"/>
      <c r="BI83" s="35"/>
      <c r="BJ83" s="35"/>
      <c r="BK83" s="35" t="e">
        <f>VLOOKUP(G83,변환표준점수!$X$8:$AM$16,_xlfn.XMATCH(AU83,변환표준점수!$Y$5:$AM$5)+IF(OR(AW83=6,AW83=7,AW83=10,AW83=11),IF(AX83=1,0,1),0)+1,FALSE)</f>
        <v>#N/A</v>
      </c>
      <c r="BL83" s="35" t="e">
        <f>VLOOKUP(H83,변환표준점수!$AO$8:$BE$16,_xlfn.XMATCH(AU83,변환표준점수!$AP$5:$BE$5)+IF(OR(AW83=3,AW83=6,AW83=8,AW83=9,AW83=10),IF(AX83=1,0,1),0)+1,FALSE)</f>
        <v>#N/A</v>
      </c>
      <c r="BM83" s="35" t="e">
        <f>IF(I83=0,VLOOKUP(K83,변환표준점수!$BU$8:$CF$62,'표점 계산기'!$AW83+1,FALSE),VLOOKUP(I83,변환표준점수!$BH$8:$BS$62,'표점 계산기'!$AW83+1,FALSE))</f>
        <v>#N/A</v>
      </c>
      <c r="BN83" s="35" t="e">
        <f>IF(J83=0,VLOOKUP(L83,변환표준점수!$BU$8:$CF$62,'표점 계산기'!$AW83+1,FALSE),VLOOKUP(J83,변환표준점수!$BH$8:$BS$62,'표점 계산기'!$AW83+1,FALSE))</f>
        <v>#N/A</v>
      </c>
      <c r="BO83" s="35" cm="1">
        <f t="array" ref="BO83">IF(M83=0,0,IF(OR(AW83=3,AW83=4),0,IF(AW83=1,INDEX($DI$7:$DI$15,SUM(IF(M83&lt;$DH$7:$DH$15=TRUE,1,0))+1),VLOOKUP(M83,변환표준점수!$BH$8:$BS$62,'표점 계산기'!AW83+1,FALSE))))</f>
        <v>0</v>
      </c>
      <c r="BP83" s="35" t="e" cm="1">
        <f t="array" ref="BP83">INDEX($DP$24:$EO$31,COLUMN(C78),$AY83)</f>
        <v>#N/A</v>
      </c>
      <c r="BQ83" s="35" t="e" cm="1">
        <f t="array" ref="BQ83">INDEX($DP$24:$EO$31,COLUMN(D78),$AY83)</f>
        <v>#N/A</v>
      </c>
      <c r="BR83" s="35" t="e" cm="1">
        <f t="array" ref="BR83">INDEX($DP$24:$EO$31,COLUMN(E78),$AY83)</f>
        <v>#N/A</v>
      </c>
      <c r="BS83" s="35" t="e" cm="1">
        <f t="array" ref="BS83">INDEX($DP$24:$EO$31,COLUMN(F78),$AY83)</f>
        <v>#N/A</v>
      </c>
      <c r="BT83" s="35" t="e" cm="1">
        <f t="array" ref="BT83">INDEX($DP$24:$EO$31,COLUMN(G78),$AY83)</f>
        <v>#N/A</v>
      </c>
      <c r="BU83" s="35" t="e" cm="1">
        <f t="array" ref="BU83">INDEX($DP$24:$EO$31,COLUMN(H78),$AY83)</f>
        <v>#N/A</v>
      </c>
      <c r="BV83" s="59" t="str" cm="1">
        <f t="array" aca="1" ref="BV83:BZ83" ca="1">IFERROR(ROUND(IF(IFERROR(BF83:BJ83/BF83:BJ83,0)=1,(IFERROR(AZ83:BD83*BP83,0)+IFERROR(BF83:BJ83*BQ83,0)+(SUM(BM83:BO83)-MIN(BM83:BO83))*BR83+BK83*BS83+BL83*BT83)*BU83+BK83*(1-BS83)+BL83*(1-BT83)+IF(AW83=1,BO83,0),""),2),"")</f>
        <v/>
      </c>
      <c r="BW83" s="48" t="str">
        <f ca="1"/>
        <v/>
      </c>
      <c r="BX83" s="48" t="str">
        <f ca="1"/>
        <v/>
      </c>
      <c r="BY83" s="48" t="str">
        <f ca="1"/>
        <v/>
      </c>
      <c r="BZ83" s="60" t="str">
        <f ca="1"/>
        <v/>
      </c>
      <c r="CA83" s="6"/>
      <c r="CB83" s="5"/>
      <c r="CC83" s="5"/>
      <c r="CD83" s="5"/>
      <c r="CE83" s="5"/>
      <c r="CF83" s="5"/>
      <c r="CG83" s="5"/>
      <c r="CH83" s="64">
        <v>4</v>
      </c>
      <c r="CI83" s="64">
        <v>62</v>
      </c>
      <c r="CJ83" s="64">
        <v>4</v>
      </c>
      <c r="CK83" s="5"/>
      <c r="CL83" s="64">
        <v>2</v>
      </c>
      <c r="CM83" s="64">
        <v>60</v>
      </c>
      <c r="CN83" s="64">
        <v>2</v>
      </c>
      <c r="CO83" s="5"/>
      <c r="CP83" s="5"/>
      <c r="CQ83" s="5"/>
      <c r="CR83" s="5"/>
      <c r="CS83" s="5"/>
      <c r="CT83" s="64">
        <v>2</v>
      </c>
      <c r="CU83" s="5"/>
      <c r="CV83" s="64">
        <v>2</v>
      </c>
      <c r="CW83" s="5"/>
      <c r="CX83" s="5"/>
      <c r="CY83" s="5"/>
      <c r="CZ83" s="5"/>
      <c r="DA83" s="5"/>
      <c r="DB83" s="5"/>
      <c r="DC83" s="5"/>
      <c r="DD83" s="5"/>
      <c r="DE83" s="5"/>
      <c r="DF83" s="5"/>
      <c r="DG83" s="5"/>
      <c r="DH83" s="5"/>
      <c r="DI83" s="5"/>
      <c r="DJ83" s="5"/>
      <c r="DK83" s="6">
        <v>24</v>
      </c>
      <c r="DL83" s="5">
        <v>48.52</v>
      </c>
      <c r="DM83" s="5" t="e">
        <f>VLOOKUP(DK83,변환표준점수!$BU$8:$CF$46,1+'표점 계산기'!$DV$4,FALSE)</f>
        <v>#N/A</v>
      </c>
      <c r="DN83" s="5"/>
      <c r="DO83" s="5"/>
      <c r="DP83" s="5"/>
      <c r="DQ83" s="5"/>
      <c r="DR83" s="5"/>
      <c r="DS83" s="5"/>
      <c r="DT83" s="5"/>
      <c r="DU83" s="6"/>
      <c r="DV83" s="6"/>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row>
    <row r="84" spans="1:162" x14ac:dyDescent="0.3">
      <c r="A84" s="5"/>
      <c r="B84" s="17" t="str">
        <f t="shared" si="34"/>
        <v/>
      </c>
      <c r="C84" s="23"/>
      <c r="D84" s="23"/>
      <c r="E84" s="23"/>
      <c r="F84" s="23"/>
      <c r="G84" s="23"/>
      <c r="H84" s="24"/>
      <c r="I84" s="24"/>
      <c r="J84" s="24"/>
      <c r="K84" s="24"/>
      <c r="L84" s="24"/>
      <c r="M84" s="24"/>
      <c r="N84" s="23"/>
      <c r="O84" s="24"/>
      <c r="P84" s="6"/>
      <c r="Q84" s="65">
        <f t="shared" si="35"/>
        <v>1</v>
      </c>
      <c r="R84" s="6" t="e">
        <f t="shared" si="41"/>
        <v>#N/A</v>
      </c>
      <c r="S84" s="6" t="e">
        <f t="shared" si="42"/>
        <v>#N/A</v>
      </c>
      <c r="T84" s="6" t="e">
        <f t="shared" si="43"/>
        <v>#N/A</v>
      </c>
      <c r="U84" s="6" t="e">
        <f t="shared" si="44"/>
        <v>#N/A</v>
      </c>
      <c r="V84" s="8" cm="1">
        <f t="array" ref="V84">IF(M84=0,0,IF(OR($DV$4=3,$DV$4=4),0,IF($DV$4=1,INDEX($DI$7:$DI$15,SUM(IF(M84&lt;$DH$7:$DH$15=TRUE,1,0))+1),VLOOKUP(M84,$DK$7:$DL$107,2,FALSE))))</f>
        <v>0</v>
      </c>
      <c r="W84" s="6" t="e">
        <f t="shared" si="33"/>
        <v>#N/A</v>
      </c>
      <c r="X84" s="65" cm="1">
        <f t="array" aca="1" ref="X84" ca="1">SUM(IF((IF(E84=0,INDIRECT(_xlfn.CONCAT($CQ$1,MATCH(F84,$CP$7:$CP$100,0)+6)):INDIRECT(_xlfn.CONCAT($CQ$1,MATCH(F84,$CP$7:$CP$100,0)+6+SUM(IF((F84=$CP$7:$CP$59)=TRUE,1,0))-1)),INDIRECT(_xlfn.CONCAT($CM$1,MATCH(E84,$CL$7:$CL$100,0)+6)):INDIRECT(_xlfn.CONCAT($CM$1,MATCH(E84,$CL$7:$CL$100,0)+6+SUM(IF((E84=$CL$7:$CL$59)=TRUE,1,0))-1)))*$S$3*$Q84)=0,0,1))</f>
        <v>2</v>
      </c>
      <c r="Y84" s="65" t="e" cm="1">
        <f t="array" aca="1" ref="Y84" ca="1">SUM(IF((TRANSPOSE(MMULT(MMULT(_xlfn.MUNIT(X84),IF(ROUND(MMULT(IF(E84=0,INDIRECT(_xlfn.CONCAT($CQ$1,MATCH(F84,$CP$7:$CP$100,0)+6)):INDIRECT(_xlfn.CONCAT($CQ$1,MATCH(F84,$CP$7:$CP$100,0)+6+SUM(IF((F84=$CP$7:$CP$59)=TRUE,1,0))-1)),INDIRECT(_xlfn.CONCAT($CM$1,MATCH(E84,$CL$7:$CL$100,0)+6)):INDIRECT(_xlfn.CONCAT($CM$1,MATCH(E84,$CL$7:$CL$100,0)+6+SUM(IF((E84=$CL$7:$CL$59)=TRUE,1,0))-1)))*$S$3*$Q84,1/TRANSPOSE(W84-INDIRECT(_xlfn.CONCAT($CI$1,MATCH(D84,$CH$7:$CH$100,0)+6)):INDIRECT(_xlfn.CONCAT($CI$1,MATCH(D84,$CH$7:$CH$100,0)+6+SUM(IF((D84=$CH$7:$CH$59)=TRUE,1,0))-1))*$R$3)),1)=1,1,0)),W84-INDIRECT(_xlfn.CONCAT($CI$1,MATCH(D84,$CH$7:$CH$100,0)+6)):INDIRECT(_xlfn.CONCAT($CI$1,MATCH(D84,$CH$7:$CH$100,0)+6+SUM(IF((D84=$CH$7:$CH$59)=TRUE,1,0))-1))*$R$3)))=0,0,1))</f>
        <v>#N/A</v>
      </c>
      <c r="Z84" s="65"/>
      <c r="AA84" s="65" t="str" cm="1">
        <f t="array" aca="1" ref="AA84" ca="1">IFERROR(ROUND(IF(_xlfn._xlws.SORT(TRANSPOSE(MMULT(MMULT(_xlfn.MUNIT(X84),IF(ROUND(MMULT(IF(E84=0,IF($DW$4=1,INDIRECT(_xlfn.CONCAT($CY$1,MATCH(F84,$CX$7:$CX$100,0)+6)):INDIRECT(_xlfn.CONCAT($CY$1,MATCH(F84,$CX$7:$CX$100,0)+6+SUM(IF((F84=$CX$7:$CX$59)=TRUE,1,0))-1)),INDIRECT(_xlfn.CONCAT($CQ$1,MATCH(F84,$CP$7:$CP$100,0)+6)):INDIRECT(_xlfn.CONCAT($CQ$1,MATCH(F84,$CP$7:$CP$100,0)+6+SUM(IF((F84=$CP$7:$CP$59)=TRUE,1,0))-1))),IF(OR($DW$4=2,$DW$4=3),INDIRECT(_xlfn.CONCAT($CU$1,MATCH(E84,$CT$7:$CT$100,0)+6)):INDIRECT(_xlfn.CONCAT($CU$1,MATCH(E84,$CT$7:$CT$100,0)+6+SUM(IF((E84=$CT$7:$CT$59)=TRUE,1,0))-1)),INDIRECT(_xlfn.CONCAT($CM$1,MATCH(E84,$CL$7:$CL$100,0)+6)):INDIRECT(_xlfn.CONCAT($CM$1,MATCH(E84,$CL$7:$CL$100,0)+6+SUM(IF((E84=$CL$7:$CL$59)=TRUE,1,0))-1))))*$S$3*IF(AND($DV$4=4,F84=0),1.1,1),1/TRANSPOSE(W84-INDIRECT(_xlfn.CONCAT($CI$1,MATCH(D84,$CH$7:$CH$100,0)+6)):INDIRECT(_xlfn.CONCAT($CI$1,MATCH(D84,$CH$7:$CH$100,0)+6+SUM(IF((D84=$CH$7:$CH$59)=TRUE,1,0))-1))*$R$3)),3)=1,1,0)),W84-INDIRECT(_xlfn.CONCAT($CI$1,MATCH(D84,$CH$7:$CH$100,0)+6)):INDIRECT(_xlfn.CONCAT($CI$1,MATCH(D84,$CH$7:$CH$100,0)+6+SUM(IF((D84=$CH$7:$CH$59)=TRUE,1,0))-1))*$R$3))/($S$3*$Q84),1,-1,TRUE)=0,"",_xlfn._xlws.SORT(TRANSPOSE(MMULT(MMULT(_xlfn.MUNIT(X84),IF(ROUND(MMULT(IF(E84=0,IF($DW$4=1,INDIRECT(_xlfn.CONCAT($CY$1,MATCH(F84,$CX$7:$CX$100,0)+6)):INDIRECT(_xlfn.CONCAT($CY$1,MATCH(F84,$CX$7:$CX$100,0)+6+SUM(IF((F84=$CX$7:$CX$59)=TRUE,1,0))-1)),INDIRECT(_xlfn.CONCAT($CQ$1,MATCH(F84,$CP$7:$CP$100,0)+6)):INDIRECT(_xlfn.CONCAT($CQ$1,MATCH(F84,$CP$7:$CP$100,0)+6+SUM(IF((F84=$CP$7:$CP$59)=TRUE,1,0))-1))),IF(OR($DW$4=2,$DW$4=3),INDIRECT(_xlfn.CONCAT($CU$1,MATCH(E84,$CT$7:$CT$100,0)+6)):INDIRECT(_xlfn.CONCAT($CU$1,MATCH(E84,$CT$7:$CT$100,0)+6+SUM(IF((E84=$CT$7:$CT$59)=TRUE,1,0))-1)),INDIRECT(_xlfn.CONCAT($CM$1,MATCH(E84,$CL$7:$CL$100,0)+6)):INDIRECT(_xlfn.CONCAT($CM$1,MATCH(E84,$CL$7:$CL$100,0)+6+SUM(IF((E84=$CL$7:$CL$59)=TRUE,1,0))-1))))*$S$3*IF(AND($DV$4=4,F84=0),1.1,1),1/TRANSPOSE(W84-INDIRECT(_xlfn.CONCAT($CI$1,MATCH(D84,$CH$7:$CH$100,0)+6)):INDIRECT(_xlfn.CONCAT($CI$1,MATCH(D84,$CH$7:$CH$100,0)+6+SUM(IF((D84=$CH$7:$CH$59)=TRUE,1,0))-1))*$R$3)),3)=1,1,0)),W84-INDIRECT(_xlfn.CONCAT($CI$1,MATCH(D84,$CH$7:$CH$100,0)+6)):INDIRECT(_xlfn.CONCAT($CI$1,MATCH(D84,$CH$7:$CH$100,0)+6+SUM(IF((D84=$CH$7:$CH$59)=TRUE,1,0))-1))*$R$3))/($S$3*$Q84),1,-1,TRUE)),1),"")</f>
        <v/>
      </c>
      <c r="AB84" s="65"/>
      <c r="AC84" s="65"/>
      <c r="AD84" s="65"/>
      <c r="AE84" s="65"/>
      <c r="AF84" s="65"/>
      <c r="AG84" s="65"/>
      <c r="AH84" s="65"/>
      <c r="AI84" s="6"/>
      <c r="AJ84" s="28" t="str">
        <f t="shared" ca="1" si="45"/>
        <v/>
      </c>
      <c r="AK84" s="29" t="str">
        <f t="shared" si="46"/>
        <v/>
      </c>
      <c r="AL84" s="29" t="str">
        <f t="shared" si="47"/>
        <v/>
      </c>
      <c r="AM84" s="29" t="str">
        <f t="shared" si="48"/>
        <v/>
      </c>
      <c r="AN84" s="112" t="str">
        <f t="shared" si="49"/>
        <v/>
      </c>
      <c r="AO84" s="28" t="str">
        <f t="shared" ca="1" si="36"/>
        <v/>
      </c>
      <c r="AP84" s="29" t="str">
        <f t="shared" si="37"/>
        <v/>
      </c>
      <c r="AQ84" s="29" t="str">
        <f t="shared" si="38"/>
        <v/>
      </c>
      <c r="AR84" s="29" t="str">
        <f t="shared" si="39"/>
        <v/>
      </c>
      <c r="AS84" s="30" t="str">
        <f t="shared" si="40"/>
        <v/>
      </c>
      <c r="AT84" s="6"/>
      <c r="AU84" s="20"/>
      <c r="AV84" s="20"/>
      <c r="AW84" s="44">
        <f t="shared" si="30"/>
        <v>12</v>
      </c>
      <c r="AX84" s="35" t="e">
        <f t="shared" si="31"/>
        <v>#N/A</v>
      </c>
      <c r="AY84" s="35" t="e" cm="1">
        <f t="array" ref="AY84">_xlfn.XMATCH(1,IF(IF((AU84=$DP$24:$EO$24)=TRUE,1,0)+IF((AV84=$DP$25:$EO$25)=TRUE,1,0)=2,1,0))</f>
        <v>#N/A</v>
      </c>
      <c r="AZ84" s="35" t="str" cm="1">
        <f t="array" aca="1" ref="AZ84:BD84" ca="1">AJ84:AN84</f>
        <v/>
      </c>
      <c r="BA84" s="35" t="str">
        <f ca="1"/>
        <v/>
      </c>
      <c r="BB84" s="35" t="str">
        <f ca="1"/>
        <v/>
      </c>
      <c r="BC84" s="35" t="str">
        <f ca="1"/>
        <v/>
      </c>
      <c r="BD84" s="35" t="str">
        <f ca="1"/>
        <v/>
      </c>
      <c r="BE84" s="35">
        <f t="shared" si="32"/>
        <v>0</v>
      </c>
      <c r="BF84" s="35" t="e" cm="1">
        <f t="array" ref="BF84">IF(AND(BE84=1,AX84&lt;&gt;1),VLOOKUP(E84,변환표준점수!$H$8:$O$60,_xlfn.XMATCH('표점 계산기'!$AU84,변환표준점수!$I$6:$O$6)+1,FALSE),IF(AND($E84=0,$DW$4=1),INDEX($CQ$7:$CQ$73,SUM(IF(AO84=$CY$7:$CY$59,ROW($A$1:$A$50),0))),IF(AND($E84&lt;&gt;0,$DW$4&lt;&gt;1),INDEX($CM$7:$CM$73,SUM(IF(AO84=$CU$7:$CU$59,ROW($A$1:$A$50),0))),AO84:AS84)))</f>
        <v>#N/A</v>
      </c>
      <c r="BG84" s="35"/>
      <c r="BH84" s="35"/>
      <c r="BI84" s="35"/>
      <c r="BJ84" s="35"/>
      <c r="BK84" s="35" t="e">
        <f>VLOOKUP(G84,변환표준점수!$X$8:$AM$16,_xlfn.XMATCH(AU84,변환표준점수!$Y$5:$AM$5)+IF(OR(AW84=6,AW84=7,AW84=10,AW84=11),IF(AX84=1,0,1),0)+1,FALSE)</f>
        <v>#N/A</v>
      </c>
      <c r="BL84" s="35" t="e">
        <f>VLOOKUP(H84,변환표준점수!$AO$8:$BE$16,_xlfn.XMATCH(AU84,변환표준점수!$AP$5:$BE$5)+IF(OR(AW84=3,AW84=6,AW84=8,AW84=9,AW84=10),IF(AX84=1,0,1),0)+1,FALSE)</f>
        <v>#N/A</v>
      </c>
      <c r="BM84" s="35" t="e">
        <f>IF(I84=0,VLOOKUP(K84,변환표준점수!$BU$8:$CF$62,'표점 계산기'!$AW84+1,FALSE),VLOOKUP(I84,변환표준점수!$BH$8:$BS$62,'표점 계산기'!$AW84+1,FALSE))</f>
        <v>#N/A</v>
      </c>
      <c r="BN84" s="35" t="e">
        <f>IF(J84=0,VLOOKUP(L84,변환표준점수!$BU$8:$CF$62,'표점 계산기'!$AW84+1,FALSE),VLOOKUP(J84,변환표준점수!$BH$8:$BS$62,'표점 계산기'!$AW84+1,FALSE))</f>
        <v>#N/A</v>
      </c>
      <c r="BO84" s="35" cm="1">
        <f t="array" ref="BO84">IF(M84=0,0,IF(OR(AW84=3,AW84=4),0,IF(AW84=1,INDEX($DI$7:$DI$15,SUM(IF(M84&lt;$DH$7:$DH$15=TRUE,1,0))+1),VLOOKUP(M84,변환표준점수!$BH$8:$BS$62,'표점 계산기'!AW84+1,FALSE))))</f>
        <v>0</v>
      </c>
      <c r="BP84" s="35" t="e" cm="1">
        <f t="array" ref="BP84">INDEX($DP$24:$EO$31,COLUMN(C79),$AY84)</f>
        <v>#N/A</v>
      </c>
      <c r="BQ84" s="35" t="e" cm="1">
        <f t="array" ref="BQ84">INDEX($DP$24:$EO$31,COLUMN(D79),$AY84)</f>
        <v>#N/A</v>
      </c>
      <c r="BR84" s="35" t="e" cm="1">
        <f t="array" ref="BR84">INDEX($DP$24:$EO$31,COLUMN(E79),$AY84)</f>
        <v>#N/A</v>
      </c>
      <c r="BS84" s="35" t="e" cm="1">
        <f t="array" ref="BS84">INDEX($DP$24:$EO$31,COLUMN(F79),$AY84)</f>
        <v>#N/A</v>
      </c>
      <c r="BT84" s="35" t="e" cm="1">
        <f t="array" ref="BT84">INDEX($DP$24:$EO$31,COLUMN(G79),$AY84)</f>
        <v>#N/A</v>
      </c>
      <c r="BU84" s="35" t="e" cm="1">
        <f t="array" ref="BU84">INDEX($DP$24:$EO$31,COLUMN(H79),$AY84)</f>
        <v>#N/A</v>
      </c>
      <c r="BV84" s="59" t="str" cm="1">
        <f t="array" aca="1" ref="BV84:BZ84" ca="1">IFERROR(ROUND(IF(IFERROR(BF84:BJ84/BF84:BJ84,0)=1,(IFERROR(AZ84:BD84*BP84,0)+IFERROR(BF84:BJ84*BQ84,0)+(SUM(BM84:BO84)-MIN(BM84:BO84))*BR84+BK84*BS84+BL84*BT84)*BU84+BK84*(1-BS84)+BL84*(1-BT84)+IF(AW84=1,BO84,0),""),2),"")</f>
        <v/>
      </c>
      <c r="BW84" s="48" t="str">
        <f ca="1"/>
        <v/>
      </c>
      <c r="BX84" s="48" t="str">
        <f ca="1"/>
        <v/>
      </c>
      <c r="BY84" s="48" t="str">
        <f ca="1"/>
        <v/>
      </c>
      <c r="BZ84" s="60" t="str">
        <f ca="1"/>
        <v/>
      </c>
      <c r="CA84" s="6"/>
      <c r="CB84" s="5"/>
      <c r="CC84" s="5"/>
      <c r="CD84" s="5"/>
      <c r="CE84" s="5"/>
      <c r="CF84" s="5"/>
      <c r="CG84" s="5"/>
      <c r="CH84" s="64">
        <v>3</v>
      </c>
      <c r="CI84" s="64">
        <v>61</v>
      </c>
      <c r="CJ84" s="64">
        <v>3</v>
      </c>
      <c r="CK84" s="5"/>
      <c r="CL84" s="64">
        <v>2</v>
      </c>
      <c r="CM84" s="64">
        <v>59</v>
      </c>
      <c r="CN84" s="64">
        <v>2</v>
      </c>
      <c r="CO84" s="5"/>
      <c r="CP84" s="5"/>
      <c r="CQ84" s="5"/>
      <c r="CR84" s="5"/>
      <c r="CS84" s="5"/>
      <c r="CT84" s="64">
        <v>2</v>
      </c>
      <c r="CU84" s="5"/>
      <c r="CV84" s="64">
        <v>2</v>
      </c>
      <c r="CW84" s="5"/>
      <c r="CX84" s="5"/>
      <c r="CY84" s="5"/>
      <c r="CZ84" s="5"/>
      <c r="DA84" s="5"/>
      <c r="DB84" s="5"/>
      <c r="DC84" s="5"/>
      <c r="DD84" s="5"/>
      <c r="DE84" s="5"/>
      <c r="DF84" s="5"/>
      <c r="DG84" s="5"/>
      <c r="DH84" s="5"/>
      <c r="DI84" s="5"/>
      <c r="DJ84" s="5"/>
      <c r="DK84" s="6">
        <v>23</v>
      </c>
      <c r="DL84" s="5">
        <v>48.52</v>
      </c>
      <c r="DM84" s="5" t="e">
        <f>VLOOKUP(DK84,변환표준점수!$BU$8:$CF$46,1+'표점 계산기'!$DV$4,FALSE)</f>
        <v>#N/A</v>
      </c>
      <c r="DN84" s="5"/>
      <c r="DO84" s="5"/>
      <c r="DP84" s="5"/>
      <c r="DQ84" s="5"/>
      <c r="DR84" s="5"/>
      <c r="DS84" s="5"/>
      <c r="DT84" s="5"/>
      <c r="DU84" s="6"/>
      <c r="DV84" s="6"/>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row>
    <row r="85" spans="1:162" x14ac:dyDescent="0.3">
      <c r="A85" s="5"/>
      <c r="B85" s="17" t="str">
        <f t="shared" si="34"/>
        <v/>
      </c>
      <c r="C85" s="23"/>
      <c r="D85" s="23"/>
      <c r="E85" s="23"/>
      <c r="F85" s="23"/>
      <c r="G85" s="23"/>
      <c r="H85" s="24"/>
      <c r="I85" s="24"/>
      <c r="J85" s="24"/>
      <c r="K85" s="24"/>
      <c r="L85" s="24"/>
      <c r="M85" s="24"/>
      <c r="N85" s="23"/>
      <c r="O85" s="24"/>
      <c r="P85" s="6"/>
      <c r="Q85" s="65">
        <f t="shared" si="35"/>
        <v>1</v>
      </c>
      <c r="R85" s="6" t="e">
        <f t="shared" si="41"/>
        <v>#N/A</v>
      </c>
      <c r="S85" s="6" t="e">
        <f t="shared" si="42"/>
        <v>#N/A</v>
      </c>
      <c r="T85" s="6" t="e">
        <f t="shared" si="43"/>
        <v>#N/A</v>
      </c>
      <c r="U85" s="6" t="e">
        <f t="shared" si="44"/>
        <v>#N/A</v>
      </c>
      <c r="V85" s="8" cm="1">
        <f t="array" ref="V85">IF(M85=0,0,IF(OR($DV$4=3,$DV$4=4),0,IF($DV$4=1,INDEX($DI$7:$DI$15,SUM(IF(M85&lt;$DH$7:$DH$15=TRUE,1,0))+1),VLOOKUP(M85,$DK$7:$DL$107,2,FALSE))))</f>
        <v>0</v>
      </c>
      <c r="W85" s="6" t="e">
        <f t="shared" si="33"/>
        <v>#N/A</v>
      </c>
      <c r="X85" s="65" cm="1">
        <f t="array" aca="1" ref="X85" ca="1">SUM(IF((IF(E85=0,INDIRECT(_xlfn.CONCAT($CQ$1,MATCH(F85,$CP$7:$CP$100,0)+6)):INDIRECT(_xlfn.CONCAT($CQ$1,MATCH(F85,$CP$7:$CP$100,0)+6+SUM(IF((F85=$CP$7:$CP$59)=TRUE,1,0))-1)),INDIRECT(_xlfn.CONCAT($CM$1,MATCH(E85,$CL$7:$CL$100,0)+6)):INDIRECT(_xlfn.CONCAT($CM$1,MATCH(E85,$CL$7:$CL$100,0)+6+SUM(IF((E85=$CL$7:$CL$59)=TRUE,1,0))-1)))*$S$3*$Q85)=0,0,1))</f>
        <v>2</v>
      </c>
      <c r="Y85" s="65" t="e" cm="1">
        <f t="array" aca="1" ref="Y85" ca="1">SUM(IF((TRANSPOSE(MMULT(MMULT(_xlfn.MUNIT(X85),IF(ROUND(MMULT(IF(E85=0,INDIRECT(_xlfn.CONCAT($CQ$1,MATCH(F85,$CP$7:$CP$100,0)+6)):INDIRECT(_xlfn.CONCAT($CQ$1,MATCH(F85,$CP$7:$CP$100,0)+6+SUM(IF((F85=$CP$7:$CP$59)=TRUE,1,0))-1)),INDIRECT(_xlfn.CONCAT($CM$1,MATCH(E85,$CL$7:$CL$100,0)+6)):INDIRECT(_xlfn.CONCAT($CM$1,MATCH(E85,$CL$7:$CL$100,0)+6+SUM(IF((E85=$CL$7:$CL$59)=TRUE,1,0))-1)))*$S$3*$Q85,1/TRANSPOSE(W85-INDIRECT(_xlfn.CONCAT($CI$1,MATCH(D85,$CH$7:$CH$100,0)+6)):INDIRECT(_xlfn.CONCAT($CI$1,MATCH(D85,$CH$7:$CH$100,0)+6+SUM(IF((D85=$CH$7:$CH$59)=TRUE,1,0))-1))*$R$3)),1)=1,1,0)),W85-INDIRECT(_xlfn.CONCAT($CI$1,MATCH(D85,$CH$7:$CH$100,0)+6)):INDIRECT(_xlfn.CONCAT($CI$1,MATCH(D85,$CH$7:$CH$100,0)+6+SUM(IF((D85=$CH$7:$CH$59)=TRUE,1,0))-1))*$R$3)))=0,0,1))</f>
        <v>#N/A</v>
      </c>
      <c r="Z85" s="65"/>
      <c r="AA85" s="65" t="str" cm="1">
        <f t="array" aca="1" ref="AA85" ca="1">IFERROR(ROUND(IF(_xlfn._xlws.SORT(TRANSPOSE(MMULT(MMULT(_xlfn.MUNIT(X85),IF(ROUND(MMULT(IF(E85=0,IF($DW$4=1,INDIRECT(_xlfn.CONCAT($CY$1,MATCH(F85,$CX$7:$CX$100,0)+6)):INDIRECT(_xlfn.CONCAT($CY$1,MATCH(F85,$CX$7:$CX$100,0)+6+SUM(IF((F85=$CX$7:$CX$59)=TRUE,1,0))-1)),INDIRECT(_xlfn.CONCAT($CQ$1,MATCH(F85,$CP$7:$CP$100,0)+6)):INDIRECT(_xlfn.CONCAT($CQ$1,MATCH(F85,$CP$7:$CP$100,0)+6+SUM(IF((F85=$CP$7:$CP$59)=TRUE,1,0))-1))),IF(OR($DW$4=2,$DW$4=3),INDIRECT(_xlfn.CONCAT($CU$1,MATCH(E85,$CT$7:$CT$100,0)+6)):INDIRECT(_xlfn.CONCAT($CU$1,MATCH(E85,$CT$7:$CT$100,0)+6+SUM(IF((E85=$CT$7:$CT$59)=TRUE,1,0))-1)),INDIRECT(_xlfn.CONCAT($CM$1,MATCH(E85,$CL$7:$CL$100,0)+6)):INDIRECT(_xlfn.CONCAT($CM$1,MATCH(E85,$CL$7:$CL$100,0)+6+SUM(IF((E85=$CL$7:$CL$59)=TRUE,1,0))-1))))*$S$3*IF(AND($DV$4=4,F85=0),1.1,1),1/TRANSPOSE(W85-INDIRECT(_xlfn.CONCAT($CI$1,MATCH(D85,$CH$7:$CH$100,0)+6)):INDIRECT(_xlfn.CONCAT($CI$1,MATCH(D85,$CH$7:$CH$100,0)+6+SUM(IF((D85=$CH$7:$CH$59)=TRUE,1,0))-1))*$R$3)),3)=1,1,0)),W85-INDIRECT(_xlfn.CONCAT($CI$1,MATCH(D85,$CH$7:$CH$100,0)+6)):INDIRECT(_xlfn.CONCAT($CI$1,MATCH(D85,$CH$7:$CH$100,0)+6+SUM(IF((D85=$CH$7:$CH$59)=TRUE,1,0))-1))*$R$3))/($S$3*$Q85),1,-1,TRUE)=0,"",_xlfn._xlws.SORT(TRANSPOSE(MMULT(MMULT(_xlfn.MUNIT(X85),IF(ROUND(MMULT(IF(E85=0,IF($DW$4=1,INDIRECT(_xlfn.CONCAT($CY$1,MATCH(F85,$CX$7:$CX$100,0)+6)):INDIRECT(_xlfn.CONCAT($CY$1,MATCH(F85,$CX$7:$CX$100,0)+6+SUM(IF((F85=$CX$7:$CX$59)=TRUE,1,0))-1)),INDIRECT(_xlfn.CONCAT($CQ$1,MATCH(F85,$CP$7:$CP$100,0)+6)):INDIRECT(_xlfn.CONCAT($CQ$1,MATCH(F85,$CP$7:$CP$100,0)+6+SUM(IF((F85=$CP$7:$CP$59)=TRUE,1,0))-1))),IF(OR($DW$4=2,$DW$4=3),INDIRECT(_xlfn.CONCAT($CU$1,MATCH(E85,$CT$7:$CT$100,0)+6)):INDIRECT(_xlfn.CONCAT($CU$1,MATCH(E85,$CT$7:$CT$100,0)+6+SUM(IF((E85=$CT$7:$CT$59)=TRUE,1,0))-1)),INDIRECT(_xlfn.CONCAT($CM$1,MATCH(E85,$CL$7:$CL$100,0)+6)):INDIRECT(_xlfn.CONCAT($CM$1,MATCH(E85,$CL$7:$CL$100,0)+6+SUM(IF((E85=$CL$7:$CL$59)=TRUE,1,0))-1))))*$S$3*IF(AND($DV$4=4,F85=0),1.1,1),1/TRANSPOSE(W85-INDIRECT(_xlfn.CONCAT($CI$1,MATCH(D85,$CH$7:$CH$100,0)+6)):INDIRECT(_xlfn.CONCAT($CI$1,MATCH(D85,$CH$7:$CH$100,0)+6+SUM(IF((D85=$CH$7:$CH$59)=TRUE,1,0))-1))*$R$3)),3)=1,1,0)),W85-INDIRECT(_xlfn.CONCAT($CI$1,MATCH(D85,$CH$7:$CH$100,0)+6)):INDIRECT(_xlfn.CONCAT($CI$1,MATCH(D85,$CH$7:$CH$100,0)+6+SUM(IF((D85=$CH$7:$CH$59)=TRUE,1,0))-1))*$R$3))/($S$3*$Q85),1,-1,TRUE)),1),"")</f>
        <v/>
      </c>
      <c r="AB85" s="65"/>
      <c r="AC85" s="65"/>
      <c r="AD85" s="65"/>
      <c r="AE85" s="65"/>
      <c r="AF85" s="65"/>
      <c r="AG85" s="65"/>
      <c r="AH85" s="65"/>
      <c r="AI85" s="6"/>
      <c r="AJ85" s="28" t="str">
        <f t="shared" ca="1" si="45"/>
        <v/>
      </c>
      <c r="AK85" s="29" t="str">
        <f t="shared" si="46"/>
        <v/>
      </c>
      <c r="AL85" s="29" t="str">
        <f t="shared" si="47"/>
        <v/>
      </c>
      <c r="AM85" s="29" t="str">
        <f t="shared" si="48"/>
        <v/>
      </c>
      <c r="AN85" s="112" t="str">
        <f t="shared" si="49"/>
        <v/>
      </c>
      <c r="AO85" s="28" t="str">
        <f t="shared" ca="1" si="36"/>
        <v/>
      </c>
      <c r="AP85" s="29" t="str">
        <f t="shared" si="37"/>
        <v/>
      </c>
      <c r="AQ85" s="29" t="str">
        <f t="shared" si="38"/>
        <v/>
      </c>
      <c r="AR85" s="29" t="str">
        <f t="shared" si="39"/>
        <v/>
      </c>
      <c r="AS85" s="30" t="str">
        <f t="shared" si="40"/>
        <v/>
      </c>
      <c r="AT85" s="6"/>
      <c r="AU85" s="20"/>
      <c r="AV85" s="20"/>
      <c r="AW85" s="44">
        <f t="shared" si="30"/>
        <v>12</v>
      </c>
      <c r="AX85" s="35" t="e">
        <f t="shared" si="31"/>
        <v>#N/A</v>
      </c>
      <c r="AY85" s="35" t="e" cm="1">
        <f t="array" ref="AY85">_xlfn.XMATCH(1,IF(IF((AU85=$DP$24:$EO$24)=TRUE,1,0)+IF((AV85=$DP$25:$EO$25)=TRUE,1,0)=2,1,0))</f>
        <v>#N/A</v>
      </c>
      <c r="AZ85" s="35" t="str" cm="1">
        <f t="array" aca="1" ref="AZ85:BD85" ca="1">AJ85:AN85</f>
        <v/>
      </c>
      <c r="BA85" s="35" t="str">
        <f ca="1"/>
        <v/>
      </c>
      <c r="BB85" s="35" t="str">
        <f ca="1"/>
        <v/>
      </c>
      <c r="BC85" s="35" t="str">
        <f ca="1"/>
        <v/>
      </c>
      <c r="BD85" s="35" t="str">
        <f ca="1"/>
        <v/>
      </c>
      <c r="BE85" s="35">
        <f t="shared" si="32"/>
        <v>0</v>
      </c>
      <c r="BF85" s="35" t="e" cm="1">
        <f t="array" ref="BF85">IF(AND(BE85=1,AX85&lt;&gt;1),VLOOKUP(E85,변환표준점수!$H$8:$O$60,_xlfn.XMATCH('표점 계산기'!$AU85,변환표준점수!$I$6:$O$6)+1,FALSE),IF(AND($E85=0,$DW$4=1),INDEX($CQ$7:$CQ$73,SUM(IF(AO85=$CY$7:$CY$59,ROW($A$1:$A$50),0))),IF(AND($E85&lt;&gt;0,$DW$4&lt;&gt;1),INDEX($CM$7:$CM$73,SUM(IF(AO85=$CU$7:$CU$59,ROW($A$1:$A$50),0))),AO85:AS85)))</f>
        <v>#N/A</v>
      </c>
      <c r="BG85" s="35"/>
      <c r="BH85" s="35"/>
      <c r="BI85" s="35"/>
      <c r="BJ85" s="35"/>
      <c r="BK85" s="35" t="e">
        <f>VLOOKUP(G85,변환표준점수!$X$8:$AM$16,_xlfn.XMATCH(AU85,변환표준점수!$Y$5:$AM$5)+IF(OR(AW85=6,AW85=7,AW85=10,AW85=11),IF(AX85=1,0,1),0)+1,FALSE)</f>
        <v>#N/A</v>
      </c>
      <c r="BL85" s="35" t="e">
        <f>VLOOKUP(H85,변환표준점수!$AO$8:$BE$16,_xlfn.XMATCH(AU85,변환표준점수!$AP$5:$BE$5)+IF(OR(AW85=3,AW85=6,AW85=8,AW85=9,AW85=10),IF(AX85=1,0,1),0)+1,FALSE)</f>
        <v>#N/A</v>
      </c>
      <c r="BM85" s="35" t="e">
        <f>IF(I85=0,VLOOKUP(K85,변환표준점수!$BU$8:$CF$62,'표점 계산기'!$AW85+1,FALSE),VLOOKUP(I85,변환표준점수!$BH$8:$BS$62,'표점 계산기'!$AW85+1,FALSE))</f>
        <v>#N/A</v>
      </c>
      <c r="BN85" s="35" t="e">
        <f>IF(J85=0,VLOOKUP(L85,변환표준점수!$BU$8:$CF$62,'표점 계산기'!$AW85+1,FALSE),VLOOKUP(J85,변환표준점수!$BH$8:$BS$62,'표점 계산기'!$AW85+1,FALSE))</f>
        <v>#N/A</v>
      </c>
      <c r="BO85" s="35" cm="1">
        <f t="array" ref="BO85">IF(M85=0,0,IF(OR(AW85=3,AW85=4),0,IF(AW85=1,INDEX($DI$7:$DI$15,SUM(IF(M85&lt;$DH$7:$DH$15=TRUE,1,0))+1),VLOOKUP(M85,변환표준점수!$BH$8:$BS$62,'표점 계산기'!AW85+1,FALSE))))</f>
        <v>0</v>
      </c>
      <c r="BP85" s="35" t="e" cm="1">
        <f t="array" ref="BP85">INDEX($DP$24:$EO$31,COLUMN(C80),$AY85)</f>
        <v>#N/A</v>
      </c>
      <c r="BQ85" s="35" t="e" cm="1">
        <f t="array" ref="BQ85">INDEX($DP$24:$EO$31,COLUMN(D80),$AY85)</f>
        <v>#N/A</v>
      </c>
      <c r="BR85" s="35" t="e" cm="1">
        <f t="array" ref="BR85">INDEX($DP$24:$EO$31,COLUMN(E80),$AY85)</f>
        <v>#N/A</v>
      </c>
      <c r="BS85" s="35" t="e" cm="1">
        <f t="array" ref="BS85">INDEX($DP$24:$EO$31,COLUMN(F80),$AY85)</f>
        <v>#N/A</v>
      </c>
      <c r="BT85" s="35" t="e" cm="1">
        <f t="array" ref="BT85">INDEX($DP$24:$EO$31,COLUMN(G80),$AY85)</f>
        <v>#N/A</v>
      </c>
      <c r="BU85" s="35" t="e" cm="1">
        <f t="array" ref="BU85">INDEX($DP$24:$EO$31,COLUMN(H80),$AY85)</f>
        <v>#N/A</v>
      </c>
      <c r="BV85" s="59" t="str" cm="1">
        <f t="array" aca="1" ref="BV85:BZ85" ca="1">IFERROR(ROUND(IF(IFERROR(BF85:BJ85/BF85:BJ85,0)=1,(IFERROR(AZ85:BD85*BP85,0)+IFERROR(BF85:BJ85*BQ85,0)+(SUM(BM85:BO85)-MIN(BM85:BO85))*BR85+BK85*BS85+BL85*BT85)*BU85+BK85*(1-BS85)+BL85*(1-BT85)+IF(AW85=1,BO85,0),""),2),"")</f>
        <v/>
      </c>
      <c r="BW85" s="48" t="str">
        <f ca="1"/>
        <v/>
      </c>
      <c r="BX85" s="48" t="str">
        <f ca="1"/>
        <v/>
      </c>
      <c r="BY85" s="48" t="str">
        <f ca="1"/>
        <v/>
      </c>
      <c r="BZ85" s="60" t="str">
        <f ca="1"/>
        <v/>
      </c>
      <c r="CA85" s="6"/>
      <c r="CB85" s="5"/>
      <c r="CC85" s="5"/>
      <c r="CD85" s="5"/>
      <c r="CE85" s="5"/>
      <c r="CF85" s="5"/>
      <c r="CG85" s="5"/>
      <c r="CH85" s="64">
        <v>3</v>
      </c>
      <c r="CI85" s="64">
        <v>60</v>
      </c>
      <c r="CJ85" s="64">
        <v>3</v>
      </c>
      <c r="CK85" s="5"/>
      <c r="CL85" s="64">
        <v>1</v>
      </c>
      <c r="CM85" s="64">
        <v>58</v>
      </c>
      <c r="CN85" s="64">
        <v>1</v>
      </c>
      <c r="CO85" s="5"/>
      <c r="CP85" s="5"/>
      <c r="CQ85" s="5"/>
      <c r="CR85" s="5"/>
      <c r="CS85" s="5"/>
      <c r="CT85" s="64">
        <v>1</v>
      </c>
      <c r="CU85" s="5"/>
      <c r="CV85" s="64">
        <v>1</v>
      </c>
      <c r="CW85" s="5"/>
      <c r="CX85" s="5"/>
      <c r="CY85" s="5"/>
      <c r="CZ85" s="5"/>
      <c r="DA85" s="5"/>
      <c r="DB85" s="5"/>
      <c r="DC85" s="5"/>
      <c r="DD85" s="5"/>
      <c r="DE85" s="5"/>
      <c r="DF85" s="5"/>
      <c r="DG85" s="5"/>
      <c r="DH85" s="5"/>
      <c r="DI85" s="5"/>
      <c r="DJ85" s="5"/>
      <c r="DK85" s="6">
        <v>22</v>
      </c>
      <c r="DL85" s="5">
        <v>48.52</v>
      </c>
      <c r="DM85" s="5" t="e">
        <f>VLOOKUP(DK85,변환표준점수!$BU$8:$CF$46,1+'표점 계산기'!$DV$4,FALSE)</f>
        <v>#N/A</v>
      </c>
      <c r="DN85" s="5"/>
      <c r="DO85" s="5"/>
      <c r="DP85" s="5"/>
      <c r="DQ85" s="5"/>
      <c r="DR85" s="5"/>
      <c r="DS85" s="5"/>
      <c r="DT85" s="5"/>
      <c r="DU85" s="6"/>
      <c r="DV85" s="6"/>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row>
    <row r="86" spans="1:162" x14ac:dyDescent="0.3">
      <c r="A86" s="5"/>
      <c r="B86" s="17" t="str">
        <f t="shared" si="34"/>
        <v/>
      </c>
      <c r="C86" s="23"/>
      <c r="D86" s="23"/>
      <c r="E86" s="23"/>
      <c r="F86" s="23"/>
      <c r="G86" s="23"/>
      <c r="H86" s="24"/>
      <c r="I86" s="24"/>
      <c r="J86" s="24"/>
      <c r="K86" s="24"/>
      <c r="L86" s="24"/>
      <c r="M86" s="24"/>
      <c r="N86" s="23"/>
      <c r="O86" s="24"/>
      <c r="P86" s="6"/>
      <c r="Q86" s="65">
        <f t="shared" si="35"/>
        <v>1</v>
      </c>
      <c r="R86" s="6" t="e">
        <f t="shared" si="41"/>
        <v>#N/A</v>
      </c>
      <c r="S86" s="6" t="e">
        <f t="shared" si="42"/>
        <v>#N/A</v>
      </c>
      <c r="T86" s="6" t="e">
        <f t="shared" si="43"/>
        <v>#N/A</v>
      </c>
      <c r="U86" s="6" t="e">
        <f t="shared" si="44"/>
        <v>#N/A</v>
      </c>
      <c r="V86" s="8" cm="1">
        <f t="array" ref="V86">IF(M86=0,0,IF(OR($DV$4=3,$DV$4=4),0,IF($DV$4=1,INDEX($DI$7:$DI$15,SUM(IF(M86&lt;$DH$7:$DH$15=TRUE,1,0))+1),VLOOKUP(M86,$DK$7:$DL$107,2,FALSE))))</f>
        <v>0</v>
      </c>
      <c r="W86" s="6" t="e">
        <f t="shared" si="33"/>
        <v>#N/A</v>
      </c>
      <c r="X86" s="65" cm="1">
        <f t="array" aca="1" ref="X86" ca="1">SUM(IF((IF(E86=0,INDIRECT(_xlfn.CONCAT($CQ$1,MATCH(F86,$CP$7:$CP$100,0)+6)):INDIRECT(_xlfn.CONCAT($CQ$1,MATCH(F86,$CP$7:$CP$100,0)+6+SUM(IF((F86=$CP$7:$CP$59)=TRUE,1,0))-1)),INDIRECT(_xlfn.CONCAT($CM$1,MATCH(E86,$CL$7:$CL$100,0)+6)):INDIRECT(_xlfn.CONCAT($CM$1,MATCH(E86,$CL$7:$CL$100,0)+6+SUM(IF((E86=$CL$7:$CL$59)=TRUE,1,0))-1)))*$S$3*$Q86)=0,0,1))</f>
        <v>2</v>
      </c>
      <c r="Y86" s="65" t="e" cm="1">
        <f t="array" aca="1" ref="Y86" ca="1">SUM(IF((TRANSPOSE(MMULT(MMULT(_xlfn.MUNIT(X86),IF(ROUND(MMULT(IF(E86=0,INDIRECT(_xlfn.CONCAT($CQ$1,MATCH(F86,$CP$7:$CP$100,0)+6)):INDIRECT(_xlfn.CONCAT($CQ$1,MATCH(F86,$CP$7:$CP$100,0)+6+SUM(IF((F86=$CP$7:$CP$59)=TRUE,1,0))-1)),INDIRECT(_xlfn.CONCAT($CM$1,MATCH(E86,$CL$7:$CL$100,0)+6)):INDIRECT(_xlfn.CONCAT($CM$1,MATCH(E86,$CL$7:$CL$100,0)+6+SUM(IF((E86=$CL$7:$CL$59)=TRUE,1,0))-1)))*$S$3*$Q86,1/TRANSPOSE(W86-INDIRECT(_xlfn.CONCAT($CI$1,MATCH(D86,$CH$7:$CH$100,0)+6)):INDIRECT(_xlfn.CONCAT($CI$1,MATCH(D86,$CH$7:$CH$100,0)+6+SUM(IF((D86=$CH$7:$CH$59)=TRUE,1,0))-1))*$R$3)),1)=1,1,0)),W86-INDIRECT(_xlfn.CONCAT($CI$1,MATCH(D86,$CH$7:$CH$100,0)+6)):INDIRECT(_xlfn.CONCAT($CI$1,MATCH(D86,$CH$7:$CH$100,0)+6+SUM(IF((D86=$CH$7:$CH$59)=TRUE,1,0))-1))*$R$3)))=0,0,1))</f>
        <v>#N/A</v>
      </c>
      <c r="Z86" s="65"/>
      <c r="AA86" s="65" t="str" cm="1">
        <f t="array" aca="1" ref="AA86" ca="1">IFERROR(ROUND(IF(_xlfn._xlws.SORT(TRANSPOSE(MMULT(MMULT(_xlfn.MUNIT(X86),IF(ROUND(MMULT(IF(E86=0,IF($DW$4=1,INDIRECT(_xlfn.CONCAT($CY$1,MATCH(F86,$CX$7:$CX$100,0)+6)):INDIRECT(_xlfn.CONCAT($CY$1,MATCH(F86,$CX$7:$CX$100,0)+6+SUM(IF((F86=$CX$7:$CX$59)=TRUE,1,0))-1)),INDIRECT(_xlfn.CONCAT($CQ$1,MATCH(F86,$CP$7:$CP$100,0)+6)):INDIRECT(_xlfn.CONCAT($CQ$1,MATCH(F86,$CP$7:$CP$100,0)+6+SUM(IF((F86=$CP$7:$CP$59)=TRUE,1,0))-1))),IF(OR($DW$4=2,$DW$4=3),INDIRECT(_xlfn.CONCAT($CU$1,MATCH(E86,$CT$7:$CT$100,0)+6)):INDIRECT(_xlfn.CONCAT($CU$1,MATCH(E86,$CT$7:$CT$100,0)+6+SUM(IF((E86=$CT$7:$CT$59)=TRUE,1,0))-1)),INDIRECT(_xlfn.CONCAT($CM$1,MATCH(E86,$CL$7:$CL$100,0)+6)):INDIRECT(_xlfn.CONCAT($CM$1,MATCH(E86,$CL$7:$CL$100,0)+6+SUM(IF((E86=$CL$7:$CL$59)=TRUE,1,0))-1))))*$S$3*IF(AND($DV$4=4,F86=0),1.1,1),1/TRANSPOSE(W86-INDIRECT(_xlfn.CONCAT($CI$1,MATCH(D86,$CH$7:$CH$100,0)+6)):INDIRECT(_xlfn.CONCAT($CI$1,MATCH(D86,$CH$7:$CH$100,0)+6+SUM(IF((D86=$CH$7:$CH$59)=TRUE,1,0))-1))*$R$3)),3)=1,1,0)),W86-INDIRECT(_xlfn.CONCAT($CI$1,MATCH(D86,$CH$7:$CH$100,0)+6)):INDIRECT(_xlfn.CONCAT($CI$1,MATCH(D86,$CH$7:$CH$100,0)+6+SUM(IF((D86=$CH$7:$CH$59)=TRUE,1,0))-1))*$R$3))/($S$3*$Q86),1,-1,TRUE)=0,"",_xlfn._xlws.SORT(TRANSPOSE(MMULT(MMULT(_xlfn.MUNIT(X86),IF(ROUND(MMULT(IF(E86=0,IF($DW$4=1,INDIRECT(_xlfn.CONCAT($CY$1,MATCH(F86,$CX$7:$CX$100,0)+6)):INDIRECT(_xlfn.CONCAT($CY$1,MATCH(F86,$CX$7:$CX$100,0)+6+SUM(IF((F86=$CX$7:$CX$59)=TRUE,1,0))-1)),INDIRECT(_xlfn.CONCAT($CQ$1,MATCH(F86,$CP$7:$CP$100,0)+6)):INDIRECT(_xlfn.CONCAT($CQ$1,MATCH(F86,$CP$7:$CP$100,0)+6+SUM(IF((F86=$CP$7:$CP$59)=TRUE,1,0))-1))),IF(OR($DW$4=2,$DW$4=3),INDIRECT(_xlfn.CONCAT($CU$1,MATCH(E86,$CT$7:$CT$100,0)+6)):INDIRECT(_xlfn.CONCAT($CU$1,MATCH(E86,$CT$7:$CT$100,0)+6+SUM(IF((E86=$CT$7:$CT$59)=TRUE,1,0))-1)),INDIRECT(_xlfn.CONCAT($CM$1,MATCH(E86,$CL$7:$CL$100,0)+6)):INDIRECT(_xlfn.CONCAT($CM$1,MATCH(E86,$CL$7:$CL$100,0)+6+SUM(IF((E86=$CL$7:$CL$59)=TRUE,1,0))-1))))*$S$3*IF(AND($DV$4=4,F86=0),1.1,1),1/TRANSPOSE(W86-INDIRECT(_xlfn.CONCAT($CI$1,MATCH(D86,$CH$7:$CH$100,0)+6)):INDIRECT(_xlfn.CONCAT($CI$1,MATCH(D86,$CH$7:$CH$100,0)+6+SUM(IF((D86=$CH$7:$CH$59)=TRUE,1,0))-1))*$R$3)),3)=1,1,0)),W86-INDIRECT(_xlfn.CONCAT($CI$1,MATCH(D86,$CH$7:$CH$100,0)+6)):INDIRECT(_xlfn.CONCAT($CI$1,MATCH(D86,$CH$7:$CH$100,0)+6+SUM(IF((D86=$CH$7:$CH$59)=TRUE,1,0))-1))*$R$3))/($S$3*$Q86),1,-1,TRUE)),1),"")</f>
        <v/>
      </c>
      <c r="AB86" s="65"/>
      <c r="AC86" s="65"/>
      <c r="AD86" s="65"/>
      <c r="AE86" s="65"/>
      <c r="AF86" s="65"/>
      <c r="AG86" s="65"/>
      <c r="AH86" s="65"/>
      <c r="AI86" s="6"/>
      <c r="AJ86" s="28" t="str">
        <f t="shared" ca="1" si="45"/>
        <v/>
      </c>
      <c r="AK86" s="29" t="str">
        <f t="shared" si="46"/>
        <v/>
      </c>
      <c r="AL86" s="29" t="str">
        <f t="shared" si="47"/>
        <v/>
      </c>
      <c r="AM86" s="29" t="str">
        <f t="shared" si="48"/>
        <v/>
      </c>
      <c r="AN86" s="112" t="str">
        <f t="shared" si="49"/>
        <v/>
      </c>
      <c r="AO86" s="28" t="str">
        <f t="shared" ca="1" si="36"/>
        <v/>
      </c>
      <c r="AP86" s="29" t="str">
        <f t="shared" si="37"/>
        <v/>
      </c>
      <c r="AQ86" s="29" t="str">
        <f t="shared" si="38"/>
        <v/>
      </c>
      <c r="AR86" s="29" t="str">
        <f t="shared" si="39"/>
        <v/>
      </c>
      <c r="AS86" s="30" t="str">
        <f t="shared" si="40"/>
        <v/>
      </c>
      <c r="AT86" s="6"/>
      <c r="AU86" s="20"/>
      <c r="AV86" s="20"/>
      <c r="AW86" s="44">
        <f t="shared" si="30"/>
        <v>12</v>
      </c>
      <c r="AX86" s="35" t="e">
        <f t="shared" si="31"/>
        <v>#N/A</v>
      </c>
      <c r="AY86" s="35" t="e" cm="1">
        <f t="array" ref="AY86">_xlfn.XMATCH(1,IF(IF((AU86=$DP$24:$EO$24)=TRUE,1,0)+IF((AV86=$DP$25:$EO$25)=TRUE,1,0)=2,1,0))</f>
        <v>#N/A</v>
      </c>
      <c r="AZ86" s="35" t="str" cm="1">
        <f t="array" aca="1" ref="AZ86:BD86" ca="1">AJ86:AN86</f>
        <v/>
      </c>
      <c r="BA86" s="35" t="str">
        <f ca="1"/>
        <v/>
      </c>
      <c r="BB86" s="35" t="str">
        <f ca="1"/>
        <v/>
      </c>
      <c r="BC86" s="35" t="str">
        <f ca="1"/>
        <v/>
      </c>
      <c r="BD86" s="35" t="str">
        <f ca="1"/>
        <v/>
      </c>
      <c r="BE86" s="35">
        <f t="shared" si="32"/>
        <v>0</v>
      </c>
      <c r="BF86" s="35" t="e" cm="1">
        <f t="array" ref="BF86">IF(AND(BE86=1,AX86&lt;&gt;1),VLOOKUP(E86,변환표준점수!$H$8:$O$60,_xlfn.XMATCH('표점 계산기'!$AU86,변환표준점수!$I$6:$O$6)+1,FALSE),IF(AND($E86=0,$DW$4=1),INDEX($CQ$7:$CQ$73,SUM(IF(AO86=$CY$7:$CY$59,ROW($A$1:$A$50),0))),IF(AND($E86&lt;&gt;0,$DW$4&lt;&gt;1),INDEX($CM$7:$CM$73,SUM(IF(AO86=$CU$7:$CU$59,ROW($A$1:$A$50),0))),AO86:AS86)))</f>
        <v>#N/A</v>
      </c>
      <c r="BG86" s="35"/>
      <c r="BH86" s="35"/>
      <c r="BI86" s="35"/>
      <c r="BJ86" s="35"/>
      <c r="BK86" s="35" t="e">
        <f>VLOOKUP(G86,변환표준점수!$X$8:$AM$16,_xlfn.XMATCH(AU86,변환표준점수!$Y$5:$AM$5)+IF(OR(AW86=6,AW86=7,AW86=10,AW86=11),IF(AX86=1,0,1),0)+1,FALSE)</f>
        <v>#N/A</v>
      </c>
      <c r="BL86" s="35" t="e">
        <f>VLOOKUP(H86,변환표준점수!$AO$8:$BE$16,_xlfn.XMATCH(AU86,변환표준점수!$AP$5:$BE$5)+IF(OR(AW86=3,AW86=6,AW86=8,AW86=9,AW86=10),IF(AX86=1,0,1),0)+1,FALSE)</f>
        <v>#N/A</v>
      </c>
      <c r="BM86" s="35" t="e">
        <f>IF(I86=0,VLOOKUP(K86,변환표준점수!$BU$8:$CF$62,'표점 계산기'!$AW86+1,FALSE),VLOOKUP(I86,변환표준점수!$BH$8:$BS$62,'표점 계산기'!$AW86+1,FALSE))</f>
        <v>#N/A</v>
      </c>
      <c r="BN86" s="35" t="e">
        <f>IF(J86=0,VLOOKUP(L86,변환표준점수!$BU$8:$CF$62,'표점 계산기'!$AW86+1,FALSE),VLOOKUP(J86,변환표준점수!$BH$8:$BS$62,'표점 계산기'!$AW86+1,FALSE))</f>
        <v>#N/A</v>
      </c>
      <c r="BO86" s="35" cm="1">
        <f t="array" ref="BO86">IF(M86=0,0,IF(OR(AW86=3,AW86=4),0,IF(AW86=1,INDEX($DI$7:$DI$15,SUM(IF(M86&lt;$DH$7:$DH$15=TRUE,1,0))+1),VLOOKUP(M86,변환표준점수!$BH$8:$BS$62,'표점 계산기'!AW86+1,FALSE))))</f>
        <v>0</v>
      </c>
      <c r="BP86" s="35" t="e" cm="1">
        <f t="array" ref="BP86">INDEX($DP$24:$EO$31,COLUMN(C81),$AY86)</f>
        <v>#N/A</v>
      </c>
      <c r="BQ86" s="35" t="e" cm="1">
        <f t="array" ref="BQ86">INDEX($DP$24:$EO$31,COLUMN(D81),$AY86)</f>
        <v>#N/A</v>
      </c>
      <c r="BR86" s="35" t="e" cm="1">
        <f t="array" ref="BR86">INDEX($DP$24:$EO$31,COLUMN(E81),$AY86)</f>
        <v>#N/A</v>
      </c>
      <c r="BS86" s="35" t="e" cm="1">
        <f t="array" ref="BS86">INDEX($DP$24:$EO$31,COLUMN(F81),$AY86)</f>
        <v>#N/A</v>
      </c>
      <c r="BT86" s="35" t="e" cm="1">
        <f t="array" ref="BT86">INDEX($DP$24:$EO$31,COLUMN(G81),$AY86)</f>
        <v>#N/A</v>
      </c>
      <c r="BU86" s="35" t="e" cm="1">
        <f t="array" ref="BU86">INDEX($DP$24:$EO$31,COLUMN(H81),$AY86)</f>
        <v>#N/A</v>
      </c>
      <c r="BV86" s="59" t="str" cm="1">
        <f t="array" aca="1" ref="BV86:BZ86" ca="1">IFERROR(ROUND(IF(IFERROR(BF86:BJ86/BF86:BJ86,0)=1,(IFERROR(AZ86:BD86*BP86,0)+IFERROR(BF86:BJ86*BQ86,0)+(SUM(BM86:BO86)-MIN(BM86:BO86))*BR86+BK86*BS86+BL86*BT86)*BU86+BK86*(1-BS86)+BL86*(1-BT86)+IF(AW86=1,BO86,0),""),2),"")</f>
        <v/>
      </c>
      <c r="BW86" s="48" t="str">
        <f ca="1"/>
        <v/>
      </c>
      <c r="BX86" s="48" t="str">
        <f ca="1"/>
        <v/>
      </c>
      <c r="BY86" s="48" t="str">
        <f ca="1"/>
        <v/>
      </c>
      <c r="BZ86" s="60" t="str">
        <f ca="1"/>
        <v/>
      </c>
      <c r="CA86" s="6"/>
      <c r="CB86" s="5"/>
      <c r="CC86" s="5"/>
      <c r="CD86" s="5"/>
      <c r="CE86" s="5"/>
      <c r="CF86" s="5"/>
      <c r="CG86" s="5"/>
      <c r="CH86" s="64">
        <v>2</v>
      </c>
      <c r="CI86" s="64">
        <v>59</v>
      </c>
      <c r="CJ86" s="64">
        <v>2</v>
      </c>
      <c r="CK86" s="5"/>
      <c r="CL86" s="64">
        <v>1</v>
      </c>
      <c r="CM86" s="64">
        <v>57</v>
      </c>
      <c r="CN86" s="64">
        <v>1</v>
      </c>
      <c r="CO86" s="5"/>
      <c r="CP86" s="5"/>
      <c r="CQ86" s="5"/>
      <c r="CR86" s="5"/>
      <c r="CS86" s="5"/>
      <c r="CT86" s="64">
        <v>1</v>
      </c>
      <c r="CU86" s="5"/>
      <c r="CV86" s="64">
        <v>1</v>
      </c>
      <c r="CW86" s="5"/>
      <c r="CX86" s="5"/>
      <c r="CY86" s="5"/>
      <c r="CZ86" s="5"/>
      <c r="DA86" s="5"/>
      <c r="DB86" s="5"/>
      <c r="DC86" s="5"/>
      <c r="DD86" s="5"/>
      <c r="DE86" s="5"/>
      <c r="DF86" s="5"/>
      <c r="DG86" s="5"/>
      <c r="DH86" s="5"/>
      <c r="DI86" s="5"/>
      <c r="DJ86" s="5"/>
      <c r="DK86" s="5">
        <v>21</v>
      </c>
      <c r="DL86" s="5">
        <v>48.52</v>
      </c>
      <c r="DM86" s="5" t="e">
        <f>VLOOKUP(DK86,변환표준점수!$BU$8:$CF$46,1+'표점 계산기'!$DV$4,FALSE)</f>
        <v>#N/A</v>
      </c>
      <c r="DN86" s="5"/>
      <c r="DO86" s="5"/>
      <c r="DP86" s="5"/>
      <c r="DQ86" s="5"/>
      <c r="DR86" s="5"/>
      <c r="DS86" s="5"/>
      <c r="DT86" s="5"/>
      <c r="DU86" s="6"/>
      <c r="DV86" s="6"/>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row>
    <row r="87" spans="1:162" x14ac:dyDescent="0.3">
      <c r="A87" s="5"/>
      <c r="B87" s="17" t="str">
        <f t="shared" si="34"/>
        <v/>
      </c>
      <c r="C87" s="23"/>
      <c r="D87" s="23"/>
      <c r="E87" s="23"/>
      <c r="F87" s="23"/>
      <c r="G87" s="23"/>
      <c r="H87" s="24"/>
      <c r="I87" s="24"/>
      <c r="J87" s="24"/>
      <c r="K87" s="24"/>
      <c r="L87" s="24"/>
      <c r="M87" s="24"/>
      <c r="N87" s="23"/>
      <c r="O87" s="24"/>
      <c r="P87" s="6"/>
      <c r="Q87" s="65">
        <f t="shared" si="35"/>
        <v>1</v>
      </c>
      <c r="R87" s="6" t="e">
        <f t="shared" si="41"/>
        <v>#N/A</v>
      </c>
      <c r="S87" s="6" t="e">
        <f t="shared" si="42"/>
        <v>#N/A</v>
      </c>
      <c r="T87" s="6" t="e">
        <f t="shared" si="43"/>
        <v>#N/A</v>
      </c>
      <c r="U87" s="6" t="e">
        <f t="shared" si="44"/>
        <v>#N/A</v>
      </c>
      <c r="V87" s="8" cm="1">
        <f t="array" ref="V87">IF(M87=0,0,IF(OR($DV$4=3,$DV$4=4),0,IF($DV$4=1,INDEX($DI$7:$DI$15,SUM(IF(M87&lt;$DH$7:$DH$15=TRUE,1,0))+1),VLOOKUP(M87,$DK$7:$DL$107,2,FALSE))))</f>
        <v>0</v>
      </c>
      <c r="W87" s="6" t="e">
        <f t="shared" si="33"/>
        <v>#N/A</v>
      </c>
      <c r="X87" s="65" cm="1">
        <f t="array" aca="1" ref="X87" ca="1">SUM(IF((IF(E87=0,INDIRECT(_xlfn.CONCAT($CQ$1,MATCH(F87,$CP$7:$CP$100,0)+6)):INDIRECT(_xlfn.CONCAT($CQ$1,MATCH(F87,$CP$7:$CP$100,0)+6+SUM(IF((F87=$CP$7:$CP$59)=TRUE,1,0))-1)),INDIRECT(_xlfn.CONCAT($CM$1,MATCH(E87,$CL$7:$CL$100,0)+6)):INDIRECT(_xlfn.CONCAT($CM$1,MATCH(E87,$CL$7:$CL$100,0)+6+SUM(IF((E87=$CL$7:$CL$59)=TRUE,1,0))-1)))*$S$3*$Q87)=0,0,1))</f>
        <v>2</v>
      </c>
      <c r="Y87" s="65" t="e" cm="1">
        <f t="array" aca="1" ref="Y87" ca="1">SUM(IF((TRANSPOSE(MMULT(MMULT(_xlfn.MUNIT(X87),IF(ROUND(MMULT(IF(E87=0,INDIRECT(_xlfn.CONCAT($CQ$1,MATCH(F87,$CP$7:$CP$100,0)+6)):INDIRECT(_xlfn.CONCAT($CQ$1,MATCH(F87,$CP$7:$CP$100,0)+6+SUM(IF((F87=$CP$7:$CP$59)=TRUE,1,0))-1)),INDIRECT(_xlfn.CONCAT($CM$1,MATCH(E87,$CL$7:$CL$100,0)+6)):INDIRECT(_xlfn.CONCAT($CM$1,MATCH(E87,$CL$7:$CL$100,0)+6+SUM(IF((E87=$CL$7:$CL$59)=TRUE,1,0))-1)))*$S$3*$Q87,1/TRANSPOSE(W87-INDIRECT(_xlfn.CONCAT($CI$1,MATCH(D87,$CH$7:$CH$100,0)+6)):INDIRECT(_xlfn.CONCAT($CI$1,MATCH(D87,$CH$7:$CH$100,0)+6+SUM(IF((D87=$CH$7:$CH$59)=TRUE,1,0))-1))*$R$3)),1)=1,1,0)),W87-INDIRECT(_xlfn.CONCAT($CI$1,MATCH(D87,$CH$7:$CH$100,0)+6)):INDIRECT(_xlfn.CONCAT($CI$1,MATCH(D87,$CH$7:$CH$100,0)+6+SUM(IF((D87=$CH$7:$CH$59)=TRUE,1,0))-1))*$R$3)))=0,0,1))</f>
        <v>#N/A</v>
      </c>
      <c r="Z87" s="65"/>
      <c r="AA87" s="65" t="str" cm="1">
        <f t="array" aca="1" ref="AA87" ca="1">IFERROR(ROUND(IF(_xlfn._xlws.SORT(TRANSPOSE(MMULT(MMULT(_xlfn.MUNIT(X87),IF(ROUND(MMULT(IF(E87=0,IF($DW$4=1,INDIRECT(_xlfn.CONCAT($CY$1,MATCH(F87,$CX$7:$CX$100,0)+6)):INDIRECT(_xlfn.CONCAT($CY$1,MATCH(F87,$CX$7:$CX$100,0)+6+SUM(IF((F87=$CX$7:$CX$59)=TRUE,1,0))-1)),INDIRECT(_xlfn.CONCAT($CQ$1,MATCH(F87,$CP$7:$CP$100,0)+6)):INDIRECT(_xlfn.CONCAT($CQ$1,MATCH(F87,$CP$7:$CP$100,0)+6+SUM(IF((F87=$CP$7:$CP$59)=TRUE,1,0))-1))),IF(OR($DW$4=2,$DW$4=3),INDIRECT(_xlfn.CONCAT($CU$1,MATCH(E87,$CT$7:$CT$100,0)+6)):INDIRECT(_xlfn.CONCAT($CU$1,MATCH(E87,$CT$7:$CT$100,0)+6+SUM(IF((E87=$CT$7:$CT$59)=TRUE,1,0))-1)),INDIRECT(_xlfn.CONCAT($CM$1,MATCH(E87,$CL$7:$CL$100,0)+6)):INDIRECT(_xlfn.CONCAT($CM$1,MATCH(E87,$CL$7:$CL$100,0)+6+SUM(IF((E87=$CL$7:$CL$59)=TRUE,1,0))-1))))*$S$3*IF(AND($DV$4=4,F87=0),1.1,1),1/TRANSPOSE(W87-INDIRECT(_xlfn.CONCAT($CI$1,MATCH(D87,$CH$7:$CH$100,0)+6)):INDIRECT(_xlfn.CONCAT($CI$1,MATCH(D87,$CH$7:$CH$100,0)+6+SUM(IF((D87=$CH$7:$CH$59)=TRUE,1,0))-1))*$R$3)),3)=1,1,0)),W87-INDIRECT(_xlfn.CONCAT($CI$1,MATCH(D87,$CH$7:$CH$100,0)+6)):INDIRECT(_xlfn.CONCAT($CI$1,MATCH(D87,$CH$7:$CH$100,0)+6+SUM(IF((D87=$CH$7:$CH$59)=TRUE,1,0))-1))*$R$3))/($S$3*$Q87),1,-1,TRUE)=0,"",_xlfn._xlws.SORT(TRANSPOSE(MMULT(MMULT(_xlfn.MUNIT(X87),IF(ROUND(MMULT(IF(E87=0,IF($DW$4=1,INDIRECT(_xlfn.CONCAT($CY$1,MATCH(F87,$CX$7:$CX$100,0)+6)):INDIRECT(_xlfn.CONCAT($CY$1,MATCH(F87,$CX$7:$CX$100,0)+6+SUM(IF((F87=$CX$7:$CX$59)=TRUE,1,0))-1)),INDIRECT(_xlfn.CONCAT($CQ$1,MATCH(F87,$CP$7:$CP$100,0)+6)):INDIRECT(_xlfn.CONCAT($CQ$1,MATCH(F87,$CP$7:$CP$100,0)+6+SUM(IF((F87=$CP$7:$CP$59)=TRUE,1,0))-1))),IF(OR($DW$4=2,$DW$4=3),INDIRECT(_xlfn.CONCAT($CU$1,MATCH(E87,$CT$7:$CT$100,0)+6)):INDIRECT(_xlfn.CONCAT($CU$1,MATCH(E87,$CT$7:$CT$100,0)+6+SUM(IF((E87=$CT$7:$CT$59)=TRUE,1,0))-1)),INDIRECT(_xlfn.CONCAT($CM$1,MATCH(E87,$CL$7:$CL$100,0)+6)):INDIRECT(_xlfn.CONCAT($CM$1,MATCH(E87,$CL$7:$CL$100,0)+6+SUM(IF((E87=$CL$7:$CL$59)=TRUE,1,0))-1))))*$S$3*IF(AND($DV$4=4,F87=0),1.1,1),1/TRANSPOSE(W87-INDIRECT(_xlfn.CONCAT($CI$1,MATCH(D87,$CH$7:$CH$100,0)+6)):INDIRECT(_xlfn.CONCAT($CI$1,MATCH(D87,$CH$7:$CH$100,0)+6+SUM(IF((D87=$CH$7:$CH$59)=TRUE,1,0))-1))*$R$3)),3)=1,1,0)),W87-INDIRECT(_xlfn.CONCAT($CI$1,MATCH(D87,$CH$7:$CH$100,0)+6)):INDIRECT(_xlfn.CONCAT($CI$1,MATCH(D87,$CH$7:$CH$100,0)+6+SUM(IF((D87=$CH$7:$CH$59)=TRUE,1,0))-1))*$R$3))/($S$3*$Q87),1,-1,TRUE)),1),"")</f>
        <v/>
      </c>
      <c r="AB87" s="65"/>
      <c r="AC87" s="65"/>
      <c r="AD87" s="65"/>
      <c r="AE87" s="65"/>
      <c r="AF87" s="65"/>
      <c r="AG87" s="65"/>
      <c r="AH87" s="65"/>
      <c r="AI87" s="6"/>
      <c r="AJ87" s="28" t="str">
        <f t="shared" ca="1" si="45"/>
        <v/>
      </c>
      <c r="AK87" s="29" t="str">
        <f t="shared" si="46"/>
        <v/>
      </c>
      <c r="AL87" s="29" t="str">
        <f t="shared" si="47"/>
        <v/>
      </c>
      <c r="AM87" s="29" t="str">
        <f t="shared" si="48"/>
        <v/>
      </c>
      <c r="AN87" s="112" t="str">
        <f t="shared" si="49"/>
        <v/>
      </c>
      <c r="AO87" s="28" t="str">
        <f t="shared" ca="1" si="36"/>
        <v/>
      </c>
      <c r="AP87" s="29" t="str">
        <f t="shared" si="37"/>
        <v/>
      </c>
      <c r="AQ87" s="29" t="str">
        <f t="shared" si="38"/>
        <v/>
      </c>
      <c r="AR87" s="29" t="str">
        <f t="shared" si="39"/>
        <v/>
      </c>
      <c r="AS87" s="30" t="str">
        <f t="shared" si="40"/>
        <v/>
      </c>
      <c r="AT87" s="6"/>
      <c r="AU87" s="20"/>
      <c r="AV87" s="20"/>
      <c r="AW87" s="44">
        <f t="shared" si="30"/>
        <v>12</v>
      </c>
      <c r="AX87" s="35" t="e">
        <f t="shared" si="31"/>
        <v>#N/A</v>
      </c>
      <c r="AY87" s="35" t="e" cm="1">
        <f t="array" ref="AY87">_xlfn.XMATCH(1,IF(IF((AU87=$DP$24:$EO$24)=TRUE,1,0)+IF((AV87=$DP$25:$EO$25)=TRUE,1,0)=2,1,0))</f>
        <v>#N/A</v>
      </c>
      <c r="AZ87" s="35" t="str" cm="1">
        <f t="array" aca="1" ref="AZ87:BD87" ca="1">AJ87:AN87</f>
        <v/>
      </c>
      <c r="BA87" s="35" t="str">
        <f ca="1"/>
        <v/>
      </c>
      <c r="BB87" s="35" t="str">
        <f ca="1"/>
        <v/>
      </c>
      <c r="BC87" s="35" t="str">
        <f ca="1"/>
        <v/>
      </c>
      <c r="BD87" s="35" t="str">
        <f ca="1"/>
        <v/>
      </c>
      <c r="BE87" s="35">
        <f t="shared" si="32"/>
        <v>0</v>
      </c>
      <c r="BF87" s="35" t="e" cm="1">
        <f t="array" ref="BF87">IF(AND(BE87=1,AX87&lt;&gt;1),VLOOKUP(E87,변환표준점수!$H$8:$O$60,_xlfn.XMATCH('표점 계산기'!$AU87,변환표준점수!$I$6:$O$6)+1,FALSE),IF(AND($E87=0,$DW$4=1),INDEX($CQ$7:$CQ$73,SUM(IF(AO87=$CY$7:$CY$59,ROW($A$1:$A$50),0))),IF(AND($E87&lt;&gt;0,$DW$4&lt;&gt;1),INDEX($CM$7:$CM$73,SUM(IF(AO87=$CU$7:$CU$59,ROW($A$1:$A$50),0))),AO87:AS87)))</f>
        <v>#N/A</v>
      </c>
      <c r="BG87" s="35"/>
      <c r="BH87" s="35"/>
      <c r="BI87" s="35"/>
      <c r="BJ87" s="35"/>
      <c r="BK87" s="35" t="e">
        <f>VLOOKUP(G87,변환표준점수!$X$8:$AM$16,_xlfn.XMATCH(AU87,변환표준점수!$Y$5:$AM$5)+IF(OR(AW87=6,AW87=7,AW87=10,AW87=11),IF(AX87=1,0,1),0)+1,FALSE)</f>
        <v>#N/A</v>
      </c>
      <c r="BL87" s="35" t="e">
        <f>VLOOKUP(H87,변환표준점수!$AO$8:$BE$16,_xlfn.XMATCH(AU87,변환표준점수!$AP$5:$BE$5)+IF(OR(AW87=3,AW87=6,AW87=8,AW87=9,AW87=10),IF(AX87=1,0,1),0)+1,FALSE)</f>
        <v>#N/A</v>
      </c>
      <c r="BM87" s="35" t="e">
        <f>IF(I87=0,VLOOKUP(K87,변환표준점수!$BU$8:$CF$62,'표점 계산기'!$AW87+1,FALSE),VLOOKUP(I87,변환표준점수!$BH$8:$BS$62,'표점 계산기'!$AW87+1,FALSE))</f>
        <v>#N/A</v>
      </c>
      <c r="BN87" s="35" t="e">
        <f>IF(J87=0,VLOOKUP(L87,변환표준점수!$BU$8:$CF$62,'표점 계산기'!$AW87+1,FALSE),VLOOKUP(J87,변환표준점수!$BH$8:$BS$62,'표점 계산기'!$AW87+1,FALSE))</f>
        <v>#N/A</v>
      </c>
      <c r="BO87" s="35" cm="1">
        <f t="array" ref="BO87">IF(M87=0,0,IF(OR(AW87=3,AW87=4),0,IF(AW87=1,INDEX($DI$7:$DI$15,SUM(IF(M87&lt;$DH$7:$DH$15=TRUE,1,0))+1),VLOOKUP(M87,변환표준점수!$BH$8:$BS$62,'표점 계산기'!AW87+1,FALSE))))</f>
        <v>0</v>
      </c>
      <c r="BP87" s="35" t="e" cm="1">
        <f t="array" ref="BP87">INDEX($DP$24:$EO$31,COLUMN(C82),$AY87)</f>
        <v>#N/A</v>
      </c>
      <c r="BQ87" s="35" t="e" cm="1">
        <f t="array" ref="BQ87">INDEX($DP$24:$EO$31,COLUMN(D82),$AY87)</f>
        <v>#N/A</v>
      </c>
      <c r="BR87" s="35" t="e" cm="1">
        <f t="array" ref="BR87">INDEX($DP$24:$EO$31,COLUMN(E82),$AY87)</f>
        <v>#N/A</v>
      </c>
      <c r="BS87" s="35" t="e" cm="1">
        <f t="array" ref="BS87">INDEX($DP$24:$EO$31,COLUMN(F82),$AY87)</f>
        <v>#N/A</v>
      </c>
      <c r="BT87" s="35" t="e" cm="1">
        <f t="array" ref="BT87">INDEX($DP$24:$EO$31,COLUMN(G82),$AY87)</f>
        <v>#N/A</v>
      </c>
      <c r="BU87" s="35" t="e" cm="1">
        <f t="array" ref="BU87">INDEX($DP$24:$EO$31,COLUMN(H82),$AY87)</f>
        <v>#N/A</v>
      </c>
      <c r="BV87" s="59" t="str" cm="1">
        <f t="array" aca="1" ref="BV87:BZ87" ca="1">IFERROR(ROUND(IF(IFERROR(BF87:BJ87/BF87:BJ87,0)=1,(IFERROR(AZ87:BD87*BP87,0)+IFERROR(BF87:BJ87*BQ87,0)+(SUM(BM87:BO87)-MIN(BM87:BO87))*BR87+BK87*BS87+BL87*BT87)*BU87+BK87*(1-BS87)+BL87*(1-BT87)+IF(AW87=1,BO87,0),""),2),"")</f>
        <v/>
      </c>
      <c r="BW87" s="48" t="str">
        <f ca="1"/>
        <v/>
      </c>
      <c r="BX87" s="48" t="str">
        <f ca="1"/>
        <v/>
      </c>
      <c r="BY87" s="48" t="str">
        <f ca="1"/>
        <v/>
      </c>
      <c r="BZ87" s="60" t="str">
        <f ca="1"/>
        <v/>
      </c>
      <c r="CA87" s="6"/>
      <c r="CB87" s="5"/>
      <c r="CC87" s="5"/>
      <c r="CD87" s="5"/>
      <c r="CE87" s="5"/>
      <c r="CF87" s="5"/>
      <c r="CG87" s="5"/>
      <c r="CH87" s="64">
        <v>2</v>
      </c>
      <c r="CI87" s="64">
        <v>58</v>
      </c>
      <c r="CJ87" s="64">
        <v>2</v>
      </c>
      <c r="CK87" s="5"/>
      <c r="CL87" s="64">
        <v>1</v>
      </c>
      <c r="CM87" s="64">
        <v>56</v>
      </c>
      <c r="CN87" s="64">
        <v>1</v>
      </c>
      <c r="CO87" s="5"/>
      <c r="CP87" s="5"/>
      <c r="CQ87" s="5"/>
      <c r="CR87" s="5"/>
      <c r="CS87" s="5"/>
      <c r="CT87" s="64">
        <v>1</v>
      </c>
      <c r="CU87" s="5"/>
      <c r="CV87" s="64">
        <v>1</v>
      </c>
      <c r="CW87" s="5"/>
      <c r="CX87" s="5"/>
      <c r="CY87" s="5"/>
      <c r="CZ87" s="5"/>
      <c r="DA87" s="5"/>
      <c r="DB87" s="5"/>
      <c r="DC87" s="5"/>
      <c r="DD87" s="5"/>
      <c r="DE87" s="5"/>
      <c r="DF87" s="5"/>
      <c r="DG87" s="5"/>
      <c r="DH87" s="5"/>
      <c r="DI87" s="5"/>
      <c r="DJ87" s="5"/>
      <c r="DK87" s="6">
        <v>20</v>
      </c>
      <c r="DL87" s="5">
        <v>48.52</v>
      </c>
      <c r="DM87" s="5" t="e">
        <f>VLOOKUP(DK87,변환표준점수!$BU$8:$CF$46,1+'표점 계산기'!$DV$4,FALSE)</f>
        <v>#N/A</v>
      </c>
      <c r="DN87" s="5"/>
      <c r="DO87" s="5"/>
      <c r="DP87" s="5"/>
      <c r="DQ87" s="5"/>
      <c r="DR87" s="5"/>
      <c r="DS87" s="5"/>
      <c r="DT87" s="5"/>
      <c r="DU87" s="6"/>
      <c r="DV87" s="6"/>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row>
    <row r="88" spans="1:162" x14ac:dyDescent="0.3">
      <c r="A88" s="5"/>
      <c r="B88" s="17" t="str">
        <f t="shared" si="34"/>
        <v/>
      </c>
      <c r="C88" s="23"/>
      <c r="D88" s="23"/>
      <c r="E88" s="23"/>
      <c r="F88" s="23"/>
      <c r="G88" s="23"/>
      <c r="H88" s="24"/>
      <c r="I88" s="24"/>
      <c r="J88" s="24"/>
      <c r="K88" s="24"/>
      <c r="L88" s="24"/>
      <c r="M88" s="24"/>
      <c r="N88" s="23"/>
      <c r="O88" s="24"/>
      <c r="P88" s="6"/>
      <c r="Q88" s="65">
        <f t="shared" si="35"/>
        <v>1</v>
      </c>
      <c r="R88" s="6" t="e">
        <f t="shared" si="41"/>
        <v>#N/A</v>
      </c>
      <c r="S88" s="6" t="e">
        <f t="shared" si="42"/>
        <v>#N/A</v>
      </c>
      <c r="T88" s="6" t="e">
        <f t="shared" si="43"/>
        <v>#N/A</v>
      </c>
      <c r="U88" s="6" t="e">
        <f t="shared" si="44"/>
        <v>#N/A</v>
      </c>
      <c r="V88" s="8" cm="1">
        <f t="array" ref="V88">IF(M88=0,0,IF(OR($DV$4=3,$DV$4=4),0,IF($DV$4=1,INDEX($DI$7:$DI$15,SUM(IF(M88&lt;$DH$7:$DH$15=TRUE,1,0))+1),VLOOKUP(M88,$DK$7:$DL$107,2,FALSE))))</f>
        <v>0</v>
      </c>
      <c r="W88" s="6" t="e">
        <f t="shared" si="33"/>
        <v>#N/A</v>
      </c>
      <c r="X88" s="65" cm="1">
        <f t="array" aca="1" ref="X88" ca="1">SUM(IF((IF(E88=0,INDIRECT(_xlfn.CONCAT($CQ$1,MATCH(F88,$CP$7:$CP$100,0)+6)):INDIRECT(_xlfn.CONCAT($CQ$1,MATCH(F88,$CP$7:$CP$100,0)+6+SUM(IF((F88=$CP$7:$CP$59)=TRUE,1,0))-1)),INDIRECT(_xlfn.CONCAT($CM$1,MATCH(E88,$CL$7:$CL$100,0)+6)):INDIRECT(_xlfn.CONCAT($CM$1,MATCH(E88,$CL$7:$CL$100,0)+6+SUM(IF((E88=$CL$7:$CL$59)=TRUE,1,0))-1)))*$S$3*$Q88)=0,0,1))</f>
        <v>2</v>
      </c>
      <c r="Y88" s="65" t="e" cm="1">
        <f t="array" aca="1" ref="Y88" ca="1">SUM(IF((TRANSPOSE(MMULT(MMULT(_xlfn.MUNIT(X88),IF(ROUND(MMULT(IF(E88=0,INDIRECT(_xlfn.CONCAT($CQ$1,MATCH(F88,$CP$7:$CP$100,0)+6)):INDIRECT(_xlfn.CONCAT($CQ$1,MATCH(F88,$CP$7:$CP$100,0)+6+SUM(IF((F88=$CP$7:$CP$59)=TRUE,1,0))-1)),INDIRECT(_xlfn.CONCAT($CM$1,MATCH(E88,$CL$7:$CL$100,0)+6)):INDIRECT(_xlfn.CONCAT($CM$1,MATCH(E88,$CL$7:$CL$100,0)+6+SUM(IF((E88=$CL$7:$CL$59)=TRUE,1,0))-1)))*$S$3*$Q88,1/TRANSPOSE(W88-INDIRECT(_xlfn.CONCAT($CI$1,MATCH(D88,$CH$7:$CH$100,0)+6)):INDIRECT(_xlfn.CONCAT($CI$1,MATCH(D88,$CH$7:$CH$100,0)+6+SUM(IF((D88=$CH$7:$CH$59)=TRUE,1,0))-1))*$R$3)),1)=1,1,0)),W88-INDIRECT(_xlfn.CONCAT($CI$1,MATCH(D88,$CH$7:$CH$100,0)+6)):INDIRECT(_xlfn.CONCAT($CI$1,MATCH(D88,$CH$7:$CH$100,0)+6+SUM(IF((D88=$CH$7:$CH$59)=TRUE,1,0))-1))*$R$3)))=0,0,1))</f>
        <v>#N/A</v>
      </c>
      <c r="Z88" s="65"/>
      <c r="AA88" s="65" t="str" cm="1">
        <f t="array" aca="1" ref="AA88" ca="1">IFERROR(ROUND(IF(_xlfn._xlws.SORT(TRANSPOSE(MMULT(MMULT(_xlfn.MUNIT(X88),IF(ROUND(MMULT(IF(E88=0,IF($DW$4=1,INDIRECT(_xlfn.CONCAT($CY$1,MATCH(F88,$CX$7:$CX$100,0)+6)):INDIRECT(_xlfn.CONCAT($CY$1,MATCH(F88,$CX$7:$CX$100,0)+6+SUM(IF((F88=$CX$7:$CX$59)=TRUE,1,0))-1)),INDIRECT(_xlfn.CONCAT($CQ$1,MATCH(F88,$CP$7:$CP$100,0)+6)):INDIRECT(_xlfn.CONCAT($CQ$1,MATCH(F88,$CP$7:$CP$100,0)+6+SUM(IF((F88=$CP$7:$CP$59)=TRUE,1,0))-1))),IF(OR($DW$4=2,$DW$4=3),INDIRECT(_xlfn.CONCAT($CU$1,MATCH(E88,$CT$7:$CT$100,0)+6)):INDIRECT(_xlfn.CONCAT($CU$1,MATCH(E88,$CT$7:$CT$100,0)+6+SUM(IF((E88=$CT$7:$CT$59)=TRUE,1,0))-1)),INDIRECT(_xlfn.CONCAT($CM$1,MATCH(E88,$CL$7:$CL$100,0)+6)):INDIRECT(_xlfn.CONCAT($CM$1,MATCH(E88,$CL$7:$CL$100,0)+6+SUM(IF((E88=$CL$7:$CL$59)=TRUE,1,0))-1))))*$S$3*IF(AND($DV$4=4,F88=0),1.1,1),1/TRANSPOSE(W88-INDIRECT(_xlfn.CONCAT($CI$1,MATCH(D88,$CH$7:$CH$100,0)+6)):INDIRECT(_xlfn.CONCAT($CI$1,MATCH(D88,$CH$7:$CH$100,0)+6+SUM(IF((D88=$CH$7:$CH$59)=TRUE,1,0))-1))*$R$3)),3)=1,1,0)),W88-INDIRECT(_xlfn.CONCAT($CI$1,MATCH(D88,$CH$7:$CH$100,0)+6)):INDIRECT(_xlfn.CONCAT($CI$1,MATCH(D88,$CH$7:$CH$100,0)+6+SUM(IF((D88=$CH$7:$CH$59)=TRUE,1,0))-1))*$R$3))/($S$3*$Q88),1,-1,TRUE)=0,"",_xlfn._xlws.SORT(TRANSPOSE(MMULT(MMULT(_xlfn.MUNIT(X88),IF(ROUND(MMULT(IF(E88=0,IF($DW$4=1,INDIRECT(_xlfn.CONCAT($CY$1,MATCH(F88,$CX$7:$CX$100,0)+6)):INDIRECT(_xlfn.CONCAT($CY$1,MATCH(F88,$CX$7:$CX$100,0)+6+SUM(IF((F88=$CX$7:$CX$59)=TRUE,1,0))-1)),INDIRECT(_xlfn.CONCAT($CQ$1,MATCH(F88,$CP$7:$CP$100,0)+6)):INDIRECT(_xlfn.CONCAT($CQ$1,MATCH(F88,$CP$7:$CP$100,0)+6+SUM(IF((F88=$CP$7:$CP$59)=TRUE,1,0))-1))),IF(OR($DW$4=2,$DW$4=3),INDIRECT(_xlfn.CONCAT($CU$1,MATCH(E88,$CT$7:$CT$100,0)+6)):INDIRECT(_xlfn.CONCAT($CU$1,MATCH(E88,$CT$7:$CT$100,0)+6+SUM(IF((E88=$CT$7:$CT$59)=TRUE,1,0))-1)),INDIRECT(_xlfn.CONCAT($CM$1,MATCH(E88,$CL$7:$CL$100,0)+6)):INDIRECT(_xlfn.CONCAT($CM$1,MATCH(E88,$CL$7:$CL$100,0)+6+SUM(IF((E88=$CL$7:$CL$59)=TRUE,1,0))-1))))*$S$3*IF(AND($DV$4=4,F88=0),1.1,1),1/TRANSPOSE(W88-INDIRECT(_xlfn.CONCAT($CI$1,MATCH(D88,$CH$7:$CH$100,0)+6)):INDIRECT(_xlfn.CONCAT($CI$1,MATCH(D88,$CH$7:$CH$100,0)+6+SUM(IF((D88=$CH$7:$CH$59)=TRUE,1,0))-1))*$R$3)),3)=1,1,0)),W88-INDIRECT(_xlfn.CONCAT($CI$1,MATCH(D88,$CH$7:$CH$100,0)+6)):INDIRECT(_xlfn.CONCAT($CI$1,MATCH(D88,$CH$7:$CH$100,0)+6+SUM(IF((D88=$CH$7:$CH$59)=TRUE,1,0))-1))*$R$3))/($S$3*$Q88),1,-1,TRUE)),1),"")</f>
        <v/>
      </c>
      <c r="AB88" s="65"/>
      <c r="AC88" s="65"/>
      <c r="AD88" s="65"/>
      <c r="AE88" s="65"/>
      <c r="AF88" s="65"/>
      <c r="AG88" s="65"/>
      <c r="AH88" s="65"/>
      <c r="AI88" s="6"/>
      <c r="AJ88" s="28" t="str">
        <f t="shared" ca="1" si="45"/>
        <v/>
      </c>
      <c r="AK88" s="29" t="str">
        <f t="shared" si="46"/>
        <v/>
      </c>
      <c r="AL88" s="29" t="str">
        <f t="shared" si="47"/>
        <v/>
      </c>
      <c r="AM88" s="29" t="str">
        <f t="shared" si="48"/>
        <v/>
      </c>
      <c r="AN88" s="112" t="str">
        <f t="shared" si="49"/>
        <v/>
      </c>
      <c r="AO88" s="28" t="str">
        <f t="shared" ca="1" si="36"/>
        <v/>
      </c>
      <c r="AP88" s="29" t="str">
        <f t="shared" si="37"/>
        <v/>
      </c>
      <c r="AQ88" s="29" t="str">
        <f t="shared" si="38"/>
        <v/>
      </c>
      <c r="AR88" s="29" t="str">
        <f t="shared" si="39"/>
        <v/>
      </c>
      <c r="AS88" s="30" t="str">
        <f t="shared" si="40"/>
        <v/>
      </c>
      <c r="AT88" s="6"/>
      <c r="AU88" s="20"/>
      <c r="AV88" s="20"/>
      <c r="AW88" s="44">
        <f t="shared" si="30"/>
        <v>12</v>
      </c>
      <c r="AX88" s="35" t="e">
        <f t="shared" si="31"/>
        <v>#N/A</v>
      </c>
      <c r="AY88" s="35" t="e" cm="1">
        <f t="array" ref="AY88">_xlfn.XMATCH(1,IF(IF((AU88=$DP$24:$EO$24)=TRUE,1,0)+IF((AV88=$DP$25:$EO$25)=TRUE,1,0)=2,1,0))</f>
        <v>#N/A</v>
      </c>
      <c r="AZ88" s="35" t="str" cm="1">
        <f t="array" aca="1" ref="AZ88:BD88" ca="1">AJ88:AN88</f>
        <v/>
      </c>
      <c r="BA88" s="35" t="str">
        <f ca="1"/>
        <v/>
      </c>
      <c r="BB88" s="35" t="str">
        <f ca="1"/>
        <v/>
      </c>
      <c r="BC88" s="35" t="str">
        <f ca="1"/>
        <v/>
      </c>
      <c r="BD88" s="35" t="str">
        <f ca="1"/>
        <v/>
      </c>
      <c r="BE88" s="35">
        <f t="shared" si="32"/>
        <v>0</v>
      </c>
      <c r="BF88" s="35" t="e" cm="1">
        <f t="array" ref="BF88">IF(AND(BE88=1,AX88&lt;&gt;1),VLOOKUP(E88,변환표준점수!$H$8:$O$60,_xlfn.XMATCH('표점 계산기'!$AU88,변환표준점수!$I$6:$O$6)+1,FALSE),IF(AND($E88=0,$DW$4=1),INDEX($CQ$7:$CQ$73,SUM(IF(AO88=$CY$7:$CY$59,ROW($A$1:$A$50),0))),IF(AND($E88&lt;&gt;0,$DW$4&lt;&gt;1),INDEX($CM$7:$CM$73,SUM(IF(AO88=$CU$7:$CU$59,ROW($A$1:$A$50),0))),AO88:AS88)))</f>
        <v>#N/A</v>
      </c>
      <c r="BG88" s="35"/>
      <c r="BH88" s="35"/>
      <c r="BI88" s="35"/>
      <c r="BJ88" s="35"/>
      <c r="BK88" s="35" t="e">
        <f>VLOOKUP(G88,변환표준점수!$X$8:$AM$16,_xlfn.XMATCH(AU88,변환표준점수!$Y$5:$AM$5)+IF(OR(AW88=6,AW88=7,AW88=10,AW88=11),IF(AX88=1,0,1),0)+1,FALSE)</f>
        <v>#N/A</v>
      </c>
      <c r="BL88" s="35" t="e">
        <f>VLOOKUP(H88,변환표준점수!$AO$8:$BE$16,_xlfn.XMATCH(AU88,변환표준점수!$AP$5:$BE$5)+IF(OR(AW88=3,AW88=6,AW88=8,AW88=9,AW88=10),IF(AX88=1,0,1),0)+1,FALSE)</f>
        <v>#N/A</v>
      </c>
      <c r="BM88" s="35" t="e">
        <f>IF(I88=0,VLOOKUP(K88,변환표준점수!$BU$8:$CF$62,'표점 계산기'!$AW88+1,FALSE),VLOOKUP(I88,변환표준점수!$BH$8:$BS$62,'표점 계산기'!$AW88+1,FALSE))</f>
        <v>#N/A</v>
      </c>
      <c r="BN88" s="35" t="e">
        <f>IF(J88=0,VLOOKUP(L88,변환표준점수!$BU$8:$CF$62,'표점 계산기'!$AW88+1,FALSE),VLOOKUP(J88,변환표준점수!$BH$8:$BS$62,'표점 계산기'!$AW88+1,FALSE))</f>
        <v>#N/A</v>
      </c>
      <c r="BO88" s="35" cm="1">
        <f t="array" ref="BO88">IF(M88=0,0,IF(OR(AW88=3,AW88=4),0,IF(AW88=1,INDEX($DI$7:$DI$15,SUM(IF(M88&lt;$DH$7:$DH$15=TRUE,1,0))+1),VLOOKUP(M88,변환표준점수!$BH$8:$BS$62,'표점 계산기'!AW88+1,FALSE))))</f>
        <v>0</v>
      </c>
      <c r="BP88" s="35" t="e" cm="1">
        <f t="array" ref="BP88">INDEX($DP$24:$EO$31,COLUMN(C83),$AY88)</f>
        <v>#N/A</v>
      </c>
      <c r="BQ88" s="35" t="e" cm="1">
        <f t="array" ref="BQ88">INDEX($DP$24:$EO$31,COLUMN(D83),$AY88)</f>
        <v>#N/A</v>
      </c>
      <c r="BR88" s="35" t="e" cm="1">
        <f t="array" ref="BR88">INDEX($DP$24:$EO$31,COLUMN(E83),$AY88)</f>
        <v>#N/A</v>
      </c>
      <c r="BS88" s="35" t="e" cm="1">
        <f t="array" ref="BS88">INDEX($DP$24:$EO$31,COLUMN(F83),$AY88)</f>
        <v>#N/A</v>
      </c>
      <c r="BT88" s="35" t="e" cm="1">
        <f t="array" ref="BT88">INDEX($DP$24:$EO$31,COLUMN(G83),$AY88)</f>
        <v>#N/A</v>
      </c>
      <c r="BU88" s="35" t="e" cm="1">
        <f t="array" ref="BU88">INDEX($DP$24:$EO$31,COLUMN(H83),$AY88)</f>
        <v>#N/A</v>
      </c>
      <c r="BV88" s="59" t="str" cm="1">
        <f t="array" aca="1" ref="BV88:BZ88" ca="1">IFERROR(ROUND(IF(IFERROR(BF88:BJ88/BF88:BJ88,0)=1,(IFERROR(AZ88:BD88*BP88,0)+IFERROR(BF88:BJ88*BQ88,0)+(SUM(BM88:BO88)-MIN(BM88:BO88))*BR88+BK88*BS88+BL88*BT88)*BU88+BK88*(1-BS88)+BL88*(1-BT88)+IF(AW88=1,BO88,0),""),2),"")</f>
        <v/>
      </c>
      <c r="BW88" s="48" t="str">
        <f ca="1"/>
        <v/>
      </c>
      <c r="BX88" s="48" t="str">
        <f ca="1"/>
        <v/>
      </c>
      <c r="BY88" s="48" t="str">
        <f ca="1"/>
        <v/>
      </c>
      <c r="BZ88" s="60" t="str">
        <f ca="1"/>
        <v/>
      </c>
      <c r="CA88" s="6"/>
      <c r="CB88" s="5"/>
      <c r="CC88" s="5"/>
      <c r="CD88" s="5"/>
      <c r="CE88" s="5"/>
      <c r="CF88" s="5"/>
      <c r="CG88" s="5"/>
      <c r="CH88" s="64">
        <v>2</v>
      </c>
      <c r="CI88" s="64">
        <v>57</v>
      </c>
      <c r="CJ88" s="64">
        <v>2</v>
      </c>
      <c r="CK88" s="5"/>
      <c r="CL88" s="64">
        <v>0</v>
      </c>
      <c r="CM88" s="64">
        <v>55</v>
      </c>
      <c r="CN88" s="64">
        <v>0</v>
      </c>
      <c r="CO88" s="5"/>
      <c r="CP88" s="5"/>
      <c r="CQ88" s="5"/>
      <c r="CR88" s="5"/>
      <c r="CS88" s="5"/>
      <c r="CT88" s="64">
        <v>0</v>
      </c>
      <c r="CU88" s="5"/>
      <c r="CV88" s="64">
        <v>0</v>
      </c>
      <c r="CW88" s="5"/>
      <c r="CX88" s="5"/>
      <c r="CY88" s="5"/>
      <c r="CZ88" s="5"/>
      <c r="DA88" s="5"/>
      <c r="DB88" s="5"/>
      <c r="DC88" s="5"/>
      <c r="DD88" s="5"/>
      <c r="DE88" s="5"/>
      <c r="DF88" s="5"/>
      <c r="DG88" s="5"/>
      <c r="DH88" s="5"/>
      <c r="DI88" s="5"/>
      <c r="DJ88" s="5"/>
      <c r="DK88" s="6">
        <v>19</v>
      </c>
      <c r="DL88" s="5">
        <v>48.52</v>
      </c>
      <c r="DM88" s="5" t="e">
        <f>VLOOKUP(DK88,변환표준점수!$BU$8:$CF$46,1+'표점 계산기'!$DV$4,FALSE)</f>
        <v>#N/A</v>
      </c>
      <c r="DN88" s="5"/>
      <c r="DO88" s="5"/>
      <c r="DP88" s="5"/>
      <c r="DQ88" s="5"/>
      <c r="DR88" s="5"/>
      <c r="DS88" s="5"/>
      <c r="DT88" s="5"/>
      <c r="DU88" s="6"/>
      <c r="DV88" s="6"/>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row>
    <row r="89" spans="1:162" x14ac:dyDescent="0.3">
      <c r="A89" s="5"/>
      <c r="B89" s="17" t="str">
        <f t="shared" si="34"/>
        <v/>
      </c>
      <c r="C89" s="23"/>
      <c r="D89" s="23"/>
      <c r="E89" s="23"/>
      <c r="F89" s="23"/>
      <c r="G89" s="23"/>
      <c r="H89" s="24"/>
      <c r="I89" s="24"/>
      <c r="J89" s="24"/>
      <c r="K89" s="24"/>
      <c r="L89" s="24"/>
      <c r="M89" s="24"/>
      <c r="N89" s="23"/>
      <c r="O89" s="24"/>
      <c r="P89" s="6"/>
      <c r="Q89" s="65">
        <f t="shared" si="35"/>
        <v>1</v>
      </c>
      <c r="R89" s="6" t="e">
        <f t="shared" si="41"/>
        <v>#N/A</v>
      </c>
      <c r="S89" s="6" t="e">
        <f t="shared" si="42"/>
        <v>#N/A</v>
      </c>
      <c r="T89" s="6" t="e">
        <f t="shared" si="43"/>
        <v>#N/A</v>
      </c>
      <c r="U89" s="6" t="e">
        <f t="shared" si="44"/>
        <v>#N/A</v>
      </c>
      <c r="V89" s="8" cm="1">
        <f t="array" ref="V89">IF(M89=0,0,IF(OR($DV$4=3,$DV$4=4),0,IF($DV$4=1,INDEX($DI$7:$DI$15,SUM(IF(M89&lt;$DH$7:$DH$15=TRUE,1,0))+1),VLOOKUP(M89,$DK$7:$DL$107,2,FALSE))))</f>
        <v>0</v>
      </c>
      <c r="W89" s="6" t="e">
        <f t="shared" si="33"/>
        <v>#N/A</v>
      </c>
      <c r="X89" s="65" cm="1">
        <f t="array" aca="1" ref="X89" ca="1">SUM(IF((IF(E89=0,INDIRECT(_xlfn.CONCAT($CQ$1,MATCH(F89,$CP$7:$CP$100,0)+6)):INDIRECT(_xlfn.CONCAT($CQ$1,MATCH(F89,$CP$7:$CP$100,0)+6+SUM(IF((F89=$CP$7:$CP$59)=TRUE,1,0))-1)),INDIRECT(_xlfn.CONCAT($CM$1,MATCH(E89,$CL$7:$CL$100,0)+6)):INDIRECT(_xlfn.CONCAT($CM$1,MATCH(E89,$CL$7:$CL$100,0)+6+SUM(IF((E89=$CL$7:$CL$59)=TRUE,1,0))-1)))*$S$3*$Q89)=0,0,1))</f>
        <v>2</v>
      </c>
      <c r="Y89" s="65" t="e" cm="1">
        <f t="array" aca="1" ref="Y89" ca="1">SUM(IF((TRANSPOSE(MMULT(MMULT(_xlfn.MUNIT(X89),IF(ROUND(MMULT(IF(E89=0,INDIRECT(_xlfn.CONCAT($CQ$1,MATCH(F89,$CP$7:$CP$100,0)+6)):INDIRECT(_xlfn.CONCAT($CQ$1,MATCH(F89,$CP$7:$CP$100,0)+6+SUM(IF((F89=$CP$7:$CP$59)=TRUE,1,0))-1)),INDIRECT(_xlfn.CONCAT($CM$1,MATCH(E89,$CL$7:$CL$100,0)+6)):INDIRECT(_xlfn.CONCAT($CM$1,MATCH(E89,$CL$7:$CL$100,0)+6+SUM(IF((E89=$CL$7:$CL$59)=TRUE,1,0))-1)))*$S$3*$Q89,1/TRANSPOSE(W89-INDIRECT(_xlfn.CONCAT($CI$1,MATCH(D89,$CH$7:$CH$100,0)+6)):INDIRECT(_xlfn.CONCAT($CI$1,MATCH(D89,$CH$7:$CH$100,0)+6+SUM(IF((D89=$CH$7:$CH$59)=TRUE,1,0))-1))*$R$3)),1)=1,1,0)),W89-INDIRECT(_xlfn.CONCAT($CI$1,MATCH(D89,$CH$7:$CH$100,0)+6)):INDIRECT(_xlfn.CONCAT($CI$1,MATCH(D89,$CH$7:$CH$100,0)+6+SUM(IF((D89=$CH$7:$CH$59)=TRUE,1,0))-1))*$R$3)))=0,0,1))</f>
        <v>#N/A</v>
      </c>
      <c r="Z89" s="65"/>
      <c r="AA89" s="65" t="str" cm="1">
        <f t="array" aca="1" ref="AA89" ca="1">IFERROR(ROUND(IF(_xlfn._xlws.SORT(TRANSPOSE(MMULT(MMULT(_xlfn.MUNIT(X89),IF(ROUND(MMULT(IF(E89=0,IF($DW$4=1,INDIRECT(_xlfn.CONCAT($CY$1,MATCH(F89,$CX$7:$CX$100,0)+6)):INDIRECT(_xlfn.CONCAT($CY$1,MATCH(F89,$CX$7:$CX$100,0)+6+SUM(IF((F89=$CX$7:$CX$59)=TRUE,1,0))-1)),INDIRECT(_xlfn.CONCAT($CQ$1,MATCH(F89,$CP$7:$CP$100,0)+6)):INDIRECT(_xlfn.CONCAT($CQ$1,MATCH(F89,$CP$7:$CP$100,0)+6+SUM(IF((F89=$CP$7:$CP$59)=TRUE,1,0))-1))),IF(OR($DW$4=2,$DW$4=3),INDIRECT(_xlfn.CONCAT($CU$1,MATCH(E89,$CT$7:$CT$100,0)+6)):INDIRECT(_xlfn.CONCAT($CU$1,MATCH(E89,$CT$7:$CT$100,0)+6+SUM(IF((E89=$CT$7:$CT$59)=TRUE,1,0))-1)),INDIRECT(_xlfn.CONCAT($CM$1,MATCH(E89,$CL$7:$CL$100,0)+6)):INDIRECT(_xlfn.CONCAT($CM$1,MATCH(E89,$CL$7:$CL$100,0)+6+SUM(IF((E89=$CL$7:$CL$59)=TRUE,1,0))-1))))*$S$3*IF(AND($DV$4=4,F89=0),1.1,1),1/TRANSPOSE(W89-INDIRECT(_xlfn.CONCAT($CI$1,MATCH(D89,$CH$7:$CH$100,0)+6)):INDIRECT(_xlfn.CONCAT($CI$1,MATCH(D89,$CH$7:$CH$100,0)+6+SUM(IF((D89=$CH$7:$CH$59)=TRUE,1,0))-1))*$R$3)),3)=1,1,0)),W89-INDIRECT(_xlfn.CONCAT($CI$1,MATCH(D89,$CH$7:$CH$100,0)+6)):INDIRECT(_xlfn.CONCAT($CI$1,MATCH(D89,$CH$7:$CH$100,0)+6+SUM(IF((D89=$CH$7:$CH$59)=TRUE,1,0))-1))*$R$3))/($S$3*$Q89),1,-1,TRUE)=0,"",_xlfn._xlws.SORT(TRANSPOSE(MMULT(MMULT(_xlfn.MUNIT(X89),IF(ROUND(MMULT(IF(E89=0,IF($DW$4=1,INDIRECT(_xlfn.CONCAT($CY$1,MATCH(F89,$CX$7:$CX$100,0)+6)):INDIRECT(_xlfn.CONCAT($CY$1,MATCH(F89,$CX$7:$CX$100,0)+6+SUM(IF((F89=$CX$7:$CX$59)=TRUE,1,0))-1)),INDIRECT(_xlfn.CONCAT($CQ$1,MATCH(F89,$CP$7:$CP$100,0)+6)):INDIRECT(_xlfn.CONCAT($CQ$1,MATCH(F89,$CP$7:$CP$100,0)+6+SUM(IF((F89=$CP$7:$CP$59)=TRUE,1,0))-1))),IF(OR($DW$4=2,$DW$4=3),INDIRECT(_xlfn.CONCAT($CU$1,MATCH(E89,$CT$7:$CT$100,0)+6)):INDIRECT(_xlfn.CONCAT($CU$1,MATCH(E89,$CT$7:$CT$100,0)+6+SUM(IF((E89=$CT$7:$CT$59)=TRUE,1,0))-1)),INDIRECT(_xlfn.CONCAT($CM$1,MATCH(E89,$CL$7:$CL$100,0)+6)):INDIRECT(_xlfn.CONCAT($CM$1,MATCH(E89,$CL$7:$CL$100,0)+6+SUM(IF((E89=$CL$7:$CL$59)=TRUE,1,0))-1))))*$S$3*IF(AND($DV$4=4,F89=0),1.1,1),1/TRANSPOSE(W89-INDIRECT(_xlfn.CONCAT($CI$1,MATCH(D89,$CH$7:$CH$100,0)+6)):INDIRECT(_xlfn.CONCAT($CI$1,MATCH(D89,$CH$7:$CH$100,0)+6+SUM(IF((D89=$CH$7:$CH$59)=TRUE,1,0))-1))*$R$3)),3)=1,1,0)),W89-INDIRECT(_xlfn.CONCAT($CI$1,MATCH(D89,$CH$7:$CH$100,0)+6)):INDIRECT(_xlfn.CONCAT($CI$1,MATCH(D89,$CH$7:$CH$100,0)+6+SUM(IF((D89=$CH$7:$CH$59)=TRUE,1,0))-1))*$R$3))/($S$3*$Q89),1,-1,TRUE)),1),"")</f>
        <v/>
      </c>
      <c r="AB89" s="65"/>
      <c r="AC89" s="65"/>
      <c r="AD89" s="65"/>
      <c r="AE89" s="65"/>
      <c r="AF89" s="65"/>
      <c r="AG89" s="65"/>
      <c r="AH89" s="65"/>
      <c r="AI89" s="6"/>
      <c r="AJ89" s="28" t="str">
        <f t="shared" ca="1" si="45"/>
        <v/>
      </c>
      <c r="AK89" s="29" t="str">
        <f t="shared" si="46"/>
        <v/>
      </c>
      <c r="AL89" s="29" t="str">
        <f t="shared" si="47"/>
        <v/>
      </c>
      <c r="AM89" s="29" t="str">
        <f t="shared" si="48"/>
        <v/>
      </c>
      <c r="AN89" s="112" t="str">
        <f t="shared" si="49"/>
        <v/>
      </c>
      <c r="AO89" s="28" t="str">
        <f t="shared" ca="1" si="36"/>
        <v/>
      </c>
      <c r="AP89" s="29" t="str">
        <f t="shared" si="37"/>
        <v/>
      </c>
      <c r="AQ89" s="29" t="str">
        <f t="shared" si="38"/>
        <v/>
      </c>
      <c r="AR89" s="29" t="str">
        <f t="shared" si="39"/>
        <v/>
      </c>
      <c r="AS89" s="30" t="str">
        <f t="shared" si="40"/>
        <v/>
      </c>
      <c r="AT89" s="6"/>
      <c r="AU89" s="20"/>
      <c r="AV89" s="20"/>
      <c r="AW89" s="44">
        <f t="shared" si="30"/>
        <v>12</v>
      </c>
      <c r="AX89" s="35" t="e">
        <f t="shared" si="31"/>
        <v>#N/A</v>
      </c>
      <c r="AY89" s="35" t="e" cm="1">
        <f t="array" ref="AY89">_xlfn.XMATCH(1,IF(IF((AU89=$DP$24:$EO$24)=TRUE,1,0)+IF((AV89=$DP$25:$EO$25)=TRUE,1,0)=2,1,0))</f>
        <v>#N/A</v>
      </c>
      <c r="AZ89" s="35" t="str" cm="1">
        <f t="array" aca="1" ref="AZ89:BD89" ca="1">AJ89:AN89</f>
        <v/>
      </c>
      <c r="BA89" s="35" t="str">
        <f ca="1"/>
        <v/>
      </c>
      <c r="BB89" s="35" t="str">
        <f ca="1"/>
        <v/>
      </c>
      <c r="BC89" s="35" t="str">
        <f ca="1"/>
        <v/>
      </c>
      <c r="BD89" s="35" t="str">
        <f ca="1"/>
        <v/>
      </c>
      <c r="BE89" s="35">
        <f t="shared" si="32"/>
        <v>0</v>
      </c>
      <c r="BF89" s="35" t="e" cm="1">
        <f t="array" ref="BF89">IF(AND(BE89=1,AX89&lt;&gt;1),VLOOKUP(E89,변환표준점수!$H$8:$O$60,_xlfn.XMATCH('표점 계산기'!$AU89,변환표준점수!$I$6:$O$6)+1,FALSE),IF(AND($E89=0,$DW$4=1),INDEX($CQ$7:$CQ$73,SUM(IF(AO89=$CY$7:$CY$59,ROW($A$1:$A$50),0))),IF(AND($E89&lt;&gt;0,$DW$4&lt;&gt;1),INDEX($CM$7:$CM$73,SUM(IF(AO89=$CU$7:$CU$59,ROW($A$1:$A$50),0))),AO89:AS89)))</f>
        <v>#N/A</v>
      </c>
      <c r="BG89" s="35"/>
      <c r="BH89" s="35"/>
      <c r="BI89" s="35"/>
      <c r="BJ89" s="35"/>
      <c r="BK89" s="35" t="e">
        <f>VLOOKUP(G89,변환표준점수!$X$8:$AM$16,_xlfn.XMATCH(AU89,변환표준점수!$Y$5:$AM$5)+IF(OR(AW89=6,AW89=7,AW89=10,AW89=11),IF(AX89=1,0,1),0)+1,FALSE)</f>
        <v>#N/A</v>
      </c>
      <c r="BL89" s="35" t="e">
        <f>VLOOKUP(H89,변환표준점수!$AO$8:$BE$16,_xlfn.XMATCH(AU89,변환표준점수!$AP$5:$BE$5)+IF(OR(AW89=3,AW89=6,AW89=8,AW89=9,AW89=10),IF(AX89=1,0,1),0)+1,FALSE)</f>
        <v>#N/A</v>
      </c>
      <c r="BM89" s="35" t="e">
        <f>IF(I89=0,VLOOKUP(K89,변환표준점수!$BU$8:$CF$62,'표점 계산기'!$AW89+1,FALSE),VLOOKUP(I89,변환표준점수!$BH$8:$BS$62,'표점 계산기'!$AW89+1,FALSE))</f>
        <v>#N/A</v>
      </c>
      <c r="BN89" s="35" t="e">
        <f>IF(J89=0,VLOOKUP(L89,변환표준점수!$BU$8:$CF$62,'표점 계산기'!$AW89+1,FALSE),VLOOKUP(J89,변환표준점수!$BH$8:$BS$62,'표점 계산기'!$AW89+1,FALSE))</f>
        <v>#N/A</v>
      </c>
      <c r="BO89" s="35" cm="1">
        <f t="array" ref="BO89">IF(M89=0,0,IF(OR(AW89=3,AW89=4),0,IF(AW89=1,INDEX($DI$7:$DI$15,SUM(IF(M89&lt;$DH$7:$DH$15=TRUE,1,0))+1),VLOOKUP(M89,변환표준점수!$BH$8:$BS$62,'표점 계산기'!AW89+1,FALSE))))</f>
        <v>0</v>
      </c>
      <c r="BP89" s="35" t="e" cm="1">
        <f t="array" ref="BP89">INDEX($DP$24:$EO$31,COLUMN(C84),$AY89)</f>
        <v>#N/A</v>
      </c>
      <c r="BQ89" s="35" t="e" cm="1">
        <f t="array" ref="BQ89">INDEX($DP$24:$EO$31,COLUMN(D84),$AY89)</f>
        <v>#N/A</v>
      </c>
      <c r="BR89" s="35" t="e" cm="1">
        <f t="array" ref="BR89">INDEX($DP$24:$EO$31,COLUMN(E84),$AY89)</f>
        <v>#N/A</v>
      </c>
      <c r="BS89" s="35" t="e" cm="1">
        <f t="array" ref="BS89">INDEX($DP$24:$EO$31,COLUMN(F84),$AY89)</f>
        <v>#N/A</v>
      </c>
      <c r="BT89" s="35" t="e" cm="1">
        <f t="array" ref="BT89">INDEX($DP$24:$EO$31,COLUMN(G84),$AY89)</f>
        <v>#N/A</v>
      </c>
      <c r="BU89" s="35" t="e" cm="1">
        <f t="array" ref="BU89">INDEX($DP$24:$EO$31,COLUMN(H84),$AY89)</f>
        <v>#N/A</v>
      </c>
      <c r="BV89" s="59" t="str" cm="1">
        <f t="array" aca="1" ref="BV89:BZ89" ca="1">IFERROR(ROUND(IF(IFERROR(BF89:BJ89/BF89:BJ89,0)=1,(IFERROR(AZ89:BD89*BP89,0)+IFERROR(BF89:BJ89*BQ89,0)+(SUM(BM89:BO89)-MIN(BM89:BO89))*BR89+BK89*BS89+BL89*BT89)*BU89+BK89*(1-BS89)+BL89*(1-BT89)+IF(AW89=1,BO89,0),""),2),"")</f>
        <v/>
      </c>
      <c r="BW89" s="48" t="str">
        <f ca="1"/>
        <v/>
      </c>
      <c r="BX89" s="48" t="str">
        <f ca="1"/>
        <v/>
      </c>
      <c r="BY89" s="48" t="str">
        <f ca="1"/>
        <v/>
      </c>
      <c r="BZ89" s="60" t="str">
        <f ca="1"/>
        <v/>
      </c>
      <c r="CA89" s="6"/>
      <c r="CB89" s="5"/>
      <c r="CC89" s="5"/>
      <c r="CD89" s="5"/>
      <c r="CE89" s="5"/>
      <c r="CF89" s="5"/>
      <c r="CG89" s="5"/>
      <c r="CH89" s="64">
        <v>1</v>
      </c>
      <c r="CI89" s="64">
        <v>56</v>
      </c>
      <c r="CJ89" s="64">
        <v>1</v>
      </c>
      <c r="CK89" s="5"/>
      <c r="CL89" s="64">
        <v>0</v>
      </c>
      <c r="CM89" s="64">
        <v>54</v>
      </c>
      <c r="CN89" s="64">
        <v>0</v>
      </c>
      <c r="CO89" s="5"/>
      <c r="CP89" s="5"/>
      <c r="CQ89" s="5"/>
      <c r="CR89" s="5"/>
      <c r="CS89" s="5"/>
      <c r="CT89" s="64">
        <v>0</v>
      </c>
      <c r="CU89" s="5"/>
      <c r="CV89" s="64">
        <v>0</v>
      </c>
      <c r="CW89" s="5"/>
      <c r="CX89" s="5"/>
      <c r="CY89" s="5"/>
      <c r="CZ89" s="5"/>
      <c r="DA89" s="5"/>
      <c r="DB89" s="5"/>
      <c r="DC89" s="5"/>
      <c r="DD89" s="5"/>
      <c r="DE89" s="5"/>
      <c r="DF89" s="5"/>
      <c r="DG89" s="5"/>
      <c r="DH89" s="5"/>
      <c r="DI89" s="5"/>
      <c r="DJ89" s="5"/>
      <c r="DK89" s="6">
        <v>18</v>
      </c>
      <c r="DL89" s="5">
        <v>48.52</v>
      </c>
      <c r="DM89" s="5" t="e">
        <f>VLOOKUP(DK89,변환표준점수!$BU$8:$CF$46,1+'표점 계산기'!$DV$4,FALSE)</f>
        <v>#N/A</v>
      </c>
      <c r="DN89" s="5"/>
      <c r="DO89" s="5"/>
      <c r="DP89" s="5"/>
      <c r="DQ89" s="5"/>
      <c r="DR89" s="5"/>
      <c r="DS89" s="5"/>
      <c r="DT89" s="5"/>
      <c r="DU89" s="6"/>
      <c r="DV89" s="6"/>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row>
    <row r="90" spans="1:162" x14ac:dyDescent="0.3">
      <c r="A90" s="5"/>
      <c r="B90" s="17" t="str">
        <f t="shared" si="34"/>
        <v/>
      </c>
      <c r="C90" s="23"/>
      <c r="D90" s="23"/>
      <c r="E90" s="23"/>
      <c r="F90" s="23"/>
      <c r="G90" s="23"/>
      <c r="H90" s="24"/>
      <c r="I90" s="24"/>
      <c r="J90" s="24"/>
      <c r="K90" s="24"/>
      <c r="L90" s="24"/>
      <c r="M90" s="24"/>
      <c r="N90" s="23"/>
      <c r="O90" s="24"/>
      <c r="P90" s="6"/>
      <c r="Q90" s="65">
        <f t="shared" si="35"/>
        <v>1</v>
      </c>
      <c r="R90" s="6" t="e">
        <f t="shared" si="41"/>
        <v>#N/A</v>
      </c>
      <c r="S90" s="6" t="e">
        <f t="shared" si="42"/>
        <v>#N/A</v>
      </c>
      <c r="T90" s="6" t="e">
        <f t="shared" si="43"/>
        <v>#N/A</v>
      </c>
      <c r="U90" s="6" t="e">
        <f t="shared" si="44"/>
        <v>#N/A</v>
      </c>
      <c r="V90" s="8" cm="1">
        <f t="array" ref="V90">IF(M90=0,0,IF(OR($DV$4=3,$DV$4=4),0,IF($DV$4=1,INDEX($DI$7:$DI$15,SUM(IF(M90&lt;$DH$7:$DH$15=TRUE,1,0))+1),VLOOKUP(M90,$DK$7:$DL$107,2,FALSE))))</f>
        <v>0</v>
      </c>
      <c r="W90" s="6" t="e">
        <f t="shared" si="33"/>
        <v>#N/A</v>
      </c>
      <c r="X90" s="65" cm="1">
        <f t="array" aca="1" ref="X90" ca="1">SUM(IF((IF(E90=0,INDIRECT(_xlfn.CONCAT($CQ$1,MATCH(F90,$CP$7:$CP$100,0)+6)):INDIRECT(_xlfn.CONCAT($CQ$1,MATCH(F90,$CP$7:$CP$100,0)+6+SUM(IF((F90=$CP$7:$CP$59)=TRUE,1,0))-1)),INDIRECT(_xlfn.CONCAT($CM$1,MATCH(E90,$CL$7:$CL$100,0)+6)):INDIRECT(_xlfn.CONCAT($CM$1,MATCH(E90,$CL$7:$CL$100,0)+6+SUM(IF((E90=$CL$7:$CL$59)=TRUE,1,0))-1)))*$S$3*$Q90)=0,0,1))</f>
        <v>2</v>
      </c>
      <c r="Y90" s="65" t="e" cm="1">
        <f t="array" aca="1" ref="Y90" ca="1">SUM(IF((TRANSPOSE(MMULT(MMULT(_xlfn.MUNIT(X90),IF(ROUND(MMULT(IF(E90=0,INDIRECT(_xlfn.CONCAT($CQ$1,MATCH(F90,$CP$7:$CP$100,0)+6)):INDIRECT(_xlfn.CONCAT($CQ$1,MATCH(F90,$CP$7:$CP$100,0)+6+SUM(IF((F90=$CP$7:$CP$59)=TRUE,1,0))-1)),INDIRECT(_xlfn.CONCAT($CM$1,MATCH(E90,$CL$7:$CL$100,0)+6)):INDIRECT(_xlfn.CONCAT($CM$1,MATCH(E90,$CL$7:$CL$100,0)+6+SUM(IF((E90=$CL$7:$CL$59)=TRUE,1,0))-1)))*$S$3*$Q90,1/TRANSPOSE(W90-INDIRECT(_xlfn.CONCAT($CI$1,MATCH(D90,$CH$7:$CH$100,0)+6)):INDIRECT(_xlfn.CONCAT($CI$1,MATCH(D90,$CH$7:$CH$100,0)+6+SUM(IF((D90=$CH$7:$CH$59)=TRUE,1,0))-1))*$R$3)),1)=1,1,0)),W90-INDIRECT(_xlfn.CONCAT($CI$1,MATCH(D90,$CH$7:$CH$100,0)+6)):INDIRECT(_xlfn.CONCAT($CI$1,MATCH(D90,$CH$7:$CH$100,0)+6+SUM(IF((D90=$CH$7:$CH$59)=TRUE,1,0))-1))*$R$3)))=0,0,1))</f>
        <v>#N/A</v>
      </c>
      <c r="Z90" s="65"/>
      <c r="AA90" s="65" t="str" cm="1">
        <f t="array" aca="1" ref="AA90" ca="1">IFERROR(ROUND(IF(_xlfn._xlws.SORT(TRANSPOSE(MMULT(MMULT(_xlfn.MUNIT(X90),IF(ROUND(MMULT(IF(E90=0,IF($DW$4=1,INDIRECT(_xlfn.CONCAT($CY$1,MATCH(F90,$CX$7:$CX$100,0)+6)):INDIRECT(_xlfn.CONCAT($CY$1,MATCH(F90,$CX$7:$CX$100,0)+6+SUM(IF((F90=$CX$7:$CX$59)=TRUE,1,0))-1)),INDIRECT(_xlfn.CONCAT($CQ$1,MATCH(F90,$CP$7:$CP$100,0)+6)):INDIRECT(_xlfn.CONCAT($CQ$1,MATCH(F90,$CP$7:$CP$100,0)+6+SUM(IF((F90=$CP$7:$CP$59)=TRUE,1,0))-1))),IF(OR($DW$4=2,$DW$4=3),INDIRECT(_xlfn.CONCAT($CU$1,MATCH(E90,$CT$7:$CT$100,0)+6)):INDIRECT(_xlfn.CONCAT($CU$1,MATCH(E90,$CT$7:$CT$100,0)+6+SUM(IF((E90=$CT$7:$CT$59)=TRUE,1,0))-1)),INDIRECT(_xlfn.CONCAT($CM$1,MATCH(E90,$CL$7:$CL$100,0)+6)):INDIRECT(_xlfn.CONCAT($CM$1,MATCH(E90,$CL$7:$CL$100,0)+6+SUM(IF((E90=$CL$7:$CL$59)=TRUE,1,0))-1))))*$S$3*IF(AND($DV$4=4,F90=0),1.1,1),1/TRANSPOSE(W90-INDIRECT(_xlfn.CONCAT($CI$1,MATCH(D90,$CH$7:$CH$100,0)+6)):INDIRECT(_xlfn.CONCAT($CI$1,MATCH(D90,$CH$7:$CH$100,0)+6+SUM(IF((D90=$CH$7:$CH$59)=TRUE,1,0))-1))*$R$3)),3)=1,1,0)),W90-INDIRECT(_xlfn.CONCAT($CI$1,MATCH(D90,$CH$7:$CH$100,0)+6)):INDIRECT(_xlfn.CONCAT($CI$1,MATCH(D90,$CH$7:$CH$100,0)+6+SUM(IF((D90=$CH$7:$CH$59)=TRUE,1,0))-1))*$R$3))/($S$3*$Q90),1,-1,TRUE)=0,"",_xlfn._xlws.SORT(TRANSPOSE(MMULT(MMULT(_xlfn.MUNIT(X90),IF(ROUND(MMULT(IF(E90=0,IF($DW$4=1,INDIRECT(_xlfn.CONCAT($CY$1,MATCH(F90,$CX$7:$CX$100,0)+6)):INDIRECT(_xlfn.CONCAT($CY$1,MATCH(F90,$CX$7:$CX$100,0)+6+SUM(IF((F90=$CX$7:$CX$59)=TRUE,1,0))-1)),INDIRECT(_xlfn.CONCAT($CQ$1,MATCH(F90,$CP$7:$CP$100,0)+6)):INDIRECT(_xlfn.CONCAT($CQ$1,MATCH(F90,$CP$7:$CP$100,0)+6+SUM(IF((F90=$CP$7:$CP$59)=TRUE,1,0))-1))),IF(OR($DW$4=2,$DW$4=3),INDIRECT(_xlfn.CONCAT($CU$1,MATCH(E90,$CT$7:$CT$100,0)+6)):INDIRECT(_xlfn.CONCAT($CU$1,MATCH(E90,$CT$7:$CT$100,0)+6+SUM(IF((E90=$CT$7:$CT$59)=TRUE,1,0))-1)),INDIRECT(_xlfn.CONCAT($CM$1,MATCH(E90,$CL$7:$CL$100,0)+6)):INDIRECT(_xlfn.CONCAT($CM$1,MATCH(E90,$CL$7:$CL$100,0)+6+SUM(IF((E90=$CL$7:$CL$59)=TRUE,1,0))-1))))*$S$3*IF(AND($DV$4=4,F90=0),1.1,1),1/TRANSPOSE(W90-INDIRECT(_xlfn.CONCAT($CI$1,MATCH(D90,$CH$7:$CH$100,0)+6)):INDIRECT(_xlfn.CONCAT($CI$1,MATCH(D90,$CH$7:$CH$100,0)+6+SUM(IF((D90=$CH$7:$CH$59)=TRUE,1,0))-1))*$R$3)),3)=1,1,0)),W90-INDIRECT(_xlfn.CONCAT($CI$1,MATCH(D90,$CH$7:$CH$100,0)+6)):INDIRECT(_xlfn.CONCAT($CI$1,MATCH(D90,$CH$7:$CH$100,0)+6+SUM(IF((D90=$CH$7:$CH$59)=TRUE,1,0))-1))*$R$3))/($S$3*$Q90),1,-1,TRUE)),1),"")</f>
        <v/>
      </c>
      <c r="AB90" s="65"/>
      <c r="AC90" s="65"/>
      <c r="AD90" s="65"/>
      <c r="AE90" s="65"/>
      <c r="AF90" s="65"/>
      <c r="AG90" s="65"/>
      <c r="AH90" s="65"/>
      <c r="AI90" s="6"/>
      <c r="AJ90" s="28" t="str">
        <f t="shared" ca="1" si="45"/>
        <v/>
      </c>
      <c r="AK90" s="29" t="str">
        <f t="shared" si="46"/>
        <v/>
      </c>
      <c r="AL90" s="29" t="str">
        <f t="shared" si="47"/>
        <v/>
      </c>
      <c r="AM90" s="29" t="str">
        <f t="shared" si="48"/>
        <v/>
      </c>
      <c r="AN90" s="112" t="str">
        <f t="shared" si="49"/>
        <v/>
      </c>
      <c r="AO90" s="28" t="str">
        <f t="shared" ca="1" si="36"/>
        <v/>
      </c>
      <c r="AP90" s="29" t="str">
        <f t="shared" si="37"/>
        <v/>
      </c>
      <c r="AQ90" s="29" t="str">
        <f t="shared" si="38"/>
        <v/>
      </c>
      <c r="AR90" s="29" t="str">
        <f t="shared" si="39"/>
        <v/>
      </c>
      <c r="AS90" s="30" t="str">
        <f t="shared" si="40"/>
        <v/>
      </c>
      <c r="AT90" s="6"/>
      <c r="AU90" s="20"/>
      <c r="AV90" s="20"/>
      <c r="AW90" s="44">
        <f t="shared" si="30"/>
        <v>12</v>
      </c>
      <c r="AX90" s="35" t="e">
        <f t="shared" si="31"/>
        <v>#N/A</v>
      </c>
      <c r="AY90" s="35" t="e" cm="1">
        <f t="array" ref="AY90">_xlfn.XMATCH(1,IF(IF((AU90=$DP$24:$EO$24)=TRUE,1,0)+IF((AV90=$DP$25:$EO$25)=TRUE,1,0)=2,1,0))</f>
        <v>#N/A</v>
      </c>
      <c r="AZ90" s="35" t="str" cm="1">
        <f t="array" aca="1" ref="AZ90:BD90" ca="1">AJ90:AN90</f>
        <v/>
      </c>
      <c r="BA90" s="35" t="str">
        <f ca="1"/>
        <v/>
      </c>
      <c r="BB90" s="35" t="str">
        <f ca="1"/>
        <v/>
      </c>
      <c r="BC90" s="35" t="str">
        <f ca="1"/>
        <v/>
      </c>
      <c r="BD90" s="35" t="str">
        <f ca="1"/>
        <v/>
      </c>
      <c r="BE90" s="35">
        <f t="shared" si="32"/>
        <v>0</v>
      </c>
      <c r="BF90" s="35" t="e" cm="1">
        <f t="array" ref="BF90">IF(AND(BE90=1,AX90&lt;&gt;1),VLOOKUP(E90,변환표준점수!$H$8:$O$60,_xlfn.XMATCH('표점 계산기'!$AU90,변환표준점수!$I$6:$O$6)+1,FALSE),IF(AND($E90=0,$DW$4=1),INDEX($CQ$7:$CQ$73,SUM(IF(AO90=$CY$7:$CY$59,ROW($A$1:$A$50),0))),IF(AND($E90&lt;&gt;0,$DW$4&lt;&gt;1),INDEX($CM$7:$CM$73,SUM(IF(AO90=$CU$7:$CU$59,ROW($A$1:$A$50),0))),AO90:AS90)))</f>
        <v>#N/A</v>
      </c>
      <c r="BG90" s="35"/>
      <c r="BH90" s="35"/>
      <c r="BI90" s="35"/>
      <c r="BJ90" s="35"/>
      <c r="BK90" s="35" t="e">
        <f>VLOOKUP(G90,변환표준점수!$X$8:$AM$16,_xlfn.XMATCH(AU90,변환표준점수!$Y$5:$AM$5)+IF(OR(AW90=6,AW90=7,AW90=10,AW90=11),IF(AX90=1,0,1),0)+1,FALSE)</f>
        <v>#N/A</v>
      </c>
      <c r="BL90" s="35" t="e">
        <f>VLOOKUP(H90,변환표준점수!$AO$8:$BE$16,_xlfn.XMATCH(AU90,변환표준점수!$AP$5:$BE$5)+IF(OR(AW90=3,AW90=6,AW90=8,AW90=9,AW90=10),IF(AX90=1,0,1),0)+1,FALSE)</f>
        <v>#N/A</v>
      </c>
      <c r="BM90" s="35" t="e">
        <f>IF(I90=0,VLOOKUP(K90,변환표준점수!$BU$8:$CF$62,'표점 계산기'!$AW90+1,FALSE),VLOOKUP(I90,변환표준점수!$BH$8:$BS$62,'표점 계산기'!$AW90+1,FALSE))</f>
        <v>#N/A</v>
      </c>
      <c r="BN90" s="35" t="e">
        <f>IF(J90=0,VLOOKUP(L90,변환표준점수!$BU$8:$CF$62,'표점 계산기'!$AW90+1,FALSE),VLOOKUP(J90,변환표준점수!$BH$8:$BS$62,'표점 계산기'!$AW90+1,FALSE))</f>
        <v>#N/A</v>
      </c>
      <c r="BO90" s="35" cm="1">
        <f t="array" ref="BO90">IF(M90=0,0,IF(OR(AW90=3,AW90=4),0,IF(AW90=1,INDEX($DI$7:$DI$15,SUM(IF(M90&lt;$DH$7:$DH$15=TRUE,1,0))+1),VLOOKUP(M90,변환표준점수!$BH$8:$BS$62,'표점 계산기'!AW90+1,FALSE))))</f>
        <v>0</v>
      </c>
      <c r="BP90" s="35" t="e" cm="1">
        <f t="array" ref="BP90">INDEX($DP$24:$EO$31,COLUMN(C85),$AY90)</f>
        <v>#N/A</v>
      </c>
      <c r="BQ90" s="35" t="e" cm="1">
        <f t="array" ref="BQ90">INDEX($DP$24:$EO$31,COLUMN(D85),$AY90)</f>
        <v>#N/A</v>
      </c>
      <c r="BR90" s="35" t="e" cm="1">
        <f t="array" ref="BR90">INDEX($DP$24:$EO$31,COLUMN(E85),$AY90)</f>
        <v>#N/A</v>
      </c>
      <c r="BS90" s="35" t="e" cm="1">
        <f t="array" ref="BS90">INDEX($DP$24:$EO$31,COLUMN(F85),$AY90)</f>
        <v>#N/A</v>
      </c>
      <c r="BT90" s="35" t="e" cm="1">
        <f t="array" ref="BT90">INDEX($DP$24:$EO$31,COLUMN(G85),$AY90)</f>
        <v>#N/A</v>
      </c>
      <c r="BU90" s="35" t="e" cm="1">
        <f t="array" ref="BU90">INDEX($DP$24:$EO$31,COLUMN(H85),$AY90)</f>
        <v>#N/A</v>
      </c>
      <c r="BV90" s="59" t="str" cm="1">
        <f t="array" aca="1" ref="BV90:BZ90" ca="1">IFERROR(ROUND(IF(IFERROR(BF90:BJ90/BF90:BJ90,0)=1,(IFERROR(AZ90:BD90*BP90,0)+IFERROR(BF90:BJ90*BQ90,0)+(SUM(BM90:BO90)-MIN(BM90:BO90))*BR90+BK90*BS90+BL90*BT90)*BU90+BK90*(1-BS90)+BL90*(1-BT90)+IF(AW90=1,BO90,0),""),2),"")</f>
        <v/>
      </c>
      <c r="BW90" s="48" t="str">
        <f ca="1"/>
        <v/>
      </c>
      <c r="BX90" s="48" t="str">
        <f ca="1"/>
        <v/>
      </c>
      <c r="BY90" s="48" t="str">
        <f ca="1"/>
        <v/>
      </c>
      <c r="BZ90" s="60" t="str">
        <f ca="1"/>
        <v/>
      </c>
      <c r="CA90" s="6"/>
      <c r="CB90" s="5"/>
      <c r="CC90" s="5"/>
      <c r="CD90" s="5"/>
      <c r="CE90" s="5"/>
      <c r="CF90" s="5"/>
      <c r="CG90" s="5"/>
      <c r="CH90" s="64">
        <v>1</v>
      </c>
      <c r="CI90" s="64">
        <v>55</v>
      </c>
      <c r="CJ90" s="64">
        <v>1</v>
      </c>
      <c r="CK90" s="5"/>
      <c r="CL90" s="64">
        <v>0</v>
      </c>
      <c r="CM90" s="64">
        <v>53</v>
      </c>
      <c r="CN90" s="64">
        <v>0</v>
      </c>
      <c r="CO90" s="5"/>
      <c r="CP90" s="5"/>
      <c r="CQ90" s="5"/>
      <c r="CR90" s="5"/>
      <c r="CS90" s="5"/>
      <c r="CT90" s="64">
        <v>0</v>
      </c>
      <c r="CU90" s="5"/>
      <c r="CV90" s="64">
        <v>0</v>
      </c>
      <c r="CW90" s="5"/>
      <c r="CX90" s="5"/>
      <c r="CY90" s="5"/>
      <c r="CZ90" s="5"/>
      <c r="DA90" s="5"/>
      <c r="DB90" s="5"/>
      <c r="DC90" s="5"/>
      <c r="DD90" s="5"/>
      <c r="DE90" s="5"/>
      <c r="DF90" s="5"/>
      <c r="DG90" s="5"/>
      <c r="DH90" s="5"/>
      <c r="DI90" s="5"/>
      <c r="DJ90" s="5"/>
      <c r="DK90" s="5">
        <v>17</v>
      </c>
      <c r="DL90" s="5">
        <v>48.52</v>
      </c>
      <c r="DM90" s="5" t="e">
        <f>VLOOKUP(DK90,변환표준점수!$BU$8:$CF$46,1+'표점 계산기'!$DV$4,FALSE)</f>
        <v>#N/A</v>
      </c>
      <c r="DN90" s="5"/>
      <c r="DO90" s="5"/>
      <c r="DP90" s="5"/>
      <c r="DQ90" s="5"/>
      <c r="DR90" s="5"/>
      <c r="DS90" s="5"/>
      <c r="DT90" s="5"/>
      <c r="DU90" s="6"/>
      <c r="DV90" s="6"/>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row>
    <row r="91" spans="1:162" x14ac:dyDescent="0.3">
      <c r="A91" s="5"/>
      <c r="B91" s="17" t="str">
        <f t="shared" si="34"/>
        <v/>
      </c>
      <c r="C91" s="23"/>
      <c r="D91" s="23"/>
      <c r="E91" s="23"/>
      <c r="F91" s="23"/>
      <c r="G91" s="23"/>
      <c r="H91" s="24"/>
      <c r="I91" s="24"/>
      <c r="J91" s="24"/>
      <c r="K91" s="24"/>
      <c r="L91" s="24"/>
      <c r="M91" s="24"/>
      <c r="N91" s="23"/>
      <c r="O91" s="24"/>
      <c r="P91" s="6"/>
      <c r="Q91" s="65">
        <f t="shared" si="35"/>
        <v>1</v>
      </c>
      <c r="R91" s="6" t="e">
        <f t="shared" si="41"/>
        <v>#N/A</v>
      </c>
      <c r="S91" s="6" t="e">
        <f t="shared" si="42"/>
        <v>#N/A</v>
      </c>
      <c r="T91" s="6" t="e">
        <f t="shared" si="43"/>
        <v>#N/A</v>
      </c>
      <c r="U91" s="6" t="e">
        <f t="shared" si="44"/>
        <v>#N/A</v>
      </c>
      <c r="V91" s="8" cm="1">
        <f t="array" ref="V91">IF(M91=0,0,IF(OR($DV$4=3,$DV$4=4),0,IF($DV$4=1,INDEX($DI$7:$DI$15,SUM(IF(M91&lt;$DH$7:$DH$15=TRUE,1,0))+1),VLOOKUP(M91,$DK$7:$DL$107,2,FALSE))))</f>
        <v>0</v>
      </c>
      <c r="W91" s="6" t="e">
        <f t="shared" si="33"/>
        <v>#N/A</v>
      </c>
      <c r="X91" s="65" cm="1">
        <f t="array" aca="1" ref="X91" ca="1">SUM(IF((IF(E91=0,INDIRECT(_xlfn.CONCAT($CQ$1,MATCH(F91,$CP$7:$CP$100,0)+6)):INDIRECT(_xlfn.CONCAT($CQ$1,MATCH(F91,$CP$7:$CP$100,0)+6+SUM(IF((F91=$CP$7:$CP$59)=TRUE,1,0))-1)),INDIRECT(_xlfn.CONCAT($CM$1,MATCH(E91,$CL$7:$CL$100,0)+6)):INDIRECT(_xlfn.CONCAT($CM$1,MATCH(E91,$CL$7:$CL$100,0)+6+SUM(IF((E91=$CL$7:$CL$59)=TRUE,1,0))-1)))*$S$3*$Q91)=0,0,1))</f>
        <v>2</v>
      </c>
      <c r="Y91" s="65" t="e" cm="1">
        <f t="array" aca="1" ref="Y91" ca="1">SUM(IF((TRANSPOSE(MMULT(MMULT(_xlfn.MUNIT(X91),IF(ROUND(MMULT(IF(E91=0,INDIRECT(_xlfn.CONCAT($CQ$1,MATCH(F91,$CP$7:$CP$100,0)+6)):INDIRECT(_xlfn.CONCAT($CQ$1,MATCH(F91,$CP$7:$CP$100,0)+6+SUM(IF((F91=$CP$7:$CP$59)=TRUE,1,0))-1)),INDIRECT(_xlfn.CONCAT($CM$1,MATCH(E91,$CL$7:$CL$100,0)+6)):INDIRECT(_xlfn.CONCAT($CM$1,MATCH(E91,$CL$7:$CL$100,0)+6+SUM(IF((E91=$CL$7:$CL$59)=TRUE,1,0))-1)))*$S$3*$Q91,1/TRANSPOSE(W91-INDIRECT(_xlfn.CONCAT($CI$1,MATCH(D91,$CH$7:$CH$100,0)+6)):INDIRECT(_xlfn.CONCAT($CI$1,MATCH(D91,$CH$7:$CH$100,0)+6+SUM(IF((D91=$CH$7:$CH$59)=TRUE,1,0))-1))*$R$3)),1)=1,1,0)),W91-INDIRECT(_xlfn.CONCAT($CI$1,MATCH(D91,$CH$7:$CH$100,0)+6)):INDIRECT(_xlfn.CONCAT($CI$1,MATCH(D91,$CH$7:$CH$100,0)+6+SUM(IF((D91=$CH$7:$CH$59)=TRUE,1,0))-1))*$R$3)))=0,0,1))</f>
        <v>#N/A</v>
      </c>
      <c r="Z91" s="65"/>
      <c r="AA91" s="65" t="str" cm="1">
        <f t="array" aca="1" ref="AA91" ca="1">IFERROR(ROUND(IF(_xlfn._xlws.SORT(TRANSPOSE(MMULT(MMULT(_xlfn.MUNIT(X91),IF(ROUND(MMULT(IF(E91=0,IF($DW$4=1,INDIRECT(_xlfn.CONCAT($CY$1,MATCH(F91,$CX$7:$CX$100,0)+6)):INDIRECT(_xlfn.CONCAT($CY$1,MATCH(F91,$CX$7:$CX$100,0)+6+SUM(IF((F91=$CX$7:$CX$59)=TRUE,1,0))-1)),INDIRECT(_xlfn.CONCAT($CQ$1,MATCH(F91,$CP$7:$CP$100,0)+6)):INDIRECT(_xlfn.CONCAT($CQ$1,MATCH(F91,$CP$7:$CP$100,0)+6+SUM(IF((F91=$CP$7:$CP$59)=TRUE,1,0))-1))),IF(OR($DW$4=2,$DW$4=3),INDIRECT(_xlfn.CONCAT($CU$1,MATCH(E91,$CT$7:$CT$100,0)+6)):INDIRECT(_xlfn.CONCAT($CU$1,MATCH(E91,$CT$7:$CT$100,0)+6+SUM(IF((E91=$CT$7:$CT$59)=TRUE,1,0))-1)),INDIRECT(_xlfn.CONCAT($CM$1,MATCH(E91,$CL$7:$CL$100,0)+6)):INDIRECT(_xlfn.CONCAT($CM$1,MATCH(E91,$CL$7:$CL$100,0)+6+SUM(IF((E91=$CL$7:$CL$59)=TRUE,1,0))-1))))*$S$3*IF(AND($DV$4=4,F91=0),1.1,1),1/TRANSPOSE(W91-INDIRECT(_xlfn.CONCAT($CI$1,MATCH(D91,$CH$7:$CH$100,0)+6)):INDIRECT(_xlfn.CONCAT($CI$1,MATCH(D91,$CH$7:$CH$100,0)+6+SUM(IF((D91=$CH$7:$CH$59)=TRUE,1,0))-1))*$R$3)),3)=1,1,0)),W91-INDIRECT(_xlfn.CONCAT($CI$1,MATCH(D91,$CH$7:$CH$100,0)+6)):INDIRECT(_xlfn.CONCAT($CI$1,MATCH(D91,$CH$7:$CH$100,0)+6+SUM(IF((D91=$CH$7:$CH$59)=TRUE,1,0))-1))*$R$3))/($S$3*$Q91),1,-1,TRUE)=0,"",_xlfn._xlws.SORT(TRANSPOSE(MMULT(MMULT(_xlfn.MUNIT(X91),IF(ROUND(MMULT(IF(E91=0,IF($DW$4=1,INDIRECT(_xlfn.CONCAT($CY$1,MATCH(F91,$CX$7:$CX$100,0)+6)):INDIRECT(_xlfn.CONCAT($CY$1,MATCH(F91,$CX$7:$CX$100,0)+6+SUM(IF((F91=$CX$7:$CX$59)=TRUE,1,0))-1)),INDIRECT(_xlfn.CONCAT($CQ$1,MATCH(F91,$CP$7:$CP$100,0)+6)):INDIRECT(_xlfn.CONCAT($CQ$1,MATCH(F91,$CP$7:$CP$100,0)+6+SUM(IF((F91=$CP$7:$CP$59)=TRUE,1,0))-1))),IF(OR($DW$4=2,$DW$4=3),INDIRECT(_xlfn.CONCAT($CU$1,MATCH(E91,$CT$7:$CT$100,0)+6)):INDIRECT(_xlfn.CONCAT($CU$1,MATCH(E91,$CT$7:$CT$100,0)+6+SUM(IF((E91=$CT$7:$CT$59)=TRUE,1,0))-1)),INDIRECT(_xlfn.CONCAT($CM$1,MATCH(E91,$CL$7:$CL$100,0)+6)):INDIRECT(_xlfn.CONCAT($CM$1,MATCH(E91,$CL$7:$CL$100,0)+6+SUM(IF((E91=$CL$7:$CL$59)=TRUE,1,0))-1))))*$S$3*IF(AND($DV$4=4,F91=0),1.1,1),1/TRANSPOSE(W91-INDIRECT(_xlfn.CONCAT($CI$1,MATCH(D91,$CH$7:$CH$100,0)+6)):INDIRECT(_xlfn.CONCAT($CI$1,MATCH(D91,$CH$7:$CH$100,0)+6+SUM(IF((D91=$CH$7:$CH$59)=TRUE,1,0))-1))*$R$3)),3)=1,1,0)),W91-INDIRECT(_xlfn.CONCAT($CI$1,MATCH(D91,$CH$7:$CH$100,0)+6)):INDIRECT(_xlfn.CONCAT($CI$1,MATCH(D91,$CH$7:$CH$100,0)+6+SUM(IF((D91=$CH$7:$CH$59)=TRUE,1,0))-1))*$R$3))/($S$3*$Q91),1,-1,TRUE)),1),"")</f>
        <v/>
      </c>
      <c r="AB91" s="65"/>
      <c r="AC91" s="65"/>
      <c r="AD91" s="65"/>
      <c r="AE91" s="65"/>
      <c r="AF91" s="65"/>
      <c r="AG91" s="65"/>
      <c r="AH91" s="65"/>
      <c r="AI91" s="6"/>
      <c r="AJ91" s="28" t="str">
        <f t="shared" ca="1" si="45"/>
        <v/>
      </c>
      <c r="AK91" s="29" t="str">
        <f t="shared" si="46"/>
        <v/>
      </c>
      <c r="AL91" s="29" t="str">
        <f t="shared" si="47"/>
        <v/>
      </c>
      <c r="AM91" s="29" t="str">
        <f t="shared" si="48"/>
        <v/>
      </c>
      <c r="AN91" s="112" t="str">
        <f t="shared" si="49"/>
        <v/>
      </c>
      <c r="AO91" s="28" t="str">
        <f t="shared" ca="1" si="36"/>
        <v/>
      </c>
      <c r="AP91" s="29" t="str">
        <f t="shared" si="37"/>
        <v/>
      </c>
      <c r="AQ91" s="29" t="str">
        <f t="shared" si="38"/>
        <v/>
      </c>
      <c r="AR91" s="29" t="str">
        <f t="shared" si="39"/>
        <v/>
      </c>
      <c r="AS91" s="30" t="str">
        <f t="shared" si="40"/>
        <v/>
      </c>
      <c r="AT91" s="6"/>
      <c r="AU91" s="20"/>
      <c r="AV91" s="20"/>
      <c r="AW91" s="44">
        <f t="shared" ref="AW91:AW154" si="50">IFERROR(VLOOKUP(AU91,$DU$5:$DV$15,2,FALSE),12)</f>
        <v>12</v>
      </c>
      <c r="AX91" s="35" t="e">
        <f t="shared" ref="AX91:AX154" si="51">VLOOKUP(AV91,$DX$11:$DY$19,2,FALSE)</f>
        <v>#N/A</v>
      </c>
      <c r="AY91" s="35" t="e" cm="1">
        <f t="array" ref="AY91">_xlfn.XMATCH(1,IF(IF((AU91=$DP$24:$EO$24)=TRUE,1,0)+IF((AV91=$DP$25:$EO$25)=TRUE,1,0)=2,1,0))</f>
        <v>#N/A</v>
      </c>
      <c r="AZ91" s="35" t="str" cm="1">
        <f t="array" aca="1" ref="AZ91:BD91" ca="1">AJ91:AN91</f>
        <v/>
      </c>
      <c r="BA91" s="35" t="str">
        <f ca="1"/>
        <v/>
      </c>
      <c r="BB91" s="35" t="str">
        <f ca="1"/>
        <v/>
      </c>
      <c r="BC91" s="35" t="str">
        <f ca="1"/>
        <v/>
      </c>
      <c r="BD91" s="35" t="str">
        <f ca="1"/>
        <v/>
      </c>
      <c r="BE91" s="35">
        <f t="shared" ref="BE91:BE154" si="52">IF(E91=0,0,1)</f>
        <v>0</v>
      </c>
      <c r="BF91" s="35" t="e" cm="1">
        <f t="array" ref="BF91">IF(AND(BE91=1,AX91&lt;&gt;1),VLOOKUP(E91,변환표준점수!$H$8:$O$60,_xlfn.XMATCH('표점 계산기'!$AU91,변환표준점수!$I$6:$O$6)+1,FALSE),IF(AND($E91=0,$DW$4=1),INDEX($CQ$7:$CQ$73,SUM(IF(AO91=$CY$7:$CY$59,ROW($A$1:$A$50),0))),IF(AND($E91&lt;&gt;0,$DW$4&lt;&gt;1),INDEX($CM$7:$CM$73,SUM(IF(AO91=$CU$7:$CU$59,ROW($A$1:$A$50),0))),AO91:AS91)))</f>
        <v>#N/A</v>
      </c>
      <c r="BG91" s="35"/>
      <c r="BH91" s="35"/>
      <c r="BI91" s="35"/>
      <c r="BJ91" s="35"/>
      <c r="BK91" s="35" t="e">
        <f>VLOOKUP(G91,변환표준점수!$X$8:$AM$16,_xlfn.XMATCH(AU91,변환표준점수!$Y$5:$AM$5)+IF(OR(AW91=6,AW91=7,AW91=10,AW91=11),IF(AX91=1,0,1),0)+1,FALSE)</f>
        <v>#N/A</v>
      </c>
      <c r="BL91" s="35" t="e">
        <f>VLOOKUP(H91,변환표준점수!$AO$8:$BE$16,_xlfn.XMATCH(AU91,변환표준점수!$AP$5:$BE$5)+IF(OR(AW91=3,AW91=6,AW91=8,AW91=9,AW91=10),IF(AX91=1,0,1),0)+1,FALSE)</f>
        <v>#N/A</v>
      </c>
      <c r="BM91" s="35" t="e">
        <f>IF(I91=0,VLOOKUP(K91,변환표준점수!$BU$8:$CF$62,'표점 계산기'!$AW91+1,FALSE),VLOOKUP(I91,변환표준점수!$BH$8:$BS$62,'표점 계산기'!$AW91+1,FALSE))</f>
        <v>#N/A</v>
      </c>
      <c r="BN91" s="35" t="e">
        <f>IF(J91=0,VLOOKUP(L91,변환표준점수!$BU$8:$CF$62,'표점 계산기'!$AW91+1,FALSE),VLOOKUP(J91,변환표준점수!$BH$8:$BS$62,'표점 계산기'!$AW91+1,FALSE))</f>
        <v>#N/A</v>
      </c>
      <c r="BO91" s="35" cm="1">
        <f t="array" ref="BO91">IF(M91=0,0,IF(OR(AW91=3,AW91=4),0,IF(AW91=1,INDEX($DI$7:$DI$15,SUM(IF(M91&lt;$DH$7:$DH$15=TRUE,1,0))+1),VLOOKUP(M91,변환표준점수!$BH$8:$BS$62,'표점 계산기'!AW91+1,FALSE))))</f>
        <v>0</v>
      </c>
      <c r="BP91" s="35" t="e" cm="1">
        <f t="array" ref="BP91">INDEX($DP$24:$EO$31,COLUMN(C86),$AY91)</f>
        <v>#N/A</v>
      </c>
      <c r="BQ91" s="35" t="e" cm="1">
        <f t="array" ref="BQ91">INDEX($DP$24:$EO$31,COLUMN(D86),$AY91)</f>
        <v>#N/A</v>
      </c>
      <c r="BR91" s="35" t="e" cm="1">
        <f t="array" ref="BR91">INDEX($DP$24:$EO$31,COLUMN(E86),$AY91)</f>
        <v>#N/A</v>
      </c>
      <c r="BS91" s="35" t="e" cm="1">
        <f t="array" ref="BS91">INDEX($DP$24:$EO$31,COLUMN(F86),$AY91)</f>
        <v>#N/A</v>
      </c>
      <c r="BT91" s="35" t="e" cm="1">
        <f t="array" ref="BT91">INDEX($DP$24:$EO$31,COLUMN(G86),$AY91)</f>
        <v>#N/A</v>
      </c>
      <c r="BU91" s="35" t="e" cm="1">
        <f t="array" ref="BU91">INDEX($DP$24:$EO$31,COLUMN(H86),$AY91)</f>
        <v>#N/A</v>
      </c>
      <c r="BV91" s="59" t="str" cm="1">
        <f t="array" aca="1" ref="BV91:BZ91" ca="1">IFERROR(ROUND(IF(IFERROR(BF91:BJ91/BF91:BJ91,0)=1,(IFERROR(AZ91:BD91*BP91,0)+IFERROR(BF91:BJ91*BQ91,0)+(SUM(BM91:BO91)-MIN(BM91:BO91))*BR91+BK91*BS91+BL91*BT91)*BU91+BK91*(1-BS91)+BL91*(1-BT91)+IF(AW91=1,BO91,0),""),2),"")</f>
        <v/>
      </c>
      <c r="BW91" s="48" t="str">
        <f ca="1"/>
        <v/>
      </c>
      <c r="BX91" s="48" t="str">
        <f ca="1"/>
        <v/>
      </c>
      <c r="BY91" s="48" t="str">
        <f ca="1"/>
        <v/>
      </c>
      <c r="BZ91" s="60" t="str">
        <f ca="1"/>
        <v/>
      </c>
      <c r="CA91" s="6"/>
      <c r="CB91" s="5"/>
      <c r="CC91" s="5"/>
      <c r="CD91" s="5"/>
      <c r="CE91" s="5"/>
      <c r="CF91" s="5"/>
      <c r="CG91" s="5"/>
      <c r="CH91" s="64">
        <v>1</v>
      </c>
      <c r="CI91" s="64">
        <v>54</v>
      </c>
      <c r="CJ91" s="64">
        <v>1</v>
      </c>
      <c r="CK91" s="5"/>
      <c r="CL91" s="64">
        <v>0</v>
      </c>
      <c r="CM91" s="64">
        <v>52</v>
      </c>
      <c r="CN91" s="64">
        <v>0</v>
      </c>
      <c r="CO91" s="5"/>
      <c r="CP91" s="5"/>
      <c r="CQ91" s="5"/>
      <c r="CR91" s="5"/>
      <c r="CS91" s="5"/>
      <c r="CT91" s="64">
        <v>0</v>
      </c>
      <c r="CU91" s="5"/>
      <c r="CV91" s="64">
        <v>0</v>
      </c>
      <c r="CW91" s="5"/>
      <c r="CX91" s="5"/>
      <c r="CY91" s="5"/>
      <c r="CZ91" s="5"/>
      <c r="DA91" s="5"/>
      <c r="DB91" s="5"/>
      <c r="DC91" s="5"/>
      <c r="DD91" s="5"/>
      <c r="DE91" s="5"/>
      <c r="DF91" s="5"/>
      <c r="DG91" s="5"/>
      <c r="DH91" s="5"/>
      <c r="DI91" s="5"/>
      <c r="DJ91" s="5"/>
      <c r="DK91" s="6">
        <v>16</v>
      </c>
      <c r="DL91" s="5">
        <v>48.52</v>
      </c>
      <c r="DM91" s="5" t="e">
        <f>VLOOKUP(DK91,변환표준점수!$BU$8:$CF$46,1+'표점 계산기'!$DV$4,FALSE)</f>
        <v>#N/A</v>
      </c>
      <c r="DN91" s="5"/>
      <c r="DO91" s="5"/>
      <c r="DP91" s="5"/>
      <c r="DQ91" s="5"/>
      <c r="DR91" s="5"/>
      <c r="DS91" s="5"/>
      <c r="DT91" s="5"/>
      <c r="DU91" s="6"/>
      <c r="DV91" s="6"/>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row>
    <row r="92" spans="1:162" x14ac:dyDescent="0.3">
      <c r="A92" s="5"/>
      <c r="B92" s="17" t="str">
        <f t="shared" si="34"/>
        <v/>
      </c>
      <c r="C92" s="23"/>
      <c r="D92" s="23"/>
      <c r="E92" s="23"/>
      <c r="F92" s="23"/>
      <c r="G92" s="23"/>
      <c r="H92" s="24"/>
      <c r="I92" s="24"/>
      <c r="J92" s="24"/>
      <c r="K92" s="24"/>
      <c r="L92" s="24"/>
      <c r="M92" s="24"/>
      <c r="N92" s="23"/>
      <c r="O92" s="24"/>
      <c r="P92" s="6"/>
      <c r="Q92" s="65">
        <f t="shared" si="35"/>
        <v>1</v>
      </c>
      <c r="R92" s="6" t="e">
        <f t="shared" si="41"/>
        <v>#N/A</v>
      </c>
      <c r="S92" s="6" t="e">
        <f t="shared" si="42"/>
        <v>#N/A</v>
      </c>
      <c r="T92" s="6" t="e">
        <f t="shared" si="43"/>
        <v>#N/A</v>
      </c>
      <c r="U92" s="6" t="e">
        <f t="shared" si="44"/>
        <v>#N/A</v>
      </c>
      <c r="V92" s="8" cm="1">
        <f t="array" ref="V92">IF(M92=0,0,IF(OR($DV$4=3,$DV$4=4),0,IF($DV$4=1,INDEX($DI$7:$DI$15,SUM(IF(M92&lt;$DH$7:$DH$15=TRUE,1,0))+1),VLOOKUP(M92,$DK$7:$DL$107,2,FALSE))))</f>
        <v>0</v>
      </c>
      <c r="W92" s="6" t="e">
        <f t="shared" si="33"/>
        <v>#N/A</v>
      </c>
      <c r="X92" s="65" cm="1">
        <f t="array" aca="1" ref="X92" ca="1">SUM(IF((IF(E92=0,INDIRECT(_xlfn.CONCAT($CQ$1,MATCH(F92,$CP$7:$CP$100,0)+6)):INDIRECT(_xlfn.CONCAT($CQ$1,MATCH(F92,$CP$7:$CP$100,0)+6+SUM(IF((F92=$CP$7:$CP$59)=TRUE,1,0))-1)),INDIRECT(_xlfn.CONCAT($CM$1,MATCH(E92,$CL$7:$CL$100,0)+6)):INDIRECT(_xlfn.CONCAT($CM$1,MATCH(E92,$CL$7:$CL$100,0)+6+SUM(IF((E92=$CL$7:$CL$59)=TRUE,1,0))-1)))*$S$3*$Q92)=0,0,1))</f>
        <v>2</v>
      </c>
      <c r="Y92" s="65" t="e" cm="1">
        <f t="array" aca="1" ref="Y92" ca="1">SUM(IF((TRANSPOSE(MMULT(MMULT(_xlfn.MUNIT(X92),IF(ROUND(MMULT(IF(E92=0,INDIRECT(_xlfn.CONCAT($CQ$1,MATCH(F92,$CP$7:$CP$100,0)+6)):INDIRECT(_xlfn.CONCAT($CQ$1,MATCH(F92,$CP$7:$CP$100,0)+6+SUM(IF((F92=$CP$7:$CP$59)=TRUE,1,0))-1)),INDIRECT(_xlfn.CONCAT($CM$1,MATCH(E92,$CL$7:$CL$100,0)+6)):INDIRECT(_xlfn.CONCAT($CM$1,MATCH(E92,$CL$7:$CL$100,0)+6+SUM(IF((E92=$CL$7:$CL$59)=TRUE,1,0))-1)))*$S$3*$Q92,1/TRANSPOSE(W92-INDIRECT(_xlfn.CONCAT($CI$1,MATCH(D92,$CH$7:$CH$100,0)+6)):INDIRECT(_xlfn.CONCAT($CI$1,MATCH(D92,$CH$7:$CH$100,0)+6+SUM(IF((D92=$CH$7:$CH$59)=TRUE,1,0))-1))*$R$3)),1)=1,1,0)),W92-INDIRECT(_xlfn.CONCAT($CI$1,MATCH(D92,$CH$7:$CH$100,0)+6)):INDIRECT(_xlfn.CONCAT($CI$1,MATCH(D92,$CH$7:$CH$100,0)+6+SUM(IF((D92=$CH$7:$CH$59)=TRUE,1,0))-1))*$R$3)))=0,0,1))</f>
        <v>#N/A</v>
      </c>
      <c r="Z92" s="65"/>
      <c r="AA92" s="65" t="str" cm="1">
        <f t="array" aca="1" ref="AA92" ca="1">IFERROR(ROUND(IF(_xlfn._xlws.SORT(TRANSPOSE(MMULT(MMULT(_xlfn.MUNIT(X92),IF(ROUND(MMULT(IF(E92=0,IF($DW$4=1,INDIRECT(_xlfn.CONCAT($CY$1,MATCH(F92,$CX$7:$CX$100,0)+6)):INDIRECT(_xlfn.CONCAT($CY$1,MATCH(F92,$CX$7:$CX$100,0)+6+SUM(IF((F92=$CX$7:$CX$59)=TRUE,1,0))-1)),INDIRECT(_xlfn.CONCAT($CQ$1,MATCH(F92,$CP$7:$CP$100,0)+6)):INDIRECT(_xlfn.CONCAT($CQ$1,MATCH(F92,$CP$7:$CP$100,0)+6+SUM(IF((F92=$CP$7:$CP$59)=TRUE,1,0))-1))),IF(OR($DW$4=2,$DW$4=3),INDIRECT(_xlfn.CONCAT($CU$1,MATCH(E92,$CT$7:$CT$100,0)+6)):INDIRECT(_xlfn.CONCAT($CU$1,MATCH(E92,$CT$7:$CT$100,0)+6+SUM(IF((E92=$CT$7:$CT$59)=TRUE,1,0))-1)),INDIRECT(_xlfn.CONCAT($CM$1,MATCH(E92,$CL$7:$CL$100,0)+6)):INDIRECT(_xlfn.CONCAT($CM$1,MATCH(E92,$CL$7:$CL$100,0)+6+SUM(IF((E92=$CL$7:$CL$59)=TRUE,1,0))-1))))*$S$3*IF(AND($DV$4=4,F92=0),1.1,1),1/TRANSPOSE(W92-INDIRECT(_xlfn.CONCAT($CI$1,MATCH(D92,$CH$7:$CH$100,0)+6)):INDIRECT(_xlfn.CONCAT($CI$1,MATCH(D92,$CH$7:$CH$100,0)+6+SUM(IF((D92=$CH$7:$CH$59)=TRUE,1,0))-1))*$R$3)),3)=1,1,0)),W92-INDIRECT(_xlfn.CONCAT($CI$1,MATCH(D92,$CH$7:$CH$100,0)+6)):INDIRECT(_xlfn.CONCAT($CI$1,MATCH(D92,$CH$7:$CH$100,0)+6+SUM(IF((D92=$CH$7:$CH$59)=TRUE,1,0))-1))*$R$3))/($S$3*$Q92),1,-1,TRUE)=0,"",_xlfn._xlws.SORT(TRANSPOSE(MMULT(MMULT(_xlfn.MUNIT(X92),IF(ROUND(MMULT(IF(E92=0,IF($DW$4=1,INDIRECT(_xlfn.CONCAT($CY$1,MATCH(F92,$CX$7:$CX$100,0)+6)):INDIRECT(_xlfn.CONCAT($CY$1,MATCH(F92,$CX$7:$CX$100,0)+6+SUM(IF((F92=$CX$7:$CX$59)=TRUE,1,0))-1)),INDIRECT(_xlfn.CONCAT($CQ$1,MATCH(F92,$CP$7:$CP$100,0)+6)):INDIRECT(_xlfn.CONCAT($CQ$1,MATCH(F92,$CP$7:$CP$100,0)+6+SUM(IF((F92=$CP$7:$CP$59)=TRUE,1,0))-1))),IF(OR($DW$4=2,$DW$4=3),INDIRECT(_xlfn.CONCAT($CU$1,MATCH(E92,$CT$7:$CT$100,0)+6)):INDIRECT(_xlfn.CONCAT($CU$1,MATCH(E92,$CT$7:$CT$100,0)+6+SUM(IF((E92=$CT$7:$CT$59)=TRUE,1,0))-1)),INDIRECT(_xlfn.CONCAT($CM$1,MATCH(E92,$CL$7:$CL$100,0)+6)):INDIRECT(_xlfn.CONCAT($CM$1,MATCH(E92,$CL$7:$CL$100,0)+6+SUM(IF((E92=$CL$7:$CL$59)=TRUE,1,0))-1))))*$S$3*IF(AND($DV$4=4,F92=0),1.1,1),1/TRANSPOSE(W92-INDIRECT(_xlfn.CONCAT($CI$1,MATCH(D92,$CH$7:$CH$100,0)+6)):INDIRECT(_xlfn.CONCAT($CI$1,MATCH(D92,$CH$7:$CH$100,0)+6+SUM(IF((D92=$CH$7:$CH$59)=TRUE,1,0))-1))*$R$3)),3)=1,1,0)),W92-INDIRECT(_xlfn.CONCAT($CI$1,MATCH(D92,$CH$7:$CH$100,0)+6)):INDIRECT(_xlfn.CONCAT($CI$1,MATCH(D92,$CH$7:$CH$100,0)+6+SUM(IF((D92=$CH$7:$CH$59)=TRUE,1,0))-1))*$R$3))/($S$3*$Q92),1,-1,TRUE)),1),"")</f>
        <v/>
      </c>
      <c r="AB92" s="65"/>
      <c r="AC92" s="65"/>
      <c r="AD92" s="65"/>
      <c r="AE92" s="65"/>
      <c r="AF92" s="65"/>
      <c r="AG92" s="65"/>
      <c r="AH92" s="65"/>
      <c r="AI92" s="6"/>
      <c r="AJ92" s="28" t="str">
        <f t="shared" ca="1" si="45"/>
        <v/>
      </c>
      <c r="AK92" s="29" t="str">
        <f t="shared" si="46"/>
        <v/>
      </c>
      <c r="AL92" s="29" t="str">
        <f t="shared" si="47"/>
        <v/>
      </c>
      <c r="AM92" s="29" t="str">
        <f t="shared" si="48"/>
        <v/>
      </c>
      <c r="AN92" s="112" t="str">
        <f t="shared" si="49"/>
        <v/>
      </c>
      <c r="AO92" s="28" t="str">
        <f t="shared" ca="1" si="36"/>
        <v/>
      </c>
      <c r="AP92" s="29" t="str">
        <f t="shared" si="37"/>
        <v/>
      </c>
      <c r="AQ92" s="29" t="str">
        <f t="shared" si="38"/>
        <v/>
      </c>
      <c r="AR92" s="29" t="str">
        <f t="shared" si="39"/>
        <v/>
      </c>
      <c r="AS92" s="30" t="str">
        <f t="shared" si="40"/>
        <v/>
      </c>
      <c r="AT92" s="6"/>
      <c r="AU92" s="20"/>
      <c r="AV92" s="20"/>
      <c r="AW92" s="44">
        <f t="shared" si="50"/>
        <v>12</v>
      </c>
      <c r="AX92" s="35" t="e">
        <f t="shared" si="51"/>
        <v>#N/A</v>
      </c>
      <c r="AY92" s="35" t="e" cm="1">
        <f t="array" ref="AY92">_xlfn.XMATCH(1,IF(IF((AU92=$DP$24:$EO$24)=TRUE,1,0)+IF((AV92=$DP$25:$EO$25)=TRUE,1,0)=2,1,0))</f>
        <v>#N/A</v>
      </c>
      <c r="AZ92" s="35" t="str" cm="1">
        <f t="array" aca="1" ref="AZ92:BD92" ca="1">AJ92:AN92</f>
        <v/>
      </c>
      <c r="BA92" s="35" t="str">
        <f ca="1"/>
        <v/>
      </c>
      <c r="BB92" s="35" t="str">
        <f ca="1"/>
        <v/>
      </c>
      <c r="BC92" s="35" t="str">
        <f ca="1"/>
        <v/>
      </c>
      <c r="BD92" s="35" t="str">
        <f ca="1"/>
        <v/>
      </c>
      <c r="BE92" s="35">
        <f t="shared" si="52"/>
        <v>0</v>
      </c>
      <c r="BF92" s="35" t="e" cm="1">
        <f t="array" ref="BF92">IF(AND(BE92=1,AX92&lt;&gt;1),VLOOKUP(E92,변환표준점수!$H$8:$O$60,_xlfn.XMATCH('표점 계산기'!$AU92,변환표준점수!$I$6:$O$6)+1,FALSE),IF(AND($E92=0,$DW$4=1),INDEX($CQ$7:$CQ$73,SUM(IF(AO92=$CY$7:$CY$59,ROW($A$1:$A$50),0))),IF(AND($E92&lt;&gt;0,$DW$4&lt;&gt;1),INDEX($CM$7:$CM$73,SUM(IF(AO92=$CU$7:$CU$59,ROW($A$1:$A$50),0))),AO92:AS92)))</f>
        <v>#N/A</v>
      </c>
      <c r="BG92" s="35"/>
      <c r="BH92" s="35"/>
      <c r="BI92" s="35"/>
      <c r="BJ92" s="35"/>
      <c r="BK92" s="35" t="e">
        <f>VLOOKUP(G92,변환표준점수!$X$8:$AM$16,_xlfn.XMATCH(AU92,변환표준점수!$Y$5:$AM$5)+IF(OR(AW92=6,AW92=7,AW92=10,AW92=11),IF(AX92=1,0,1),0)+1,FALSE)</f>
        <v>#N/A</v>
      </c>
      <c r="BL92" s="35" t="e">
        <f>VLOOKUP(H92,변환표준점수!$AO$8:$BE$16,_xlfn.XMATCH(AU92,변환표준점수!$AP$5:$BE$5)+IF(OR(AW92=3,AW92=6,AW92=8,AW92=9,AW92=10),IF(AX92=1,0,1),0)+1,FALSE)</f>
        <v>#N/A</v>
      </c>
      <c r="BM92" s="35" t="e">
        <f>IF(I92=0,VLOOKUP(K92,변환표준점수!$BU$8:$CF$62,'표점 계산기'!$AW92+1,FALSE),VLOOKUP(I92,변환표준점수!$BH$8:$BS$62,'표점 계산기'!$AW92+1,FALSE))</f>
        <v>#N/A</v>
      </c>
      <c r="BN92" s="35" t="e">
        <f>IF(J92=0,VLOOKUP(L92,변환표준점수!$BU$8:$CF$62,'표점 계산기'!$AW92+1,FALSE),VLOOKUP(J92,변환표준점수!$BH$8:$BS$62,'표점 계산기'!$AW92+1,FALSE))</f>
        <v>#N/A</v>
      </c>
      <c r="BO92" s="35" cm="1">
        <f t="array" ref="BO92">IF(M92=0,0,IF(OR(AW92=3,AW92=4),0,IF(AW92=1,INDEX($DI$7:$DI$15,SUM(IF(M92&lt;$DH$7:$DH$15=TRUE,1,0))+1),VLOOKUP(M92,변환표준점수!$BH$8:$BS$62,'표점 계산기'!AW92+1,FALSE))))</f>
        <v>0</v>
      </c>
      <c r="BP92" s="35" t="e" cm="1">
        <f t="array" ref="BP92">INDEX($DP$24:$EO$31,COLUMN(C87),$AY92)</f>
        <v>#N/A</v>
      </c>
      <c r="BQ92" s="35" t="e" cm="1">
        <f t="array" ref="BQ92">INDEX($DP$24:$EO$31,COLUMN(D87),$AY92)</f>
        <v>#N/A</v>
      </c>
      <c r="BR92" s="35" t="e" cm="1">
        <f t="array" ref="BR92">INDEX($DP$24:$EO$31,COLUMN(E87),$AY92)</f>
        <v>#N/A</v>
      </c>
      <c r="BS92" s="35" t="e" cm="1">
        <f t="array" ref="BS92">INDEX($DP$24:$EO$31,COLUMN(F87),$AY92)</f>
        <v>#N/A</v>
      </c>
      <c r="BT92" s="35" t="e" cm="1">
        <f t="array" ref="BT92">INDEX($DP$24:$EO$31,COLUMN(G87),$AY92)</f>
        <v>#N/A</v>
      </c>
      <c r="BU92" s="35" t="e" cm="1">
        <f t="array" ref="BU92">INDEX($DP$24:$EO$31,COLUMN(H87),$AY92)</f>
        <v>#N/A</v>
      </c>
      <c r="BV92" s="59" t="str" cm="1">
        <f t="array" aca="1" ref="BV92:BZ92" ca="1">IFERROR(ROUND(IF(IFERROR(BF92:BJ92/BF92:BJ92,0)=1,(IFERROR(AZ92:BD92*BP92,0)+IFERROR(BF92:BJ92*BQ92,0)+(SUM(BM92:BO92)-MIN(BM92:BO92))*BR92+BK92*BS92+BL92*BT92)*BU92+BK92*(1-BS92)+BL92*(1-BT92)+IF(AW92=1,BO92,0),""),2),"")</f>
        <v/>
      </c>
      <c r="BW92" s="48" t="str">
        <f ca="1"/>
        <v/>
      </c>
      <c r="BX92" s="48" t="str">
        <f ca="1"/>
        <v/>
      </c>
      <c r="BY92" s="48" t="str">
        <f ca="1"/>
        <v/>
      </c>
      <c r="BZ92" s="60" t="str">
        <f ca="1"/>
        <v/>
      </c>
      <c r="CA92" s="6"/>
      <c r="CB92" s="5"/>
      <c r="CC92" s="5"/>
      <c r="CD92" s="5"/>
      <c r="CE92" s="5"/>
      <c r="CF92" s="5"/>
      <c r="CG92" s="5"/>
      <c r="CH92" s="64">
        <v>1</v>
      </c>
      <c r="CI92" s="64">
        <v>53</v>
      </c>
      <c r="CJ92" s="64">
        <v>1</v>
      </c>
      <c r="CK92" s="5"/>
      <c r="CL92" s="64">
        <v>0</v>
      </c>
      <c r="CM92" s="64">
        <v>50</v>
      </c>
      <c r="CN92" s="64">
        <v>0</v>
      </c>
      <c r="CO92" s="5"/>
      <c r="CP92" s="5"/>
      <c r="CQ92" s="5"/>
      <c r="CR92" s="5"/>
      <c r="CS92" s="5"/>
      <c r="CT92" s="64">
        <v>0</v>
      </c>
      <c r="CU92" s="5"/>
      <c r="CV92" s="64">
        <v>0</v>
      </c>
      <c r="CW92" s="5"/>
      <c r="CX92" s="5"/>
      <c r="CY92" s="5"/>
      <c r="CZ92" s="5"/>
      <c r="DA92" s="5"/>
      <c r="DB92" s="5"/>
      <c r="DC92" s="5"/>
      <c r="DD92" s="5"/>
      <c r="DE92" s="5"/>
      <c r="DF92" s="5"/>
      <c r="DG92" s="5"/>
      <c r="DH92" s="5"/>
      <c r="DI92" s="5"/>
      <c r="DJ92" s="5"/>
      <c r="DK92" s="6">
        <v>15</v>
      </c>
      <c r="DL92" s="5">
        <v>48.52</v>
      </c>
      <c r="DM92" s="5" t="e">
        <f>VLOOKUP(DK92,변환표준점수!$BU$8:$CF$46,1+'표점 계산기'!$DV$4,FALSE)</f>
        <v>#N/A</v>
      </c>
      <c r="DN92" s="5"/>
      <c r="DO92" s="5"/>
      <c r="DP92" s="5"/>
      <c r="DQ92" s="5"/>
      <c r="DR92" s="5"/>
      <c r="DS92" s="5"/>
      <c r="DT92" s="5"/>
      <c r="DU92" s="6"/>
      <c r="DV92" s="6"/>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row>
    <row r="93" spans="1:162" x14ac:dyDescent="0.3">
      <c r="A93" s="5"/>
      <c r="B93" s="17" t="str">
        <f t="shared" si="34"/>
        <v/>
      </c>
      <c r="C93" s="23"/>
      <c r="D93" s="23"/>
      <c r="E93" s="23"/>
      <c r="F93" s="23"/>
      <c r="G93" s="23"/>
      <c r="H93" s="24"/>
      <c r="I93" s="24"/>
      <c r="J93" s="24"/>
      <c r="K93" s="24"/>
      <c r="L93" s="24"/>
      <c r="M93" s="24"/>
      <c r="N93" s="23"/>
      <c r="O93" s="24"/>
      <c r="P93" s="6"/>
      <c r="Q93" s="65">
        <f t="shared" si="35"/>
        <v>1</v>
      </c>
      <c r="R93" s="6" t="e">
        <f t="shared" si="41"/>
        <v>#N/A</v>
      </c>
      <c r="S93" s="6" t="e">
        <f t="shared" si="42"/>
        <v>#N/A</v>
      </c>
      <c r="T93" s="6" t="e">
        <f t="shared" si="43"/>
        <v>#N/A</v>
      </c>
      <c r="U93" s="6" t="e">
        <f t="shared" si="44"/>
        <v>#N/A</v>
      </c>
      <c r="V93" s="8" cm="1">
        <f t="array" ref="V93">IF(M93=0,0,IF(OR($DV$4=3,$DV$4=4),0,IF($DV$4=1,INDEX($DI$7:$DI$15,SUM(IF(M93&lt;$DH$7:$DH$15=TRUE,1,0))+1),VLOOKUP(M93,$DK$7:$DL$107,2,FALSE))))</f>
        <v>0</v>
      </c>
      <c r="W93" s="6" t="e">
        <f t="shared" si="33"/>
        <v>#N/A</v>
      </c>
      <c r="X93" s="65" cm="1">
        <f t="array" aca="1" ref="X93" ca="1">SUM(IF((IF(E93=0,INDIRECT(_xlfn.CONCAT($CQ$1,MATCH(F93,$CP$7:$CP$100,0)+6)):INDIRECT(_xlfn.CONCAT($CQ$1,MATCH(F93,$CP$7:$CP$100,0)+6+SUM(IF((F93=$CP$7:$CP$59)=TRUE,1,0))-1)),INDIRECT(_xlfn.CONCAT($CM$1,MATCH(E93,$CL$7:$CL$100,0)+6)):INDIRECT(_xlfn.CONCAT($CM$1,MATCH(E93,$CL$7:$CL$100,0)+6+SUM(IF((E93=$CL$7:$CL$59)=TRUE,1,0))-1)))*$S$3*$Q93)=0,0,1))</f>
        <v>2</v>
      </c>
      <c r="Y93" s="65" t="e" cm="1">
        <f t="array" aca="1" ref="Y93" ca="1">SUM(IF((TRANSPOSE(MMULT(MMULT(_xlfn.MUNIT(X93),IF(ROUND(MMULT(IF(E93=0,INDIRECT(_xlfn.CONCAT($CQ$1,MATCH(F93,$CP$7:$CP$100,0)+6)):INDIRECT(_xlfn.CONCAT($CQ$1,MATCH(F93,$CP$7:$CP$100,0)+6+SUM(IF((F93=$CP$7:$CP$59)=TRUE,1,0))-1)),INDIRECT(_xlfn.CONCAT($CM$1,MATCH(E93,$CL$7:$CL$100,0)+6)):INDIRECT(_xlfn.CONCAT($CM$1,MATCH(E93,$CL$7:$CL$100,0)+6+SUM(IF((E93=$CL$7:$CL$59)=TRUE,1,0))-1)))*$S$3*$Q93,1/TRANSPOSE(W93-INDIRECT(_xlfn.CONCAT($CI$1,MATCH(D93,$CH$7:$CH$100,0)+6)):INDIRECT(_xlfn.CONCAT($CI$1,MATCH(D93,$CH$7:$CH$100,0)+6+SUM(IF((D93=$CH$7:$CH$59)=TRUE,1,0))-1))*$R$3)),1)=1,1,0)),W93-INDIRECT(_xlfn.CONCAT($CI$1,MATCH(D93,$CH$7:$CH$100,0)+6)):INDIRECT(_xlfn.CONCAT($CI$1,MATCH(D93,$CH$7:$CH$100,0)+6+SUM(IF((D93=$CH$7:$CH$59)=TRUE,1,0))-1))*$R$3)))=0,0,1))</f>
        <v>#N/A</v>
      </c>
      <c r="Z93" s="65"/>
      <c r="AA93" s="65" t="str" cm="1">
        <f t="array" aca="1" ref="AA93" ca="1">IFERROR(ROUND(IF(_xlfn._xlws.SORT(TRANSPOSE(MMULT(MMULT(_xlfn.MUNIT(X93),IF(ROUND(MMULT(IF(E93=0,IF($DW$4=1,INDIRECT(_xlfn.CONCAT($CY$1,MATCH(F93,$CX$7:$CX$100,0)+6)):INDIRECT(_xlfn.CONCAT($CY$1,MATCH(F93,$CX$7:$CX$100,0)+6+SUM(IF((F93=$CX$7:$CX$59)=TRUE,1,0))-1)),INDIRECT(_xlfn.CONCAT($CQ$1,MATCH(F93,$CP$7:$CP$100,0)+6)):INDIRECT(_xlfn.CONCAT($CQ$1,MATCH(F93,$CP$7:$CP$100,0)+6+SUM(IF((F93=$CP$7:$CP$59)=TRUE,1,0))-1))),IF(OR($DW$4=2,$DW$4=3),INDIRECT(_xlfn.CONCAT($CU$1,MATCH(E93,$CT$7:$CT$100,0)+6)):INDIRECT(_xlfn.CONCAT($CU$1,MATCH(E93,$CT$7:$CT$100,0)+6+SUM(IF((E93=$CT$7:$CT$59)=TRUE,1,0))-1)),INDIRECT(_xlfn.CONCAT($CM$1,MATCH(E93,$CL$7:$CL$100,0)+6)):INDIRECT(_xlfn.CONCAT($CM$1,MATCH(E93,$CL$7:$CL$100,0)+6+SUM(IF((E93=$CL$7:$CL$59)=TRUE,1,0))-1))))*$S$3*IF(AND($DV$4=4,F93=0),1.1,1),1/TRANSPOSE(W93-INDIRECT(_xlfn.CONCAT($CI$1,MATCH(D93,$CH$7:$CH$100,0)+6)):INDIRECT(_xlfn.CONCAT($CI$1,MATCH(D93,$CH$7:$CH$100,0)+6+SUM(IF((D93=$CH$7:$CH$59)=TRUE,1,0))-1))*$R$3)),3)=1,1,0)),W93-INDIRECT(_xlfn.CONCAT($CI$1,MATCH(D93,$CH$7:$CH$100,0)+6)):INDIRECT(_xlfn.CONCAT($CI$1,MATCH(D93,$CH$7:$CH$100,0)+6+SUM(IF((D93=$CH$7:$CH$59)=TRUE,1,0))-1))*$R$3))/($S$3*$Q93),1,-1,TRUE)=0,"",_xlfn._xlws.SORT(TRANSPOSE(MMULT(MMULT(_xlfn.MUNIT(X93),IF(ROUND(MMULT(IF(E93=0,IF($DW$4=1,INDIRECT(_xlfn.CONCAT($CY$1,MATCH(F93,$CX$7:$CX$100,0)+6)):INDIRECT(_xlfn.CONCAT($CY$1,MATCH(F93,$CX$7:$CX$100,0)+6+SUM(IF((F93=$CX$7:$CX$59)=TRUE,1,0))-1)),INDIRECT(_xlfn.CONCAT($CQ$1,MATCH(F93,$CP$7:$CP$100,0)+6)):INDIRECT(_xlfn.CONCAT($CQ$1,MATCH(F93,$CP$7:$CP$100,0)+6+SUM(IF((F93=$CP$7:$CP$59)=TRUE,1,0))-1))),IF(OR($DW$4=2,$DW$4=3),INDIRECT(_xlfn.CONCAT($CU$1,MATCH(E93,$CT$7:$CT$100,0)+6)):INDIRECT(_xlfn.CONCAT($CU$1,MATCH(E93,$CT$7:$CT$100,0)+6+SUM(IF((E93=$CT$7:$CT$59)=TRUE,1,0))-1)),INDIRECT(_xlfn.CONCAT($CM$1,MATCH(E93,$CL$7:$CL$100,0)+6)):INDIRECT(_xlfn.CONCAT($CM$1,MATCH(E93,$CL$7:$CL$100,0)+6+SUM(IF((E93=$CL$7:$CL$59)=TRUE,1,0))-1))))*$S$3*IF(AND($DV$4=4,F93=0),1.1,1),1/TRANSPOSE(W93-INDIRECT(_xlfn.CONCAT($CI$1,MATCH(D93,$CH$7:$CH$100,0)+6)):INDIRECT(_xlfn.CONCAT($CI$1,MATCH(D93,$CH$7:$CH$100,0)+6+SUM(IF((D93=$CH$7:$CH$59)=TRUE,1,0))-1))*$R$3)),3)=1,1,0)),W93-INDIRECT(_xlfn.CONCAT($CI$1,MATCH(D93,$CH$7:$CH$100,0)+6)):INDIRECT(_xlfn.CONCAT($CI$1,MATCH(D93,$CH$7:$CH$100,0)+6+SUM(IF((D93=$CH$7:$CH$59)=TRUE,1,0))-1))*$R$3))/($S$3*$Q93),1,-1,TRUE)),1),"")</f>
        <v/>
      </c>
      <c r="AB93" s="65"/>
      <c r="AC93" s="65"/>
      <c r="AD93" s="65"/>
      <c r="AE93" s="65"/>
      <c r="AF93" s="65"/>
      <c r="AG93" s="65"/>
      <c r="AH93" s="65"/>
      <c r="AI93" s="6"/>
      <c r="AJ93" s="28" t="str">
        <f t="shared" ca="1" si="45"/>
        <v/>
      </c>
      <c r="AK93" s="29" t="str">
        <f t="shared" si="46"/>
        <v/>
      </c>
      <c r="AL93" s="29" t="str">
        <f t="shared" si="47"/>
        <v/>
      </c>
      <c r="AM93" s="29" t="str">
        <f t="shared" si="48"/>
        <v/>
      </c>
      <c r="AN93" s="112" t="str">
        <f t="shared" si="49"/>
        <v/>
      </c>
      <c r="AO93" s="28" t="str">
        <f t="shared" ca="1" si="36"/>
        <v/>
      </c>
      <c r="AP93" s="29" t="str">
        <f t="shared" si="37"/>
        <v/>
      </c>
      <c r="AQ93" s="29" t="str">
        <f t="shared" si="38"/>
        <v/>
      </c>
      <c r="AR93" s="29" t="str">
        <f t="shared" si="39"/>
        <v/>
      </c>
      <c r="AS93" s="30" t="str">
        <f t="shared" si="40"/>
        <v/>
      </c>
      <c r="AT93" s="6"/>
      <c r="AU93" s="20"/>
      <c r="AV93" s="20"/>
      <c r="AW93" s="44">
        <f t="shared" si="50"/>
        <v>12</v>
      </c>
      <c r="AX93" s="35" t="e">
        <f t="shared" si="51"/>
        <v>#N/A</v>
      </c>
      <c r="AY93" s="35" t="e" cm="1">
        <f t="array" ref="AY93">_xlfn.XMATCH(1,IF(IF((AU93=$DP$24:$EO$24)=TRUE,1,0)+IF((AV93=$DP$25:$EO$25)=TRUE,1,0)=2,1,0))</f>
        <v>#N/A</v>
      </c>
      <c r="AZ93" s="35" t="str" cm="1">
        <f t="array" aca="1" ref="AZ93:BD93" ca="1">AJ93:AN93</f>
        <v/>
      </c>
      <c r="BA93" s="35" t="str">
        <f ca="1"/>
        <v/>
      </c>
      <c r="BB93" s="35" t="str">
        <f ca="1"/>
        <v/>
      </c>
      <c r="BC93" s="35" t="str">
        <f ca="1"/>
        <v/>
      </c>
      <c r="BD93" s="35" t="str">
        <f ca="1"/>
        <v/>
      </c>
      <c r="BE93" s="35">
        <f t="shared" si="52"/>
        <v>0</v>
      </c>
      <c r="BF93" s="35" t="e" cm="1">
        <f t="array" ref="BF93">IF(AND(BE93=1,AX93&lt;&gt;1),VLOOKUP(E93,변환표준점수!$H$8:$O$60,_xlfn.XMATCH('표점 계산기'!$AU93,변환표준점수!$I$6:$O$6)+1,FALSE),IF(AND($E93=0,$DW$4=1),INDEX($CQ$7:$CQ$73,SUM(IF(AO93=$CY$7:$CY$59,ROW($A$1:$A$50),0))),IF(AND($E93&lt;&gt;0,$DW$4&lt;&gt;1),INDEX($CM$7:$CM$73,SUM(IF(AO93=$CU$7:$CU$59,ROW($A$1:$A$50),0))),AO93:AS93)))</f>
        <v>#N/A</v>
      </c>
      <c r="BG93" s="35"/>
      <c r="BH93" s="35"/>
      <c r="BI93" s="35"/>
      <c r="BJ93" s="35"/>
      <c r="BK93" s="35" t="e">
        <f>VLOOKUP(G93,변환표준점수!$X$8:$AM$16,_xlfn.XMATCH(AU93,변환표준점수!$Y$5:$AM$5)+IF(OR(AW93=6,AW93=7,AW93=10,AW93=11),IF(AX93=1,0,1),0)+1,FALSE)</f>
        <v>#N/A</v>
      </c>
      <c r="BL93" s="35" t="e">
        <f>VLOOKUP(H93,변환표준점수!$AO$8:$BE$16,_xlfn.XMATCH(AU93,변환표준점수!$AP$5:$BE$5)+IF(OR(AW93=3,AW93=6,AW93=8,AW93=9,AW93=10),IF(AX93=1,0,1),0)+1,FALSE)</f>
        <v>#N/A</v>
      </c>
      <c r="BM93" s="35" t="e">
        <f>IF(I93=0,VLOOKUP(K93,변환표준점수!$BU$8:$CF$62,'표점 계산기'!$AW93+1,FALSE),VLOOKUP(I93,변환표준점수!$BH$8:$BS$62,'표점 계산기'!$AW93+1,FALSE))</f>
        <v>#N/A</v>
      </c>
      <c r="BN93" s="35" t="e">
        <f>IF(J93=0,VLOOKUP(L93,변환표준점수!$BU$8:$CF$62,'표점 계산기'!$AW93+1,FALSE),VLOOKUP(J93,변환표준점수!$BH$8:$BS$62,'표점 계산기'!$AW93+1,FALSE))</f>
        <v>#N/A</v>
      </c>
      <c r="BO93" s="35" cm="1">
        <f t="array" ref="BO93">IF(M93=0,0,IF(OR(AW93=3,AW93=4),0,IF(AW93=1,INDEX($DI$7:$DI$15,SUM(IF(M93&lt;$DH$7:$DH$15=TRUE,1,0))+1),VLOOKUP(M93,변환표준점수!$BH$8:$BS$62,'표점 계산기'!AW93+1,FALSE))))</f>
        <v>0</v>
      </c>
      <c r="BP93" s="35" t="e" cm="1">
        <f t="array" ref="BP93">INDEX($DP$24:$EO$31,COLUMN(C88),$AY93)</f>
        <v>#N/A</v>
      </c>
      <c r="BQ93" s="35" t="e" cm="1">
        <f t="array" ref="BQ93">INDEX($DP$24:$EO$31,COLUMN(D88),$AY93)</f>
        <v>#N/A</v>
      </c>
      <c r="BR93" s="35" t="e" cm="1">
        <f t="array" ref="BR93">INDEX($DP$24:$EO$31,COLUMN(E88),$AY93)</f>
        <v>#N/A</v>
      </c>
      <c r="BS93" s="35" t="e" cm="1">
        <f t="array" ref="BS93">INDEX($DP$24:$EO$31,COLUMN(F88),$AY93)</f>
        <v>#N/A</v>
      </c>
      <c r="BT93" s="35" t="e" cm="1">
        <f t="array" ref="BT93">INDEX($DP$24:$EO$31,COLUMN(G88),$AY93)</f>
        <v>#N/A</v>
      </c>
      <c r="BU93" s="35" t="e" cm="1">
        <f t="array" ref="BU93">INDEX($DP$24:$EO$31,COLUMN(H88),$AY93)</f>
        <v>#N/A</v>
      </c>
      <c r="BV93" s="59" t="str" cm="1">
        <f t="array" aca="1" ref="BV93:BZ93" ca="1">IFERROR(ROUND(IF(IFERROR(BF93:BJ93/BF93:BJ93,0)=1,(IFERROR(AZ93:BD93*BP93,0)+IFERROR(BF93:BJ93*BQ93,0)+(SUM(BM93:BO93)-MIN(BM93:BO93))*BR93+BK93*BS93+BL93*BT93)*BU93+BK93*(1-BS93)+BL93*(1-BT93)+IF(AW93=1,BO93,0),""),2),"")</f>
        <v/>
      </c>
      <c r="BW93" s="48" t="str">
        <f ca="1"/>
        <v/>
      </c>
      <c r="BX93" s="48" t="str">
        <f ca="1"/>
        <v/>
      </c>
      <c r="BY93" s="48" t="str">
        <f ca="1"/>
        <v/>
      </c>
      <c r="BZ93" s="60" t="str">
        <f ca="1"/>
        <v/>
      </c>
      <c r="CA93" s="6"/>
      <c r="CB93" s="5"/>
      <c r="CC93" s="5"/>
      <c r="CD93" s="5"/>
      <c r="CE93" s="5"/>
      <c r="CF93" s="5"/>
      <c r="CG93" s="5"/>
      <c r="CH93" s="64">
        <v>0</v>
      </c>
      <c r="CI93" s="64">
        <v>52</v>
      </c>
      <c r="CJ93" s="64">
        <v>0</v>
      </c>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6">
        <v>14</v>
      </c>
      <c r="DL93" s="5">
        <v>48.52</v>
      </c>
      <c r="DM93" s="5" t="e">
        <f>VLOOKUP(DK93,변환표준점수!$BU$8:$CF$46,1+'표점 계산기'!$DV$4,FALSE)</f>
        <v>#N/A</v>
      </c>
      <c r="DN93" s="5"/>
      <c r="DO93" s="5"/>
      <c r="DP93" s="5"/>
      <c r="DQ93" s="5"/>
      <c r="DR93" s="5"/>
      <c r="DS93" s="5"/>
      <c r="DT93" s="5"/>
      <c r="DU93" s="6"/>
      <c r="DV93" s="6"/>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row>
    <row r="94" spans="1:162" x14ac:dyDescent="0.3">
      <c r="A94" s="5"/>
      <c r="B94" s="17" t="str">
        <f t="shared" si="34"/>
        <v/>
      </c>
      <c r="C94" s="23"/>
      <c r="D94" s="23"/>
      <c r="E94" s="23"/>
      <c r="F94" s="23"/>
      <c r="G94" s="23"/>
      <c r="H94" s="24"/>
      <c r="I94" s="24"/>
      <c r="J94" s="24"/>
      <c r="K94" s="24"/>
      <c r="L94" s="24"/>
      <c r="M94" s="24"/>
      <c r="N94" s="23"/>
      <c r="O94" s="24"/>
      <c r="P94" s="6"/>
      <c r="Q94" s="65">
        <f t="shared" si="35"/>
        <v>1</v>
      </c>
      <c r="R94" s="6" t="e">
        <f t="shared" si="41"/>
        <v>#N/A</v>
      </c>
      <c r="S94" s="6" t="e">
        <f t="shared" si="42"/>
        <v>#N/A</v>
      </c>
      <c r="T94" s="6" t="e">
        <f t="shared" si="43"/>
        <v>#N/A</v>
      </c>
      <c r="U94" s="6" t="e">
        <f t="shared" si="44"/>
        <v>#N/A</v>
      </c>
      <c r="V94" s="8" cm="1">
        <f t="array" ref="V94">IF(M94=0,0,IF(OR($DV$4=3,$DV$4=4),0,IF($DV$4=1,INDEX($DI$7:$DI$15,SUM(IF(M94&lt;$DH$7:$DH$15=TRUE,1,0))+1),VLOOKUP(M94,$DK$7:$DL$107,2,FALSE))))</f>
        <v>0</v>
      </c>
      <c r="W94" s="6" t="e">
        <f t="shared" si="33"/>
        <v>#N/A</v>
      </c>
      <c r="X94" s="65" cm="1">
        <f t="array" aca="1" ref="X94" ca="1">SUM(IF((IF(E94=0,INDIRECT(_xlfn.CONCAT($CQ$1,MATCH(F94,$CP$7:$CP$100,0)+6)):INDIRECT(_xlfn.CONCAT($CQ$1,MATCH(F94,$CP$7:$CP$100,0)+6+SUM(IF((F94=$CP$7:$CP$59)=TRUE,1,0))-1)),INDIRECT(_xlfn.CONCAT($CM$1,MATCH(E94,$CL$7:$CL$100,0)+6)):INDIRECT(_xlfn.CONCAT($CM$1,MATCH(E94,$CL$7:$CL$100,0)+6+SUM(IF((E94=$CL$7:$CL$59)=TRUE,1,0))-1)))*$S$3*$Q94)=0,0,1))</f>
        <v>2</v>
      </c>
      <c r="Y94" s="65" t="e" cm="1">
        <f t="array" aca="1" ref="Y94" ca="1">SUM(IF((TRANSPOSE(MMULT(MMULT(_xlfn.MUNIT(X94),IF(ROUND(MMULT(IF(E94=0,INDIRECT(_xlfn.CONCAT($CQ$1,MATCH(F94,$CP$7:$CP$100,0)+6)):INDIRECT(_xlfn.CONCAT($CQ$1,MATCH(F94,$CP$7:$CP$100,0)+6+SUM(IF((F94=$CP$7:$CP$59)=TRUE,1,0))-1)),INDIRECT(_xlfn.CONCAT($CM$1,MATCH(E94,$CL$7:$CL$100,0)+6)):INDIRECT(_xlfn.CONCAT($CM$1,MATCH(E94,$CL$7:$CL$100,0)+6+SUM(IF((E94=$CL$7:$CL$59)=TRUE,1,0))-1)))*$S$3*$Q94,1/TRANSPOSE(W94-INDIRECT(_xlfn.CONCAT($CI$1,MATCH(D94,$CH$7:$CH$100,0)+6)):INDIRECT(_xlfn.CONCAT($CI$1,MATCH(D94,$CH$7:$CH$100,0)+6+SUM(IF((D94=$CH$7:$CH$59)=TRUE,1,0))-1))*$R$3)),1)=1,1,0)),W94-INDIRECT(_xlfn.CONCAT($CI$1,MATCH(D94,$CH$7:$CH$100,0)+6)):INDIRECT(_xlfn.CONCAT($CI$1,MATCH(D94,$CH$7:$CH$100,0)+6+SUM(IF((D94=$CH$7:$CH$59)=TRUE,1,0))-1))*$R$3)))=0,0,1))</f>
        <v>#N/A</v>
      </c>
      <c r="Z94" s="65"/>
      <c r="AA94" s="65" t="str" cm="1">
        <f t="array" aca="1" ref="AA94" ca="1">IFERROR(ROUND(IF(_xlfn._xlws.SORT(TRANSPOSE(MMULT(MMULT(_xlfn.MUNIT(X94),IF(ROUND(MMULT(IF(E94=0,IF($DW$4=1,INDIRECT(_xlfn.CONCAT($CY$1,MATCH(F94,$CX$7:$CX$100,0)+6)):INDIRECT(_xlfn.CONCAT($CY$1,MATCH(F94,$CX$7:$CX$100,0)+6+SUM(IF((F94=$CX$7:$CX$59)=TRUE,1,0))-1)),INDIRECT(_xlfn.CONCAT($CQ$1,MATCH(F94,$CP$7:$CP$100,0)+6)):INDIRECT(_xlfn.CONCAT($CQ$1,MATCH(F94,$CP$7:$CP$100,0)+6+SUM(IF((F94=$CP$7:$CP$59)=TRUE,1,0))-1))),IF(OR($DW$4=2,$DW$4=3),INDIRECT(_xlfn.CONCAT($CU$1,MATCH(E94,$CT$7:$CT$100,0)+6)):INDIRECT(_xlfn.CONCAT($CU$1,MATCH(E94,$CT$7:$CT$100,0)+6+SUM(IF((E94=$CT$7:$CT$59)=TRUE,1,0))-1)),INDIRECT(_xlfn.CONCAT($CM$1,MATCH(E94,$CL$7:$CL$100,0)+6)):INDIRECT(_xlfn.CONCAT($CM$1,MATCH(E94,$CL$7:$CL$100,0)+6+SUM(IF((E94=$CL$7:$CL$59)=TRUE,1,0))-1))))*$S$3*IF(AND($DV$4=4,F94=0),1.1,1),1/TRANSPOSE(W94-INDIRECT(_xlfn.CONCAT($CI$1,MATCH(D94,$CH$7:$CH$100,0)+6)):INDIRECT(_xlfn.CONCAT($CI$1,MATCH(D94,$CH$7:$CH$100,0)+6+SUM(IF((D94=$CH$7:$CH$59)=TRUE,1,0))-1))*$R$3)),3)=1,1,0)),W94-INDIRECT(_xlfn.CONCAT($CI$1,MATCH(D94,$CH$7:$CH$100,0)+6)):INDIRECT(_xlfn.CONCAT($CI$1,MATCH(D94,$CH$7:$CH$100,0)+6+SUM(IF((D94=$CH$7:$CH$59)=TRUE,1,0))-1))*$R$3))/($S$3*$Q94),1,-1,TRUE)=0,"",_xlfn._xlws.SORT(TRANSPOSE(MMULT(MMULT(_xlfn.MUNIT(X94),IF(ROUND(MMULT(IF(E94=0,IF($DW$4=1,INDIRECT(_xlfn.CONCAT($CY$1,MATCH(F94,$CX$7:$CX$100,0)+6)):INDIRECT(_xlfn.CONCAT($CY$1,MATCH(F94,$CX$7:$CX$100,0)+6+SUM(IF((F94=$CX$7:$CX$59)=TRUE,1,0))-1)),INDIRECT(_xlfn.CONCAT($CQ$1,MATCH(F94,$CP$7:$CP$100,0)+6)):INDIRECT(_xlfn.CONCAT($CQ$1,MATCH(F94,$CP$7:$CP$100,0)+6+SUM(IF((F94=$CP$7:$CP$59)=TRUE,1,0))-1))),IF(OR($DW$4=2,$DW$4=3),INDIRECT(_xlfn.CONCAT($CU$1,MATCH(E94,$CT$7:$CT$100,0)+6)):INDIRECT(_xlfn.CONCAT($CU$1,MATCH(E94,$CT$7:$CT$100,0)+6+SUM(IF((E94=$CT$7:$CT$59)=TRUE,1,0))-1)),INDIRECT(_xlfn.CONCAT($CM$1,MATCH(E94,$CL$7:$CL$100,0)+6)):INDIRECT(_xlfn.CONCAT($CM$1,MATCH(E94,$CL$7:$CL$100,0)+6+SUM(IF((E94=$CL$7:$CL$59)=TRUE,1,0))-1))))*$S$3*IF(AND($DV$4=4,F94=0),1.1,1),1/TRANSPOSE(W94-INDIRECT(_xlfn.CONCAT($CI$1,MATCH(D94,$CH$7:$CH$100,0)+6)):INDIRECT(_xlfn.CONCAT($CI$1,MATCH(D94,$CH$7:$CH$100,0)+6+SUM(IF((D94=$CH$7:$CH$59)=TRUE,1,0))-1))*$R$3)),3)=1,1,0)),W94-INDIRECT(_xlfn.CONCAT($CI$1,MATCH(D94,$CH$7:$CH$100,0)+6)):INDIRECT(_xlfn.CONCAT($CI$1,MATCH(D94,$CH$7:$CH$100,0)+6+SUM(IF((D94=$CH$7:$CH$59)=TRUE,1,0))-1))*$R$3))/($S$3*$Q94),1,-1,TRUE)),1),"")</f>
        <v/>
      </c>
      <c r="AB94" s="65"/>
      <c r="AC94" s="65"/>
      <c r="AD94" s="65"/>
      <c r="AE94" s="65"/>
      <c r="AF94" s="65"/>
      <c r="AG94" s="65"/>
      <c r="AH94" s="65"/>
      <c r="AI94" s="6"/>
      <c r="AJ94" s="28" t="str">
        <f t="shared" ca="1" si="45"/>
        <v/>
      </c>
      <c r="AK94" s="29" t="str">
        <f t="shared" si="46"/>
        <v/>
      </c>
      <c r="AL94" s="29" t="str">
        <f t="shared" si="47"/>
        <v/>
      </c>
      <c r="AM94" s="29" t="str">
        <f t="shared" si="48"/>
        <v/>
      </c>
      <c r="AN94" s="112" t="str">
        <f t="shared" si="49"/>
        <v/>
      </c>
      <c r="AO94" s="28" t="str">
        <f t="shared" ca="1" si="36"/>
        <v/>
      </c>
      <c r="AP94" s="29" t="str">
        <f t="shared" si="37"/>
        <v/>
      </c>
      <c r="AQ94" s="29" t="str">
        <f t="shared" si="38"/>
        <v/>
      </c>
      <c r="AR94" s="29" t="str">
        <f t="shared" si="39"/>
        <v/>
      </c>
      <c r="AS94" s="30" t="str">
        <f t="shared" si="40"/>
        <v/>
      </c>
      <c r="AT94" s="6"/>
      <c r="AU94" s="20"/>
      <c r="AV94" s="20"/>
      <c r="AW94" s="44">
        <f t="shared" si="50"/>
        <v>12</v>
      </c>
      <c r="AX94" s="35" t="e">
        <f t="shared" si="51"/>
        <v>#N/A</v>
      </c>
      <c r="AY94" s="35" t="e" cm="1">
        <f t="array" ref="AY94">_xlfn.XMATCH(1,IF(IF((AU94=$DP$24:$EO$24)=TRUE,1,0)+IF((AV94=$DP$25:$EO$25)=TRUE,1,0)=2,1,0))</f>
        <v>#N/A</v>
      </c>
      <c r="AZ94" s="35" t="str" cm="1">
        <f t="array" aca="1" ref="AZ94:BD94" ca="1">AJ94:AN94</f>
        <v/>
      </c>
      <c r="BA94" s="35" t="str">
        <f ca="1"/>
        <v/>
      </c>
      <c r="BB94" s="35" t="str">
        <f ca="1"/>
        <v/>
      </c>
      <c r="BC94" s="35" t="str">
        <f ca="1"/>
        <v/>
      </c>
      <c r="BD94" s="35" t="str">
        <f ca="1"/>
        <v/>
      </c>
      <c r="BE94" s="35">
        <f t="shared" si="52"/>
        <v>0</v>
      </c>
      <c r="BF94" s="35" t="e" cm="1">
        <f t="array" ref="BF94">IF(AND(BE94=1,AX94&lt;&gt;1),VLOOKUP(E94,변환표준점수!$H$8:$O$60,_xlfn.XMATCH('표점 계산기'!$AU94,변환표준점수!$I$6:$O$6)+1,FALSE),IF(AND($E94=0,$DW$4=1),INDEX($CQ$7:$CQ$73,SUM(IF(AO94=$CY$7:$CY$59,ROW($A$1:$A$50),0))),IF(AND($E94&lt;&gt;0,$DW$4&lt;&gt;1),INDEX($CM$7:$CM$73,SUM(IF(AO94=$CU$7:$CU$59,ROW($A$1:$A$50),0))),AO94:AS94)))</f>
        <v>#N/A</v>
      </c>
      <c r="BG94" s="35"/>
      <c r="BH94" s="35"/>
      <c r="BI94" s="35"/>
      <c r="BJ94" s="35"/>
      <c r="BK94" s="35" t="e">
        <f>VLOOKUP(G94,변환표준점수!$X$8:$AM$16,_xlfn.XMATCH(AU94,변환표준점수!$Y$5:$AM$5)+IF(OR(AW94=6,AW94=7,AW94=10,AW94=11),IF(AX94=1,0,1),0)+1,FALSE)</f>
        <v>#N/A</v>
      </c>
      <c r="BL94" s="35" t="e">
        <f>VLOOKUP(H94,변환표준점수!$AO$8:$BE$16,_xlfn.XMATCH(AU94,변환표준점수!$AP$5:$BE$5)+IF(OR(AW94=3,AW94=6,AW94=8,AW94=9,AW94=10),IF(AX94=1,0,1),0)+1,FALSE)</f>
        <v>#N/A</v>
      </c>
      <c r="BM94" s="35" t="e">
        <f>IF(I94=0,VLOOKUP(K94,변환표준점수!$BU$8:$CF$62,'표점 계산기'!$AW94+1,FALSE),VLOOKUP(I94,변환표준점수!$BH$8:$BS$62,'표점 계산기'!$AW94+1,FALSE))</f>
        <v>#N/A</v>
      </c>
      <c r="BN94" s="35" t="e">
        <f>IF(J94=0,VLOOKUP(L94,변환표준점수!$BU$8:$CF$62,'표점 계산기'!$AW94+1,FALSE),VLOOKUP(J94,변환표준점수!$BH$8:$BS$62,'표점 계산기'!$AW94+1,FALSE))</f>
        <v>#N/A</v>
      </c>
      <c r="BO94" s="35" cm="1">
        <f t="array" ref="BO94">IF(M94=0,0,IF(OR(AW94=3,AW94=4),0,IF(AW94=1,INDEX($DI$7:$DI$15,SUM(IF(M94&lt;$DH$7:$DH$15=TRUE,1,0))+1),VLOOKUP(M94,변환표준점수!$BH$8:$BS$62,'표점 계산기'!AW94+1,FALSE))))</f>
        <v>0</v>
      </c>
      <c r="BP94" s="35" t="e" cm="1">
        <f t="array" ref="BP94">INDEX($DP$24:$EO$31,COLUMN(C89),$AY94)</f>
        <v>#N/A</v>
      </c>
      <c r="BQ94" s="35" t="e" cm="1">
        <f t="array" ref="BQ94">INDEX($DP$24:$EO$31,COLUMN(D89),$AY94)</f>
        <v>#N/A</v>
      </c>
      <c r="BR94" s="35" t="e" cm="1">
        <f t="array" ref="BR94">INDEX($DP$24:$EO$31,COLUMN(E89),$AY94)</f>
        <v>#N/A</v>
      </c>
      <c r="BS94" s="35" t="e" cm="1">
        <f t="array" ref="BS94">INDEX($DP$24:$EO$31,COLUMN(F89),$AY94)</f>
        <v>#N/A</v>
      </c>
      <c r="BT94" s="35" t="e" cm="1">
        <f t="array" ref="BT94">INDEX($DP$24:$EO$31,COLUMN(G89),$AY94)</f>
        <v>#N/A</v>
      </c>
      <c r="BU94" s="35" t="e" cm="1">
        <f t="array" ref="BU94">INDEX($DP$24:$EO$31,COLUMN(H89),$AY94)</f>
        <v>#N/A</v>
      </c>
      <c r="BV94" s="59" t="str" cm="1">
        <f t="array" aca="1" ref="BV94:BZ94" ca="1">IFERROR(ROUND(IF(IFERROR(BF94:BJ94/BF94:BJ94,0)=1,(IFERROR(AZ94:BD94*BP94,0)+IFERROR(BF94:BJ94*BQ94,0)+(SUM(BM94:BO94)-MIN(BM94:BO94))*BR94+BK94*BS94+BL94*BT94)*BU94+BK94*(1-BS94)+BL94*(1-BT94)+IF(AW94=1,BO94,0),""),2),"")</f>
        <v/>
      </c>
      <c r="BW94" s="48" t="str">
        <f ca="1"/>
        <v/>
      </c>
      <c r="BX94" s="48" t="str">
        <f ca="1"/>
        <v/>
      </c>
      <c r="BY94" s="48" t="str">
        <f ca="1"/>
        <v/>
      </c>
      <c r="BZ94" s="60" t="str">
        <f ca="1"/>
        <v/>
      </c>
      <c r="CA94" s="6"/>
      <c r="CB94" s="5"/>
      <c r="CC94" s="5"/>
      <c r="CD94" s="5"/>
      <c r="CE94" s="5"/>
      <c r="CF94" s="5"/>
      <c r="CG94" s="5"/>
      <c r="CH94" s="64">
        <v>0</v>
      </c>
      <c r="CI94" s="64">
        <v>50</v>
      </c>
      <c r="CJ94" s="64">
        <v>0</v>
      </c>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v>13</v>
      </c>
      <c r="DL94" s="5">
        <v>48.52</v>
      </c>
      <c r="DM94" s="5" t="e">
        <f>VLOOKUP(DK94,변환표준점수!$BU$8:$CF$46,1+'표점 계산기'!$DV$4,FALSE)</f>
        <v>#N/A</v>
      </c>
      <c r="DN94" s="5"/>
      <c r="DO94" s="5"/>
      <c r="DP94" s="5"/>
      <c r="DQ94" s="5"/>
      <c r="DR94" s="5"/>
      <c r="DS94" s="5"/>
      <c r="DT94" s="5"/>
      <c r="DU94" s="6"/>
      <c r="DV94" s="6"/>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row>
    <row r="95" spans="1:162" x14ac:dyDescent="0.3">
      <c r="A95" s="5"/>
      <c r="B95" s="17" t="str">
        <f t="shared" si="34"/>
        <v/>
      </c>
      <c r="C95" s="23"/>
      <c r="D95" s="23"/>
      <c r="E95" s="23"/>
      <c r="F95" s="23"/>
      <c r="G95" s="23"/>
      <c r="H95" s="24"/>
      <c r="I95" s="24"/>
      <c r="J95" s="24"/>
      <c r="K95" s="24"/>
      <c r="L95" s="24"/>
      <c r="M95" s="24"/>
      <c r="N95" s="23"/>
      <c r="O95" s="24"/>
      <c r="P95" s="6"/>
      <c r="Q95" s="65">
        <f t="shared" si="35"/>
        <v>1</v>
      </c>
      <c r="R95" s="6" t="e">
        <f t="shared" si="41"/>
        <v>#N/A</v>
      </c>
      <c r="S95" s="6" t="e">
        <f t="shared" si="42"/>
        <v>#N/A</v>
      </c>
      <c r="T95" s="6" t="e">
        <f t="shared" si="43"/>
        <v>#N/A</v>
      </c>
      <c r="U95" s="6" t="e">
        <f t="shared" si="44"/>
        <v>#N/A</v>
      </c>
      <c r="V95" s="8" cm="1">
        <f t="array" ref="V95">IF(M95=0,0,IF(OR($DV$4=3,$DV$4=4),0,IF($DV$4=1,INDEX($DI$7:$DI$15,SUM(IF(M95&lt;$DH$7:$DH$15=TRUE,1,0))+1),VLOOKUP(M95,$DK$7:$DL$107,2,FALSE))))</f>
        <v>0</v>
      </c>
      <c r="W95" s="6" t="e">
        <f t="shared" si="33"/>
        <v>#N/A</v>
      </c>
      <c r="X95" s="65" cm="1">
        <f t="array" aca="1" ref="X95" ca="1">SUM(IF((IF(E95=0,INDIRECT(_xlfn.CONCAT($CQ$1,MATCH(F95,$CP$7:$CP$100,0)+6)):INDIRECT(_xlfn.CONCAT($CQ$1,MATCH(F95,$CP$7:$CP$100,0)+6+SUM(IF((F95=$CP$7:$CP$59)=TRUE,1,0))-1)),INDIRECT(_xlfn.CONCAT($CM$1,MATCH(E95,$CL$7:$CL$100,0)+6)):INDIRECT(_xlfn.CONCAT($CM$1,MATCH(E95,$CL$7:$CL$100,0)+6+SUM(IF((E95=$CL$7:$CL$59)=TRUE,1,0))-1)))*$S$3*$Q95)=0,0,1))</f>
        <v>2</v>
      </c>
      <c r="Y95" s="65" t="e" cm="1">
        <f t="array" aca="1" ref="Y95" ca="1">SUM(IF((TRANSPOSE(MMULT(MMULT(_xlfn.MUNIT(X95),IF(ROUND(MMULT(IF(E95=0,INDIRECT(_xlfn.CONCAT($CQ$1,MATCH(F95,$CP$7:$CP$100,0)+6)):INDIRECT(_xlfn.CONCAT($CQ$1,MATCH(F95,$CP$7:$CP$100,0)+6+SUM(IF((F95=$CP$7:$CP$59)=TRUE,1,0))-1)),INDIRECT(_xlfn.CONCAT($CM$1,MATCH(E95,$CL$7:$CL$100,0)+6)):INDIRECT(_xlfn.CONCAT($CM$1,MATCH(E95,$CL$7:$CL$100,0)+6+SUM(IF((E95=$CL$7:$CL$59)=TRUE,1,0))-1)))*$S$3*$Q95,1/TRANSPOSE(W95-INDIRECT(_xlfn.CONCAT($CI$1,MATCH(D95,$CH$7:$CH$100,0)+6)):INDIRECT(_xlfn.CONCAT($CI$1,MATCH(D95,$CH$7:$CH$100,0)+6+SUM(IF((D95=$CH$7:$CH$59)=TRUE,1,0))-1))*$R$3)),1)=1,1,0)),W95-INDIRECT(_xlfn.CONCAT($CI$1,MATCH(D95,$CH$7:$CH$100,0)+6)):INDIRECT(_xlfn.CONCAT($CI$1,MATCH(D95,$CH$7:$CH$100,0)+6+SUM(IF((D95=$CH$7:$CH$59)=TRUE,1,0))-1))*$R$3)))=0,0,1))</f>
        <v>#N/A</v>
      </c>
      <c r="Z95" s="65"/>
      <c r="AA95" s="65" t="str" cm="1">
        <f t="array" aca="1" ref="AA95" ca="1">IFERROR(ROUND(IF(_xlfn._xlws.SORT(TRANSPOSE(MMULT(MMULT(_xlfn.MUNIT(X95),IF(ROUND(MMULT(IF(E95=0,IF($DW$4=1,INDIRECT(_xlfn.CONCAT($CY$1,MATCH(F95,$CX$7:$CX$100,0)+6)):INDIRECT(_xlfn.CONCAT($CY$1,MATCH(F95,$CX$7:$CX$100,0)+6+SUM(IF((F95=$CX$7:$CX$59)=TRUE,1,0))-1)),INDIRECT(_xlfn.CONCAT($CQ$1,MATCH(F95,$CP$7:$CP$100,0)+6)):INDIRECT(_xlfn.CONCAT($CQ$1,MATCH(F95,$CP$7:$CP$100,0)+6+SUM(IF((F95=$CP$7:$CP$59)=TRUE,1,0))-1))),IF(OR($DW$4=2,$DW$4=3),INDIRECT(_xlfn.CONCAT($CU$1,MATCH(E95,$CT$7:$CT$100,0)+6)):INDIRECT(_xlfn.CONCAT($CU$1,MATCH(E95,$CT$7:$CT$100,0)+6+SUM(IF((E95=$CT$7:$CT$59)=TRUE,1,0))-1)),INDIRECT(_xlfn.CONCAT($CM$1,MATCH(E95,$CL$7:$CL$100,0)+6)):INDIRECT(_xlfn.CONCAT($CM$1,MATCH(E95,$CL$7:$CL$100,0)+6+SUM(IF((E95=$CL$7:$CL$59)=TRUE,1,0))-1))))*$S$3*IF(AND($DV$4=4,F95=0),1.1,1),1/TRANSPOSE(W95-INDIRECT(_xlfn.CONCAT($CI$1,MATCH(D95,$CH$7:$CH$100,0)+6)):INDIRECT(_xlfn.CONCAT($CI$1,MATCH(D95,$CH$7:$CH$100,0)+6+SUM(IF((D95=$CH$7:$CH$59)=TRUE,1,0))-1))*$R$3)),3)=1,1,0)),W95-INDIRECT(_xlfn.CONCAT($CI$1,MATCH(D95,$CH$7:$CH$100,0)+6)):INDIRECT(_xlfn.CONCAT($CI$1,MATCH(D95,$CH$7:$CH$100,0)+6+SUM(IF((D95=$CH$7:$CH$59)=TRUE,1,0))-1))*$R$3))/($S$3*$Q95),1,-1,TRUE)=0,"",_xlfn._xlws.SORT(TRANSPOSE(MMULT(MMULT(_xlfn.MUNIT(X95),IF(ROUND(MMULT(IF(E95=0,IF($DW$4=1,INDIRECT(_xlfn.CONCAT($CY$1,MATCH(F95,$CX$7:$CX$100,0)+6)):INDIRECT(_xlfn.CONCAT($CY$1,MATCH(F95,$CX$7:$CX$100,0)+6+SUM(IF((F95=$CX$7:$CX$59)=TRUE,1,0))-1)),INDIRECT(_xlfn.CONCAT($CQ$1,MATCH(F95,$CP$7:$CP$100,0)+6)):INDIRECT(_xlfn.CONCAT($CQ$1,MATCH(F95,$CP$7:$CP$100,0)+6+SUM(IF((F95=$CP$7:$CP$59)=TRUE,1,0))-1))),IF(OR($DW$4=2,$DW$4=3),INDIRECT(_xlfn.CONCAT($CU$1,MATCH(E95,$CT$7:$CT$100,0)+6)):INDIRECT(_xlfn.CONCAT($CU$1,MATCH(E95,$CT$7:$CT$100,0)+6+SUM(IF((E95=$CT$7:$CT$59)=TRUE,1,0))-1)),INDIRECT(_xlfn.CONCAT($CM$1,MATCH(E95,$CL$7:$CL$100,0)+6)):INDIRECT(_xlfn.CONCAT($CM$1,MATCH(E95,$CL$7:$CL$100,0)+6+SUM(IF((E95=$CL$7:$CL$59)=TRUE,1,0))-1))))*$S$3*IF(AND($DV$4=4,F95=0),1.1,1),1/TRANSPOSE(W95-INDIRECT(_xlfn.CONCAT($CI$1,MATCH(D95,$CH$7:$CH$100,0)+6)):INDIRECT(_xlfn.CONCAT($CI$1,MATCH(D95,$CH$7:$CH$100,0)+6+SUM(IF((D95=$CH$7:$CH$59)=TRUE,1,0))-1))*$R$3)),3)=1,1,0)),W95-INDIRECT(_xlfn.CONCAT($CI$1,MATCH(D95,$CH$7:$CH$100,0)+6)):INDIRECT(_xlfn.CONCAT($CI$1,MATCH(D95,$CH$7:$CH$100,0)+6+SUM(IF((D95=$CH$7:$CH$59)=TRUE,1,0))-1))*$R$3))/($S$3*$Q95),1,-1,TRUE)),1),"")</f>
        <v/>
      </c>
      <c r="AB95" s="65"/>
      <c r="AC95" s="65"/>
      <c r="AD95" s="65"/>
      <c r="AE95" s="65"/>
      <c r="AF95" s="65"/>
      <c r="AG95" s="65"/>
      <c r="AH95" s="65"/>
      <c r="AI95" s="6"/>
      <c r="AJ95" s="28" t="str">
        <f t="shared" ca="1" si="45"/>
        <v/>
      </c>
      <c r="AK95" s="29" t="str">
        <f t="shared" si="46"/>
        <v/>
      </c>
      <c r="AL95" s="29" t="str">
        <f t="shared" si="47"/>
        <v/>
      </c>
      <c r="AM95" s="29" t="str">
        <f t="shared" si="48"/>
        <v/>
      </c>
      <c r="AN95" s="112" t="str">
        <f t="shared" si="49"/>
        <v/>
      </c>
      <c r="AO95" s="28" t="str">
        <f t="shared" ca="1" si="36"/>
        <v/>
      </c>
      <c r="AP95" s="29" t="str">
        <f t="shared" si="37"/>
        <v/>
      </c>
      <c r="AQ95" s="29" t="str">
        <f t="shared" si="38"/>
        <v/>
      </c>
      <c r="AR95" s="29" t="str">
        <f t="shared" si="39"/>
        <v/>
      </c>
      <c r="AS95" s="30" t="str">
        <f t="shared" si="40"/>
        <v/>
      </c>
      <c r="AT95" s="6"/>
      <c r="AU95" s="20"/>
      <c r="AV95" s="20"/>
      <c r="AW95" s="44">
        <f t="shared" si="50"/>
        <v>12</v>
      </c>
      <c r="AX95" s="35" t="e">
        <f t="shared" si="51"/>
        <v>#N/A</v>
      </c>
      <c r="AY95" s="35" t="e" cm="1">
        <f t="array" ref="AY95">_xlfn.XMATCH(1,IF(IF((AU95=$DP$24:$EO$24)=TRUE,1,0)+IF((AV95=$DP$25:$EO$25)=TRUE,1,0)=2,1,0))</f>
        <v>#N/A</v>
      </c>
      <c r="AZ95" s="35" t="str" cm="1">
        <f t="array" aca="1" ref="AZ95:BD95" ca="1">AJ95:AN95</f>
        <v/>
      </c>
      <c r="BA95" s="35" t="str">
        <f ca="1"/>
        <v/>
      </c>
      <c r="BB95" s="35" t="str">
        <f ca="1"/>
        <v/>
      </c>
      <c r="BC95" s="35" t="str">
        <f ca="1"/>
        <v/>
      </c>
      <c r="BD95" s="35" t="str">
        <f ca="1"/>
        <v/>
      </c>
      <c r="BE95" s="35">
        <f t="shared" si="52"/>
        <v>0</v>
      </c>
      <c r="BF95" s="35" t="e" cm="1">
        <f t="array" ref="BF95">IF(AND(BE95=1,AX95&lt;&gt;1),VLOOKUP(E95,변환표준점수!$H$8:$O$60,_xlfn.XMATCH('표점 계산기'!$AU95,변환표준점수!$I$6:$O$6)+1,FALSE),IF(AND($E95=0,$DW$4=1),INDEX($CQ$7:$CQ$73,SUM(IF(AO95=$CY$7:$CY$59,ROW($A$1:$A$50),0))),IF(AND($E95&lt;&gt;0,$DW$4&lt;&gt;1),INDEX($CM$7:$CM$73,SUM(IF(AO95=$CU$7:$CU$59,ROW($A$1:$A$50),0))),AO95:AS95)))</f>
        <v>#N/A</v>
      </c>
      <c r="BG95" s="35"/>
      <c r="BH95" s="35"/>
      <c r="BI95" s="35"/>
      <c r="BJ95" s="35"/>
      <c r="BK95" s="35" t="e">
        <f>VLOOKUP(G95,변환표준점수!$X$8:$AM$16,_xlfn.XMATCH(AU95,변환표준점수!$Y$5:$AM$5)+IF(OR(AW95=6,AW95=7,AW95=10,AW95=11),IF(AX95=1,0,1),0)+1,FALSE)</f>
        <v>#N/A</v>
      </c>
      <c r="BL95" s="35" t="e">
        <f>VLOOKUP(H95,변환표준점수!$AO$8:$BE$16,_xlfn.XMATCH(AU95,변환표준점수!$AP$5:$BE$5)+IF(OR(AW95=3,AW95=6,AW95=8,AW95=9,AW95=10),IF(AX95=1,0,1),0)+1,FALSE)</f>
        <v>#N/A</v>
      </c>
      <c r="BM95" s="35" t="e">
        <f>IF(I95=0,VLOOKUP(K95,변환표준점수!$BU$8:$CF$62,'표점 계산기'!$AW95+1,FALSE),VLOOKUP(I95,변환표준점수!$BH$8:$BS$62,'표점 계산기'!$AW95+1,FALSE))</f>
        <v>#N/A</v>
      </c>
      <c r="BN95" s="35" t="e">
        <f>IF(J95=0,VLOOKUP(L95,변환표준점수!$BU$8:$CF$62,'표점 계산기'!$AW95+1,FALSE),VLOOKUP(J95,변환표준점수!$BH$8:$BS$62,'표점 계산기'!$AW95+1,FALSE))</f>
        <v>#N/A</v>
      </c>
      <c r="BO95" s="35" cm="1">
        <f t="array" ref="BO95">IF(M95=0,0,IF(OR(AW95=3,AW95=4),0,IF(AW95=1,INDEX($DI$7:$DI$15,SUM(IF(M95&lt;$DH$7:$DH$15=TRUE,1,0))+1),VLOOKUP(M95,변환표준점수!$BH$8:$BS$62,'표점 계산기'!AW95+1,FALSE))))</f>
        <v>0</v>
      </c>
      <c r="BP95" s="35" t="e" cm="1">
        <f t="array" ref="BP95">INDEX($DP$24:$EO$31,COLUMN(C90),$AY95)</f>
        <v>#N/A</v>
      </c>
      <c r="BQ95" s="35" t="e" cm="1">
        <f t="array" ref="BQ95">INDEX($DP$24:$EO$31,COLUMN(D90),$AY95)</f>
        <v>#N/A</v>
      </c>
      <c r="BR95" s="35" t="e" cm="1">
        <f t="array" ref="BR95">INDEX($DP$24:$EO$31,COLUMN(E90),$AY95)</f>
        <v>#N/A</v>
      </c>
      <c r="BS95" s="35" t="e" cm="1">
        <f t="array" ref="BS95">INDEX($DP$24:$EO$31,COLUMN(F90),$AY95)</f>
        <v>#N/A</v>
      </c>
      <c r="BT95" s="35" t="e" cm="1">
        <f t="array" ref="BT95">INDEX($DP$24:$EO$31,COLUMN(G90),$AY95)</f>
        <v>#N/A</v>
      </c>
      <c r="BU95" s="35" t="e" cm="1">
        <f t="array" ref="BU95">INDEX($DP$24:$EO$31,COLUMN(H90),$AY95)</f>
        <v>#N/A</v>
      </c>
      <c r="BV95" s="59" t="str" cm="1">
        <f t="array" aca="1" ref="BV95:BZ95" ca="1">IFERROR(ROUND(IF(IFERROR(BF95:BJ95/BF95:BJ95,0)=1,(IFERROR(AZ95:BD95*BP95,0)+IFERROR(BF95:BJ95*BQ95,0)+(SUM(BM95:BO95)-MIN(BM95:BO95))*BR95+BK95*BS95+BL95*BT95)*BU95+BK95*(1-BS95)+BL95*(1-BT95)+IF(AW95=1,BO95,0),""),2),"")</f>
        <v/>
      </c>
      <c r="BW95" s="48" t="str">
        <f ca="1"/>
        <v/>
      </c>
      <c r="BX95" s="48" t="str">
        <f ca="1"/>
        <v/>
      </c>
      <c r="BY95" s="48" t="str">
        <f ca="1"/>
        <v/>
      </c>
      <c r="BZ95" s="60" t="str">
        <f ca="1"/>
        <v/>
      </c>
      <c r="CA95" s="6"/>
      <c r="CB95" s="5"/>
      <c r="CC95" s="5"/>
      <c r="CD95" s="5"/>
      <c r="CE95" s="5"/>
      <c r="CF95" s="5"/>
      <c r="CG95" s="5"/>
      <c r="CH95" s="64">
        <v>0</v>
      </c>
      <c r="CI95" s="64">
        <v>49</v>
      </c>
      <c r="CJ95" s="64">
        <v>0</v>
      </c>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6">
        <v>12</v>
      </c>
      <c r="DL95" s="5">
        <v>48.52</v>
      </c>
      <c r="DM95" s="5" t="e">
        <f>VLOOKUP(DK95,변환표준점수!$BU$8:$CF$46,1+'표점 계산기'!$DV$4,FALSE)</f>
        <v>#N/A</v>
      </c>
      <c r="DN95" s="5"/>
      <c r="DO95" s="5"/>
      <c r="DP95" s="5"/>
      <c r="DQ95" s="5"/>
      <c r="DR95" s="5"/>
      <c r="DS95" s="5"/>
      <c r="DT95" s="5"/>
      <c r="DU95" s="6"/>
      <c r="DV95" s="6"/>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row>
    <row r="96" spans="1:162" x14ac:dyDescent="0.3">
      <c r="A96" s="5"/>
      <c r="B96" s="17" t="str">
        <f t="shared" si="34"/>
        <v/>
      </c>
      <c r="C96" s="23"/>
      <c r="D96" s="23"/>
      <c r="E96" s="23"/>
      <c r="F96" s="23"/>
      <c r="G96" s="23"/>
      <c r="H96" s="24"/>
      <c r="I96" s="24"/>
      <c r="J96" s="24"/>
      <c r="K96" s="24"/>
      <c r="L96" s="24"/>
      <c r="M96" s="24"/>
      <c r="N96" s="23"/>
      <c r="O96" s="24"/>
      <c r="P96" s="6"/>
      <c r="Q96" s="65">
        <f t="shared" si="35"/>
        <v>1</v>
      </c>
      <c r="R96" s="6" t="e">
        <f t="shared" si="41"/>
        <v>#N/A</v>
      </c>
      <c r="S96" s="6" t="e">
        <f t="shared" si="42"/>
        <v>#N/A</v>
      </c>
      <c r="T96" s="6" t="e">
        <f t="shared" si="43"/>
        <v>#N/A</v>
      </c>
      <c r="U96" s="6" t="e">
        <f t="shared" si="44"/>
        <v>#N/A</v>
      </c>
      <c r="V96" s="8" cm="1">
        <f t="array" ref="V96">IF(M96=0,0,IF(OR($DV$4=3,$DV$4=4),0,IF($DV$4=1,INDEX($DI$7:$DI$15,SUM(IF(M96&lt;$DH$7:$DH$15=TRUE,1,0))+1),VLOOKUP(M96,$DK$7:$DL$107,2,FALSE))))</f>
        <v>0</v>
      </c>
      <c r="W96" s="6" t="e">
        <f t="shared" si="33"/>
        <v>#N/A</v>
      </c>
      <c r="X96" s="65" cm="1">
        <f t="array" aca="1" ref="X96" ca="1">SUM(IF((IF(E96=0,INDIRECT(_xlfn.CONCAT($CQ$1,MATCH(F96,$CP$7:$CP$100,0)+6)):INDIRECT(_xlfn.CONCAT($CQ$1,MATCH(F96,$CP$7:$CP$100,0)+6+SUM(IF((F96=$CP$7:$CP$59)=TRUE,1,0))-1)),INDIRECT(_xlfn.CONCAT($CM$1,MATCH(E96,$CL$7:$CL$100,0)+6)):INDIRECT(_xlfn.CONCAT($CM$1,MATCH(E96,$CL$7:$CL$100,0)+6+SUM(IF((E96=$CL$7:$CL$59)=TRUE,1,0))-1)))*$S$3*$Q96)=0,0,1))</f>
        <v>2</v>
      </c>
      <c r="Y96" s="65" t="e" cm="1">
        <f t="array" aca="1" ref="Y96" ca="1">SUM(IF((TRANSPOSE(MMULT(MMULT(_xlfn.MUNIT(X96),IF(ROUND(MMULT(IF(E96=0,INDIRECT(_xlfn.CONCAT($CQ$1,MATCH(F96,$CP$7:$CP$100,0)+6)):INDIRECT(_xlfn.CONCAT($CQ$1,MATCH(F96,$CP$7:$CP$100,0)+6+SUM(IF((F96=$CP$7:$CP$59)=TRUE,1,0))-1)),INDIRECT(_xlfn.CONCAT($CM$1,MATCH(E96,$CL$7:$CL$100,0)+6)):INDIRECT(_xlfn.CONCAT($CM$1,MATCH(E96,$CL$7:$CL$100,0)+6+SUM(IF((E96=$CL$7:$CL$59)=TRUE,1,0))-1)))*$S$3*$Q96,1/TRANSPOSE(W96-INDIRECT(_xlfn.CONCAT($CI$1,MATCH(D96,$CH$7:$CH$100,0)+6)):INDIRECT(_xlfn.CONCAT($CI$1,MATCH(D96,$CH$7:$CH$100,0)+6+SUM(IF((D96=$CH$7:$CH$59)=TRUE,1,0))-1))*$R$3)),1)=1,1,0)),W96-INDIRECT(_xlfn.CONCAT($CI$1,MATCH(D96,$CH$7:$CH$100,0)+6)):INDIRECT(_xlfn.CONCAT($CI$1,MATCH(D96,$CH$7:$CH$100,0)+6+SUM(IF((D96=$CH$7:$CH$59)=TRUE,1,0))-1))*$R$3)))=0,0,1))</f>
        <v>#N/A</v>
      </c>
      <c r="Z96" s="65"/>
      <c r="AA96" s="65" t="str" cm="1">
        <f t="array" aca="1" ref="AA96" ca="1">IFERROR(ROUND(IF(_xlfn._xlws.SORT(TRANSPOSE(MMULT(MMULT(_xlfn.MUNIT(X96),IF(ROUND(MMULT(IF(E96=0,IF($DW$4=1,INDIRECT(_xlfn.CONCAT($CY$1,MATCH(F96,$CX$7:$CX$100,0)+6)):INDIRECT(_xlfn.CONCAT($CY$1,MATCH(F96,$CX$7:$CX$100,0)+6+SUM(IF((F96=$CX$7:$CX$59)=TRUE,1,0))-1)),INDIRECT(_xlfn.CONCAT($CQ$1,MATCH(F96,$CP$7:$CP$100,0)+6)):INDIRECT(_xlfn.CONCAT($CQ$1,MATCH(F96,$CP$7:$CP$100,0)+6+SUM(IF((F96=$CP$7:$CP$59)=TRUE,1,0))-1))),IF(OR($DW$4=2,$DW$4=3),INDIRECT(_xlfn.CONCAT($CU$1,MATCH(E96,$CT$7:$CT$100,0)+6)):INDIRECT(_xlfn.CONCAT($CU$1,MATCH(E96,$CT$7:$CT$100,0)+6+SUM(IF((E96=$CT$7:$CT$59)=TRUE,1,0))-1)),INDIRECT(_xlfn.CONCAT($CM$1,MATCH(E96,$CL$7:$CL$100,0)+6)):INDIRECT(_xlfn.CONCAT($CM$1,MATCH(E96,$CL$7:$CL$100,0)+6+SUM(IF((E96=$CL$7:$CL$59)=TRUE,1,0))-1))))*$S$3*IF(AND($DV$4=4,F96=0),1.1,1),1/TRANSPOSE(W96-INDIRECT(_xlfn.CONCAT($CI$1,MATCH(D96,$CH$7:$CH$100,0)+6)):INDIRECT(_xlfn.CONCAT($CI$1,MATCH(D96,$CH$7:$CH$100,0)+6+SUM(IF((D96=$CH$7:$CH$59)=TRUE,1,0))-1))*$R$3)),3)=1,1,0)),W96-INDIRECT(_xlfn.CONCAT($CI$1,MATCH(D96,$CH$7:$CH$100,0)+6)):INDIRECT(_xlfn.CONCAT($CI$1,MATCH(D96,$CH$7:$CH$100,0)+6+SUM(IF((D96=$CH$7:$CH$59)=TRUE,1,0))-1))*$R$3))/($S$3*$Q96),1,-1,TRUE)=0,"",_xlfn._xlws.SORT(TRANSPOSE(MMULT(MMULT(_xlfn.MUNIT(X96),IF(ROUND(MMULT(IF(E96=0,IF($DW$4=1,INDIRECT(_xlfn.CONCAT($CY$1,MATCH(F96,$CX$7:$CX$100,0)+6)):INDIRECT(_xlfn.CONCAT($CY$1,MATCH(F96,$CX$7:$CX$100,0)+6+SUM(IF((F96=$CX$7:$CX$59)=TRUE,1,0))-1)),INDIRECT(_xlfn.CONCAT($CQ$1,MATCH(F96,$CP$7:$CP$100,0)+6)):INDIRECT(_xlfn.CONCAT($CQ$1,MATCH(F96,$CP$7:$CP$100,0)+6+SUM(IF((F96=$CP$7:$CP$59)=TRUE,1,0))-1))),IF(OR($DW$4=2,$DW$4=3),INDIRECT(_xlfn.CONCAT($CU$1,MATCH(E96,$CT$7:$CT$100,0)+6)):INDIRECT(_xlfn.CONCAT($CU$1,MATCH(E96,$CT$7:$CT$100,0)+6+SUM(IF((E96=$CT$7:$CT$59)=TRUE,1,0))-1)),INDIRECT(_xlfn.CONCAT($CM$1,MATCH(E96,$CL$7:$CL$100,0)+6)):INDIRECT(_xlfn.CONCAT($CM$1,MATCH(E96,$CL$7:$CL$100,0)+6+SUM(IF((E96=$CL$7:$CL$59)=TRUE,1,0))-1))))*$S$3*IF(AND($DV$4=4,F96=0),1.1,1),1/TRANSPOSE(W96-INDIRECT(_xlfn.CONCAT($CI$1,MATCH(D96,$CH$7:$CH$100,0)+6)):INDIRECT(_xlfn.CONCAT($CI$1,MATCH(D96,$CH$7:$CH$100,0)+6+SUM(IF((D96=$CH$7:$CH$59)=TRUE,1,0))-1))*$R$3)),3)=1,1,0)),W96-INDIRECT(_xlfn.CONCAT($CI$1,MATCH(D96,$CH$7:$CH$100,0)+6)):INDIRECT(_xlfn.CONCAT($CI$1,MATCH(D96,$CH$7:$CH$100,0)+6+SUM(IF((D96=$CH$7:$CH$59)=TRUE,1,0))-1))*$R$3))/($S$3*$Q96),1,-1,TRUE)),1),"")</f>
        <v/>
      </c>
      <c r="AB96" s="65"/>
      <c r="AC96" s="65"/>
      <c r="AD96" s="65"/>
      <c r="AE96" s="65"/>
      <c r="AF96" s="65"/>
      <c r="AG96" s="65"/>
      <c r="AH96" s="65"/>
      <c r="AI96" s="6"/>
      <c r="AJ96" s="28" t="str">
        <f t="shared" ca="1" si="45"/>
        <v/>
      </c>
      <c r="AK96" s="29" t="str">
        <f t="shared" si="46"/>
        <v/>
      </c>
      <c r="AL96" s="29" t="str">
        <f t="shared" si="47"/>
        <v/>
      </c>
      <c r="AM96" s="29" t="str">
        <f t="shared" si="48"/>
        <v/>
      </c>
      <c r="AN96" s="112" t="str">
        <f t="shared" si="49"/>
        <v/>
      </c>
      <c r="AO96" s="28" t="str">
        <f t="shared" ca="1" si="36"/>
        <v/>
      </c>
      <c r="AP96" s="29" t="str">
        <f t="shared" si="37"/>
        <v/>
      </c>
      <c r="AQ96" s="29" t="str">
        <f t="shared" si="38"/>
        <v/>
      </c>
      <c r="AR96" s="29" t="str">
        <f t="shared" si="39"/>
        <v/>
      </c>
      <c r="AS96" s="30" t="str">
        <f t="shared" si="40"/>
        <v/>
      </c>
      <c r="AT96" s="6"/>
      <c r="AU96" s="20"/>
      <c r="AV96" s="20"/>
      <c r="AW96" s="44">
        <f t="shared" si="50"/>
        <v>12</v>
      </c>
      <c r="AX96" s="35" t="e">
        <f t="shared" si="51"/>
        <v>#N/A</v>
      </c>
      <c r="AY96" s="35" t="e" cm="1">
        <f t="array" ref="AY96">_xlfn.XMATCH(1,IF(IF((AU96=$DP$24:$EO$24)=TRUE,1,0)+IF((AV96=$DP$25:$EO$25)=TRUE,1,0)=2,1,0))</f>
        <v>#N/A</v>
      </c>
      <c r="AZ96" s="35" t="str" cm="1">
        <f t="array" aca="1" ref="AZ96:BD96" ca="1">AJ96:AN96</f>
        <v/>
      </c>
      <c r="BA96" s="35" t="str">
        <f ca="1"/>
        <v/>
      </c>
      <c r="BB96" s="35" t="str">
        <f ca="1"/>
        <v/>
      </c>
      <c r="BC96" s="35" t="str">
        <f ca="1"/>
        <v/>
      </c>
      <c r="BD96" s="35" t="str">
        <f ca="1"/>
        <v/>
      </c>
      <c r="BE96" s="35">
        <f t="shared" si="52"/>
        <v>0</v>
      </c>
      <c r="BF96" s="35" t="e" cm="1">
        <f t="array" ref="BF96">IF(AND(BE96=1,AX96&lt;&gt;1),VLOOKUP(E96,변환표준점수!$H$8:$O$60,_xlfn.XMATCH('표점 계산기'!$AU96,변환표준점수!$I$6:$O$6)+1,FALSE),IF(AND($E96=0,$DW$4=1),INDEX($CQ$7:$CQ$73,SUM(IF(AO96=$CY$7:$CY$59,ROW($A$1:$A$50),0))),IF(AND($E96&lt;&gt;0,$DW$4&lt;&gt;1),INDEX($CM$7:$CM$73,SUM(IF(AO96=$CU$7:$CU$59,ROW($A$1:$A$50),0))),AO96:AS96)))</f>
        <v>#N/A</v>
      </c>
      <c r="BG96" s="35"/>
      <c r="BH96" s="35"/>
      <c r="BI96" s="35"/>
      <c r="BJ96" s="35"/>
      <c r="BK96" s="35" t="e">
        <f>VLOOKUP(G96,변환표준점수!$X$8:$AM$16,_xlfn.XMATCH(AU96,변환표준점수!$Y$5:$AM$5)+IF(OR(AW96=6,AW96=7,AW96=10,AW96=11),IF(AX96=1,0,1),0)+1,FALSE)</f>
        <v>#N/A</v>
      </c>
      <c r="BL96" s="35" t="e">
        <f>VLOOKUP(H96,변환표준점수!$AO$8:$BE$16,_xlfn.XMATCH(AU96,변환표준점수!$AP$5:$BE$5)+IF(OR(AW96=3,AW96=6,AW96=8,AW96=9,AW96=10),IF(AX96=1,0,1),0)+1,FALSE)</f>
        <v>#N/A</v>
      </c>
      <c r="BM96" s="35" t="e">
        <f>IF(I96=0,VLOOKUP(K96,변환표준점수!$BU$8:$CF$62,'표점 계산기'!$AW96+1,FALSE),VLOOKUP(I96,변환표준점수!$BH$8:$BS$62,'표점 계산기'!$AW96+1,FALSE))</f>
        <v>#N/A</v>
      </c>
      <c r="BN96" s="35" t="e">
        <f>IF(J96=0,VLOOKUP(L96,변환표준점수!$BU$8:$CF$62,'표점 계산기'!$AW96+1,FALSE),VLOOKUP(J96,변환표준점수!$BH$8:$BS$62,'표점 계산기'!$AW96+1,FALSE))</f>
        <v>#N/A</v>
      </c>
      <c r="BO96" s="35" cm="1">
        <f t="array" ref="BO96">IF(M96=0,0,IF(OR(AW96=3,AW96=4),0,IF(AW96=1,INDEX($DI$7:$DI$15,SUM(IF(M96&lt;$DH$7:$DH$15=TRUE,1,0))+1),VLOOKUP(M96,변환표준점수!$BH$8:$BS$62,'표점 계산기'!AW96+1,FALSE))))</f>
        <v>0</v>
      </c>
      <c r="BP96" s="35" t="e" cm="1">
        <f t="array" ref="BP96">INDEX($DP$24:$EO$31,COLUMN(C91),$AY96)</f>
        <v>#N/A</v>
      </c>
      <c r="BQ96" s="35" t="e" cm="1">
        <f t="array" ref="BQ96">INDEX($DP$24:$EO$31,COLUMN(D91),$AY96)</f>
        <v>#N/A</v>
      </c>
      <c r="BR96" s="35" t="e" cm="1">
        <f t="array" ref="BR96">INDEX($DP$24:$EO$31,COLUMN(E91),$AY96)</f>
        <v>#N/A</v>
      </c>
      <c r="BS96" s="35" t="e" cm="1">
        <f t="array" ref="BS96">INDEX($DP$24:$EO$31,COLUMN(F91),$AY96)</f>
        <v>#N/A</v>
      </c>
      <c r="BT96" s="35" t="e" cm="1">
        <f t="array" ref="BT96">INDEX($DP$24:$EO$31,COLUMN(G91),$AY96)</f>
        <v>#N/A</v>
      </c>
      <c r="BU96" s="35" t="e" cm="1">
        <f t="array" ref="BU96">INDEX($DP$24:$EO$31,COLUMN(H91),$AY96)</f>
        <v>#N/A</v>
      </c>
      <c r="BV96" s="59" t="str" cm="1">
        <f t="array" aca="1" ref="BV96:BZ96" ca="1">IFERROR(ROUND(IF(IFERROR(BF96:BJ96/BF96:BJ96,0)=1,(IFERROR(AZ96:BD96*BP96,0)+IFERROR(BF96:BJ96*BQ96,0)+(SUM(BM96:BO96)-MIN(BM96:BO96))*BR96+BK96*BS96+BL96*BT96)*BU96+BK96*(1-BS96)+BL96*(1-BT96)+IF(AW96=1,BO96,0),""),2),"")</f>
        <v/>
      </c>
      <c r="BW96" s="48" t="str">
        <f ca="1"/>
        <v/>
      </c>
      <c r="BX96" s="48" t="str">
        <f ca="1"/>
        <v/>
      </c>
      <c r="BY96" s="48" t="str">
        <f ca="1"/>
        <v/>
      </c>
      <c r="BZ96" s="60" t="str">
        <f ca="1"/>
        <v/>
      </c>
      <c r="CA96" s="6"/>
      <c r="CB96" s="5"/>
      <c r="CC96" s="5"/>
      <c r="CD96" s="5"/>
      <c r="CE96" s="5"/>
      <c r="CF96" s="5"/>
      <c r="CG96" s="5"/>
      <c r="CH96" s="64">
        <v>0</v>
      </c>
      <c r="CI96" s="64">
        <v>48</v>
      </c>
      <c r="CJ96" s="64">
        <v>0</v>
      </c>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6">
        <v>11</v>
      </c>
      <c r="DL96" s="5">
        <v>48.52</v>
      </c>
      <c r="DM96" s="5" t="e">
        <f>VLOOKUP(DK96,변환표준점수!$BU$8:$CF$46,1+'표점 계산기'!$DV$4,FALSE)</f>
        <v>#N/A</v>
      </c>
      <c r="DN96" s="5"/>
      <c r="DO96" s="5"/>
      <c r="DP96" s="5"/>
      <c r="DQ96" s="5"/>
      <c r="DR96" s="5"/>
      <c r="DS96" s="5"/>
      <c r="DT96" s="5"/>
      <c r="DU96" s="6"/>
      <c r="DV96" s="6"/>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row>
    <row r="97" spans="1:162" x14ac:dyDescent="0.3">
      <c r="A97" s="5"/>
      <c r="B97" s="17" t="str">
        <f t="shared" si="34"/>
        <v/>
      </c>
      <c r="C97" s="23"/>
      <c r="D97" s="23"/>
      <c r="E97" s="23"/>
      <c r="F97" s="23"/>
      <c r="G97" s="23"/>
      <c r="H97" s="24"/>
      <c r="I97" s="24"/>
      <c r="J97" s="24"/>
      <c r="K97" s="24"/>
      <c r="L97" s="24"/>
      <c r="M97" s="24"/>
      <c r="N97" s="23"/>
      <c r="O97" s="24"/>
      <c r="P97" s="6"/>
      <c r="Q97" s="65">
        <f t="shared" si="35"/>
        <v>1</v>
      </c>
      <c r="R97" s="6" t="e">
        <f t="shared" si="41"/>
        <v>#N/A</v>
      </c>
      <c r="S97" s="6" t="e">
        <f t="shared" si="42"/>
        <v>#N/A</v>
      </c>
      <c r="T97" s="6" t="e">
        <f t="shared" si="43"/>
        <v>#N/A</v>
      </c>
      <c r="U97" s="6" t="e">
        <f t="shared" si="44"/>
        <v>#N/A</v>
      </c>
      <c r="V97" s="8" cm="1">
        <f t="array" ref="V97">IF(M97=0,0,IF(OR($DV$4=3,$DV$4=4),0,IF($DV$4=1,INDEX($DI$7:$DI$15,SUM(IF(M97&lt;$DH$7:$DH$15=TRUE,1,0))+1),VLOOKUP(M97,$DK$7:$DL$107,2,FALSE))))</f>
        <v>0</v>
      </c>
      <c r="W97" s="6" t="e">
        <f t="shared" si="33"/>
        <v>#N/A</v>
      </c>
      <c r="X97" s="65" cm="1">
        <f t="array" aca="1" ref="X97" ca="1">SUM(IF((IF(E97=0,INDIRECT(_xlfn.CONCAT($CQ$1,MATCH(F97,$CP$7:$CP$100,0)+6)):INDIRECT(_xlfn.CONCAT($CQ$1,MATCH(F97,$CP$7:$CP$100,0)+6+SUM(IF((F97=$CP$7:$CP$59)=TRUE,1,0))-1)),INDIRECT(_xlfn.CONCAT($CM$1,MATCH(E97,$CL$7:$CL$100,0)+6)):INDIRECT(_xlfn.CONCAT($CM$1,MATCH(E97,$CL$7:$CL$100,0)+6+SUM(IF((E97=$CL$7:$CL$59)=TRUE,1,0))-1)))*$S$3*$Q97)=0,0,1))</f>
        <v>2</v>
      </c>
      <c r="Y97" s="65" t="e" cm="1">
        <f t="array" aca="1" ref="Y97" ca="1">SUM(IF((TRANSPOSE(MMULT(MMULT(_xlfn.MUNIT(X97),IF(ROUND(MMULT(IF(E97=0,INDIRECT(_xlfn.CONCAT($CQ$1,MATCH(F97,$CP$7:$CP$100,0)+6)):INDIRECT(_xlfn.CONCAT($CQ$1,MATCH(F97,$CP$7:$CP$100,0)+6+SUM(IF((F97=$CP$7:$CP$59)=TRUE,1,0))-1)),INDIRECT(_xlfn.CONCAT($CM$1,MATCH(E97,$CL$7:$CL$100,0)+6)):INDIRECT(_xlfn.CONCAT($CM$1,MATCH(E97,$CL$7:$CL$100,0)+6+SUM(IF((E97=$CL$7:$CL$59)=TRUE,1,0))-1)))*$S$3*$Q97,1/TRANSPOSE(W97-INDIRECT(_xlfn.CONCAT($CI$1,MATCH(D97,$CH$7:$CH$100,0)+6)):INDIRECT(_xlfn.CONCAT($CI$1,MATCH(D97,$CH$7:$CH$100,0)+6+SUM(IF((D97=$CH$7:$CH$59)=TRUE,1,0))-1))*$R$3)),1)=1,1,0)),W97-INDIRECT(_xlfn.CONCAT($CI$1,MATCH(D97,$CH$7:$CH$100,0)+6)):INDIRECT(_xlfn.CONCAT($CI$1,MATCH(D97,$CH$7:$CH$100,0)+6+SUM(IF((D97=$CH$7:$CH$59)=TRUE,1,0))-1))*$R$3)))=0,0,1))</f>
        <v>#N/A</v>
      </c>
      <c r="Z97" s="65"/>
      <c r="AA97" s="65" t="str" cm="1">
        <f t="array" aca="1" ref="AA97" ca="1">IFERROR(ROUND(IF(_xlfn._xlws.SORT(TRANSPOSE(MMULT(MMULT(_xlfn.MUNIT(X97),IF(ROUND(MMULT(IF(E97=0,IF($DW$4=1,INDIRECT(_xlfn.CONCAT($CY$1,MATCH(F97,$CX$7:$CX$100,0)+6)):INDIRECT(_xlfn.CONCAT($CY$1,MATCH(F97,$CX$7:$CX$100,0)+6+SUM(IF((F97=$CX$7:$CX$59)=TRUE,1,0))-1)),INDIRECT(_xlfn.CONCAT($CQ$1,MATCH(F97,$CP$7:$CP$100,0)+6)):INDIRECT(_xlfn.CONCAT($CQ$1,MATCH(F97,$CP$7:$CP$100,0)+6+SUM(IF((F97=$CP$7:$CP$59)=TRUE,1,0))-1))),IF(OR($DW$4=2,$DW$4=3),INDIRECT(_xlfn.CONCAT($CU$1,MATCH(E97,$CT$7:$CT$100,0)+6)):INDIRECT(_xlfn.CONCAT($CU$1,MATCH(E97,$CT$7:$CT$100,0)+6+SUM(IF((E97=$CT$7:$CT$59)=TRUE,1,0))-1)),INDIRECT(_xlfn.CONCAT($CM$1,MATCH(E97,$CL$7:$CL$100,0)+6)):INDIRECT(_xlfn.CONCAT($CM$1,MATCH(E97,$CL$7:$CL$100,0)+6+SUM(IF((E97=$CL$7:$CL$59)=TRUE,1,0))-1))))*$S$3*IF(AND($DV$4=4,F97=0),1.1,1),1/TRANSPOSE(W97-INDIRECT(_xlfn.CONCAT($CI$1,MATCH(D97,$CH$7:$CH$100,0)+6)):INDIRECT(_xlfn.CONCAT($CI$1,MATCH(D97,$CH$7:$CH$100,0)+6+SUM(IF((D97=$CH$7:$CH$59)=TRUE,1,0))-1))*$R$3)),3)=1,1,0)),W97-INDIRECT(_xlfn.CONCAT($CI$1,MATCH(D97,$CH$7:$CH$100,0)+6)):INDIRECT(_xlfn.CONCAT($CI$1,MATCH(D97,$CH$7:$CH$100,0)+6+SUM(IF((D97=$CH$7:$CH$59)=TRUE,1,0))-1))*$R$3))/($S$3*$Q97),1,-1,TRUE)=0,"",_xlfn._xlws.SORT(TRANSPOSE(MMULT(MMULT(_xlfn.MUNIT(X97),IF(ROUND(MMULT(IF(E97=0,IF($DW$4=1,INDIRECT(_xlfn.CONCAT($CY$1,MATCH(F97,$CX$7:$CX$100,0)+6)):INDIRECT(_xlfn.CONCAT($CY$1,MATCH(F97,$CX$7:$CX$100,0)+6+SUM(IF((F97=$CX$7:$CX$59)=TRUE,1,0))-1)),INDIRECT(_xlfn.CONCAT($CQ$1,MATCH(F97,$CP$7:$CP$100,0)+6)):INDIRECT(_xlfn.CONCAT($CQ$1,MATCH(F97,$CP$7:$CP$100,0)+6+SUM(IF((F97=$CP$7:$CP$59)=TRUE,1,0))-1))),IF(OR($DW$4=2,$DW$4=3),INDIRECT(_xlfn.CONCAT($CU$1,MATCH(E97,$CT$7:$CT$100,0)+6)):INDIRECT(_xlfn.CONCAT($CU$1,MATCH(E97,$CT$7:$CT$100,0)+6+SUM(IF((E97=$CT$7:$CT$59)=TRUE,1,0))-1)),INDIRECT(_xlfn.CONCAT($CM$1,MATCH(E97,$CL$7:$CL$100,0)+6)):INDIRECT(_xlfn.CONCAT($CM$1,MATCH(E97,$CL$7:$CL$100,0)+6+SUM(IF((E97=$CL$7:$CL$59)=TRUE,1,0))-1))))*$S$3*IF(AND($DV$4=4,F97=0),1.1,1),1/TRANSPOSE(W97-INDIRECT(_xlfn.CONCAT($CI$1,MATCH(D97,$CH$7:$CH$100,0)+6)):INDIRECT(_xlfn.CONCAT($CI$1,MATCH(D97,$CH$7:$CH$100,0)+6+SUM(IF((D97=$CH$7:$CH$59)=TRUE,1,0))-1))*$R$3)),3)=1,1,0)),W97-INDIRECT(_xlfn.CONCAT($CI$1,MATCH(D97,$CH$7:$CH$100,0)+6)):INDIRECT(_xlfn.CONCAT($CI$1,MATCH(D97,$CH$7:$CH$100,0)+6+SUM(IF((D97=$CH$7:$CH$59)=TRUE,1,0))-1))*$R$3))/($S$3*$Q97),1,-1,TRUE)),1),"")</f>
        <v/>
      </c>
      <c r="AB97" s="65"/>
      <c r="AC97" s="65"/>
      <c r="AD97" s="65"/>
      <c r="AE97" s="65"/>
      <c r="AF97" s="65"/>
      <c r="AG97" s="65"/>
      <c r="AH97" s="65"/>
      <c r="AI97" s="6"/>
      <c r="AJ97" s="28" t="str">
        <f t="shared" ca="1" si="45"/>
        <v/>
      </c>
      <c r="AK97" s="29" t="str">
        <f t="shared" si="46"/>
        <v/>
      </c>
      <c r="AL97" s="29" t="str">
        <f t="shared" si="47"/>
        <v/>
      </c>
      <c r="AM97" s="29" t="str">
        <f t="shared" si="48"/>
        <v/>
      </c>
      <c r="AN97" s="112" t="str">
        <f t="shared" si="49"/>
        <v/>
      </c>
      <c r="AO97" s="28" t="str">
        <f t="shared" ca="1" si="36"/>
        <v/>
      </c>
      <c r="AP97" s="29" t="str">
        <f t="shared" si="37"/>
        <v/>
      </c>
      <c r="AQ97" s="29" t="str">
        <f t="shared" si="38"/>
        <v/>
      </c>
      <c r="AR97" s="29" t="str">
        <f t="shared" si="39"/>
        <v/>
      </c>
      <c r="AS97" s="30" t="str">
        <f t="shared" si="40"/>
        <v/>
      </c>
      <c r="AT97" s="6"/>
      <c r="AU97" s="20"/>
      <c r="AV97" s="20"/>
      <c r="AW97" s="44">
        <f t="shared" si="50"/>
        <v>12</v>
      </c>
      <c r="AX97" s="35" t="e">
        <f t="shared" si="51"/>
        <v>#N/A</v>
      </c>
      <c r="AY97" s="35" t="e" cm="1">
        <f t="array" ref="AY97">_xlfn.XMATCH(1,IF(IF((AU97=$DP$24:$EO$24)=TRUE,1,0)+IF((AV97=$DP$25:$EO$25)=TRUE,1,0)=2,1,0))</f>
        <v>#N/A</v>
      </c>
      <c r="AZ97" s="35" t="str" cm="1">
        <f t="array" aca="1" ref="AZ97:BD97" ca="1">AJ97:AN97</f>
        <v/>
      </c>
      <c r="BA97" s="35" t="str">
        <f ca="1"/>
        <v/>
      </c>
      <c r="BB97" s="35" t="str">
        <f ca="1"/>
        <v/>
      </c>
      <c r="BC97" s="35" t="str">
        <f ca="1"/>
        <v/>
      </c>
      <c r="BD97" s="35" t="str">
        <f ca="1"/>
        <v/>
      </c>
      <c r="BE97" s="35">
        <f t="shared" si="52"/>
        <v>0</v>
      </c>
      <c r="BF97" s="35" t="e" cm="1">
        <f t="array" ref="BF97">IF(AND(BE97=1,AX97&lt;&gt;1),VLOOKUP(E97,변환표준점수!$H$8:$O$60,_xlfn.XMATCH('표점 계산기'!$AU97,변환표준점수!$I$6:$O$6)+1,FALSE),IF(AND($E97=0,$DW$4=1),INDEX($CQ$7:$CQ$73,SUM(IF(AO97=$CY$7:$CY$59,ROW($A$1:$A$50),0))),IF(AND($E97&lt;&gt;0,$DW$4&lt;&gt;1),INDEX($CM$7:$CM$73,SUM(IF(AO97=$CU$7:$CU$59,ROW($A$1:$A$50),0))),AO97:AS97)))</f>
        <v>#N/A</v>
      </c>
      <c r="BG97" s="35"/>
      <c r="BH97" s="35"/>
      <c r="BI97" s="35"/>
      <c r="BJ97" s="35"/>
      <c r="BK97" s="35" t="e">
        <f>VLOOKUP(G97,변환표준점수!$X$8:$AM$16,_xlfn.XMATCH(AU97,변환표준점수!$Y$5:$AM$5)+IF(OR(AW97=6,AW97=7,AW97=10,AW97=11),IF(AX97=1,0,1),0)+1,FALSE)</f>
        <v>#N/A</v>
      </c>
      <c r="BL97" s="35" t="e">
        <f>VLOOKUP(H97,변환표준점수!$AO$8:$BE$16,_xlfn.XMATCH(AU97,변환표준점수!$AP$5:$BE$5)+IF(OR(AW97=3,AW97=6,AW97=8,AW97=9,AW97=10),IF(AX97=1,0,1),0)+1,FALSE)</f>
        <v>#N/A</v>
      </c>
      <c r="BM97" s="35" t="e">
        <f>IF(I97=0,VLOOKUP(K97,변환표준점수!$BU$8:$CF$62,'표점 계산기'!$AW97+1,FALSE),VLOOKUP(I97,변환표준점수!$BH$8:$BS$62,'표점 계산기'!$AW97+1,FALSE))</f>
        <v>#N/A</v>
      </c>
      <c r="BN97" s="35" t="e">
        <f>IF(J97=0,VLOOKUP(L97,변환표준점수!$BU$8:$CF$62,'표점 계산기'!$AW97+1,FALSE),VLOOKUP(J97,변환표준점수!$BH$8:$BS$62,'표점 계산기'!$AW97+1,FALSE))</f>
        <v>#N/A</v>
      </c>
      <c r="BO97" s="35" cm="1">
        <f t="array" ref="BO97">IF(M97=0,0,IF(OR(AW97=3,AW97=4),0,IF(AW97=1,INDEX($DI$7:$DI$15,SUM(IF(M97&lt;$DH$7:$DH$15=TRUE,1,0))+1),VLOOKUP(M97,변환표준점수!$BH$8:$BS$62,'표점 계산기'!AW97+1,FALSE))))</f>
        <v>0</v>
      </c>
      <c r="BP97" s="35" t="e" cm="1">
        <f t="array" ref="BP97">INDEX($DP$24:$EO$31,COLUMN(C92),$AY97)</f>
        <v>#N/A</v>
      </c>
      <c r="BQ97" s="35" t="e" cm="1">
        <f t="array" ref="BQ97">INDEX($DP$24:$EO$31,COLUMN(D92),$AY97)</f>
        <v>#N/A</v>
      </c>
      <c r="BR97" s="35" t="e" cm="1">
        <f t="array" ref="BR97">INDEX($DP$24:$EO$31,COLUMN(E92),$AY97)</f>
        <v>#N/A</v>
      </c>
      <c r="BS97" s="35" t="e" cm="1">
        <f t="array" ref="BS97">INDEX($DP$24:$EO$31,COLUMN(F92),$AY97)</f>
        <v>#N/A</v>
      </c>
      <c r="BT97" s="35" t="e" cm="1">
        <f t="array" ref="BT97">INDEX($DP$24:$EO$31,COLUMN(G92),$AY97)</f>
        <v>#N/A</v>
      </c>
      <c r="BU97" s="35" t="e" cm="1">
        <f t="array" ref="BU97">INDEX($DP$24:$EO$31,COLUMN(H92),$AY97)</f>
        <v>#N/A</v>
      </c>
      <c r="BV97" s="59" t="str" cm="1">
        <f t="array" aca="1" ref="BV97:BZ97" ca="1">IFERROR(ROUND(IF(IFERROR(BF97:BJ97/BF97:BJ97,0)=1,(IFERROR(AZ97:BD97*BP97,0)+IFERROR(BF97:BJ97*BQ97,0)+(SUM(BM97:BO97)-MIN(BM97:BO97))*BR97+BK97*BS97+BL97*BT97)*BU97+BK97*(1-BS97)+BL97*(1-BT97)+IF(AW97=1,BO97,0),""),2),"")</f>
        <v/>
      </c>
      <c r="BW97" s="48" t="str">
        <f ca="1"/>
        <v/>
      </c>
      <c r="BX97" s="48" t="str">
        <f ca="1"/>
        <v/>
      </c>
      <c r="BY97" s="48" t="str">
        <f ca="1"/>
        <v/>
      </c>
      <c r="BZ97" s="60" t="str">
        <f ca="1"/>
        <v/>
      </c>
      <c r="CA97" s="6"/>
      <c r="CB97" s="5"/>
      <c r="CC97" s="5"/>
      <c r="CD97" s="5"/>
      <c r="CE97" s="5"/>
      <c r="CF97" s="5"/>
      <c r="CG97" s="5"/>
      <c r="CH97" s="64">
        <v>0</v>
      </c>
      <c r="CI97" s="64">
        <v>47</v>
      </c>
      <c r="CJ97" s="64">
        <v>0</v>
      </c>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6">
        <v>10</v>
      </c>
      <c r="DL97" s="5">
        <v>48.52</v>
      </c>
      <c r="DM97" s="5" t="e">
        <f>VLOOKUP(DK97,변환표준점수!$BU$8:$CF$46,1+'표점 계산기'!$DV$4,FALSE)</f>
        <v>#N/A</v>
      </c>
      <c r="DN97" s="5"/>
      <c r="DO97" s="5"/>
      <c r="DP97" s="5"/>
      <c r="DQ97" s="5"/>
      <c r="DR97" s="5"/>
      <c r="DS97" s="5"/>
      <c r="DT97" s="5"/>
      <c r="DU97" s="6"/>
      <c r="DV97" s="6"/>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row>
    <row r="98" spans="1:162" x14ac:dyDescent="0.3">
      <c r="A98" s="5"/>
      <c r="B98" s="17" t="str">
        <f t="shared" si="34"/>
        <v/>
      </c>
      <c r="C98" s="23"/>
      <c r="D98" s="23"/>
      <c r="E98" s="23"/>
      <c r="F98" s="23"/>
      <c r="G98" s="23"/>
      <c r="H98" s="24"/>
      <c r="I98" s="24"/>
      <c r="J98" s="24"/>
      <c r="K98" s="24"/>
      <c r="L98" s="24"/>
      <c r="M98" s="24"/>
      <c r="N98" s="23"/>
      <c r="O98" s="24"/>
      <c r="P98" s="6"/>
      <c r="Q98" s="65">
        <f t="shared" si="35"/>
        <v>1</v>
      </c>
      <c r="R98" s="6" t="e">
        <f t="shared" si="41"/>
        <v>#N/A</v>
      </c>
      <c r="S98" s="6" t="e">
        <f t="shared" si="42"/>
        <v>#N/A</v>
      </c>
      <c r="T98" s="6" t="e">
        <f t="shared" si="43"/>
        <v>#N/A</v>
      </c>
      <c r="U98" s="6" t="e">
        <f t="shared" si="44"/>
        <v>#N/A</v>
      </c>
      <c r="V98" s="8" cm="1">
        <f t="array" ref="V98">IF(M98=0,0,IF(OR($DV$4=3,$DV$4=4),0,IF($DV$4=1,INDEX($DI$7:$DI$15,SUM(IF(M98&lt;$DH$7:$DH$15=TRUE,1,0))+1),VLOOKUP(M98,$DK$7:$DL$107,2,FALSE))))</f>
        <v>0</v>
      </c>
      <c r="W98" s="6" t="e">
        <f t="shared" si="33"/>
        <v>#N/A</v>
      </c>
      <c r="X98" s="65" cm="1">
        <f t="array" aca="1" ref="X98" ca="1">SUM(IF((IF(E98=0,INDIRECT(_xlfn.CONCAT($CQ$1,MATCH(F98,$CP$7:$CP$100,0)+6)):INDIRECT(_xlfn.CONCAT($CQ$1,MATCH(F98,$CP$7:$CP$100,0)+6+SUM(IF((F98=$CP$7:$CP$59)=TRUE,1,0))-1)),INDIRECT(_xlfn.CONCAT($CM$1,MATCH(E98,$CL$7:$CL$100,0)+6)):INDIRECT(_xlfn.CONCAT($CM$1,MATCH(E98,$CL$7:$CL$100,0)+6+SUM(IF((E98=$CL$7:$CL$59)=TRUE,1,0))-1)))*$S$3*$Q98)=0,0,1))</f>
        <v>2</v>
      </c>
      <c r="Y98" s="65" t="e" cm="1">
        <f t="array" aca="1" ref="Y98" ca="1">SUM(IF((TRANSPOSE(MMULT(MMULT(_xlfn.MUNIT(X98),IF(ROUND(MMULT(IF(E98=0,INDIRECT(_xlfn.CONCAT($CQ$1,MATCH(F98,$CP$7:$CP$100,0)+6)):INDIRECT(_xlfn.CONCAT($CQ$1,MATCH(F98,$CP$7:$CP$100,0)+6+SUM(IF((F98=$CP$7:$CP$59)=TRUE,1,0))-1)),INDIRECT(_xlfn.CONCAT($CM$1,MATCH(E98,$CL$7:$CL$100,0)+6)):INDIRECT(_xlfn.CONCAT($CM$1,MATCH(E98,$CL$7:$CL$100,0)+6+SUM(IF((E98=$CL$7:$CL$59)=TRUE,1,0))-1)))*$S$3*$Q98,1/TRANSPOSE(W98-INDIRECT(_xlfn.CONCAT($CI$1,MATCH(D98,$CH$7:$CH$100,0)+6)):INDIRECT(_xlfn.CONCAT($CI$1,MATCH(D98,$CH$7:$CH$100,0)+6+SUM(IF((D98=$CH$7:$CH$59)=TRUE,1,0))-1))*$R$3)),1)=1,1,0)),W98-INDIRECT(_xlfn.CONCAT($CI$1,MATCH(D98,$CH$7:$CH$100,0)+6)):INDIRECT(_xlfn.CONCAT($CI$1,MATCH(D98,$CH$7:$CH$100,0)+6+SUM(IF((D98=$CH$7:$CH$59)=TRUE,1,0))-1))*$R$3)))=0,0,1))</f>
        <v>#N/A</v>
      </c>
      <c r="Z98" s="65"/>
      <c r="AA98" s="65" t="str" cm="1">
        <f t="array" aca="1" ref="AA98" ca="1">IFERROR(ROUND(IF(_xlfn._xlws.SORT(TRANSPOSE(MMULT(MMULT(_xlfn.MUNIT(X98),IF(ROUND(MMULT(IF(E98=0,IF($DW$4=1,INDIRECT(_xlfn.CONCAT($CY$1,MATCH(F98,$CX$7:$CX$100,0)+6)):INDIRECT(_xlfn.CONCAT($CY$1,MATCH(F98,$CX$7:$CX$100,0)+6+SUM(IF((F98=$CX$7:$CX$59)=TRUE,1,0))-1)),INDIRECT(_xlfn.CONCAT($CQ$1,MATCH(F98,$CP$7:$CP$100,0)+6)):INDIRECT(_xlfn.CONCAT($CQ$1,MATCH(F98,$CP$7:$CP$100,0)+6+SUM(IF((F98=$CP$7:$CP$59)=TRUE,1,0))-1))),IF(OR($DW$4=2,$DW$4=3),INDIRECT(_xlfn.CONCAT($CU$1,MATCH(E98,$CT$7:$CT$100,0)+6)):INDIRECT(_xlfn.CONCAT($CU$1,MATCH(E98,$CT$7:$CT$100,0)+6+SUM(IF((E98=$CT$7:$CT$59)=TRUE,1,0))-1)),INDIRECT(_xlfn.CONCAT($CM$1,MATCH(E98,$CL$7:$CL$100,0)+6)):INDIRECT(_xlfn.CONCAT($CM$1,MATCH(E98,$CL$7:$CL$100,0)+6+SUM(IF((E98=$CL$7:$CL$59)=TRUE,1,0))-1))))*$S$3*IF(AND($DV$4=4,F98=0),1.1,1),1/TRANSPOSE(W98-INDIRECT(_xlfn.CONCAT($CI$1,MATCH(D98,$CH$7:$CH$100,0)+6)):INDIRECT(_xlfn.CONCAT($CI$1,MATCH(D98,$CH$7:$CH$100,0)+6+SUM(IF((D98=$CH$7:$CH$59)=TRUE,1,0))-1))*$R$3)),3)=1,1,0)),W98-INDIRECT(_xlfn.CONCAT($CI$1,MATCH(D98,$CH$7:$CH$100,0)+6)):INDIRECT(_xlfn.CONCAT($CI$1,MATCH(D98,$CH$7:$CH$100,0)+6+SUM(IF((D98=$CH$7:$CH$59)=TRUE,1,0))-1))*$R$3))/($S$3*$Q98),1,-1,TRUE)=0,"",_xlfn._xlws.SORT(TRANSPOSE(MMULT(MMULT(_xlfn.MUNIT(X98),IF(ROUND(MMULT(IF(E98=0,IF($DW$4=1,INDIRECT(_xlfn.CONCAT($CY$1,MATCH(F98,$CX$7:$CX$100,0)+6)):INDIRECT(_xlfn.CONCAT($CY$1,MATCH(F98,$CX$7:$CX$100,0)+6+SUM(IF((F98=$CX$7:$CX$59)=TRUE,1,0))-1)),INDIRECT(_xlfn.CONCAT($CQ$1,MATCH(F98,$CP$7:$CP$100,0)+6)):INDIRECT(_xlfn.CONCAT($CQ$1,MATCH(F98,$CP$7:$CP$100,0)+6+SUM(IF((F98=$CP$7:$CP$59)=TRUE,1,0))-1))),IF(OR($DW$4=2,$DW$4=3),INDIRECT(_xlfn.CONCAT($CU$1,MATCH(E98,$CT$7:$CT$100,0)+6)):INDIRECT(_xlfn.CONCAT($CU$1,MATCH(E98,$CT$7:$CT$100,0)+6+SUM(IF((E98=$CT$7:$CT$59)=TRUE,1,0))-1)),INDIRECT(_xlfn.CONCAT($CM$1,MATCH(E98,$CL$7:$CL$100,0)+6)):INDIRECT(_xlfn.CONCAT($CM$1,MATCH(E98,$CL$7:$CL$100,0)+6+SUM(IF((E98=$CL$7:$CL$59)=TRUE,1,0))-1))))*$S$3*IF(AND($DV$4=4,F98=0),1.1,1),1/TRANSPOSE(W98-INDIRECT(_xlfn.CONCAT($CI$1,MATCH(D98,$CH$7:$CH$100,0)+6)):INDIRECT(_xlfn.CONCAT($CI$1,MATCH(D98,$CH$7:$CH$100,0)+6+SUM(IF((D98=$CH$7:$CH$59)=TRUE,1,0))-1))*$R$3)),3)=1,1,0)),W98-INDIRECT(_xlfn.CONCAT($CI$1,MATCH(D98,$CH$7:$CH$100,0)+6)):INDIRECT(_xlfn.CONCAT($CI$1,MATCH(D98,$CH$7:$CH$100,0)+6+SUM(IF((D98=$CH$7:$CH$59)=TRUE,1,0))-1))*$R$3))/($S$3*$Q98),1,-1,TRUE)),1),"")</f>
        <v/>
      </c>
      <c r="AB98" s="65"/>
      <c r="AC98" s="65"/>
      <c r="AD98" s="65"/>
      <c r="AE98" s="65"/>
      <c r="AF98" s="65"/>
      <c r="AG98" s="65"/>
      <c r="AH98" s="65"/>
      <c r="AI98" s="6"/>
      <c r="AJ98" s="28" t="str">
        <f t="shared" ca="1" si="45"/>
        <v/>
      </c>
      <c r="AK98" s="29" t="str">
        <f t="shared" si="46"/>
        <v/>
      </c>
      <c r="AL98" s="29" t="str">
        <f t="shared" si="47"/>
        <v/>
      </c>
      <c r="AM98" s="29" t="str">
        <f t="shared" si="48"/>
        <v/>
      </c>
      <c r="AN98" s="112" t="str">
        <f t="shared" si="49"/>
        <v/>
      </c>
      <c r="AO98" s="28" t="str">
        <f t="shared" ca="1" si="36"/>
        <v/>
      </c>
      <c r="AP98" s="29" t="str">
        <f t="shared" si="37"/>
        <v/>
      </c>
      <c r="AQ98" s="29" t="str">
        <f t="shared" si="38"/>
        <v/>
      </c>
      <c r="AR98" s="29" t="str">
        <f t="shared" si="39"/>
        <v/>
      </c>
      <c r="AS98" s="30" t="str">
        <f t="shared" si="40"/>
        <v/>
      </c>
      <c r="AT98" s="6"/>
      <c r="AU98" s="20"/>
      <c r="AV98" s="20"/>
      <c r="AW98" s="44">
        <f t="shared" si="50"/>
        <v>12</v>
      </c>
      <c r="AX98" s="35" t="e">
        <f t="shared" si="51"/>
        <v>#N/A</v>
      </c>
      <c r="AY98" s="35" t="e" cm="1">
        <f t="array" ref="AY98">_xlfn.XMATCH(1,IF(IF((AU98=$DP$24:$EO$24)=TRUE,1,0)+IF((AV98=$DP$25:$EO$25)=TRUE,1,0)=2,1,0))</f>
        <v>#N/A</v>
      </c>
      <c r="AZ98" s="35" t="str" cm="1">
        <f t="array" aca="1" ref="AZ98:BD98" ca="1">AJ98:AN98</f>
        <v/>
      </c>
      <c r="BA98" s="35" t="str">
        <f ca="1"/>
        <v/>
      </c>
      <c r="BB98" s="35" t="str">
        <f ca="1"/>
        <v/>
      </c>
      <c r="BC98" s="35" t="str">
        <f ca="1"/>
        <v/>
      </c>
      <c r="BD98" s="35" t="str">
        <f ca="1"/>
        <v/>
      </c>
      <c r="BE98" s="35">
        <f t="shared" si="52"/>
        <v>0</v>
      </c>
      <c r="BF98" s="35" t="e" cm="1">
        <f t="array" ref="BF98">IF(AND(BE98=1,AX98&lt;&gt;1),VLOOKUP(E98,변환표준점수!$H$8:$O$60,_xlfn.XMATCH('표점 계산기'!$AU98,변환표준점수!$I$6:$O$6)+1,FALSE),IF(AND($E98=0,$DW$4=1),INDEX($CQ$7:$CQ$73,SUM(IF(AO98=$CY$7:$CY$59,ROW($A$1:$A$50),0))),IF(AND($E98&lt;&gt;0,$DW$4&lt;&gt;1),INDEX($CM$7:$CM$73,SUM(IF(AO98=$CU$7:$CU$59,ROW($A$1:$A$50),0))),AO98:AS98)))</f>
        <v>#N/A</v>
      </c>
      <c r="BG98" s="35"/>
      <c r="BH98" s="35"/>
      <c r="BI98" s="35"/>
      <c r="BJ98" s="35"/>
      <c r="BK98" s="35" t="e">
        <f>VLOOKUP(G98,변환표준점수!$X$8:$AM$16,_xlfn.XMATCH(AU98,변환표준점수!$Y$5:$AM$5)+IF(OR(AW98=6,AW98=7,AW98=10,AW98=11),IF(AX98=1,0,1),0)+1,FALSE)</f>
        <v>#N/A</v>
      </c>
      <c r="BL98" s="35" t="e">
        <f>VLOOKUP(H98,변환표준점수!$AO$8:$BE$16,_xlfn.XMATCH(AU98,변환표준점수!$AP$5:$BE$5)+IF(OR(AW98=3,AW98=6,AW98=8,AW98=9,AW98=10),IF(AX98=1,0,1),0)+1,FALSE)</f>
        <v>#N/A</v>
      </c>
      <c r="BM98" s="35" t="e">
        <f>IF(I98=0,VLOOKUP(K98,변환표준점수!$BU$8:$CF$62,'표점 계산기'!$AW98+1,FALSE),VLOOKUP(I98,변환표준점수!$BH$8:$BS$62,'표점 계산기'!$AW98+1,FALSE))</f>
        <v>#N/A</v>
      </c>
      <c r="BN98" s="35" t="e">
        <f>IF(J98=0,VLOOKUP(L98,변환표준점수!$BU$8:$CF$62,'표점 계산기'!$AW98+1,FALSE),VLOOKUP(J98,변환표준점수!$BH$8:$BS$62,'표점 계산기'!$AW98+1,FALSE))</f>
        <v>#N/A</v>
      </c>
      <c r="BO98" s="35" cm="1">
        <f t="array" ref="BO98">IF(M98=0,0,IF(OR(AW98=3,AW98=4),0,IF(AW98=1,INDEX($DI$7:$DI$15,SUM(IF(M98&lt;$DH$7:$DH$15=TRUE,1,0))+1),VLOOKUP(M98,변환표준점수!$BH$8:$BS$62,'표점 계산기'!AW98+1,FALSE))))</f>
        <v>0</v>
      </c>
      <c r="BP98" s="35" t="e" cm="1">
        <f t="array" ref="BP98">INDEX($DP$24:$EO$31,COLUMN(C93),$AY98)</f>
        <v>#N/A</v>
      </c>
      <c r="BQ98" s="35" t="e" cm="1">
        <f t="array" ref="BQ98">INDEX($DP$24:$EO$31,COLUMN(D93),$AY98)</f>
        <v>#N/A</v>
      </c>
      <c r="BR98" s="35" t="e" cm="1">
        <f t="array" ref="BR98">INDEX($DP$24:$EO$31,COLUMN(E93),$AY98)</f>
        <v>#N/A</v>
      </c>
      <c r="BS98" s="35" t="e" cm="1">
        <f t="array" ref="BS98">INDEX($DP$24:$EO$31,COLUMN(F93),$AY98)</f>
        <v>#N/A</v>
      </c>
      <c r="BT98" s="35" t="e" cm="1">
        <f t="array" ref="BT98">INDEX($DP$24:$EO$31,COLUMN(G93),$AY98)</f>
        <v>#N/A</v>
      </c>
      <c r="BU98" s="35" t="e" cm="1">
        <f t="array" ref="BU98">INDEX($DP$24:$EO$31,COLUMN(H93),$AY98)</f>
        <v>#N/A</v>
      </c>
      <c r="BV98" s="59" t="str" cm="1">
        <f t="array" aca="1" ref="BV98:BZ98" ca="1">IFERROR(ROUND(IF(IFERROR(BF98:BJ98/BF98:BJ98,0)=1,(IFERROR(AZ98:BD98*BP98,0)+IFERROR(BF98:BJ98*BQ98,0)+(SUM(BM98:BO98)-MIN(BM98:BO98))*BR98+BK98*BS98+BL98*BT98)*BU98+BK98*(1-BS98)+BL98*(1-BT98)+IF(AW98=1,BO98,0),""),2),"")</f>
        <v/>
      </c>
      <c r="BW98" s="48" t="str">
        <f ca="1"/>
        <v/>
      </c>
      <c r="BX98" s="48" t="str">
        <f ca="1"/>
        <v/>
      </c>
      <c r="BY98" s="48" t="str">
        <f ca="1"/>
        <v/>
      </c>
      <c r="BZ98" s="60" t="str">
        <f ca="1"/>
        <v/>
      </c>
      <c r="CA98" s="6"/>
      <c r="CB98" s="5"/>
      <c r="CC98" s="5"/>
      <c r="CD98" s="5"/>
      <c r="CE98" s="5"/>
      <c r="CF98" s="5"/>
      <c r="CG98" s="5"/>
      <c r="CH98" s="64">
        <v>0</v>
      </c>
      <c r="CI98" s="64">
        <v>46</v>
      </c>
      <c r="CJ98" s="64">
        <v>0</v>
      </c>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v>9</v>
      </c>
      <c r="DL98" s="5">
        <v>48.52</v>
      </c>
      <c r="DM98" s="5" t="e">
        <f>VLOOKUP(DK98,변환표준점수!$BU$8:$CF$46,1+'표점 계산기'!$DV$4,FALSE)</f>
        <v>#N/A</v>
      </c>
      <c r="DN98" s="5"/>
      <c r="DO98" s="5"/>
      <c r="DP98" s="5"/>
      <c r="DQ98" s="5"/>
      <c r="DR98" s="5"/>
      <c r="DS98" s="5"/>
      <c r="DT98" s="5"/>
      <c r="DU98" s="6"/>
      <c r="DV98" s="6"/>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row>
    <row r="99" spans="1:162" x14ac:dyDescent="0.3">
      <c r="A99" s="5"/>
      <c r="B99" s="17" t="str">
        <f t="shared" si="34"/>
        <v/>
      </c>
      <c r="C99" s="23"/>
      <c r="D99" s="23"/>
      <c r="E99" s="23"/>
      <c r="F99" s="23"/>
      <c r="G99" s="23"/>
      <c r="H99" s="24"/>
      <c r="I99" s="24"/>
      <c r="J99" s="24"/>
      <c r="K99" s="24"/>
      <c r="L99" s="24"/>
      <c r="M99" s="24"/>
      <c r="N99" s="23"/>
      <c r="O99" s="24"/>
      <c r="P99" s="6"/>
      <c r="Q99" s="65">
        <f t="shared" si="35"/>
        <v>1</v>
      </c>
      <c r="R99" s="6" t="e">
        <f t="shared" si="41"/>
        <v>#N/A</v>
      </c>
      <c r="S99" s="6" t="e">
        <f t="shared" si="42"/>
        <v>#N/A</v>
      </c>
      <c r="T99" s="6" t="e">
        <f t="shared" si="43"/>
        <v>#N/A</v>
      </c>
      <c r="U99" s="6" t="e">
        <f t="shared" si="44"/>
        <v>#N/A</v>
      </c>
      <c r="V99" s="8" cm="1">
        <f t="array" ref="V99">IF(M99=0,0,IF(OR($DV$4=3,$DV$4=4),0,IF($DV$4=1,INDEX($DI$7:$DI$15,SUM(IF(M99&lt;$DH$7:$DH$15=TRUE,1,0))+1),VLOOKUP(M99,$DK$7:$DL$107,2,FALSE))))</f>
        <v>0</v>
      </c>
      <c r="W99" s="6" t="e">
        <f t="shared" si="33"/>
        <v>#N/A</v>
      </c>
      <c r="X99" s="65" cm="1">
        <f t="array" aca="1" ref="X99" ca="1">SUM(IF((IF(E99=0,INDIRECT(_xlfn.CONCAT($CQ$1,MATCH(F99,$CP$7:$CP$100,0)+6)):INDIRECT(_xlfn.CONCAT($CQ$1,MATCH(F99,$CP$7:$CP$100,0)+6+SUM(IF((F99=$CP$7:$CP$59)=TRUE,1,0))-1)),INDIRECT(_xlfn.CONCAT($CM$1,MATCH(E99,$CL$7:$CL$100,0)+6)):INDIRECT(_xlfn.CONCAT($CM$1,MATCH(E99,$CL$7:$CL$100,0)+6+SUM(IF((E99=$CL$7:$CL$59)=TRUE,1,0))-1)))*$S$3*$Q99)=0,0,1))</f>
        <v>2</v>
      </c>
      <c r="Y99" s="65" t="e" cm="1">
        <f t="array" aca="1" ref="Y99" ca="1">SUM(IF((TRANSPOSE(MMULT(MMULT(_xlfn.MUNIT(X99),IF(ROUND(MMULT(IF(E99=0,INDIRECT(_xlfn.CONCAT($CQ$1,MATCH(F99,$CP$7:$CP$100,0)+6)):INDIRECT(_xlfn.CONCAT($CQ$1,MATCH(F99,$CP$7:$CP$100,0)+6+SUM(IF((F99=$CP$7:$CP$59)=TRUE,1,0))-1)),INDIRECT(_xlfn.CONCAT($CM$1,MATCH(E99,$CL$7:$CL$100,0)+6)):INDIRECT(_xlfn.CONCAT($CM$1,MATCH(E99,$CL$7:$CL$100,0)+6+SUM(IF((E99=$CL$7:$CL$59)=TRUE,1,0))-1)))*$S$3*$Q99,1/TRANSPOSE(W99-INDIRECT(_xlfn.CONCAT($CI$1,MATCH(D99,$CH$7:$CH$100,0)+6)):INDIRECT(_xlfn.CONCAT($CI$1,MATCH(D99,$CH$7:$CH$100,0)+6+SUM(IF((D99=$CH$7:$CH$59)=TRUE,1,0))-1))*$R$3)),1)=1,1,0)),W99-INDIRECT(_xlfn.CONCAT($CI$1,MATCH(D99,$CH$7:$CH$100,0)+6)):INDIRECT(_xlfn.CONCAT($CI$1,MATCH(D99,$CH$7:$CH$100,0)+6+SUM(IF((D99=$CH$7:$CH$59)=TRUE,1,0))-1))*$R$3)))=0,0,1))</f>
        <v>#N/A</v>
      </c>
      <c r="Z99" s="65"/>
      <c r="AA99" s="65" t="str" cm="1">
        <f t="array" aca="1" ref="AA99" ca="1">IFERROR(ROUND(IF(_xlfn._xlws.SORT(TRANSPOSE(MMULT(MMULT(_xlfn.MUNIT(X99),IF(ROUND(MMULT(IF(E99=0,IF($DW$4=1,INDIRECT(_xlfn.CONCAT($CY$1,MATCH(F99,$CX$7:$CX$100,0)+6)):INDIRECT(_xlfn.CONCAT($CY$1,MATCH(F99,$CX$7:$CX$100,0)+6+SUM(IF((F99=$CX$7:$CX$59)=TRUE,1,0))-1)),INDIRECT(_xlfn.CONCAT($CQ$1,MATCH(F99,$CP$7:$CP$100,0)+6)):INDIRECT(_xlfn.CONCAT($CQ$1,MATCH(F99,$CP$7:$CP$100,0)+6+SUM(IF((F99=$CP$7:$CP$59)=TRUE,1,0))-1))),IF(OR($DW$4=2,$DW$4=3),INDIRECT(_xlfn.CONCAT($CU$1,MATCH(E99,$CT$7:$CT$100,0)+6)):INDIRECT(_xlfn.CONCAT($CU$1,MATCH(E99,$CT$7:$CT$100,0)+6+SUM(IF((E99=$CT$7:$CT$59)=TRUE,1,0))-1)),INDIRECT(_xlfn.CONCAT($CM$1,MATCH(E99,$CL$7:$CL$100,0)+6)):INDIRECT(_xlfn.CONCAT($CM$1,MATCH(E99,$CL$7:$CL$100,0)+6+SUM(IF((E99=$CL$7:$CL$59)=TRUE,1,0))-1))))*$S$3*IF(AND($DV$4=4,F99=0),1.1,1),1/TRANSPOSE(W99-INDIRECT(_xlfn.CONCAT($CI$1,MATCH(D99,$CH$7:$CH$100,0)+6)):INDIRECT(_xlfn.CONCAT($CI$1,MATCH(D99,$CH$7:$CH$100,0)+6+SUM(IF((D99=$CH$7:$CH$59)=TRUE,1,0))-1))*$R$3)),3)=1,1,0)),W99-INDIRECT(_xlfn.CONCAT($CI$1,MATCH(D99,$CH$7:$CH$100,0)+6)):INDIRECT(_xlfn.CONCAT($CI$1,MATCH(D99,$CH$7:$CH$100,0)+6+SUM(IF((D99=$CH$7:$CH$59)=TRUE,1,0))-1))*$R$3))/($S$3*$Q99),1,-1,TRUE)=0,"",_xlfn._xlws.SORT(TRANSPOSE(MMULT(MMULT(_xlfn.MUNIT(X99),IF(ROUND(MMULT(IF(E99=0,IF($DW$4=1,INDIRECT(_xlfn.CONCAT($CY$1,MATCH(F99,$CX$7:$CX$100,0)+6)):INDIRECT(_xlfn.CONCAT($CY$1,MATCH(F99,$CX$7:$CX$100,0)+6+SUM(IF((F99=$CX$7:$CX$59)=TRUE,1,0))-1)),INDIRECT(_xlfn.CONCAT($CQ$1,MATCH(F99,$CP$7:$CP$100,0)+6)):INDIRECT(_xlfn.CONCAT($CQ$1,MATCH(F99,$CP$7:$CP$100,0)+6+SUM(IF((F99=$CP$7:$CP$59)=TRUE,1,0))-1))),IF(OR($DW$4=2,$DW$4=3),INDIRECT(_xlfn.CONCAT($CU$1,MATCH(E99,$CT$7:$CT$100,0)+6)):INDIRECT(_xlfn.CONCAT($CU$1,MATCH(E99,$CT$7:$CT$100,0)+6+SUM(IF((E99=$CT$7:$CT$59)=TRUE,1,0))-1)),INDIRECT(_xlfn.CONCAT($CM$1,MATCH(E99,$CL$7:$CL$100,0)+6)):INDIRECT(_xlfn.CONCAT($CM$1,MATCH(E99,$CL$7:$CL$100,0)+6+SUM(IF((E99=$CL$7:$CL$59)=TRUE,1,0))-1))))*$S$3*IF(AND($DV$4=4,F99=0),1.1,1),1/TRANSPOSE(W99-INDIRECT(_xlfn.CONCAT($CI$1,MATCH(D99,$CH$7:$CH$100,0)+6)):INDIRECT(_xlfn.CONCAT($CI$1,MATCH(D99,$CH$7:$CH$100,0)+6+SUM(IF((D99=$CH$7:$CH$59)=TRUE,1,0))-1))*$R$3)),3)=1,1,0)),W99-INDIRECT(_xlfn.CONCAT($CI$1,MATCH(D99,$CH$7:$CH$100,0)+6)):INDIRECT(_xlfn.CONCAT($CI$1,MATCH(D99,$CH$7:$CH$100,0)+6+SUM(IF((D99=$CH$7:$CH$59)=TRUE,1,0))-1))*$R$3))/($S$3*$Q99),1,-1,TRUE)),1),"")</f>
        <v/>
      </c>
      <c r="AB99" s="65"/>
      <c r="AC99" s="65"/>
      <c r="AD99" s="65"/>
      <c r="AE99" s="65"/>
      <c r="AF99" s="65"/>
      <c r="AG99" s="65"/>
      <c r="AH99" s="65"/>
      <c r="AI99" s="6"/>
      <c r="AJ99" s="28" t="str">
        <f t="shared" ca="1" si="45"/>
        <v/>
      </c>
      <c r="AK99" s="29" t="str">
        <f t="shared" si="46"/>
        <v/>
      </c>
      <c r="AL99" s="29" t="str">
        <f t="shared" si="47"/>
        <v/>
      </c>
      <c r="AM99" s="29" t="str">
        <f t="shared" si="48"/>
        <v/>
      </c>
      <c r="AN99" s="112" t="str">
        <f t="shared" si="49"/>
        <v/>
      </c>
      <c r="AO99" s="28" t="str">
        <f t="shared" ca="1" si="36"/>
        <v/>
      </c>
      <c r="AP99" s="29" t="str">
        <f t="shared" si="37"/>
        <v/>
      </c>
      <c r="AQ99" s="29" t="str">
        <f t="shared" si="38"/>
        <v/>
      </c>
      <c r="AR99" s="29" t="str">
        <f t="shared" si="39"/>
        <v/>
      </c>
      <c r="AS99" s="30" t="str">
        <f t="shared" si="40"/>
        <v/>
      </c>
      <c r="AT99" s="6"/>
      <c r="AU99" s="20"/>
      <c r="AV99" s="20"/>
      <c r="AW99" s="44">
        <f t="shared" si="50"/>
        <v>12</v>
      </c>
      <c r="AX99" s="35" t="e">
        <f t="shared" si="51"/>
        <v>#N/A</v>
      </c>
      <c r="AY99" s="35" t="e" cm="1">
        <f t="array" ref="AY99">_xlfn.XMATCH(1,IF(IF((AU99=$DP$24:$EO$24)=TRUE,1,0)+IF((AV99=$DP$25:$EO$25)=TRUE,1,0)=2,1,0))</f>
        <v>#N/A</v>
      </c>
      <c r="AZ99" s="35" t="str" cm="1">
        <f t="array" aca="1" ref="AZ99:BD99" ca="1">AJ99:AN99</f>
        <v/>
      </c>
      <c r="BA99" s="35" t="str">
        <f ca="1"/>
        <v/>
      </c>
      <c r="BB99" s="35" t="str">
        <f ca="1"/>
        <v/>
      </c>
      <c r="BC99" s="35" t="str">
        <f ca="1"/>
        <v/>
      </c>
      <c r="BD99" s="35" t="str">
        <f ca="1"/>
        <v/>
      </c>
      <c r="BE99" s="35">
        <f t="shared" si="52"/>
        <v>0</v>
      </c>
      <c r="BF99" s="35" t="e" cm="1">
        <f t="array" ref="BF99">IF(AND(BE99=1,AX99&lt;&gt;1),VLOOKUP(E99,변환표준점수!$H$8:$O$60,_xlfn.XMATCH('표점 계산기'!$AU99,변환표준점수!$I$6:$O$6)+1,FALSE),IF(AND($E99=0,$DW$4=1),INDEX($CQ$7:$CQ$73,SUM(IF(AO99=$CY$7:$CY$59,ROW($A$1:$A$50),0))),IF(AND($E99&lt;&gt;0,$DW$4&lt;&gt;1),INDEX($CM$7:$CM$73,SUM(IF(AO99=$CU$7:$CU$59,ROW($A$1:$A$50),0))),AO99:AS99)))</f>
        <v>#N/A</v>
      </c>
      <c r="BG99" s="35"/>
      <c r="BH99" s="35"/>
      <c r="BI99" s="35"/>
      <c r="BJ99" s="35"/>
      <c r="BK99" s="35" t="e">
        <f>VLOOKUP(G99,변환표준점수!$X$8:$AM$16,_xlfn.XMATCH(AU99,변환표준점수!$Y$5:$AM$5)+IF(OR(AW99=6,AW99=7,AW99=10,AW99=11),IF(AX99=1,0,1),0)+1,FALSE)</f>
        <v>#N/A</v>
      </c>
      <c r="BL99" s="35" t="e">
        <f>VLOOKUP(H99,변환표준점수!$AO$8:$BE$16,_xlfn.XMATCH(AU99,변환표준점수!$AP$5:$BE$5)+IF(OR(AW99=3,AW99=6,AW99=8,AW99=9,AW99=10),IF(AX99=1,0,1),0)+1,FALSE)</f>
        <v>#N/A</v>
      </c>
      <c r="BM99" s="35" t="e">
        <f>IF(I99=0,VLOOKUP(K99,변환표준점수!$BU$8:$CF$62,'표점 계산기'!$AW99+1,FALSE),VLOOKUP(I99,변환표준점수!$BH$8:$BS$62,'표점 계산기'!$AW99+1,FALSE))</f>
        <v>#N/A</v>
      </c>
      <c r="BN99" s="35" t="e">
        <f>IF(J99=0,VLOOKUP(L99,변환표준점수!$BU$8:$CF$62,'표점 계산기'!$AW99+1,FALSE),VLOOKUP(J99,변환표준점수!$BH$8:$BS$62,'표점 계산기'!$AW99+1,FALSE))</f>
        <v>#N/A</v>
      </c>
      <c r="BO99" s="35" cm="1">
        <f t="array" ref="BO99">IF(M99=0,0,IF(OR(AW99=3,AW99=4),0,IF(AW99=1,INDEX($DI$7:$DI$15,SUM(IF(M99&lt;$DH$7:$DH$15=TRUE,1,0))+1),VLOOKUP(M99,변환표준점수!$BH$8:$BS$62,'표점 계산기'!AW99+1,FALSE))))</f>
        <v>0</v>
      </c>
      <c r="BP99" s="35" t="e" cm="1">
        <f t="array" ref="BP99">INDEX($DP$24:$EO$31,COLUMN(C94),$AY99)</f>
        <v>#N/A</v>
      </c>
      <c r="BQ99" s="35" t="e" cm="1">
        <f t="array" ref="BQ99">INDEX($DP$24:$EO$31,COLUMN(D94),$AY99)</f>
        <v>#N/A</v>
      </c>
      <c r="BR99" s="35" t="e" cm="1">
        <f t="array" ref="BR99">INDEX($DP$24:$EO$31,COLUMN(E94),$AY99)</f>
        <v>#N/A</v>
      </c>
      <c r="BS99" s="35" t="e" cm="1">
        <f t="array" ref="BS99">INDEX($DP$24:$EO$31,COLUMN(F94),$AY99)</f>
        <v>#N/A</v>
      </c>
      <c r="BT99" s="35" t="e" cm="1">
        <f t="array" ref="BT99">INDEX($DP$24:$EO$31,COLUMN(G94),$AY99)</f>
        <v>#N/A</v>
      </c>
      <c r="BU99" s="35" t="e" cm="1">
        <f t="array" ref="BU99">INDEX($DP$24:$EO$31,COLUMN(H94),$AY99)</f>
        <v>#N/A</v>
      </c>
      <c r="BV99" s="59" t="str" cm="1">
        <f t="array" aca="1" ref="BV99:BZ99" ca="1">IFERROR(ROUND(IF(IFERROR(BF99:BJ99/BF99:BJ99,0)=1,(IFERROR(AZ99:BD99*BP99,0)+IFERROR(BF99:BJ99*BQ99,0)+(SUM(BM99:BO99)-MIN(BM99:BO99))*BR99+BK99*BS99+BL99*BT99)*BU99+BK99*(1-BS99)+BL99*(1-BT99)+IF(AW99=1,BO99,0),""),2),"")</f>
        <v/>
      </c>
      <c r="BW99" s="48" t="str">
        <f ca="1"/>
        <v/>
      </c>
      <c r="BX99" s="48" t="str">
        <f ca="1"/>
        <v/>
      </c>
      <c r="BY99" s="48" t="str">
        <f ca="1"/>
        <v/>
      </c>
      <c r="BZ99" s="60" t="str">
        <f ca="1"/>
        <v/>
      </c>
      <c r="CA99" s="6"/>
      <c r="CB99" s="5"/>
      <c r="CC99" s="5"/>
      <c r="CD99" s="5"/>
      <c r="CE99" s="5"/>
      <c r="CF99" s="5"/>
      <c r="CG99" s="5"/>
      <c r="CH99" s="64">
        <v>0</v>
      </c>
      <c r="CI99" s="64">
        <v>45</v>
      </c>
      <c r="CJ99" s="64">
        <v>0</v>
      </c>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6">
        <v>8</v>
      </c>
      <c r="DL99" s="5">
        <v>48.52</v>
      </c>
      <c r="DM99" s="5" t="e">
        <f>VLOOKUP(DK99,변환표준점수!$BU$8:$CF$46,1+'표점 계산기'!$DV$4,FALSE)</f>
        <v>#N/A</v>
      </c>
      <c r="DN99" s="5"/>
      <c r="DO99" s="5"/>
      <c r="DP99" s="5"/>
      <c r="DQ99" s="5"/>
      <c r="DR99" s="5"/>
      <c r="DS99" s="5"/>
      <c r="DT99" s="5"/>
      <c r="DU99" s="6"/>
      <c r="DV99" s="6"/>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row>
    <row r="100" spans="1:162" x14ac:dyDescent="0.3">
      <c r="A100" s="5"/>
      <c r="B100" s="17" t="str">
        <f t="shared" si="34"/>
        <v/>
      </c>
      <c r="C100" s="23"/>
      <c r="D100" s="23"/>
      <c r="E100" s="23"/>
      <c r="F100" s="23"/>
      <c r="G100" s="23"/>
      <c r="H100" s="24"/>
      <c r="I100" s="24"/>
      <c r="J100" s="24"/>
      <c r="K100" s="24"/>
      <c r="L100" s="24"/>
      <c r="M100" s="24"/>
      <c r="N100" s="23"/>
      <c r="O100" s="24"/>
      <c r="P100" s="6"/>
      <c r="Q100" s="65">
        <f t="shared" si="35"/>
        <v>1</v>
      </c>
      <c r="R100" s="6" t="e">
        <f t="shared" si="41"/>
        <v>#N/A</v>
      </c>
      <c r="S100" s="6" t="e">
        <f t="shared" si="42"/>
        <v>#N/A</v>
      </c>
      <c r="T100" s="6" t="e">
        <f t="shared" si="43"/>
        <v>#N/A</v>
      </c>
      <c r="U100" s="6" t="e">
        <f t="shared" si="44"/>
        <v>#N/A</v>
      </c>
      <c r="V100" s="8" cm="1">
        <f t="array" ref="V100">IF(M100=0,0,IF(OR($DV$4=3,$DV$4=4),0,IF($DV$4=1,INDEX($DI$7:$DI$15,SUM(IF(M100&lt;$DH$7:$DH$15=TRUE,1,0))+1),VLOOKUP(M100,$DK$7:$DL$107,2,FALSE))))</f>
        <v>0</v>
      </c>
      <c r="W100" s="6" t="e">
        <f t="shared" si="33"/>
        <v>#N/A</v>
      </c>
      <c r="X100" s="65" cm="1">
        <f t="array" aca="1" ref="X100" ca="1">SUM(IF((IF(E100=0,INDIRECT(_xlfn.CONCAT($CQ$1,MATCH(F100,$CP$7:$CP$100,0)+6)):INDIRECT(_xlfn.CONCAT($CQ$1,MATCH(F100,$CP$7:$CP$100,0)+6+SUM(IF((F100=$CP$7:$CP$59)=TRUE,1,0))-1)),INDIRECT(_xlfn.CONCAT($CM$1,MATCH(E100,$CL$7:$CL$100,0)+6)):INDIRECT(_xlfn.CONCAT($CM$1,MATCH(E100,$CL$7:$CL$100,0)+6+SUM(IF((E100=$CL$7:$CL$59)=TRUE,1,0))-1)))*$S$3*$Q100)=0,0,1))</f>
        <v>2</v>
      </c>
      <c r="Y100" s="65" t="e" cm="1">
        <f t="array" aca="1" ref="Y100" ca="1">SUM(IF((TRANSPOSE(MMULT(MMULT(_xlfn.MUNIT(X100),IF(ROUND(MMULT(IF(E100=0,INDIRECT(_xlfn.CONCAT($CQ$1,MATCH(F100,$CP$7:$CP$100,0)+6)):INDIRECT(_xlfn.CONCAT($CQ$1,MATCH(F100,$CP$7:$CP$100,0)+6+SUM(IF((F100=$CP$7:$CP$59)=TRUE,1,0))-1)),INDIRECT(_xlfn.CONCAT($CM$1,MATCH(E100,$CL$7:$CL$100,0)+6)):INDIRECT(_xlfn.CONCAT($CM$1,MATCH(E100,$CL$7:$CL$100,0)+6+SUM(IF((E100=$CL$7:$CL$59)=TRUE,1,0))-1)))*$S$3*$Q100,1/TRANSPOSE(W100-INDIRECT(_xlfn.CONCAT($CI$1,MATCH(D100,$CH$7:$CH$100,0)+6)):INDIRECT(_xlfn.CONCAT($CI$1,MATCH(D100,$CH$7:$CH$100,0)+6+SUM(IF((D100=$CH$7:$CH$59)=TRUE,1,0))-1))*$R$3)),1)=1,1,0)),W100-INDIRECT(_xlfn.CONCAT($CI$1,MATCH(D100,$CH$7:$CH$100,0)+6)):INDIRECT(_xlfn.CONCAT($CI$1,MATCH(D100,$CH$7:$CH$100,0)+6+SUM(IF((D100=$CH$7:$CH$59)=TRUE,1,0))-1))*$R$3)))=0,0,1))</f>
        <v>#N/A</v>
      </c>
      <c r="Z100" s="65"/>
      <c r="AA100" s="65" t="str" cm="1">
        <f t="array" aca="1" ref="AA100" ca="1">IFERROR(ROUND(IF(_xlfn._xlws.SORT(TRANSPOSE(MMULT(MMULT(_xlfn.MUNIT(X100),IF(ROUND(MMULT(IF(E100=0,IF($DW$4=1,INDIRECT(_xlfn.CONCAT($CY$1,MATCH(F100,$CX$7:$CX$100,0)+6)):INDIRECT(_xlfn.CONCAT($CY$1,MATCH(F100,$CX$7:$CX$100,0)+6+SUM(IF((F100=$CX$7:$CX$59)=TRUE,1,0))-1)),INDIRECT(_xlfn.CONCAT($CQ$1,MATCH(F100,$CP$7:$CP$100,0)+6)):INDIRECT(_xlfn.CONCAT($CQ$1,MATCH(F100,$CP$7:$CP$100,0)+6+SUM(IF((F100=$CP$7:$CP$59)=TRUE,1,0))-1))),IF(OR($DW$4=2,$DW$4=3),INDIRECT(_xlfn.CONCAT($CU$1,MATCH(E100,$CT$7:$CT$100,0)+6)):INDIRECT(_xlfn.CONCAT($CU$1,MATCH(E100,$CT$7:$CT$100,0)+6+SUM(IF((E100=$CT$7:$CT$59)=TRUE,1,0))-1)),INDIRECT(_xlfn.CONCAT($CM$1,MATCH(E100,$CL$7:$CL$100,0)+6)):INDIRECT(_xlfn.CONCAT($CM$1,MATCH(E100,$CL$7:$CL$100,0)+6+SUM(IF((E100=$CL$7:$CL$59)=TRUE,1,0))-1))))*$S$3*IF(AND($DV$4=4,F100=0),1.1,1),1/TRANSPOSE(W100-INDIRECT(_xlfn.CONCAT($CI$1,MATCH(D100,$CH$7:$CH$100,0)+6)):INDIRECT(_xlfn.CONCAT($CI$1,MATCH(D100,$CH$7:$CH$100,0)+6+SUM(IF((D100=$CH$7:$CH$59)=TRUE,1,0))-1))*$R$3)),3)=1,1,0)),W100-INDIRECT(_xlfn.CONCAT($CI$1,MATCH(D100,$CH$7:$CH$100,0)+6)):INDIRECT(_xlfn.CONCAT($CI$1,MATCH(D100,$CH$7:$CH$100,0)+6+SUM(IF((D100=$CH$7:$CH$59)=TRUE,1,0))-1))*$R$3))/($S$3*$Q100),1,-1,TRUE)=0,"",_xlfn._xlws.SORT(TRANSPOSE(MMULT(MMULT(_xlfn.MUNIT(X100),IF(ROUND(MMULT(IF(E100=0,IF($DW$4=1,INDIRECT(_xlfn.CONCAT($CY$1,MATCH(F100,$CX$7:$CX$100,0)+6)):INDIRECT(_xlfn.CONCAT($CY$1,MATCH(F100,$CX$7:$CX$100,0)+6+SUM(IF((F100=$CX$7:$CX$59)=TRUE,1,0))-1)),INDIRECT(_xlfn.CONCAT($CQ$1,MATCH(F100,$CP$7:$CP$100,0)+6)):INDIRECT(_xlfn.CONCAT($CQ$1,MATCH(F100,$CP$7:$CP$100,0)+6+SUM(IF((F100=$CP$7:$CP$59)=TRUE,1,0))-1))),IF(OR($DW$4=2,$DW$4=3),INDIRECT(_xlfn.CONCAT($CU$1,MATCH(E100,$CT$7:$CT$100,0)+6)):INDIRECT(_xlfn.CONCAT($CU$1,MATCH(E100,$CT$7:$CT$100,0)+6+SUM(IF((E100=$CT$7:$CT$59)=TRUE,1,0))-1)),INDIRECT(_xlfn.CONCAT($CM$1,MATCH(E100,$CL$7:$CL$100,0)+6)):INDIRECT(_xlfn.CONCAT($CM$1,MATCH(E100,$CL$7:$CL$100,0)+6+SUM(IF((E100=$CL$7:$CL$59)=TRUE,1,0))-1))))*$S$3*IF(AND($DV$4=4,F100=0),1.1,1),1/TRANSPOSE(W100-INDIRECT(_xlfn.CONCAT($CI$1,MATCH(D100,$CH$7:$CH$100,0)+6)):INDIRECT(_xlfn.CONCAT($CI$1,MATCH(D100,$CH$7:$CH$100,0)+6+SUM(IF((D100=$CH$7:$CH$59)=TRUE,1,0))-1))*$R$3)),3)=1,1,0)),W100-INDIRECT(_xlfn.CONCAT($CI$1,MATCH(D100,$CH$7:$CH$100,0)+6)):INDIRECT(_xlfn.CONCAT($CI$1,MATCH(D100,$CH$7:$CH$100,0)+6+SUM(IF((D100=$CH$7:$CH$59)=TRUE,1,0))-1))*$R$3))/($S$3*$Q100),1,-1,TRUE)),1),"")</f>
        <v/>
      </c>
      <c r="AB100" s="65"/>
      <c r="AC100" s="65"/>
      <c r="AD100" s="65"/>
      <c r="AE100" s="65"/>
      <c r="AF100" s="65"/>
      <c r="AG100" s="65"/>
      <c r="AH100" s="65"/>
      <c r="AI100" s="6"/>
      <c r="AJ100" s="28" t="str">
        <f t="shared" ca="1" si="45"/>
        <v/>
      </c>
      <c r="AK100" s="29" t="str">
        <f t="shared" si="46"/>
        <v/>
      </c>
      <c r="AL100" s="29" t="str">
        <f t="shared" si="47"/>
        <v/>
      </c>
      <c r="AM100" s="29" t="str">
        <f t="shared" si="48"/>
        <v/>
      </c>
      <c r="AN100" s="112" t="str">
        <f t="shared" si="49"/>
        <v/>
      </c>
      <c r="AO100" s="28" t="str">
        <f t="shared" ca="1" si="36"/>
        <v/>
      </c>
      <c r="AP100" s="29" t="str">
        <f t="shared" si="37"/>
        <v/>
      </c>
      <c r="AQ100" s="29" t="str">
        <f t="shared" si="38"/>
        <v/>
      </c>
      <c r="AR100" s="29" t="str">
        <f t="shared" si="39"/>
        <v/>
      </c>
      <c r="AS100" s="30" t="str">
        <f t="shared" si="40"/>
        <v/>
      </c>
      <c r="AT100" s="6"/>
      <c r="AU100" s="20"/>
      <c r="AV100" s="20"/>
      <c r="AW100" s="44">
        <f t="shared" si="50"/>
        <v>12</v>
      </c>
      <c r="AX100" s="35" t="e">
        <f t="shared" si="51"/>
        <v>#N/A</v>
      </c>
      <c r="AY100" s="35" t="e" cm="1">
        <f t="array" ref="AY100">_xlfn.XMATCH(1,IF(IF((AU100=$DP$24:$EO$24)=TRUE,1,0)+IF((AV100=$DP$25:$EO$25)=TRUE,1,0)=2,1,0))</f>
        <v>#N/A</v>
      </c>
      <c r="AZ100" s="35" t="str" cm="1">
        <f t="array" aca="1" ref="AZ100:BD100" ca="1">AJ100:AN100</f>
        <v/>
      </c>
      <c r="BA100" s="35" t="str">
        <f ca="1"/>
        <v/>
      </c>
      <c r="BB100" s="35" t="str">
        <f ca="1"/>
        <v/>
      </c>
      <c r="BC100" s="35" t="str">
        <f ca="1"/>
        <v/>
      </c>
      <c r="BD100" s="35" t="str">
        <f ca="1"/>
        <v/>
      </c>
      <c r="BE100" s="35">
        <f t="shared" si="52"/>
        <v>0</v>
      </c>
      <c r="BF100" s="35" t="e" cm="1">
        <f t="array" ref="BF100">IF(AND(BE100=1,AX100&lt;&gt;1),VLOOKUP(E100,변환표준점수!$H$8:$O$60,_xlfn.XMATCH('표점 계산기'!$AU100,변환표준점수!$I$6:$O$6)+1,FALSE),IF(AND($E100=0,$DW$4=1),INDEX($CQ$7:$CQ$73,SUM(IF(AO100=$CY$7:$CY$59,ROW($A$1:$A$50),0))),IF(AND($E100&lt;&gt;0,$DW$4&lt;&gt;1),INDEX($CM$7:$CM$73,SUM(IF(AO100=$CU$7:$CU$59,ROW($A$1:$A$50),0))),AO100:AS100)))</f>
        <v>#N/A</v>
      </c>
      <c r="BG100" s="35"/>
      <c r="BH100" s="35"/>
      <c r="BI100" s="35"/>
      <c r="BJ100" s="35"/>
      <c r="BK100" s="35" t="e">
        <f>VLOOKUP(G100,변환표준점수!$X$8:$AM$16,_xlfn.XMATCH(AU100,변환표준점수!$Y$5:$AM$5)+IF(OR(AW100=6,AW100=7,AW100=10,AW100=11),IF(AX100=1,0,1),0)+1,FALSE)</f>
        <v>#N/A</v>
      </c>
      <c r="BL100" s="35" t="e">
        <f>VLOOKUP(H100,변환표준점수!$AO$8:$BE$16,_xlfn.XMATCH(AU100,변환표준점수!$AP$5:$BE$5)+IF(OR(AW100=3,AW100=6,AW100=8,AW100=9,AW100=10),IF(AX100=1,0,1),0)+1,FALSE)</f>
        <v>#N/A</v>
      </c>
      <c r="BM100" s="35" t="e">
        <f>IF(I100=0,VLOOKUP(K100,변환표준점수!$BU$8:$CF$62,'표점 계산기'!$AW100+1,FALSE),VLOOKUP(I100,변환표준점수!$BH$8:$BS$62,'표점 계산기'!$AW100+1,FALSE))</f>
        <v>#N/A</v>
      </c>
      <c r="BN100" s="35" t="e">
        <f>IF(J100=0,VLOOKUP(L100,변환표준점수!$BU$8:$CF$62,'표점 계산기'!$AW100+1,FALSE),VLOOKUP(J100,변환표준점수!$BH$8:$BS$62,'표점 계산기'!$AW100+1,FALSE))</f>
        <v>#N/A</v>
      </c>
      <c r="BO100" s="35" cm="1">
        <f t="array" ref="BO100">IF(M100=0,0,IF(OR(AW100=3,AW100=4),0,IF(AW100=1,INDEX($DI$7:$DI$15,SUM(IF(M100&lt;$DH$7:$DH$15=TRUE,1,0))+1),VLOOKUP(M100,변환표준점수!$BH$8:$BS$62,'표점 계산기'!AW100+1,FALSE))))</f>
        <v>0</v>
      </c>
      <c r="BP100" s="35" t="e" cm="1">
        <f t="array" ref="BP100">INDEX($DP$24:$EO$31,COLUMN(C95),$AY100)</f>
        <v>#N/A</v>
      </c>
      <c r="BQ100" s="35" t="e" cm="1">
        <f t="array" ref="BQ100">INDEX($DP$24:$EO$31,COLUMN(D95),$AY100)</f>
        <v>#N/A</v>
      </c>
      <c r="BR100" s="35" t="e" cm="1">
        <f t="array" ref="BR100">INDEX($DP$24:$EO$31,COLUMN(E95),$AY100)</f>
        <v>#N/A</v>
      </c>
      <c r="BS100" s="35" t="e" cm="1">
        <f t="array" ref="BS100">INDEX($DP$24:$EO$31,COLUMN(F95),$AY100)</f>
        <v>#N/A</v>
      </c>
      <c r="BT100" s="35" t="e" cm="1">
        <f t="array" ref="BT100">INDEX($DP$24:$EO$31,COLUMN(G95),$AY100)</f>
        <v>#N/A</v>
      </c>
      <c r="BU100" s="35" t="e" cm="1">
        <f t="array" ref="BU100">INDEX($DP$24:$EO$31,COLUMN(H95),$AY100)</f>
        <v>#N/A</v>
      </c>
      <c r="BV100" s="59" t="str" cm="1">
        <f t="array" aca="1" ref="BV100:BZ100" ca="1">IFERROR(ROUND(IF(IFERROR(BF100:BJ100/BF100:BJ100,0)=1,(IFERROR(AZ100:BD100*BP100,0)+IFERROR(BF100:BJ100*BQ100,0)+(SUM(BM100:BO100)-MIN(BM100:BO100))*BR100+BK100*BS100+BL100*BT100)*BU100+BK100*(1-BS100)+BL100*(1-BT100)+IF(AW100=1,BO100,0),""),2),"")</f>
        <v/>
      </c>
      <c r="BW100" s="48" t="str">
        <f ca="1"/>
        <v/>
      </c>
      <c r="BX100" s="48" t="str">
        <f ca="1"/>
        <v/>
      </c>
      <c r="BY100" s="48" t="str">
        <f ca="1"/>
        <v/>
      </c>
      <c r="BZ100" s="60" t="str">
        <f ca="1"/>
        <v/>
      </c>
      <c r="CA100" s="6"/>
      <c r="CB100" s="5"/>
      <c r="CC100" s="5"/>
      <c r="CD100" s="5"/>
      <c r="CE100" s="5"/>
      <c r="CF100" s="5"/>
      <c r="CG100" s="5"/>
      <c r="CH100" s="64">
        <v>0</v>
      </c>
      <c r="CI100" s="5"/>
      <c r="CJ100" s="64">
        <v>0</v>
      </c>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6">
        <v>7</v>
      </c>
      <c r="DL100" s="5">
        <v>48.52</v>
      </c>
      <c r="DM100" s="5" t="e">
        <f>VLOOKUP(DK100,변환표준점수!$BU$8:$CF$46,1+'표점 계산기'!$DV$4,FALSE)</f>
        <v>#N/A</v>
      </c>
      <c r="DN100" s="5"/>
      <c r="DO100" s="5"/>
      <c r="DP100" s="5"/>
      <c r="DQ100" s="5"/>
      <c r="DR100" s="5"/>
      <c r="DS100" s="5"/>
      <c r="DT100" s="5"/>
      <c r="DU100" s="6"/>
      <c r="DV100" s="6"/>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row>
    <row r="101" spans="1:162" x14ac:dyDescent="0.3">
      <c r="A101" s="5"/>
      <c r="B101" s="17" t="str">
        <f t="shared" si="34"/>
        <v/>
      </c>
      <c r="C101" s="23"/>
      <c r="D101" s="23"/>
      <c r="E101" s="23"/>
      <c r="F101" s="23"/>
      <c r="G101" s="23"/>
      <c r="H101" s="24"/>
      <c r="I101" s="24"/>
      <c r="J101" s="24"/>
      <c r="K101" s="24"/>
      <c r="L101" s="24"/>
      <c r="M101" s="24"/>
      <c r="N101" s="23"/>
      <c r="O101" s="24"/>
      <c r="P101" s="6"/>
      <c r="Q101" s="65">
        <f t="shared" si="35"/>
        <v>1</v>
      </c>
      <c r="R101" s="6" t="e">
        <f t="shared" si="41"/>
        <v>#N/A</v>
      </c>
      <c r="S101" s="6" t="e">
        <f t="shared" si="42"/>
        <v>#N/A</v>
      </c>
      <c r="T101" s="6" t="e">
        <f t="shared" si="43"/>
        <v>#N/A</v>
      </c>
      <c r="U101" s="6" t="e">
        <f t="shared" si="44"/>
        <v>#N/A</v>
      </c>
      <c r="V101" s="8" cm="1">
        <f t="array" ref="V101">IF(M101=0,0,IF(OR($DV$4=3,$DV$4=4),0,IF($DV$4=1,INDEX($DI$7:$DI$15,SUM(IF(M101&lt;$DH$7:$DH$15=TRUE,1,0))+1),VLOOKUP(M101,$DK$7:$DL$107,2,FALSE))))</f>
        <v>0</v>
      </c>
      <c r="W101" s="6" t="e">
        <f t="shared" si="33"/>
        <v>#N/A</v>
      </c>
      <c r="X101" s="65" cm="1">
        <f t="array" aca="1" ref="X101" ca="1">SUM(IF((IF(E101=0,INDIRECT(_xlfn.CONCAT($CQ$1,MATCH(F101,$CP$7:$CP$100,0)+6)):INDIRECT(_xlfn.CONCAT($CQ$1,MATCH(F101,$CP$7:$CP$100,0)+6+SUM(IF((F101=$CP$7:$CP$59)=TRUE,1,0))-1)),INDIRECT(_xlfn.CONCAT($CM$1,MATCH(E101,$CL$7:$CL$100,0)+6)):INDIRECT(_xlfn.CONCAT($CM$1,MATCH(E101,$CL$7:$CL$100,0)+6+SUM(IF((E101=$CL$7:$CL$59)=TRUE,1,0))-1)))*$S$3*$Q101)=0,0,1))</f>
        <v>2</v>
      </c>
      <c r="Y101" s="65" t="e" cm="1">
        <f t="array" aca="1" ref="Y101" ca="1">SUM(IF((TRANSPOSE(MMULT(MMULT(_xlfn.MUNIT(X101),IF(ROUND(MMULT(IF(E101=0,INDIRECT(_xlfn.CONCAT($CQ$1,MATCH(F101,$CP$7:$CP$100,0)+6)):INDIRECT(_xlfn.CONCAT($CQ$1,MATCH(F101,$CP$7:$CP$100,0)+6+SUM(IF((F101=$CP$7:$CP$59)=TRUE,1,0))-1)),INDIRECT(_xlfn.CONCAT($CM$1,MATCH(E101,$CL$7:$CL$100,0)+6)):INDIRECT(_xlfn.CONCAT($CM$1,MATCH(E101,$CL$7:$CL$100,0)+6+SUM(IF((E101=$CL$7:$CL$59)=TRUE,1,0))-1)))*$S$3*$Q101,1/TRANSPOSE(W101-INDIRECT(_xlfn.CONCAT($CI$1,MATCH(D101,$CH$7:$CH$100,0)+6)):INDIRECT(_xlfn.CONCAT($CI$1,MATCH(D101,$CH$7:$CH$100,0)+6+SUM(IF((D101=$CH$7:$CH$59)=TRUE,1,0))-1))*$R$3)),1)=1,1,0)),W101-INDIRECT(_xlfn.CONCAT($CI$1,MATCH(D101,$CH$7:$CH$100,0)+6)):INDIRECT(_xlfn.CONCAT($CI$1,MATCH(D101,$CH$7:$CH$100,0)+6+SUM(IF((D101=$CH$7:$CH$59)=TRUE,1,0))-1))*$R$3)))=0,0,1))</f>
        <v>#N/A</v>
      </c>
      <c r="Z101" s="65"/>
      <c r="AA101" s="65" t="str" cm="1">
        <f t="array" aca="1" ref="AA101" ca="1">IFERROR(ROUND(IF(_xlfn._xlws.SORT(TRANSPOSE(MMULT(MMULT(_xlfn.MUNIT(X101),IF(ROUND(MMULT(IF(E101=0,IF($DW$4=1,INDIRECT(_xlfn.CONCAT($CY$1,MATCH(F101,$CX$7:$CX$100,0)+6)):INDIRECT(_xlfn.CONCAT($CY$1,MATCH(F101,$CX$7:$CX$100,0)+6+SUM(IF((F101=$CX$7:$CX$59)=TRUE,1,0))-1)),INDIRECT(_xlfn.CONCAT($CQ$1,MATCH(F101,$CP$7:$CP$100,0)+6)):INDIRECT(_xlfn.CONCAT($CQ$1,MATCH(F101,$CP$7:$CP$100,0)+6+SUM(IF((F101=$CP$7:$CP$59)=TRUE,1,0))-1))),IF(OR($DW$4=2,$DW$4=3),INDIRECT(_xlfn.CONCAT($CU$1,MATCH(E101,$CT$7:$CT$100,0)+6)):INDIRECT(_xlfn.CONCAT($CU$1,MATCH(E101,$CT$7:$CT$100,0)+6+SUM(IF((E101=$CT$7:$CT$59)=TRUE,1,0))-1)),INDIRECT(_xlfn.CONCAT($CM$1,MATCH(E101,$CL$7:$CL$100,0)+6)):INDIRECT(_xlfn.CONCAT($CM$1,MATCH(E101,$CL$7:$CL$100,0)+6+SUM(IF((E101=$CL$7:$CL$59)=TRUE,1,0))-1))))*$S$3*IF(AND($DV$4=4,F101=0),1.1,1),1/TRANSPOSE(W101-INDIRECT(_xlfn.CONCAT($CI$1,MATCH(D101,$CH$7:$CH$100,0)+6)):INDIRECT(_xlfn.CONCAT($CI$1,MATCH(D101,$CH$7:$CH$100,0)+6+SUM(IF((D101=$CH$7:$CH$59)=TRUE,1,0))-1))*$R$3)),3)=1,1,0)),W101-INDIRECT(_xlfn.CONCAT($CI$1,MATCH(D101,$CH$7:$CH$100,0)+6)):INDIRECT(_xlfn.CONCAT($CI$1,MATCH(D101,$CH$7:$CH$100,0)+6+SUM(IF((D101=$CH$7:$CH$59)=TRUE,1,0))-1))*$R$3))/($S$3*$Q101),1,-1,TRUE)=0,"",_xlfn._xlws.SORT(TRANSPOSE(MMULT(MMULT(_xlfn.MUNIT(X101),IF(ROUND(MMULT(IF(E101=0,IF($DW$4=1,INDIRECT(_xlfn.CONCAT($CY$1,MATCH(F101,$CX$7:$CX$100,0)+6)):INDIRECT(_xlfn.CONCAT($CY$1,MATCH(F101,$CX$7:$CX$100,0)+6+SUM(IF((F101=$CX$7:$CX$59)=TRUE,1,0))-1)),INDIRECT(_xlfn.CONCAT($CQ$1,MATCH(F101,$CP$7:$CP$100,0)+6)):INDIRECT(_xlfn.CONCAT($CQ$1,MATCH(F101,$CP$7:$CP$100,0)+6+SUM(IF((F101=$CP$7:$CP$59)=TRUE,1,0))-1))),IF(OR($DW$4=2,$DW$4=3),INDIRECT(_xlfn.CONCAT($CU$1,MATCH(E101,$CT$7:$CT$100,0)+6)):INDIRECT(_xlfn.CONCAT($CU$1,MATCH(E101,$CT$7:$CT$100,0)+6+SUM(IF((E101=$CT$7:$CT$59)=TRUE,1,0))-1)),INDIRECT(_xlfn.CONCAT($CM$1,MATCH(E101,$CL$7:$CL$100,0)+6)):INDIRECT(_xlfn.CONCAT($CM$1,MATCH(E101,$CL$7:$CL$100,0)+6+SUM(IF((E101=$CL$7:$CL$59)=TRUE,1,0))-1))))*$S$3*IF(AND($DV$4=4,F101=0),1.1,1),1/TRANSPOSE(W101-INDIRECT(_xlfn.CONCAT($CI$1,MATCH(D101,$CH$7:$CH$100,0)+6)):INDIRECT(_xlfn.CONCAT($CI$1,MATCH(D101,$CH$7:$CH$100,0)+6+SUM(IF((D101=$CH$7:$CH$59)=TRUE,1,0))-1))*$R$3)),3)=1,1,0)),W101-INDIRECT(_xlfn.CONCAT($CI$1,MATCH(D101,$CH$7:$CH$100,0)+6)):INDIRECT(_xlfn.CONCAT($CI$1,MATCH(D101,$CH$7:$CH$100,0)+6+SUM(IF((D101=$CH$7:$CH$59)=TRUE,1,0))-1))*$R$3))/($S$3*$Q101),1,-1,TRUE)),1),"")</f>
        <v/>
      </c>
      <c r="AB101" s="65"/>
      <c r="AC101" s="65"/>
      <c r="AD101" s="65"/>
      <c r="AE101" s="65"/>
      <c r="AF101" s="65"/>
      <c r="AG101" s="65"/>
      <c r="AH101" s="65"/>
      <c r="AI101" s="6"/>
      <c r="AJ101" s="28" t="str">
        <f t="shared" ca="1" si="45"/>
        <v/>
      </c>
      <c r="AK101" s="29" t="str">
        <f t="shared" si="46"/>
        <v/>
      </c>
      <c r="AL101" s="29" t="str">
        <f t="shared" si="47"/>
        <v/>
      </c>
      <c r="AM101" s="29" t="str">
        <f t="shared" si="48"/>
        <v/>
      </c>
      <c r="AN101" s="112" t="str">
        <f t="shared" si="49"/>
        <v/>
      </c>
      <c r="AO101" s="28" t="str">
        <f t="shared" ca="1" si="36"/>
        <v/>
      </c>
      <c r="AP101" s="29" t="str">
        <f t="shared" si="37"/>
        <v/>
      </c>
      <c r="AQ101" s="29" t="str">
        <f t="shared" si="38"/>
        <v/>
      </c>
      <c r="AR101" s="29" t="str">
        <f t="shared" si="39"/>
        <v/>
      </c>
      <c r="AS101" s="30" t="str">
        <f t="shared" si="40"/>
        <v/>
      </c>
      <c r="AT101" s="6"/>
      <c r="AU101" s="20"/>
      <c r="AV101" s="20"/>
      <c r="AW101" s="44">
        <f t="shared" si="50"/>
        <v>12</v>
      </c>
      <c r="AX101" s="35" t="e">
        <f t="shared" si="51"/>
        <v>#N/A</v>
      </c>
      <c r="AY101" s="35" t="e" cm="1">
        <f t="array" ref="AY101">_xlfn.XMATCH(1,IF(IF((AU101=$DP$24:$EO$24)=TRUE,1,0)+IF((AV101=$DP$25:$EO$25)=TRUE,1,0)=2,1,0))</f>
        <v>#N/A</v>
      </c>
      <c r="AZ101" s="35" t="str" cm="1">
        <f t="array" aca="1" ref="AZ101:BD101" ca="1">AJ101:AN101</f>
        <v/>
      </c>
      <c r="BA101" s="35" t="str">
        <f ca="1"/>
        <v/>
      </c>
      <c r="BB101" s="35" t="str">
        <f ca="1"/>
        <v/>
      </c>
      <c r="BC101" s="35" t="str">
        <f ca="1"/>
        <v/>
      </c>
      <c r="BD101" s="35" t="str">
        <f ca="1"/>
        <v/>
      </c>
      <c r="BE101" s="35">
        <f t="shared" si="52"/>
        <v>0</v>
      </c>
      <c r="BF101" s="35" t="e" cm="1">
        <f t="array" ref="BF101">IF(AND(BE101=1,AX101&lt;&gt;1),VLOOKUP(E101,변환표준점수!$H$8:$O$60,_xlfn.XMATCH('표점 계산기'!$AU101,변환표준점수!$I$6:$O$6)+1,FALSE),IF(AND($E101=0,$DW$4=1),INDEX($CQ$7:$CQ$73,SUM(IF(AO101=$CY$7:$CY$59,ROW($A$1:$A$50),0))),IF(AND($E101&lt;&gt;0,$DW$4&lt;&gt;1),INDEX($CM$7:$CM$73,SUM(IF(AO101=$CU$7:$CU$59,ROW($A$1:$A$50),0))),AO101:AS101)))</f>
        <v>#N/A</v>
      </c>
      <c r="BG101" s="35"/>
      <c r="BH101" s="35"/>
      <c r="BI101" s="35"/>
      <c r="BJ101" s="35"/>
      <c r="BK101" s="35" t="e">
        <f>VLOOKUP(G101,변환표준점수!$X$8:$AM$16,_xlfn.XMATCH(AU101,변환표준점수!$Y$5:$AM$5)+IF(OR(AW101=6,AW101=7,AW101=10,AW101=11),IF(AX101=1,0,1),0)+1,FALSE)</f>
        <v>#N/A</v>
      </c>
      <c r="BL101" s="35" t="e">
        <f>VLOOKUP(H101,변환표준점수!$AO$8:$BE$16,_xlfn.XMATCH(AU101,변환표준점수!$AP$5:$BE$5)+IF(OR(AW101=3,AW101=6,AW101=8,AW101=9,AW101=10),IF(AX101=1,0,1),0)+1,FALSE)</f>
        <v>#N/A</v>
      </c>
      <c r="BM101" s="35" t="e">
        <f>IF(I101=0,VLOOKUP(K101,변환표준점수!$BU$8:$CF$62,'표점 계산기'!$AW101+1,FALSE),VLOOKUP(I101,변환표준점수!$BH$8:$BS$62,'표점 계산기'!$AW101+1,FALSE))</f>
        <v>#N/A</v>
      </c>
      <c r="BN101" s="35" t="e">
        <f>IF(J101=0,VLOOKUP(L101,변환표준점수!$BU$8:$CF$62,'표점 계산기'!$AW101+1,FALSE),VLOOKUP(J101,변환표준점수!$BH$8:$BS$62,'표점 계산기'!$AW101+1,FALSE))</f>
        <v>#N/A</v>
      </c>
      <c r="BO101" s="35" cm="1">
        <f t="array" ref="BO101">IF(M101=0,0,IF(OR(AW101=3,AW101=4),0,IF(AW101=1,INDEX($DI$7:$DI$15,SUM(IF(M101&lt;$DH$7:$DH$15=TRUE,1,0))+1),VLOOKUP(M101,변환표준점수!$BH$8:$BS$62,'표점 계산기'!AW101+1,FALSE))))</f>
        <v>0</v>
      </c>
      <c r="BP101" s="35" t="e" cm="1">
        <f t="array" ref="BP101">INDEX($DP$24:$EO$31,COLUMN(C96),$AY101)</f>
        <v>#N/A</v>
      </c>
      <c r="BQ101" s="35" t="e" cm="1">
        <f t="array" ref="BQ101">INDEX($DP$24:$EO$31,COLUMN(D96),$AY101)</f>
        <v>#N/A</v>
      </c>
      <c r="BR101" s="35" t="e" cm="1">
        <f t="array" ref="BR101">INDEX($DP$24:$EO$31,COLUMN(E96),$AY101)</f>
        <v>#N/A</v>
      </c>
      <c r="BS101" s="35" t="e" cm="1">
        <f t="array" ref="BS101">INDEX($DP$24:$EO$31,COLUMN(F96),$AY101)</f>
        <v>#N/A</v>
      </c>
      <c r="BT101" s="35" t="e" cm="1">
        <f t="array" ref="BT101">INDEX($DP$24:$EO$31,COLUMN(G96),$AY101)</f>
        <v>#N/A</v>
      </c>
      <c r="BU101" s="35" t="e" cm="1">
        <f t="array" ref="BU101">INDEX($DP$24:$EO$31,COLUMN(H96),$AY101)</f>
        <v>#N/A</v>
      </c>
      <c r="BV101" s="59" t="str" cm="1">
        <f t="array" aca="1" ref="BV101:BZ101" ca="1">IFERROR(ROUND(IF(IFERROR(BF101:BJ101/BF101:BJ101,0)=1,(IFERROR(AZ101:BD101*BP101,0)+IFERROR(BF101:BJ101*BQ101,0)+(SUM(BM101:BO101)-MIN(BM101:BO101))*BR101+BK101*BS101+BL101*BT101)*BU101+BK101*(1-BS101)+BL101*(1-BT101)+IF(AW101=1,BO101,0),""),2),"")</f>
        <v/>
      </c>
      <c r="BW101" s="48" t="str">
        <f ca="1"/>
        <v/>
      </c>
      <c r="BX101" s="48" t="str">
        <f ca="1"/>
        <v/>
      </c>
      <c r="BY101" s="48" t="str">
        <f ca="1"/>
        <v/>
      </c>
      <c r="BZ101" s="60" t="str">
        <f ca="1"/>
        <v/>
      </c>
      <c r="CA101" s="6"/>
      <c r="CB101" s="5"/>
      <c r="CC101" s="5"/>
      <c r="CD101" s="5"/>
      <c r="CE101" s="5"/>
      <c r="CF101" s="5"/>
      <c r="CG101" s="5"/>
      <c r="CH101" s="64">
        <v>0</v>
      </c>
      <c r="CI101" s="5"/>
      <c r="CJ101" s="64">
        <v>0</v>
      </c>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6">
        <v>6</v>
      </c>
      <c r="DL101" s="5">
        <v>48.52</v>
      </c>
      <c r="DM101" s="5">
        <v>48.93</v>
      </c>
      <c r="DN101" s="5"/>
      <c r="DO101" s="5"/>
      <c r="DP101" s="5"/>
      <c r="DQ101" s="5"/>
      <c r="DR101" s="5"/>
      <c r="DS101" s="5"/>
      <c r="DT101" s="5"/>
      <c r="DU101" s="6"/>
      <c r="DV101" s="6"/>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row>
    <row r="102" spans="1:162" x14ac:dyDescent="0.3">
      <c r="A102" s="5"/>
      <c r="B102" s="17" t="str">
        <f t="shared" si="34"/>
        <v/>
      </c>
      <c r="C102" s="23"/>
      <c r="D102" s="23"/>
      <c r="E102" s="23"/>
      <c r="F102" s="23"/>
      <c r="G102" s="23"/>
      <c r="H102" s="24"/>
      <c r="I102" s="24"/>
      <c r="J102" s="24"/>
      <c r="K102" s="24"/>
      <c r="L102" s="24"/>
      <c r="M102" s="24"/>
      <c r="N102" s="23"/>
      <c r="O102" s="24"/>
      <c r="P102" s="6"/>
      <c r="Q102" s="65">
        <f t="shared" si="35"/>
        <v>1</v>
      </c>
      <c r="R102" s="6" t="e">
        <f t="shared" si="41"/>
        <v>#N/A</v>
      </c>
      <c r="S102" s="6" t="e">
        <f t="shared" si="42"/>
        <v>#N/A</v>
      </c>
      <c r="T102" s="6" t="e">
        <f t="shared" si="43"/>
        <v>#N/A</v>
      </c>
      <c r="U102" s="6" t="e">
        <f t="shared" si="44"/>
        <v>#N/A</v>
      </c>
      <c r="V102" s="8" cm="1">
        <f t="array" ref="V102">IF(M102=0,0,IF(OR($DV$4=3,$DV$4=4),0,IF($DV$4=1,INDEX($DI$7:$DI$15,SUM(IF(M102&lt;$DH$7:$DH$15=TRUE,1,0))+1),VLOOKUP(M102,$DK$7:$DL$107,2,FALSE))))</f>
        <v>0</v>
      </c>
      <c r="W102" s="6" t="e">
        <f t="shared" si="33"/>
        <v>#N/A</v>
      </c>
      <c r="X102" s="65" cm="1">
        <f t="array" aca="1" ref="X102" ca="1">SUM(IF((IF(E102=0,INDIRECT(_xlfn.CONCAT($CQ$1,MATCH(F102,$CP$7:$CP$100,0)+6)):INDIRECT(_xlfn.CONCAT($CQ$1,MATCH(F102,$CP$7:$CP$100,0)+6+SUM(IF((F102=$CP$7:$CP$59)=TRUE,1,0))-1)),INDIRECT(_xlfn.CONCAT($CM$1,MATCH(E102,$CL$7:$CL$100,0)+6)):INDIRECT(_xlfn.CONCAT($CM$1,MATCH(E102,$CL$7:$CL$100,0)+6+SUM(IF((E102=$CL$7:$CL$59)=TRUE,1,0))-1)))*$S$3*$Q102)=0,0,1))</f>
        <v>2</v>
      </c>
      <c r="Y102" s="65" t="e" cm="1">
        <f t="array" aca="1" ref="Y102" ca="1">SUM(IF((TRANSPOSE(MMULT(MMULT(_xlfn.MUNIT(X102),IF(ROUND(MMULT(IF(E102=0,INDIRECT(_xlfn.CONCAT($CQ$1,MATCH(F102,$CP$7:$CP$100,0)+6)):INDIRECT(_xlfn.CONCAT($CQ$1,MATCH(F102,$CP$7:$CP$100,0)+6+SUM(IF((F102=$CP$7:$CP$59)=TRUE,1,0))-1)),INDIRECT(_xlfn.CONCAT($CM$1,MATCH(E102,$CL$7:$CL$100,0)+6)):INDIRECT(_xlfn.CONCAT($CM$1,MATCH(E102,$CL$7:$CL$100,0)+6+SUM(IF((E102=$CL$7:$CL$59)=TRUE,1,0))-1)))*$S$3*$Q102,1/TRANSPOSE(W102-INDIRECT(_xlfn.CONCAT($CI$1,MATCH(D102,$CH$7:$CH$100,0)+6)):INDIRECT(_xlfn.CONCAT($CI$1,MATCH(D102,$CH$7:$CH$100,0)+6+SUM(IF((D102=$CH$7:$CH$59)=TRUE,1,0))-1))*$R$3)),1)=1,1,0)),W102-INDIRECT(_xlfn.CONCAT($CI$1,MATCH(D102,$CH$7:$CH$100,0)+6)):INDIRECT(_xlfn.CONCAT($CI$1,MATCH(D102,$CH$7:$CH$100,0)+6+SUM(IF((D102=$CH$7:$CH$59)=TRUE,1,0))-1))*$R$3)))=0,0,1))</f>
        <v>#N/A</v>
      </c>
      <c r="Z102" s="65"/>
      <c r="AA102" s="65" t="str" cm="1">
        <f t="array" aca="1" ref="AA102" ca="1">IFERROR(ROUND(IF(_xlfn._xlws.SORT(TRANSPOSE(MMULT(MMULT(_xlfn.MUNIT(X102),IF(ROUND(MMULT(IF(E102=0,IF($DW$4=1,INDIRECT(_xlfn.CONCAT($CY$1,MATCH(F102,$CX$7:$CX$100,0)+6)):INDIRECT(_xlfn.CONCAT($CY$1,MATCH(F102,$CX$7:$CX$100,0)+6+SUM(IF((F102=$CX$7:$CX$59)=TRUE,1,0))-1)),INDIRECT(_xlfn.CONCAT($CQ$1,MATCH(F102,$CP$7:$CP$100,0)+6)):INDIRECT(_xlfn.CONCAT($CQ$1,MATCH(F102,$CP$7:$CP$100,0)+6+SUM(IF((F102=$CP$7:$CP$59)=TRUE,1,0))-1))),IF(OR($DW$4=2,$DW$4=3),INDIRECT(_xlfn.CONCAT($CU$1,MATCH(E102,$CT$7:$CT$100,0)+6)):INDIRECT(_xlfn.CONCAT($CU$1,MATCH(E102,$CT$7:$CT$100,0)+6+SUM(IF((E102=$CT$7:$CT$59)=TRUE,1,0))-1)),INDIRECT(_xlfn.CONCAT($CM$1,MATCH(E102,$CL$7:$CL$100,0)+6)):INDIRECT(_xlfn.CONCAT($CM$1,MATCH(E102,$CL$7:$CL$100,0)+6+SUM(IF((E102=$CL$7:$CL$59)=TRUE,1,0))-1))))*$S$3*IF(AND($DV$4=4,F102=0),1.1,1),1/TRANSPOSE(W102-INDIRECT(_xlfn.CONCAT($CI$1,MATCH(D102,$CH$7:$CH$100,0)+6)):INDIRECT(_xlfn.CONCAT($CI$1,MATCH(D102,$CH$7:$CH$100,0)+6+SUM(IF((D102=$CH$7:$CH$59)=TRUE,1,0))-1))*$R$3)),3)=1,1,0)),W102-INDIRECT(_xlfn.CONCAT($CI$1,MATCH(D102,$CH$7:$CH$100,0)+6)):INDIRECT(_xlfn.CONCAT($CI$1,MATCH(D102,$CH$7:$CH$100,0)+6+SUM(IF((D102=$CH$7:$CH$59)=TRUE,1,0))-1))*$R$3))/($S$3*$Q102),1,-1,TRUE)=0,"",_xlfn._xlws.SORT(TRANSPOSE(MMULT(MMULT(_xlfn.MUNIT(X102),IF(ROUND(MMULT(IF(E102=0,IF($DW$4=1,INDIRECT(_xlfn.CONCAT($CY$1,MATCH(F102,$CX$7:$CX$100,0)+6)):INDIRECT(_xlfn.CONCAT($CY$1,MATCH(F102,$CX$7:$CX$100,0)+6+SUM(IF((F102=$CX$7:$CX$59)=TRUE,1,0))-1)),INDIRECT(_xlfn.CONCAT($CQ$1,MATCH(F102,$CP$7:$CP$100,0)+6)):INDIRECT(_xlfn.CONCAT($CQ$1,MATCH(F102,$CP$7:$CP$100,0)+6+SUM(IF((F102=$CP$7:$CP$59)=TRUE,1,0))-1))),IF(OR($DW$4=2,$DW$4=3),INDIRECT(_xlfn.CONCAT($CU$1,MATCH(E102,$CT$7:$CT$100,0)+6)):INDIRECT(_xlfn.CONCAT($CU$1,MATCH(E102,$CT$7:$CT$100,0)+6+SUM(IF((E102=$CT$7:$CT$59)=TRUE,1,0))-1)),INDIRECT(_xlfn.CONCAT($CM$1,MATCH(E102,$CL$7:$CL$100,0)+6)):INDIRECT(_xlfn.CONCAT($CM$1,MATCH(E102,$CL$7:$CL$100,0)+6+SUM(IF((E102=$CL$7:$CL$59)=TRUE,1,0))-1))))*$S$3*IF(AND($DV$4=4,F102=0),1.1,1),1/TRANSPOSE(W102-INDIRECT(_xlfn.CONCAT($CI$1,MATCH(D102,$CH$7:$CH$100,0)+6)):INDIRECT(_xlfn.CONCAT($CI$1,MATCH(D102,$CH$7:$CH$100,0)+6+SUM(IF((D102=$CH$7:$CH$59)=TRUE,1,0))-1))*$R$3)),3)=1,1,0)),W102-INDIRECT(_xlfn.CONCAT($CI$1,MATCH(D102,$CH$7:$CH$100,0)+6)):INDIRECT(_xlfn.CONCAT($CI$1,MATCH(D102,$CH$7:$CH$100,0)+6+SUM(IF((D102=$CH$7:$CH$59)=TRUE,1,0))-1))*$R$3))/($S$3*$Q102),1,-1,TRUE)),1),"")</f>
        <v/>
      </c>
      <c r="AB102" s="65"/>
      <c r="AC102" s="65"/>
      <c r="AD102" s="65"/>
      <c r="AE102" s="65"/>
      <c r="AF102" s="65"/>
      <c r="AG102" s="65"/>
      <c r="AH102" s="65"/>
      <c r="AI102" s="6"/>
      <c r="AJ102" s="28" t="str">
        <f t="shared" ca="1" si="45"/>
        <v/>
      </c>
      <c r="AK102" s="29" t="str">
        <f t="shared" si="46"/>
        <v/>
      </c>
      <c r="AL102" s="29" t="str">
        <f t="shared" si="47"/>
        <v/>
      </c>
      <c r="AM102" s="29" t="str">
        <f t="shared" si="48"/>
        <v/>
      </c>
      <c r="AN102" s="112" t="str">
        <f t="shared" si="49"/>
        <v/>
      </c>
      <c r="AO102" s="28" t="str">
        <f t="shared" ca="1" si="36"/>
        <v/>
      </c>
      <c r="AP102" s="29" t="str">
        <f t="shared" si="37"/>
        <v/>
      </c>
      <c r="AQ102" s="29" t="str">
        <f t="shared" si="38"/>
        <v/>
      </c>
      <c r="AR102" s="29" t="str">
        <f t="shared" si="39"/>
        <v/>
      </c>
      <c r="AS102" s="30" t="str">
        <f t="shared" si="40"/>
        <v/>
      </c>
      <c r="AT102" s="6"/>
      <c r="AU102" s="20"/>
      <c r="AV102" s="20"/>
      <c r="AW102" s="44">
        <f t="shared" si="50"/>
        <v>12</v>
      </c>
      <c r="AX102" s="35" t="e">
        <f t="shared" si="51"/>
        <v>#N/A</v>
      </c>
      <c r="AY102" s="35" t="e" cm="1">
        <f t="array" ref="AY102">_xlfn.XMATCH(1,IF(IF((AU102=$DP$24:$EO$24)=TRUE,1,0)+IF((AV102=$DP$25:$EO$25)=TRUE,1,0)=2,1,0))</f>
        <v>#N/A</v>
      </c>
      <c r="AZ102" s="35" t="str" cm="1">
        <f t="array" aca="1" ref="AZ102:BD102" ca="1">AJ102:AN102</f>
        <v/>
      </c>
      <c r="BA102" s="35" t="str">
        <f ca="1"/>
        <v/>
      </c>
      <c r="BB102" s="35" t="str">
        <f ca="1"/>
        <v/>
      </c>
      <c r="BC102" s="35" t="str">
        <f ca="1"/>
        <v/>
      </c>
      <c r="BD102" s="35" t="str">
        <f ca="1"/>
        <v/>
      </c>
      <c r="BE102" s="35">
        <f t="shared" si="52"/>
        <v>0</v>
      </c>
      <c r="BF102" s="35" t="e" cm="1">
        <f t="array" ref="BF102">IF(AND(BE102=1,AX102&lt;&gt;1),VLOOKUP(E102,변환표준점수!$H$8:$O$60,_xlfn.XMATCH('표점 계산기'!$AU102,변환표준점수!$I$6:$O$6)+1,FALSE),IF(AND($E102=0,$DW$4=1),INDEX($CQ$7:$CQ$73,SUM(IF(AO102=$CY$7:$CY$59,ROW($A$1:$A$50),0))),IF(AND($E102&lt;&gt;0,$DW$4&lt;&gt;1),INDEX($CM$7:$CM$73,SUM(IF(AO102=$CU$7:$CU$59,ROW($A$1:$A$50),0))),AO102:AS102)))</f>
        <v>#N/A</v>
      </c>
      <c r="BG102" s="35"/>
      <c r="BH102" s="35"/>
      <c r="BI102" s="35"/>
      <c r="BJ102" s="35"/>
      <c r="BK102" s="35" t="e">
        <f>VLOOKUP(G102,변환표준점수!$X$8:$AM$16,_xlfn.XMATCH(AU102,변환표준점수!$Y$5:$AM$5)+IF(OR(AW102=6,AW102=7,AW102=10,AW102=11),IF(AX102=1,0,1),0)+1,FALSE)</f>
        <v>#N/A</v>
      </c>
      <c r="BL102" s="35" t="e">
        <f>VLOOKUP(H102,변환표준점수!$AO$8:$BE$16,_xlfn.XMATCH(AU102,변환표준점수!$AP$5:$BE$5)+IF(OR(AW102=3,AW102=6,AW102=8,AW102=9,AW102=10),IF(AX102=1,0,1),0)+1,FALSE)</f>
        <v>#N/A</v>
      </c>
      <c r="BM102" s="35" t="e">
        <f>IF(I102=0,VLOOKUP(K102,변환표준점수!$BU$8:$CF$62,'표점 계산기'!$AW102+1,FALSE),VLOOKUP(I102,변환표준점수!$BH$8:$BS$62,'표점 계산기'!$AW102+1,FALSE))</f>
        <v>#N/A</v>
      </c>
      <c r="BN102" s="35" t="e">
        <f>IF(J102=0,VLOOKUP(L102,변환표준점수!$BU$8:$CF$62,'표점 계산기'!$AW102+1,FALSE),VLOOKUP(J102,변환표준점수!$BH$8:$BS$62,'표점 계산기'!$AW102+1,FALSE))</f>
        <v>#N/A</v>
      </c>
      <c r="BO102" s="35" cm="1">
        <f t="array" ref="BO102">IF(M102=0,0,IF(OR(AW102=3,AW102=4),0,IF(AW102=1,INDEX($DI$7:$DI$15,SUM(IF(M102&lt;$DH$7:$DH$15=TRUE,1,0))+1),VLOOKUP(M102,변환표준점수!$BH$8:$BS$62,'표점 계산기'!AW102+1,FALSE))))</f>
        <v>0</v>
      </c>
      <c r="BP102" s="35" t="e" cm="1">
        <f t="array" ref="BP102">INDEX($DP$24:$EO$31,COLUMN(C97),$AY102)</f>
        <v>#N/A</v>
      </c>
      <c r="BQ102" s="35" t="e" cm="1">
        <f t="array" ref="BQ102">INDEX($DP$24:$EO$31,COLUMN(D97),$AY102)</f>
        <v>#N/A</v>
      </c>
      <c r="BR102" s="35" t="e" cm="1">
        <f t="array" ref="BR102">INDEX($DP$24:$EO$31,COLUMN(E97),$AY102)</f>
        <v>#N/A</v>
      </c>
      <c r="BS102" s="35" t="e" cm="1">
        <f t="array" ref="BS102">INDEX($DP$24:$EO$31,COLUMN(F97),$AY102)</f>
        <v>#N/A</v>
      </c>
      <c r="BT102" s="35" t="e" cm="1">
        <f t="array" ref="BT102">INDEX($DP$24:$EO$31,COLUMN(G97),$AY102)</f>
        <v>#N/A</v>
      </c>
      <c r="BU102" s="35" t="e" cm="1">
        <f t="array" ref="BU102">INDEX($DP$24:$EO$31,COLUMN(H97),$AY102)</f>
        <v>#N/A</v>
      </c>
      <c r="BV102" s="59" t="str" cm="1">
        <f t="array" aca="1" ref="BV102:BZ102" ca="1">IFERROR(ROUND(IF(IFERROR(BF102:BJ102/BF102:BJ102,0)=1,(IFERROR(AZ102:BD102*BP102,0)+IFERROR(BF102:BJ102*BQ102,0)+(SUM(BM102:BO102)-MIN(BM102:BO102))*BR102+BK102*BS102+BL102*BT102)*BU102+BK102*(1-BS102)+BL102*(1-BT102)+IF(AW102=1,BO102,0),""),2),"")</f>
        <v/>
      </c>
      <c r="BW102" s="48" t="str">
        <f ca="1"/>
        <v/>
      </c>
      <c r="BX102" s="48" t="str">
        <f ca="1"/>
        <v/>
      </c>
      <c r="BY102" s="48" t="str">
        <f ca="1"/>
        <v/>
      </c>
      <c r="BZ102" s="60" t="str">
        <f ca="1"/>
        <v/>
      </c>
      <c r="CA102" s="6"/>
      <c r="CB102" s="5"/>
      <c r="CC102" s="5"/>
      <c r="CD102" s="5"/>
      <c r="CE102" s="5"/>
      <c r="CF102" s="5"/>
      <c r="CG102" s="5"/>
      <c r="CH102" s="64">
        <v>0</v>
      </c>
      <c r="CI102" s="5"/>
      <c r="CJ102" s="64">
        <v>0</v>
      </c>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v>5</v>
      </c>
      <c r="DL102" s="5">
        <v>48.52</v>
      </c>
      <c r="DM102" s="5">
        <v>48.93</v>
      </c>
      <c r="DN102" s="5"/>
      <c r="DO102" s="5"/>
      <c r="DP102" s="5"/>
      <c r="DQ102" s="5"/>
      <c r="DR102" s="5"/>
      <c r="DS102" s="5"/>
      <c r="DT102" s="5"/>
      <c r="DU102" s="6"/>
      <c r="DV102" s="6"/>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row>
    <row r="103" spans="1:162" x14ac:dyDescent="0.3">
      <c r="A103" s="5"/>
      <c r="B103" s="17" t="str">
        <f t="shared" si="34"/>
        <v/>
      </c>
      <c r="C103" s="23"/>
      <c r="D103" s="23"/>
      <c r="E103" s="23"/>
      <c r="F103" s="23"/>
      <c r="G103" s="23"/>
      <c r="H103" s="24"/>
      <c r="I103" s="24"/>
      <c r="J103" s="24"/>
      <c r="K103" s="24"/>
      <c r="L103" s="24"/>
      <c r="M103" s="24"/>
      <c r="N103" s="23"/>
      <c r="O103" s="24"/>
      <c r="P103" s="6"/>
      <c r="Q103" s="65">
        <f t="shared" si="35"/>
        <v>1</v>
      </c>
      <c r="R103" s="6" t="e">
        <f t="shared" si="41"/>
        <v>#N/A</v>
      </c>
      <c r="S103" s="6" t="e">
        <f t="shared" si="42"/>
        <v>#N/A</v>
      </c>
      <c r="T103" s="6" t="e">
        <f t="shared" si="43"/>
        <v>#N/A</v>
      </c>
      <c r="U103" s="6" t="e">
        <f t="shared" si="44"/>
        <v>#N/A</v>
      </c>
      <c r="V103" s="8" cm="1">
        <f t="array" ref="V103">IF(M103=0,0,IF(OR($DV$4=3,$DV$4=4),0,IF($DV$4=1,INDEX($DI$7:$DI$15,SUM(IF(M103&lt;$DH$7:$DH$15=TRUE,1,0))+1),VLOOKUP(M103,$DK$7:$DL$107,2,FALSE))))</f>
        <v>0</v>
      </c>
      <c r="W103" s="6" t="e">
        <f t="shared" si="33"/>
        <v>#N/A</v>
      </c>
      <c r="X103" s="65" cm="1">
        <f t="array" aca="1" ref="X103" ca="1">SUM(IF((IF(E103=0,INDIRECT(_xlfn.CONCAT($CQ$1,MATCH(F103,$CP$7:$CP$100,0)+6)):INDIRECT(_xlfn.CONCAT($CQ$1,MATCH(F103,$CP$7:$CP$100,0)+6+SUM(IF((F103=$CP$7:$CP$59)=TRUE,1,0))-1)),INDIRECT(_xlfn.CONCAT($CM$1,MATCH(E103,$CL$7:$CL$100,0)+6)):INDIRECT(_xlfn.CONCAT($CM$1,MATCH(E103,$CL$7:$CL$100,0)+6+SUM(IF((E103=$CL$7:$CL$59)=TRUE,1,0))-1)))*$S$3*$Q103)=0,0,1))</f>
        <v>2</v>
      </c>
      <c r="Y103" s="65" t="e" cm="1">
        <f t="array" aca="1" ref="Y103" ca="1">SUM(IF((TRANSPOSE(MMULT(MMULT(_xlfn.MUNIT(X103),IF(ROUND(MMULT(IF(E103=0,INDIRECT(_xlfn.CONCAT($CQ$1,MATCH(F103,$CP$7:$CP$100,0)+6)):INDIRECT(_xlfn.CONCAT($CQ$1,MATCH(F103,$CP$7:$CP$100,0)+6+SUM(IF((F103=$CP$7:$CP$59)=TRUE,1,0))-1)),INDIRECT(_xlfn.CONCAT($CM$1,MATCH(E103,$CL$7:$CL$100,0)+6)):INDIRECT(_xlfn.CONCAT($CM$1,MATCH(E103,$CL$7:$CL$100,0)+6+SUM(IF((E103=$CL$7:$CL$59)=TRUE,1,0))-1)))*$S$3*$Q103,1/TRANSPOSE(W103-INDIRECT(_xlfn.CONCAT($CI$1,MATCH(D103,$CH$7:$CH$100,0)+6)):INDIRECT(_xlfn.CONCAT($CI$1,MATCH(D103,$CH$7:$CH$100,0)+6+SUM(IF((D103=$CH$7:$CH$59)=TRUE,1,0))-1))*$R$3)),1)=1,1,0)),W103-INDIRECT(_xlfn.CONCAT($CI$1,MATCH(D103,$CH$7:$CH$100,0)+6)):INDIRECT(_xlfn.CONCAT($CI$1,MATCH(D103,$CH$7:$CH$100,0)+6+SUM(IF((D103=$CH$7:$CH$59)=TRUE,1,0))-1))*$R$3)))=0,0,1))</f>
        <v>#N/A</v>
      </c>
      <c r="Z103" s="65"/>
      <c r="AA103" s="65" t="str" cm="1">
        <f t="array" aca="1" ref="AA103" ca="1">IFERROR(ROUND(IF(_xlfn._xlws.SORT(TRANSPOSE(MMULT(MMULT(_xlfn.MUNIT(X103),IF(ROUND(MMULT(IF(E103=0,IF($DW$4=1,INDIRECT(_xlfn.CONCAT($CY$1,MATCH(F103,$CX$7:$CX$100,0)+6)):INDIRECT(_xlfn.CONCAT($CY$1,MATCH(F103,$CX$7:$CX$100,0)+6+SUM(IF((F103=$CX$7:$CX$59)=TRUE,1,0))-1)),INDIRECT(_xlfn.CONCAT($CQ$1,MATCH(F103,$CP$7:$CP$100,0)+6)):INDIRECT(_xlfn.CONCAT($CQ$1,MATCH(F103,$CP$7:$CP$100,0)+6+SUM(IF((F103=$CP$7:$CP$59)=TRUE,1,0))-1))),IF(OR($DW$4=2,$DW$4=3),INDIRECT(_xlfn.CONCAT($CU$1,MATCH(E103,$CT$7:$CT$100,0)+6)):INDIRECT(_xlfn.CONCAT($CU$1,MATCH(E103,$CT$7:$CT$100,0)+6+SUM(IF((E103=$CT$7:$CT$59)=TRUE,1,0))-1)),INDIRECT(_xlfn.CONCAT($CM$1,MATCH(E103,$CL$7:$CL$100,0)+6)):INDIRECT(_xlfn.CONCAT($CM$1,MATCH(E103,$CL$7:$CL$100,0)+6+SUM(IF((E103=$CL$7:$CL$59)=TRUE,1,0))-1))))*$S$3*IF(AND($DV$4=4,F103=0),1.1,1),1/TRANSPOSE(W103-INDIRECT(_xlfn.CONCAT($CI$1,MATCH(D103,$CH$7:$CH$100,0)+6)):INDIRECT(_xlfn.CONCAT($CI$1,MATCH(D103,$CH$7:$CH$100,0)+6+SUM(IF((D103=$CH$7:$CH$59)=TRUE,1,0))-1))*$R$3)),3)=1,1,0)),W103-INDIRECT(_xlfn.CONCAT($CI$1,MATCH(D103,$CH$7:$CH$100,0)+6)):INDIRECT(_xlfn.CONCAT($CI$1,MATCH(D103,$CH$7:$CH$100,0)+6+SUM(IF((D103=$CH$7:$CH$59)=TRUE,1,0))-1))*$R$3))/($S$3*$Q103),1,-1,TRUE)=0,"",_xlfn._xlws.SORT(TRANSPOSE(MMULT(MMULT(_xlfn.MUNIT(X103),IF(ROUND(MMULT(IF(E103=0,IF($DW$4=1,INDIRECT(_xlfn.CONCAT($CY$1,MATCH(F103,$CX$7:$CX$100,0)+6)):INDIRECT(_xlfn.CONCAT($CY$1,MATCH(F103,$CX$7:$CX$100,0)+6+SUM(IF((F103=$CX$7:$CX$59)=TRUE,1,0))-1)),INDIRECT(_xlfn.CONCAT($CQ$1,MATCH(F103,$CP$7:$CP$100,0)+6)):INDIRECT(_xlfn.CONCAT($CQ$1,MATCH(F103,$CP$7:$CP$100,0)+6+SUM(IF((F103=$CP$7:$CP$59)=TRUE,1,0))-1))),IF(OR($DW$4=2,$DW$4=3),INDIRECT(_xlfn.CONCAT($CU$1,MATCH(E103,$CT$7:$CT$100,0)+6)):INDIRECT(_xlfn.CONCAT($CU$1,MATCH(E103,$CT$7:$CT$100,0)+6+SUM(IF((E103=$CT$7:$CT$59)=TRUE,1,0))-1)),INDIRECT(_xlfn.CONCAT($CM$1,MATCH(E103,$CL$7:$CL$100,0)+6)):INDIRECT(_xlfn.CONCAT($CM$1,MATCH(E103,$CL$7:$CL$100,0)+6+SUM(IF((E103=$CL$7:$CL$59)=TRUE,1,0))-1))))*$S$3*IF(AND($DV$4=4,F103=0),1.1,1),1/TRANSPOSE(W103-INDIRECT(_xlfn.CONCAT($CI$1,MATCH(D103,$CH$7:$CH$100,0)+6)):INDIRECT(_xlfn.CONCAT($CI$1,MATCH(D103,$CH$7:$CH$100,0)+6+SUM(IF((D103=$CH$7:$CH$59)=TRUE,1,0))-1))*$R$3)),3)=1,1,0)),W103-INDIRECT(_xlfn.CONCAT($CI$1,MATCH(D103,$CH$7:$CH$100,0)+6)):INDIRECT(_xlfn.CONCAT($CI$1,MATCH(D103,$CH$7:$CH$100,0)+6+SUM(IF((D103=$CH$7:$CH$59)=TRUE,1,0))-1))*$R$3))/($S$3*$Q103),1,-1,TRUE)),1),"")</f>
        <v/>
      </c>
      <c r="AB103" s="65"/>
      <c r="AC103" s="65"/>
      <c r="AD103" s="65"/>
      <c r="AE103" s="65"/>
      <c r="AF103" s="65"/>
      <c r="AG103" s="65"/>
      <c r="AH103" s="65"/>
      <c r="AI103" s="6"/>
      <c r="AJ103" s="28" t="str">
        <f t="shared" ca="1" si="45"/>
        <v/>
      </c>
      <c r="AK103" s="29" t="str">
        <f t="shared" si="46"/>
        <v/>
      </c>
      <c r="AL103" s="29" t="str">
        <f t="shared" si="47"/>
        <v/>
      </c>
      <c r="AM103" s="29" t="str">
        <f t="shared" si="48"/>
        <v/>
      </c>
      <c r="AN103" s="112" t="str">
        <f t="shared" si="49"/>
        <v/>
      </c>
      <c r="AO103" s="28" t="str">
        <f t="shared" ca="1" si="36"/>
        <v/>
      </c>
      <c r="AP103" s="29" t="str">
        <f t="shared" si="37"/>
        <v/>
      </c>
      <c r="AQ103" s="29" t="str">
        <f t="shared" si="38"/>
        <v/>
      </c>
      <c r="AR103" s="29" t="str">
        <f t="shared" si="39"/>
        <v/>
      </c>
      <c r="AS103" s="30" t="str">
        <f t="shared" si="40"/>
        <v/>
      </c>
      <c r="AT103" s="6"/>
      <c r="AU103" s="20"/>
      <c r="AV103" s="20"/>
      <c r="AW103" s="44">
        <f t="shared" si="50"/>
        <v>12</v>
      </c>
      <c r="AX103" s="35" t="e">
        <f t="shared" si="51"/>
        <v>#N/A</v>
      </c>
      <c r="AY103" s="35" t="e" cm="1">
        <f t="array" ref="AY103">_xlfn.XMATCH(1,IF(IF((AU103=$DP$24:$EO$24)=TRUE,1,0)+IF((AV103=$DP$25:$EO$25)=TRUE,1,0)=2,1,0))</f>
        <v>#N/A</v>
      </c>
      <c r="AZ103" s="35" t="str" cm="1">
        <f t="array" aca="1" ref="AZ103:BD103" ca="1">AJ103:AN103</f>
        <v/>
      </c>
      <c r="BA103" s="35" t="str">
        <f ca="1"/>
        <v/>
      </c>
      <c r="BB103" s="35" t="str">
        <f ca="1"/>
        <v/>
      </c>
      <c r="BC103" s="35" t="str">
        <f ca="1"/>
        <v/>
      </c>
      <c r="BD103" s="35" t="str">
        <f ca="1"/>
        <v/>
      </c>
      <c r="BE103" s="35">
        <f t="shared" si="52"/>
        <v>0</v>
      </c>
      <c r="BF103" s="35" t="e" cm="1">
        <f t="array" ref="BF103">IF(AND(BE103=1,AX103&lt;&gt;1),VLOOKUP(E103,변환표준점수!$H$8:$O$60,_xlfn.XMATCH('표점 계산기'!$AU103,변환표준점수!$I$6:$O$6)+1,FALSE),IF(AND($E103=0,$DW$4=1),INDEX($CQ$7:$CQ$73,SUM(IF(AO103=$CY$7:$CY$59,ROW($A$1:$A$50),0))),IF(AND($E103&lt;&gt;0,$DW$4&lt;&gt;1),INDEX($CM$7:$CM$73,SUM(IF(AO103=$CU$7:$CU$59,ROW($A$1:$A$50),0))),AO103:AS103)))</f>
        <v>#N/A</v>
      </c>
      <c r="BG103" s="35"/>
      <c r="BH103" s="35"/>
      <c r="BI103" s="35"/>
      <c r="BJ103" s="35"/>
      <c r="BK103" s="35" t="e">
        <f>VLOOKUP(G103,변환표준점수!$X$8:$AM$16,_xlfn.XMATCH(AU103,변환표준점수!$Y$5:$AM$5)+IF(OR(AW103=6,AW103=7,AW103=10,AW103=11),IF(AX103=1,0,1),0)+1,FALSE)</f>
        <v>#N/A</v>
      </c>
      <c r="BL103" s="35" t="e">
        <f>VLOOKUP(H103,변환표준점수!$AO$8:$BE$16,_xlfn.XMATCH(AU103,변환표준점수!$AP$5:$BE$5)+IF(OR(AW103=3,AW103=6,AW103=8,AW103=9,AW103=10),IF(AX103=1,0,1),0)+1,FALSE)</f>
        <v>#N/A</v>
      </c>
      <c r="BM103" s="35" t="e">
        <f>IF(I103=0,VLOOKUP(K103,변환표준점수!$BU$8:$CF$62,'표점 계산기'!$AW103+1,FALSE),VLOOKUP(I103,변환표준점수!$BH$8:$BS$62,'표점 계산기'!$AW103+1,FALSE))</f>
        <v>#N/A</v>
      </c>
      <c r="BN103" s="35" t="e">
        <f>IF(J103=0,VLOOKUP(L103,변환표준점수!$BU$8:$CF$62,'표점 계산기'!$AW103+1,FALSE),VLOOKUP(J103,변환표준점수!$BH$8:$BS$62,'표점 계산기'!$AW103+1,FALSE))</f>
        <v>#N/A</v>
      </c>
      <c r="BO103" s="35" cm="1">
        <f t="array" ref="BO103">IF(M103=0,0,IF(OR(AW103=3,AW103=4),0,IF(AW103=1,INDEX($DI$7:$DI$15,SUM(IF(M103&lt;$DH$7:$DH$15=TRUE,1,0))+1),VLOOKUP(M103,변환표준점수!$BH$8:$BS$62,'표점 계산기'!AW103+1,FALSE))))</f>
        <v>0</v>
      </c>
      <c r="BP103" s="35" t="e" cm="1">
        <f t="array" ref="BP103">INDEX($DP$24:$EO$31,COLUMN(C98),$AY103)</f>
        <v>#N/A</v>
      </c>
      <c r="BQ103" s="35" t="e" cm="1">
        <f t="array" ref="BQ103">INDEX($DP$24:$EO$31,COLUMN(D98),$AY103)</f>
        <v>#N/A</v>
      </c>
      <c r="BR103" s="35" t="e" cm="1">
        <f t="array" ref="BR103">INDEX($DP$24:$EO$31,COLUMN(E98),$AY103)</f>
        <v>#N/A</v>
      </c>
      <c r="BS103" s="35" t="e" cm="1">
        <f t="array" ref="BS103">INDEX($DP$24:$EO$31,COLUMN(F98),$AY103)</f>
        <v>#N/A</v>
      </c>
      <c r="BT103" s="35" t="e" cm="1">
        <f t="array" ref="BT103">INDEX($DP$24:$EO$31,COLUMN(G98),$AY103)</f>
        <v>#N/A</v>
      </c>
      <c r="BU103" s="35" t="e" cm="1">
        <f t="array" ref="BU103">INDEX($DP$24:$EO$31,COLUMN(H98),$AY103)</f>
        <v>#N/A</v>
      </c>
      <c r="BV103" s="59" t="str" cm="1">
        <f t="array" aca="1" ref="BV103:BZ103" ca="1">IFERROR(ROUND(IF(IFERROR(BF103:BJ103/BF103:BJ103,0)=1,(IFERROR(AZ103:BD103*BP103,0)+IFERROR(BF103:BJ103*BQ103,0)+(SUM(BM103:BO103)-MIN(BM103:BO103))*BR103+BK103*BS103+BL103*BT103)*BU103+BK103*(1-BS103)+BL103*(1-BT103)+IF(AW103=1,BO103,0),""),2),"")</f>
        <v/>
      </c>
      <c r="BW103" s="48" t="str">
        <f ca="1"/>
        <v/>
      </c>
      <c r="BX103" s="48" t="str">
        <f ca="1"/>
        <v/>
      </c>
      <c r="BY103" s="48" t="str">
        <f ca="1"/>
        <v/>
      </c>
      <c r="BZ103" s="60" t="str">
        <f ca="1"/>
        <v/>
      </c>
      <c r="CA103" s="6"/>
      <c r="CB103" s="5"/>
      <c r="CC103" s="5"/>
      <c r="CD103" s="5"/>
      <c r="CE103" s="5"/>
      <c r="CF103" s="5"/>
      <c r="CG103" s="5"/>
      <c r="CH103" s="64">
        <v>0</v>
      </c>
      <c r="CI103" s="5"/>
      <c r="CJ103" s="64">
        <v>0</v>
      </c>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6">
        <v>4</v>
      </c>
      <c r="DL103" s="5">
        <v>48.52</v>
      </c>
      <c r="DM103" s="5">
        <v>48.93</v>
      </c>
      <c r="DN103" s="5"/>
      <c r="DO103" s="5"/>
      <c r="DP103" s="5"/>
      <c r="DQ103" s="5"/>
      <c r="DR103" s="5"/>
      <c r="DS103" s="5"/>
      <c r="DT103" s="5"/>
      <c r="DU103" s="6"/>
      <c r="DV103" s="6"/>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row>
    <row r="104" spans="1:162" x14ac:dyDescent="0.3">
      <c r="A104" s="5"/>
      <c r="B104" s="17" t="str">
        <f t="shared" si="34"/>
        <v/>
      </c>
      <c r="C104" s="23"/>
      <c r="D104" s="23"/>
      <c r="E104" s="23"/>
      <c r="F104" s="23"/>
      <c r="G104" s="23"/>
      <c r="H104" s="24"/>
      <c r="I104" s="24"/>
      <c r="J104" s="24"/>
      <c r="K104" s="24"/>
      <c r="L104" s="24"/>
      <c r="M104" s="24"/>
      <c r="N104" s="23"/>
      <c r="O104" s="24"/>
      <c r="P104" s="6"/>
      <c r="Q104" s="65">
        <f t="shared" si="35"/>
        <v>1</v>
      </c>
      <c r="R104" s="6" t="e">
        <f t="shared" si="41"/>
        <v>#N/A</v>
      </c>
      <c r="S104" s="6" t="e">
        <f t="shared" si="42"/>
        <v>#N/A</v>
      </c>
      <c r="T104" s="6" t="e">
        <f t="shared" si="43"/>
        <v>#N/A</v>
      </c>
      <c r="U104" s="6" t="e">
        <f t="shared" si="44"/>
        <v>#N/A</v>
      </c>
      <c r="V104" s="8" cm="1">
        <f t="array" ref="V104">IF(M104=0,0,IF(OR($DV$4=3,$DV$4=4),0,IF($DV$4=1,INDEX($DI$7:$DI$15,SUM(IF(M104&lt;$DH$7:$DH$15=TRUE,1,0))+1),VLOOKUP(M104,$DK$7:$DL$107,2,FALSE))))</f>
        <v>0</v>
      </c>
      <c r="W104" s="6" t="e">
        <f t="shared" si="33"/>
        <v>#N/A</v>
      </c>
      <c r="X104" s="65" cm="1">
        <f t="array" aca="1" ref="X104" ca="1">SUM(IF((IF(E104=0,INDIRECT(_xlfn.CONCAT($CQ$1,MATCH(F104,$CP$7:$CP$100,0)+6)):INDIRECT(_xlfn.CONCAT($CQ$1,MATCH(F104,$CP$7:$CP$100,0)+6+SUM(IF((F104=$CP$7:$CP$59)=TRUE,1,0))-1)),INDIRECT(_xlfn.CONCAT($CM$1,MATCH(E104,$CL$7:$CL$100,0)+6)):INDIRECT(_xlfn.CONCAT($CM$1,MATCH(E104,$CL$7:$CL$100,0)+6+SUM(IF((E104=$CL$7:$CL$59)=TRUE,1,0))-1)))*$S$3*$Q104)=0,0,1))</f>
        <v>2</v>
      </c>
      <c r="Y104" s="65" t="e" cm="1">
        <f t="array" aca="1" ref="Y104" ca="1">SUM(IF((TRANSPOSE(MMULT(MMULT(_xlfn.MUNIT(X104),IF(ROUND(MMULT(IF(E104=0,INDIRECT(_xlfn.CONCAT($CQ$1,MATCH(F104,$CP$7:$CP$100,0)+6)):INDIRECT(_xlfn.CONCAT($CQ$1,MATCH(F104,$CP$7:$CP$100,0)+6+SUM(IF((F104=$CP$7:$CP$59)=TRUE,1,0))-1)),INDIRECT(_xlfn.CONCAT($CM$1,MATCH(E104,$CL$7:$CL$100,0)+6)):INDIRECT(_xlfn.CONCAT($CM$1,MATCH(E104,$CL$7:$CL$100,0)+6+SUM(IF((E104=$CL$7:$CL$59)=TRUE,1,0))-1)))*$S$3*$Q104,1/TRANSPOSE(W104-INDIRECT(_xlfn.CONCAT($CI$1,MATCH(D104,$CH$7:$CH$100,0)+6)):INDIRECT(_xlfn.CONCAT($CI$1,MATCH(D104,$CH$7:$CH$100,0)+6+SUM(IF((D104=$CH$7:$CH$59)=TRUE,1,0))-1))*$R$3)),1)=1,1,0)),W104-INDIRECT(_xlfn.CONCAT($CI$1,MATCH(D104,$CH$7:$CH$100,0)+6)):INDIRECT(_xlfn.CONCAT($CI$1,MATCH(D104,$CH$7:$CH$100,0)+6+SUM(IF((D104=$CH$7:$CH$59)=TRUE,1,0))-1))*$R$3)))=0,0,1))</f>
        <v>#N/A</v>
      </c>
      <c r="Z104" s="65"/>
      <c r="AA104" s="65" t="str" cm="1">
        <f t="array" aca="1" ref="AA104" ca="1">IFERROR(ROUND(IF(_xlfn._xlws.SORT(TRANSPOSE(MMULT(MMULT(_xlfn.MUNIT(X104),IF(ROUND(MMULT(IF(E104=0,IF($DW$4=1,INDIRECT(_xlfn.CONCAT($CY$1,MATCH(F104,$CX$7:$CX$100,0)+6)):INDIRECT(_xlfn.CONCAT($CY$1,MATCH(F104,$CX$7:$CX$100,0)+6+SUM(IF((F104=$CX$7:$CX$59)=TRUE,1,0))-1)),INDIRECT(_xlfn.CONCAT($CQ$1,MATCH(F104,$CP$7:$CP$100,0)+6)):INDIRECT(_xlfn.CONCAT($CQ$1,MATCH(F104,$CP$7:$CP$100,0)+6+SUM(IF((F104=$CP$7:$CP$59)=TRUE,1,0))-1))),IF(OR($DW$4=2,$DW$4=3),INDIRECT(_xlfn.CONCAT($CU$1,MATCH(E104,$CT$7:$CT$100,0)+6)):INDIRECT(_xlfn.CONCAT($CU$1,MATCH(E104,$CT$7:$CT$100,0)+6+SUM(IF((E104=$CT$7:$CT$59)=TRUE,1,0))-1)),INDIRECT(_xlfn.CONCAT($CM$1,MATCH(E104,$CL$7:$CL$100,0)+6)):INDIRECT(_xlfn.CONCAT($CM$1,MATCH(E104,$CL$7:$CL$100,0)+6+SUM(IF((E104=$CL$7:$CL$59)=TRUE,1,0))-1))))*$S$3*IF(AND($DV$4=4,F104=0),1.1,1),1/TRANSPOSE(W104-INDIRECT(_xlfn.CONCAT($CI$1,MATCH(D104,$CH$7:$CH$100,0)+6)):INDIRECT(_xlfn.CONCAT($CI$1,MATCH(D104,$CH$7:$CH$100,0)+6+SUM(IF((D104=$CH$7:$CH$59)=TRUE,1,0))-1))*$R$3)),3)=1,1,0)),W104-INDIRECT(_xlfn.CONCAT($CI$1,MATCH(D104,$CH$7:$CH$100,0)+6)):INDIRECT(_xlfn.CONCAT($CI$1,MATCH(D104,$CH$7:$CH$100,0)+6+SUM(IF((D104=$CH$7:$CH$59)=TRUE,1,0))-1))*$R$3))/($S$3*$Q104),1,-1,TRUE)=0,"",_xlfn._xlws.SORT(TRANSPOSE(MMULT(MMULT(_xlfn.MUNIT(X104),IF(ROUND(MMULT(IF(E104=0,IF($DW$4=1,INDIRECT(_xlfn.CONCAT($CY$1,MATCH(F104,$CX$7:$CX$100,0)+6)):INDIRECT(_xlfn.CONCAT($CY$1,MATCH(F104,$CX$7:$CX$100,0)+6+SUM(IF((F104=$CX$7:$CX$59)=TRUE,1,0))-1)),INDIRECT(_xlfn.CONCAT($CQ$1,MATCH(F104,$CP$7:$CP$100,0)+6)):INDIRECT(_xlfn.CONCAT($CQ$1,MATCH(F104,$CP$7:$CP$100,0)+6+SUM(IF((F104=$CP$7:$CP$59)=TRUE,1,0))-1))),IF(OR($DW$4=2,$DW$4=3),INDIRECT(_xlfn.CONCAT($CU$1,MATCH(E104,$CT$7:$CT$100,0)+6)):INDIRECT(_xlfn.CONCAT($CU$1,MATCH(E104,$CT$7:$CT$100,0)+6+SUM(IF((E104=$CT$7:$CT$59)=TRUE,1,0))-1)),INDIRECT(_xlfn.CONCAT($CM$1,MATCH(E104,$CL$7:$CL$100,0)+6)):INDIRECT(_xlfn.CONCAT($CM$1,MATCH(E104,$CL$7:$CL$100,0)+6+SUM(IF((E104=$CL$7:$CL$59)=TRUE,1,0))-1))))*$S$3*IF(AND($DV$4=4,F104=0),1.1,1),1/TRANSPOSE(W104-INDIRECT(_xlfn.CONCAT($CI$1,MATCH(D104,$CH$7:$CH$100,0)+6)):INDIRECT(_xlfn.CONCAT($CI$1,MATCH(D104,$CH$7:$CH$100,0)+6+SUM(IF((D104=$CH$7:$CH$59)=TRUE,1,0))-1))*$R$3)),3)=1,1,0)),W104-INDIRECT(_xlfn.CONCAT($CI$1,MATCH(D104,$CH$7:$CH$100,0)+6)):INDIRECT(_xlfn.CONCAT($CI$1,MATCH(D104,$CH$7:$CH$100,0)+6+SUM(IF((D104=$CH$7:$CH$59)=TRUE,1,0))-1))*$R$3))/($S$3*$Q104),1,-1,TRUE)),1),"")</f>
        <v/>
      </c>
      <c r="AB104" s="65"/>
      <c r="AC104" s="65"/>
      <c r="AD104" s="65"/>
      <c r="AE104" s="65"/>
      <c r="AF104" s="65"/>
      <c r="AG104" s="65"/>
      <c r="AH104" s="65"/>
      <c r="AI104" s="6"/>
      <c r="AJ104" s="28" t="str">
        <f t="shared" ca="1" si="45"/>
        <v/>
      </c>
      <c r="AK104" s="29" t="str">
        <f t="shared" si="46"/>
        <v/>
      </c>
      <c r="AL104" s="29" t="str">
        <f t="shared" si="47"/>
        <v/>
      </c>
      <c r="AM104" s="29" t="str">
        <f t="shared" si="48"/>
        <v/>
      </c>
      <c r="AN104" s="112" t="str">
        <f t="shared" si="49"/>
        <v/>
      </c>
      <c r="AO104" s="28" t="str">
        <f t="shared" ca="1" si="36"/>
        <v/>
      </c>
      <c r="AP104" s="29" t="str">
        <f t="shared" si="37"/>
        <v/>
      </c>
      <c r="AQ104" s="29" t="str">
        <f t="shared" si="38"/>
        <v/>
      </c>
      <c r="AR104" s="29" t="str">
        <f t="shared" si="39"/>
        <v/>
      </c>
      <c r="AS104" s="30" t="str">
        <f t="shared" si="40"/>
        <v/>
      </c>
      <c r="AT104" s="6"/>
      <c r="AU104" s="20"/>
      <c r="AV104" s="20"/>
      <c r="AW104" s="44">
        <f t="shared" si="50"/>
        <v>12</v>
      </c>
      <c r="AX104" s="35" t="e">
        <f t="shared" si="51"/>
        <v>#N/A</v>
      </c>
      <c r="AY104" s="35" t="e" cm="1">
        <f t="array" ref="AY104">_xlfn.XMATCH(1,IF(IF((AU104=$DP$24:$EO$24)=TRUE,1,0)+IF((AV104=$DP$25:$EO$25)=TRUE,1,0)=2,1,0))</f>
        <v>#N/A</v>
      </c>
      <c r="AZ104" s="35" t="str" cm="1">
        <f t="array" aca="1" ref="AZ104:BD104" ca="1">AJ104:AN104</f>
        <v/>
      </c>
      <c r="BA104" s="35" t="str">
        <f ca="1"/>
        <v/>
      </c>
      <c r="BB104" s="35" t="str">
        <f ca="1"/>
        <v/>
      </c>
      <c r="BC104" s="35" t="str">
        <f ca="1"/>
        <v/>
      </c>
      <c r="BD104" s="35" t="str">
        <f ca="1"/>
        <v/>
      </c>
      <c r="BE104" s="35">
        <f t="shared" si="52"/>
        <v>0</v>
      </c>
      <c r="BF104" s="35" t="e" cm="1">
        <f t="array" ref="BF104">IF(AND(BE104=1,AX104&lt;&gt;1),VLOOKUP(E104,변환표준점수!$H$8:$O$60,_xlfn.XMATCH('표점 계산기'!$AU104,변환표준점수!$I$6:$O$6)+1,FALSE),IF(AND($E104=0,$DW$4=1),INDEX($CQ$7:$CQ$73,SUM(IF(AO104=$CY$7:$CY$59,ROW($A$1:$A$50),0))),IF(AND($E104&lt;&gt;0,$DW$4&lt;&gt;1),INDEX($CM$7:$CM$73,SUM(IF(AO104=$CU$7:$CU$59,ROW($A$1:$A$50),0))),AO104:AS104)))</f>
        <v>#N/A</v>
      </c>
      <c r="BG104" s="35"/>
      <c r="BH104" s="35"/>
      <c r="BI104" s="35"/>
      <c r="BJ104" s="35"/>
      <c r="BK104" s="35" t="e">
        <f>VLOOKUP(G104,변환표준점수!$X$8:$AM$16,_xlfn.XMATCH(AU104,변환표준점수!$Y$5:$AM$5)+IF(OR(AW104=6,AW104=7,AW104=10,AW104=11),IF(AX104=1,0,1),0)+1,FALSE)</f>
        <v>#N/A</v>
      </c>
      <c r="BL104" s="35" t="e">
        <f>VLOOKUP(H104,변환표준점수!$AO$8:$BE$16,_xlfn.XMATCH(AU104,변환표준점수!$AP$5:$BE$5)+IF(OR(AW104=3,AW104=6,AW104=8,AW104=9,AW104=10),IF(AX104=1,0,1),0)+1,FALSE)</f>
        <v>#N/A</v>
      </c>
      <c r="BM104" s="35" t="e">
        <f>IF(I104=0,VLOOKUP(K104,변환표준점수!$BU$8:$CF$62,'표점 계산기'!$AW104+1,FALSE),VLOOKUP(I104,변환표준점수!$BH$8:$BS$62,'표점 계산기'!$AW104+1,FALSE))</f>
        <v>#N/A</v>
      </c>
      <c r="BN104" s="35" t="e">
        <f>IF(J104=0,VLOOKUP(L104,변환표준점수!$BU$8:$CF$62,'표점 계산기'!$AW104+1,FALSE),VLOOKUP(J104,변환표준점수!$BH$8:$BS$62,'표점 계산기'!$AW104+1,FALSE))</f>
        <v>#N/A</v>
      </c>
      <c r="BO104" s="35" cm="1">
        <f t="array" ref="BO104">IF(M104=0,0,IF(OR(AW104=3,AW104=4),0,IF(AW104=1,INDEX($DI$7:$DI$15,SUM(IF(M104&lt;$DH$7:$DH$15=TRUE,1,0))+1),VLOOKUP(M104,변환표준점수!$BH$8:$BS$62,'표점 계산기'!AW104+1,FALSE))))</f>
        <v>0</v>
      </c>
      <c r="BP104" s="35" t="e" cm="1">
        <f t="array" ref="BP104">INDEX($DP$24:$EO$31,COLUMN(C99),$AY104)</f>
        <v>#N/A</v>
      </c>
      <c r="BQ104" s="35" t="e" cm="1">
        <f t="array" ref="BQ104">INDEX($DP$24:$EO$31,COLUMN(D99),$AY104)</f>
        <v>#N/A</v>
      </c>
      <c r="BR104" s="35" t="e" cm="1">
        <f t="array" ref="BR104">INDEX($DP$24:$EO$31,COLUMN(E99),$AY104)</f>
        <v>#N/A</v>
      </c>
      <c r="BS104" s="35" t="e" cm="1">
        <f t="array" ref="BS104">INDEX($DP$24:$EO$31,COLUMN(F99),$AY104)</f>
        <v>#N/A</v>
      </c>
      <c r="BT104" s="35" t="e" cm="1">
        <f t="array" ref="BT104">INDEX($DP$24:$EO$31,COLUMN(G99),$AY104)</f>
        <v>#N/A</v>
      </c>
      <c r="BU104" s="35" t="e" cm="1">
        <f t="array" ref="BU104">INDEX($DP$24:$EO$31,COLUMN(H99),$AY104)</f>
        <v>#N/A</v>
      </c>
      <c r="BV104" s="59" t="str" cm="1">
        <f t="array" aca="1" ref="BV104:BZ104" ca="1">IFERROR(ROUND(IF(IFERROR(BF104:BJ104/BF104:BJ104,0)=1,(IFERROR(AZ104:BD104*BP104,0)+IFERROR(BF104:BJ104*BQ104,0)+(SUM(BM104:BO104)-MIN(BM104:BO104))*BR104+BK104*BS104+BL104*BT104)*BU104+BK104*(1-BS104)+BL104*(1-BT104)+IF(AW104=1,BO104,0),""),2),"")</f>
        <v/>
      </c>
      <c r="BW104" s="48" t="str">
        <f ca="1"/>
        <v/>
      </c>
      <c r="BX104" s="48" t="str">
        <f ca="1"/>
        <v/>
      </c>
      <c r="BY104" s="48" t="str">
        <f ca="1"/>
        <v/>
      </c>
      <c r="BZ104" s="60" t="str">
        <f ca="1"/>
        <v/>
      </c>
      <c r="CA104" s="6"/>
      <c r="CB104" s="5"/>
      <c r="CC104" s="5"/>
      <c r="CD104" s="5"/>
      <c r="CE104" s="5"/>
      <c r="CF104" s="5"/>
      <c r="CG104" s="5"/>
      <c r="CH104" s="64">
        <v>0</v>
      </c>
      <c r="CI104" s="5"/>
      <c r="CJ104" s="64">
        <v>0</v>
      </c>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6">
        <v>3</v>
      </c>
      <c r="DL104" s="5">
        <v>48.52</v>
      </c>
      <c r="DM104" s="5">
        <v>48.93</v>
      </c>
      <c r="DN104" s="5"/>
      <c r="DO104" s="5"/>
      <c r="DP104" s="5"/>
      <c r="DQ104" s="5"/>
      <c r="DR104" s="5"/>
      <c r="DS104" s="5"/>
      <c r="DT104" s="5"/>
      <c r="DU104" s="6"/>
      <c r="DV104" s="6"/>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row>
    <row r="105" spans="1:162" x14ac:dyDescent="0.3">
      <c r="A105" s="5"/>
      <c r="B105" s="17" t="str">
        <f t="shared" si="34"/>
        <v/>
      </c>
      <c r="C105" s="23"/>
      <c r="D105" s="23"/>
      <c r="E105" s="23"/>
      <c r="F105" s="23"/>
      <c r="G105" s="23"/>
      <c r="H105" s="24"/>
      <c r="I105" s="24"/>
      <c r="J105" s="24"/>
      <c r="K105" s="24"/>
      <c r="L105" s="24"/>
      <c r="M105" s="24"/>
      <c r="N105" s="23"/>
      <c r="O105" s="24"/>
      <c r="P105" s="6"/>
      <c r="Q105" s="65">
        <f t="shared" si="35"/>
        <v>1</v>
      </c>
      <c r="R105" s="6" t="e">
        <f t="shared" si="41"/>
        <v>#N/A</v>
      </c>
      <c r="S105" s="6" t="e">
        <f t="shared" si="42"/>
        <v>#N/A</v>
      </c>
      <c r="T105" s="6" t="e">
        <f t="shared" si="43"/>
        <v>#N/A</v>
      </c>
      <c r="U105" s="6" t="e">
        <f t="shared" si="44"/>
        <v>#N/A</v>
      </c>
      <c r="V105" s="8" cm="1">
        <f t="array" ref="V105">IF(M105=0,0,IF(OR($DV$4=3,$DV$4=4),0,IF($DV$4=1,INDEX($DI$7:$DI$15,SUM(IF(M105&lt;$DH$7:$DH$15=TRUE,1,0))+1),VLOOKUP(M105,$DK$7:$DL$107,2,FALSE))))</f>
        <v>0</v>
      </c>
      <c r="W105" s="6" t="e">
        <f t="shared" si="33"/>
        <v>#N/A</v>
      </c>
      <c r="X105" s="65" cm="1">
        <f t="array" aca="1" ref="X105" ca="1">SUM(IF((IF(E105=0,INDIRECT(_xlfn.CONCAT($CQ$1,MATCH(F105,$CP$7:$CP$100,0)+6)):INDIRECT(_xlfn.CONCAT($CQ$1,MATCH(F105,$CP$7:$CP$100,0)+6+SUM(IF((F105=$CP$7:$CP$59)=TRUE,1,0))-1)),INDIRECT(_xlfn.CONCAT($CM$1,MATCH(E105,$CL$7:$CL$100,0)+6)):INDIRECT(_xlfn.CONCAT($CM$1,MATCH(E105,$CL$7:$CL$100,0)+6+SUM(IF((E105=$CL$7:$CL$59)=TRUE,1,0))-1)))*$S$3*$Q105)=0,0,1))</f>
        <v>2</v>
      </c>
      <c r="Y105" s="65" t="e" cm="1">
        <f t="array" aca="1" ref="Y105" ca="1">SUM(IF((TRANSPOSE(MMULT(MMULT(_xlfn.MUNIT(X105),IF(ROUND(MMULT(IF(E105=0,INDIRECT(_xlfn.CONCAT($CQ$1,MATCH(F105,$CP$7:$CP$100,0)+6)):INDIRECT(_xlfn.CONCAT($CQ$1,MATCH(F105,$CP$7:$CP$100,0)+6+SUM(IF((F105=$CP$7:$CP$59)=TRUE,1,0))-1)),INDIRECT(_xlfn.CONCAT($CM$1,MATCH(E105,$CL$7:$CL$100,0)+6)):INDIRECT(_xlfn.CONCAT($CM$1,MATCH(E105,$CL$7:$CL$100,0)+6+SUM(IF((E105=$CL$7:$CL$59)=TRUE,1,0))-1)))*$S$3*$Q105,1/TRANSPOSE(W105-INDIRECT(_xlfn.CONCAT($CI$1,MATCH(D105,$CH$7:$CH$100,0)+6)):INDIRECT(_xlfn.CONCAT($CI$1,MATCH(D105,$CH$7:$CH$100,0)+6+SUM(IF((D105=$CH$7:$CH$59)=TRUE,1,0))-1))*$R$3)),1)=1,1,0)),W105-INDIRECT(_xlfn.CONCAT($CI$1,MATCH(D105,$CH$7:$CH$100,0)+6)):INDIRECT(_xlfn.CONCAT($CI$1,MATCH(D105,$CH$7:$CH$100,0)+6+SUM(IF((D105=$CH$7:$CH$59)=TRUE,1,0))-1))*$R$3)))=0,0,1))</f>
        <v>#N/A</v>
      </c>
      <c r="Z105" s="65"/>
      <c r="AA105" s="65" t="str" cm="1">
        <f t="array" aca="1" ref="AA105" ca="1">IFERROR(ROUND(IF(_xlfn._xlws.SORT(TRANSPOSE(MMULT(MMULT(_xlfn.MUNIT(X105),IF(ROUND(MMULT(IF(E105=0,IF($DW$4=1,INDIRECT(_xlfn.CONCAT($CY$1,MATCH(F105,$CX$7:$CX$100,0)+6)):INDIRECT(_xlfn.CONCAT($CY$1,MATCH(F105,$CX$7:$CX$100,0)+6+SUM(IF((F105=$CX$7:$CX$59)=TRUE,1,0))-1)),INDIRECT(_xlfn.CONCAT($CQ$1,MATCH(F105,$CP$7:$CP$100,0)+6)):INDIRECT(_xlfn.CONCAT($CQ$1,MATCH(F105,$CP$7:$CP$100,0)+6+SUM(IF((F105=$CP$7:$CP$59)=TRUE,1,0))-1))),IF(OR($DW$4=2,$DW$4=3),INDIRECT(_xlfn.CONCAT($CU$1,MATCH(E105,$CT$7:$CT$100,0)+6)):INDIRECT(_xlfn.CONCAT($CU$1,MATCH(E105,$CT$7:$CT$100,0)+6+SUM(IF((E105=$CT$7:$CT$59)=TRUE,1,0))-1)),INDIRECT(_xlfn.CONCAT($CM$1,MATCH(E105,$CL$7:$CL$100,0)+6)):INDIRECT(_xlfn.CONCAT($CM$1,MATCH(E105,$CL$7:$CL$100,0)+6+SUM(IF((E105=$CL$7:$CL$59)=TRUE,1,0))-1))))*$S$3*IF(AND($DV$4=4,F105=0),1.1,1),1/TRANSPOSE(W105-INDIRECT(_xlfn.CONCAT($CI$1,MATCH(D105,$CH$7:$CH$100,0)+6)):INDIRECT(_xlfn.CONCAT($CI$1,MATCH(D105,$CH$7:$CH$100,0)+6+SUM(IF((D105=$CH$7:$CH$59)=TRUE,1,0))-1))*$R$3)),3)=1,1,0)),W105-INDIRECT(_xlfn.CONCAT($CI$1,MATCH(D105,$CH$7:$CH$100,0)+6)):INDIRECT(_xlfn.CONCAT($CI$1,MATCH(D105,$CH$7:$CH$100,0)+6+SUM(IF((D105=$CH$7:$CH$59)=TRUE,1,0))-1))*$R$3))/($S$3*$Q105),1,-1,TRUE)=0,"",_xlfn._xlws.SORT(TRANSPOSE(MMULT(MMULT(_xlfn.MUNIT(X105),IF(ROUND(MMULT(IF(E105=0,IF($DW$4=1,INDIRECT(_xlfn.CONCAT($CY$1,MATCH(F105,$CX$7:$CX$100,0)+6)):INDIRECT(_xlfn.CONCAT($CY$1,MATCH(F105,$CX$7:$CX$100,0)+6+SUM(IF((F105=$CX$7:$CX$59)=TRUE,1,0))-1)),INDIRECT(_xlfn.CONCAT($CQ$1,MATCH(F105,$CP$7:$CP$100,0)+6)):INDIRECT(_xlfn.CONCAT($CQ$1,MATCH(F105,$CP$7:$CP$100,0)+6+SUM(IF((F105=$CP$7:$CP$59)=TRUE,1,0))-1))),IF(OR($DW$4=2,$DW$4=3),INDIRECT(_xlfn.CONCAT($CU$1,MATCH(E105,$CT$7:$CT$100,0)+6)):INDIRECT(_xlfn.CONCAT($CU$1,MATCH(E105,$CT$7:$CT$100,0)+6+SUM(IF((E105=$CT$7:$CT$59)=TRUE,1,0))-1)),INDIRECT(_xlfn.CONCAT($CM$1,MATCH(E105,$CL$7:$CL$100,0)+6)):INDIRECT(_xlfn.CONCAT($CM$1,MATCH(E105,$CL$7:$CL$100,0)+6+SUM(IF((E105=$CL$7:$CL$59)=TRUE,1,0))-1))))*$S$3*IF(AND($DV$4=4,F105=0),1.1,1),1/TRANSPOSE(W105-INDIRECT(_xlfn.CONCAT($CI$1,MATCH(D105,$CH$7:$CH$100,0)+6)):INDIRECT(_xlfn.CONCAT($CI$1,MATCH(D105,$CH$7:$CH$100,0)+6+SUM(IF((D105=$CH$7:$CH$59)=TRUE,1,0))-1))*$R$3)),3)=1,1,0)),W105-INDIRECT(_xlfn.CONCAT($CI$1,MATCH(D105,$CH$7:$CH$100,0)+6)):INDIRECT(_xlfn.CONCAT($CI$1,MATCH(D105,$CH$7:$CH$100,0)+6+SUM(IF((D105=$CH$7:$CH$59)=TRUE,1,0))-1))*$R$3))/($S$3*$Q105),1,-1,TRUE)),1),"")</f>
        <v/>
      </c>
      <c r="AB105" s="65"/>
      <c r="AC105" s="65"/>
      <c r="AD105" s="65"/>
      <c r="AE105" s="65"/>
      <c r="AF105" s="65"/>
      <c r="AG105" s="65"/>
      <c r="AH105" s="65"/>
      <c r="AI105" s="6"/>
      <c r="AJ105" s="28" t="str">
        <f t="shared" ca="1" si="45"/>
        <v/>
      </c>
      <c r="AK105" s="29" t="str">
        <f t="shared" si="46"/>
        <v/>
      </c>
      <c r="AL105" s="29" t="str">
        <f t="shared" si="47"/>
        <v/>
      </c>
      <c r="AM105" s="29" t="str">
        <f t="shared" si="48"/>
        <v/>
      </c>
      <c r="AN105" s="112" t="str">
        <f t="shared" si="49"/>
        <v/>
      </c>
      <c r="AO105" s="28" t="str">
        <f t="shared" ca="1" si="36"/>
        <v/>
      </c>
      <c r="AP105" s="29" t="str">
        <f t="shared" si="37"/>
        <v/>
      </c>
      <c r="AQ105" s="29" t="str">
        <f t="shared" si="38"/>
        <v/>
      </c>
      <c r="AR105" s="29" t="str">
        <f t="shared" si="39"/>
        <v/>
      </c>
      <c r="AS105" s="30" t="str">
        <f t="shared" si="40"/>
        <v/>
      </c>
      <c r="AT105" s="6"/>
      <c r="AU105" s="20"/>
      <c r="AV105" s="20"/>
      <c r="AW105" s="44">
        <f t="shared" si="50"/>
        <v>12</v>
      </c>
      <c r="AX105" s="35" t="e">
        <f t="shared" si="51"/>
        <v>#N/A</v>
      </c>
      <c r="AY105" s="35" t="e" cm="1">
        <f t="array" ref="AY105">_xlfn.XMATCH(1,IF(IF((AU105=$DP$24:$EO$24)=TRUE,1,0)+IF((AV105=$DP$25:$EO$25)=TRUE,1,0)=2,1,0))</f>
        <v>#N/A</v>
      </c>
      <c r="AZ105" s="35" t="str" cm="1">
        <f t="array" aca="1" ref="AZ105:BD105" ca="1">AJ105:AN105</f>
        <v/>
      </c>
      <c r="BA105" s="35" t="str">
        <f ca="1"/>
        <v/>
      </c>
      <c r="BB105" s="35" t="str">
        <f ca="1"/>
        <v/>
      </c>
      <c r="BC105" s="35" t="str">
        <f ca="1"/>
        <v/>
      </c>
      <c r="BD105" s="35" t="str">
        <f ca="1"/>
        <v/>
      </c>
      <c r="BE105" s="35">
        <f t="shared" si="52"/>
        <v>0</v>
      </c>
      <c r="BF105" s="35" t="e" cm="1">
        <f t="array" ref="BF105">IF(AND(BE105=1,AX105&lt;&gt;1),VLOOKUP(E105,변환표준점수!$H$8:$O$60,_xlfn.XMATCH('표점 계산기'!$AU105,변환표준점수!$I$6:$O$6)+1,FALSE),IF(AND($E105=0,$DW$4=1),INDEX($CQ$7:$CQ$73,SUM(IF(AO105=$CY$7:$CY$59,ROW($A$1:$A$50),0))),IF(AND($E105&lt;&gt;0,$DW$4&lt;&gt;1),INDEX($CM$7:$CM$73,SUM(IF(AO105=$CU$7:$CU$59,ROW($A$1:$A$50),0))),AO105:AS105)))</f>
        <v>#N/A</v>
      </c>
      <c r="BG105" s="35"/>
      <c r="BH105" s="35"/>
      <c r="BI105" s="35"/>
      <c r="BJ105" s="35"/>
      <c r="BK105" s="35" t="e">
        <f>VLOOKUP(G105,변환표준점수!$X$8:$AM$16,_xlfn.XMATCH(AU105,변환표준점수!$Y$5:$AM$5)+IF(OR(AW105=6,AW105=7,AW105=10,AW105=11),IF(AX105=1,0,1),0)+1,FALSE)</f>
        <v>#N/A</v>
      </c>
      <c r="BL105" s="35" t="e">
        <f>VLOOKUP(H105,변환표준점수!$AO$8:$BE$16,_xlfn.XMATCH(AU105,변환표준점수!$AP$5:$BE$5)+IF(OR(AW105=3,AW105=6,AW105=8,AW105=9,AW105=10),IF(AX105=1,0,1),0)+1,FALSE)</f>
        <v>#N/A</v>
      </c>
      <c r="BM105" s="35" t="e">
        <f>IF(I105=0,VLOOKUP(K105,변환표준점수!$BU$8:$CF$62,'표점 계산기'!$AW105+1,FALSE),VLOOKUP(I105,변환표준점수!$BH$8:$BS$62,'표점 계산기'!$AW105+1,FALSE))</f>
        <v>#N/A</v>
      </c>
      <c r="BN105" s="35" t="e">
        <f>IF(J105=0,VLOOKUP(L105,변환표준점수!$BU$8:$CF$62,'표점 계산기'!$AW105+1,FALSE),VLOOKUP(J105,변환표준점수!$BH$8:$BS$62,'표점 계산기'!$AW105+1,FALSE))</f>
        <v>#N/A</v>
      </c>
      <c r="BO105" s="35" cm="1">
        <f t="array" ref="BO105">IF(M105=0,0,IF(OR(AW105=3,AW105=4),0,IF(AW105=1,INDEX($DI$7:$DI$15,SUM(IF(M105&lt;$DH$7:$DH$15=TRUE,1,0))+1),VLOOKUP(M105,변환표준점수!$BH$8:$BS$62,'표점 계산기'!AW105+1,FALSE))))</f>
        <v>0</v>
      </c>
      <c r="BP105" s="35" t="e" cm="1">
        <f t="array" ref="BP105">INDEX($DP$24:$EO$31,COLUMN(C100),$AY105)</f>
        <v>#N/A</v>
      </c>
      <c r="BQ105" s="35" t="e" cm="1">
        <f t="array" ref="BQ105">INDEX($DP$24:$EO$31,COLUMN(D100),$AY105)</f>
        <v>#N/A</v>
      </c>
      <c r="BR105" s="35" t="e" cm="1">
        <f t="array" ref="BR105">INDEX($DP$24:$EO$31,COLUMN(E100),$AY105)</f>
        <v>#N/A</v>
      </c>
      <c r="BS105" s="35" t="e" cm="1">
        <f t="array" ref="BS105">INDEX($DP$24:$EO$31,COLUMN(F100),$AY105)</f>
        <v>#N/A</v>
      </c>
      <c r="BT105" s="35" t="e" cm="1">
        <f t="array" ref="BT105">INDEX($DP$24:$EO$31,COLUMN(G100),$AY105)</f>
        <v>#N/A</v>
      </c>
      <c r="BU105" s="35" t="e" cm="1">
        <f t="array" ref="BU105">INDEX($DP$24:$EO$31,COLUMN(H100),$AY105)</f>
        <v>#N/A</v>
      </c>
      <c r="BV105" s="59" t="str" cm="1">
        <f t="array" aca="1" ref="BV105:BZ105" ca="1">IFERROR(ROUND(IF(IFERROR(BF105:BJ105/BF105:BJ105,0)=1,(IFERROR(AZ105:BD105*BP105,0)+IFERROR(BF105:BJ105*BQ105,0)+(SUM(BM105:BO105)-MIN(BM105:BO105))*BR105+BK105*BS105+BL105*BT105)*BU105+BK105*(1-BS105)+BL105*(1-BT105)+IF(AW105=1,BO105,0),""),2),"")</f>
        <v/>
      </c>
      <c r="BW105" s="48" t="str">
        <f ca="1"/>
        <v/>
      </c>
      <c r="BX105" s="48" t="str">
        <f ca="1"/>
        <v/>
      </c>
      <c r="BY105" s="48" t="str">
        <f ca="1"/>
        <v/>
      </c>
      <c r="BZ105" s="60" t="str">
        <f ca="1"/>
        <v/>
      </c>
      <c r="CA105" s="6"/>
      <c r="CB105" s="5"/>
      <c r="CC105" s="5"/>
      <c r="CD105" s="5"/>
      <c r="CE105" s="5"/>
      <c r="CF105" s="5"/>
      <c r="CG105" s="5"/>
      <c r="CH105" s="64">
        <v>0</v>
      </c>
      <c r="CI105" s="5"/>
      <c r="CJ105" s="64">
        <v>0</v>
      </c>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6">
        <v>2</v>
      </c>
      <c r="DL105" s="5">
        <v>48.52</v>
      </c>
      <c r="DM105" s="5">
        <v>48.93</v>
      </c>
      <c r="DN105" s="5"/>
      <c r="DO105" s="5"/>
      <c r="DP105" s="5"/>
      <c r="DQ105" s="5"/>
      <c r="DR105" s="5"/>
      <c r="DS105" s="5"/>
      <c r="DT105" s="5"/>
      <c r="DU105" s="6"/>
      <c r="DV105" s="6"/>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row>
    <row r="106" spans="1:162" x14ac:dyDescent="0.3">
      <c r="A106" s="5"/>
      <c r="B106" s="17" t="str">
        <f t="shared" si="34"/>
        <v/>
      </c>
      <c r="C106" s="23"/>
      <c r="D106" s="23"/>
      <c r="E106" s="23"/>
      <c r="F106" s="23"/>
      <c r="G106" s="23"/>
      <c r="H106" s="24"/>
      <c r="I106" s="24"/>
      <c r="J106" s="24"/>
      <c r="K106" s="24"/>
      <c r="L106" s="24"/>
      <c r="M106" s="24"/>
      <c r="N106" s="23"/>
      <c r="O106" s="24"/>
      <c r="P106" s="6"/>
      <c r="Q106" s="65">
        <f t="shared" si="35"/>
        <v>1</v>
      </c>
      <c r="R106" s="6" t="e">
        <f t="shared" si="41"/>
        <v>#N/A</v>
      </c>
      <c r="S106" s="6" t="e">
        <f t="shared" si="42"/>
        <v>#N/A</v>
      </c>
      <c r="T106" s="6" t="e">
        <f t="shared" si="43"/>
        <v>#N/A</v>
      </c>
      <c r="U106" s="6" t="e">
        <f t="shared" si="44"/>
        <v>#N/A</v>
      </c>
      <c r="V106" s="8" cm="1">
        <f t="array" ref="V106">IF(M106=0,0,IF(OR($DV$4=3,$DV$4=4),0,IF($DV$4=1,INDEX($DI$7:$DI$15,SUM(IF(M106&lt;$DH$7:$DH$15=TRUE,1,0))+1),VLOOKUP(M106,$DK$7:$DL$107,2,FALSE))))</f>
        <v>0</v>
      </c>
      <c r="W106" s="6" t="e">
        <f t="shared" si="33"/>
        <v>#N/A</v>
      </c>
      <c r="X106" s="65" cm="1">
        <f t="array" aca="1" ref="X106" ca="1">SUM(IF((IF(E106=0,INDIRECT(_xlfn.CONCAT($CQ$1,MATCH(F106,$CP$7:$CP$100,0)+6)):INDIRECT(_xlfn.CONCAT($CQ$1,MATCH(F106,$CP$7:$CP$100,0)+6+SUM(IF((F106=$CP$7:$CP$59)=TRUE,1,0))-1)),INDIRECT(_xlfn.CONCAT($CM$1,MATCH(E106,$CL$7:$CL$100,0)+6)):INDIRECT(_xlfn.CONCAT($CM$1,MATCH(E106,$CL$7:$CL$100,0)+6+SUM(IF((E106=$CL$7:$CL$59)=TRUE,1,0))-1)))*$S$3*$Q106)=0,0,1))</f>
        <v>2</v>
      </c>
      <c r="Y106" s="65" t="e" cm="1">
        <f t="array" aca="1" ref="Y106" ca="1">SUM(IF((TRANSPOSE(MMULT(MMULT(_xlfn.MUNIT(X106),IF(ROUND(MMULT(IF(E106=0,INDIRECT(_xlfn.CONCAT($CQ$1,MATCH(F106,$CP$7:$CP$100,0)+6)):INDIRECT(_xlfn.CONCAT($CQ$1,MATCH(F106,$CP$7:$CP$100,0)+6+SUM(IF((F106=$CP$7:$CP$59)=TRUE,1,0))-1)),INDIRECT(_xlfn.CONCAT($CM$1,MATCH(E106,$CL$7:$CL$100,0)+6)):INDIRECT(_xlfn.CONCAT($CM$1,MATCH(E106,$CL$7:$CL$100,0)+6+SUM(IF((E106=$CL$7:$CL$59)=TRUE,1,0))-1)))*$S$3*$Q106,1/TRANSPOSE(W106-INDIRECT(_xlfn.CONCAT($CI$1,MATCH(D106,$CH$7:$CH$100,0)+6)):INDIRECT(_xlfn.CONCAT($CI$1,MATCH(D106,$CH$7:$CH$100,0)+6+SUM(IF((D106=$CH$7:$CH$59)=TRUE,1,0))-1))*$R$3)),1)=1,1,0)),W106-INDIRECT(_xlfn.CONCAT($CI$1,MATCH(D106,$CH$7:$CH$100,0)+6)):INDIRECT(_xlfn.CONCAT($CI$1,MATCH(D106,$CH$7:$CH$100,0)+6+SUM(IF((D106=$CH$7:$CH$59)=TRUE,1,0))-1))*$R$3)))=0,0,1))</f>
        <v>#N/A</v>
      </c>
      <c r="Z106" s="65"/>
      <c r="AA106" s="65" t="str" cm="1">
        <f t="array" aca="1" ref="AA106" ca="1">IFERROR(ROUND(IF(_xlfn._xlws.SORT(TRANSPOSE(MMULT(MMULT(_xlfn.MUNIT(X106),IF(ROUND(MMULT(IF(E106=0,IF($DW$4=1,INDIRECT(_xlfn.CONCAT($CY$1,MATCH(F106,$CX$7:$CX$100,0)+6)):INDIRECT(_xlfn.CONCAT($CY$1,MATCH(F106,$CX$7:$CX$100,0)+6+SUM(IF((F106=$CX$7:$CX$59)=TRUE,1,0))-1)),INDIRECT(_xlfn.CONCAT($CQ$1,MATCH(F106,$CP$7:$CP$100,0)+6)):INDIRECT(_xlfn.CONCAT($CQ$1,MATCH(F106,$CP$7:$CP$100,0)+6+SUM(IF((F106=$CP$7:$CP$59)=TRUE,1,0))-1))),IF(OR($DW$4=2,$DW$4=3),INDIRECT(_xlfn.CONCAT($CU$1,MATCH(E106,$CT$7:$CT$100,0)+6)):INDIRECT(_xlfn.CONCAT($CU$1,MATCH(E106,$CT$7:$CT$100,0)+6+SUM(IF((E106=$CT$7:$CT$59)=TRUE,1,0))-1)),INDIRECT(_xlfn.CONCAT($CM$1,MATCH(E106,$CL$7:$CL$100,0)+6)):INDIRECT(_xlfn.CONCAT($CM$1,MATCH(E106,$CL$7:$CL$100,0)+6+SUM(IF((E106=$CL$7:$CL$59)=TRUE,1,0))-1))))*$S$3*IF(AND($DV$4=4,F106=0),1.1,1),1/TRANSPOSE(W106-INDIRECT(_xlfn.CONCAT($CI$1,MATCH(D106,$CH$7:$CH$100,0)+6)):INDIRECT(_xlfn.CONCAT($CI$1,MATCH(D106,$CH$7:$CH$100,0)+6+SUM(IF((D106=$CH$7:$CH$59)=TRUE,1,0))-1))*$R$3)),3)=1,1,0)),W106-INDIRECT(_xlfn.CONCAT($CI$1,MATCH(D106,$CH$7:$CH$100,0)+6)):INDIRECT(_xlfn.CONCAT($CI$1,MATCH(D106,$CH$7:$CH$100,0)+6+SUM(IF((D106=$CH$7:$CH$59)=TRUE,1,0))-1))*$R$3))/($S$3*$Q106),1,-1,TRUE)=0,"",_xlfn._xlws.SORT(TRANSPOSE(MMULT(MMULT(_xlfn.MUNIT(X106),IF(ROUND(MMULT(IF(E106=0,IF($DW$4=1,INDIRECT(_xlfn.CONCAT($CY$1,MATCH(F106,$CX$7:$CX$100,0)+6)):INDIRECT(_xlfn.CONCAT($CY$1,MATCH(F106,$CX$7:$CX$100,0)+6+SUM(IF((F106=$CX$7:$CX$59)=TRUE,1,0))-1)),INDIRECT(_xlfn.CONCAT($CQ$1,MATCH(F106,$CP$7:$CP$100,0)+6)):INDIRECT(_xlfn.CONCAT($CQ$1,MATCH(F106,$CP$7:$CP$100,0)+6+SUM(IF((F106=$CP$7:$CP$59)=TRUE,1,0))-1))),IF(OR($DW$4=2,$DW$4=3),INDIRECT(_xlfn.CONCAT($CU$1,MATCH(E106,$CT$7:$CT$100,0)+6)):INDIRECT(_xlfn.CONCAT($CU$1,MATCH(E106,$CT$7:$CT$100,0)+6+SUM(IF((E106=$CT$7:$CT$59)=TRUE,1,0))-1)),INDIRECT(_xlfn.CONCAT($CM$1,MATCH(E106,$CL$7:$CL$100,0)+6)):INDIRECT(_xlfn.CONCAT($CM$1,MATCH(E106,$CL$7:$CL$100,0)+6+SUM(IF((E106=$CL$7:$CL$59)=TRUE,1,0))-1))))*$S$3*IF(AND($DV$4=4,F106=0),1.1,1),1/TRANSPOSE(W106-INDIRECT(_xlfn.CONCAT($CI$1,MATCH(D106,$CH$7:$CH$100,0)+6)):INDIRECT(_xlfn.CONCAT($CI$1,MATCH(D106,$CH$7:$CH$100,0)+6+SUM(IF((D106=$CH$7:$CH$59)=TRUE,1,0))-1))*$R$3)),3)=1,1,0)),W106-INDIRECT(_xlfn.CONCAT($CI$1,MATCH(D106,$CH$7:$CH$100,0)+6)):INDIRECT(_xlfn.CONCAT($CI$1,MATCH(D106,$CH$7:$CH$100,0)+6+SUM(IF((D106=$CH$7:$CH$59)=TRUE,1,0))-1))*$R$3))/($S$3*$Q106),1,-1,TRUE)),1),"")</f>
        <v/>
      </c>
      <c r="AB106" s="65"/>
      <c r="AC106" s="65"/>
      <c r="AD106" s="65"/>
      <c r="AE106" s="65"/>
      <c r="AF106" s="65"/>
      <c r="AG106" s="65"/>
      <c r="AH106" s="65"/>
      <c r="AI106" s="6"/>
      <c r="AJ106" s="28" t="str">
        <f t="shared" ca="1" si="45"/>
        <v/>
      </c>
      <c r="AK106" s="29" t="str">
        <f t="shared" si="46"/>
        <v/>
      </c>
      <c r="AL106" s="29" t="str">
        <f t="shared" si="47"/>
        <v/>
      </c>
      <c r="AM106" s="29" t="str">
        <f t="shared" si="48"/>
        <v/>
      </c>
      <c r="AN106" s="112" t="str">
        <f t="shared" si="49"/>
        <v/>
      </c>
      <c r="AO106" s="28" t="str">
        <f t="shared" ca="1" si="36"/>
        <v/>
      </c>
      <c r="AP106" s="29" t="str">
        <f t="shared" si="37"/>
        <v/>
      </c>
      <c r="AQ106" s="29" t="str">
        <f t="shared" si="38"/>
        <v/>
      </c>
      <c r="AR106" s="29" t="str">
        <f t="shared" si="39"/>
        <v/>
      </c>
      <c r="AS106" s="30" t="str">
        <f t="shared" si="40"/>
        <v/>
      </c>
      <c r="AT106" s="6"/>
      <c r="AU106" s="20"/>
      <c r="AV106" s="20"/>
      <c r="AW106" s="44">
        <f t="shared" si="50"/>
        <v>12</v>
      </c>
      <c r="AX106" s="35" t="e">
        <f t="shared" si="51"/>
        <v>#N/A</v>
      </c>
      <c r="AY106" s="35" t="e" cm="1">
        <f t="array" ref="AY106">_xlfn.XMATCH(1,IF(IF((AU106=$DP$24:$EO$24)=TRUE,1,0)+IF((AV106=$DP$25:$EO$25)=TRUE,1,0)=2,1,0))</f>
        <v>#N/A</v>
      </c>
      <c r="AZ106" s="35" t="str" cm="1">
        <f t="array" aca="1" ref="AZ106:BD106" ca="1">AJ106:AN106</f>
        <v/>
      </c>
      <c r="BA106" s="35" t="str">
        <f ca="1"/>
        <v/>
      </c>
      <c r="BB106" s="35" t="str">
        <f ca="1"/>
        <v/>
      </c>
      <c r="BC106" s="35" t="str">
        <f ca="1"/>
        <v/>
      </c>
      <c r="BD106" s="35" t="str">
        <f ca="1"/>
        <v/>
      </c>
      <c r="BE106" s="35">
        <f t="shared" si="52"/>
        <v>0</v>
      </c>
      <c r="BF106" s="35" t="e" cm="1">
        <f t="array" ref="BF106">IF(AND(BE106=1,AX106&lt;&gt;1),VLOOKUP(E106,변환표준점수!$H$8:$O$60,_xlfn.XMATCH('표점 계산기'!$AU106,변환표준점수!$I$6:$O$6)+1,FALSE),IF(AND($E106=0,$DW$4=1),INDEX($CQ$7:$CQ$73,SUM(IF(AO106=$CY$7:$CY$59,ROW($A$1:$A$50),0))),IF(AND($E106&lt;&gt;0,$DW$4&lt;&gt;1),INDEX($CM$7:$CM$73,SUM(IF(AO106=$CU$7:$CU$59,ROW($A$1:$A$50),0))),AO106:AS106)))</f>
        <v>#N/A</v>
      </c>
      <c r="BG106" s="35"/>
      <c r="BH106" s="35"/>
      <c r="BI106" s="35"/>
      <c r="BJ106" s="35"/>
      <c r="BK106" s="35" t="e">
        <f>VLOOKUP(G106,변환표준점수!$X$8:$AM$16,_xlfn.XMATCH(AU106,변환표준점수!$Y$5:$AM$5)+IF(OR(AW106=6,AW106=7,AW106=10,AW106=11),IF(AX106=1,0,1),0)+1,FALSE)</f>
        <v>#N/A</v>
      </c>
      <c r="BL106" s="35" t="e">
        <f>VLOOKUP(H106,변환표준점수!$AO$8:$BE$16,_xlfn.XMATCH(AU106,변환표준점수!$AP$5:$BE$5)+IF(OR(AW106=3,AW106=6,AW106=8,AW106=9,AW106=10),IF(AX106=1,0,1),0)+1,FALSE)</f>
        <v>#N/A</v>
      </c>
      <c r="BM106" s="35" t="e">
        <f>IF(I106=0,VLOOKUP(K106,변환표준점수!$BU$8:$CF$62,'표점 계산기'!$AW106+1,FALSE),VLOOKUP(I106,변환표준점수!$BH$8:$BS$62,'표점 계산기'!$AW106+1,FALSE))</f>
        <v>#N/A</v>
      </c>
      <c r="BN106" s="35" t="e">
        <f>IF(J106=0,VLOOKUP(L106,변환표준점수!$BU$8:$CF$62,'표점 계산기'!$AW106+1,FALSE),VLOOKUP(J106,변환표준점수!$BH$8:$BS$62,'표점 계산기'!$AW106+1,FALSE))</f>
        <v>#N/A</v>
      </c>
      <c r="BO106" s="35" cm="1">
        <f t="array" ref="BO106">IF(M106=0,0,IF(OR(AW106=3,AW106=4),0,IF(AW106=1,INDEX($DI$7:$DI$15,SUM(IF(M106&lt;$DH$7:$DH$15=TRUE,1,0))+1),VLOOKUP(M106,변환표준점수!$BH$8:$BS$62,'표점 계산기'!AW106+1,FALSE))))</f>
        <v>0</v>
      </c>
      <c r="BP106" s="35" t="e" cm="1">
        <f t="array" ref="BP106">INDEX($DP$24:$EO$31,COLUMN(C101),$AY106)</f>
        <v>#N/A</v>
      </c>
      <c r="BQ106" s="35" t="e" cm="1">
        <f t="array" ref="BQ106">INDEX($DP$24:$EO$31,COLUMN(D101),$AY106)</f>
        <v>#N/A</v>
      </c>
      <c r="BR106" s="35" t="e" cm="1">
        <f t="array" ref="BR106">INDEX($DP$24:$EO$31,COLUMN(E101),$AY106)</f>
        <v>#N/A</v>
      </c>
      <c r="BS106" s="35" t="e" cm="1">
        <f t="array" ref="BS106">INDEX($DP$24:$EO$31,COLUMN(F101),$AY106)</f>
        <v>#N/A</v>
      </c>
      <c r="BT106" s="35" t="e" cm="1">
        <f t="array" ref="BT106">INDEX($DP$24:$EO$31,COLUMN(G101),$AY106)</f>
        <v>#N/A</v>
      </c>
      <c r="BU106" s="35" t="e" cm="1">
        <f t="array" ref="BU106">INDEX($DP$24:$EO$31,COLUMN(H101),$AY106)</f>
        <v>#N/A</v>
      </c>
      <c r="BV106" s="59" t="str" cm="1">
        <f t="array" aca="1" ref="BV106:BZ106" ca="1">IFERROR(ROUND(IF(IFERROR(BF106:BJ106/BF106:BJ106,0)=1,(IFERROR(AZ106:BD106*BP106,0)+IFERROR(BF106:BJ106*BQ106,0)+(SUM(BM106:BO106)-MIN(BM106:BO106))*BR106+BK106*BS106+BL106*BT106)*BU106+BK106*(1-BS106)+BL106*(1-BT106)+IF(AW106=1,BO106,0),""),2),"")</f>
        <v/>
      </c>
      <c r="BW106" s="48" t="str">
        <f ca="1"/>
        <v/>
      </c>
      <c r="BX106" s="48" t="str">
        <f ca="1"/>
        <v/>
      </c>
      <c r="BY106" s="48" t="str">
        <f ca="1"/>
        <v/>
      </c>
      <c r="BZ106" s="60" t="str">
        <f ca="1"/>
        <v/>
      </c>
      <c r="CA106" s="6"/>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v>1</v>
      </c>
      <c r="DL106" s="5">
        <v>48.52</v>
      </c>
      <c r="DM106" s="5">
        <v>48.93</v>
      </c>
      <c r="DN106" s="5"/>
      <c r="DO106" s="5"/>
      <c r="DP106" s="5"/>
      <c r="DQ106" s="5"/>
      <c r="DR106" s="5"/>
      <c r="DS106" s="5"/>
      <c r="DT106" s="5"/>
      <c r="DU106" s="6"/>
      <c r="DV106" s="6"/>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row>
    <row r="107" spans="1:162" x14ac:dyDescent="0.3">
      <c r="A107" s="5"/>
      <c r="B107" s="17" t="str">
        <f t="shared" si="34"/>
        <v/>
      </c>
      <c r="C107" s="23"/>
      <c r="D107" s="23"/>
      <c r="E107" s="23"/>
      <c r="F107" s="23"/>
      <c r="G107" s="23"/>
      <c r="H107" s="24"/>
      <c r="I107" s="24"/>
      <c r="J107" s="24"/>
      <c r="K107" s="24"/>
      <c r="L107" s="24"/>
      <c r="M107" s="24"/>
      <c r="N107" s="23"/>
      <c r="O107" s="24"/>
      <c r="P107" s="6"/>
      <c r="Q107" s="65">
        <f t="shared" si="35"/>
        <v>1</v>
      </c>
      <c r="R107" s="6" t="e">
        <f t="shared" si="41"/>
        <v>#N/A</v>
      </c>
      <c r="S107" s="6" t="e">
        <f t="shared" si="42"/>
        <v>#N/A</v>
      </c>
      <c r="T107" s="6" t="e">
        <f t="shared" si="43"/>
        <v>#N/A</v>
      </c>
      <c r="U107" s="6" t="e">
        <f t="shared" si="44"/>
        <v>#N/A</v>
      </c>
      <c r="V107" s="8" cm="1">
        <f t="array" ref="V107">IF(M107=0,0,IF(OR($DV$4=3,$DV$4=4),0,IF($DV$4=1,INDEX($DI$7:$DI$15,SUM(IF(M107&lt;$DH$7:$DH$15=TRUE,1,0))+1),VLOOKUP(M107,$DK$7:$DL$107,2,FALSE))))</f>
        <v>0</v>
      </c>
      <c r="W107" s="6" t="e">
        <f t="shared" si="33"/>
        <v>#N/A</v>
      </c>
      <c r="X107" s="65" cm="1">
        <f t="array" aca="1" ref="X107" ca="1">SUM(IF((IF(E107=0,INDIRECT(_xlfn.CONCAT($CQ$1,MATCH(F107,$CP$7:$CP$100,0)+6)):INDIRECT(_xlfn.CONCAT($CQ$1,MATCH(F107,$CP$7:$CP$100,0)+6+SUM(IF((F107=$CP$7:$CP$59)=TRUE,1,0))-1)),INDIRECT(_xlfn.CONCAT($CM$1,MATCH(E107,$CL$7:$CL$100,0)+6)):INDIRECT(_xlfn.CONCAT($CM$1,MATCH(E107,$CL$7:$CL$100,0)+6+SUM(IF((E107=$CL$7:$CL$59)=TRUE,1,0))-1)))*$S$3*$Q107)=0,0,1))</f>
        <v>2</v>
      </c>
      <c r="Y107" s="65" t="e" cm="1">
        <f t="array" aca="1" ref="Y107" ca="1">SUM(IF((TRANSPOSE(MMULT(MMULT(_xlfn.MUNIT(X107),IF(ROUND(MMULT(IF(E107=0,INDIRECT(_xlfn.CONCAT($CQ$1,MATCH(F107,$CP$7:$CP$100,0)+6)):INDIRECT(_xlfn.CONCAT($CQ$1,MATCH(F107,$CP$7:$CP$100,0)+6+SUM(IF((F107=$CP$7:$CP$59)=TRUE,1,0))-1)),INDIRECT(_xlfn.CONCAT($CM$1,MATCH(E107,$CL$7:$CL$100,0)+6)):INDIRECT(_xlfn.CONCAT($CM$1,MATCH(E107,$CL$7:$CL$100,0)+6+SUM(IF((E107=$CL$7:$CL$59)=TRUE,1,0))-1)))*$S$3*$Q107,1/TRANSPOSE(W107-INDIRECT(_xlfn.CONCAT($CI$1,MATCH(D107,$CH$7:$CH$100,0)+6)):INDIRECT(_xlfn.CONCAT($CI$1,MATCH(D107,$CH$7:$CH$100,0)+6+SUM(IF((D107=$CH$7:$CH$59)=TRUE,1,0))-1))*$R$3)),1)=1,1,0)),W107-INDIRECT(_xlfn.CONCAT($CI$1,MATCH(D107,$CH$7:$CH$100,0)+6)):INDIRECT(_xlfn.CONCAT($CI$1,MATCH(D107,$CH$7:$CH$100,0)+6+SUM(IF((D107=$CH$7:$CH$59)=TRUE,1,0))-1))*$R$3)))=0,0,1))</f>
        <v>#N/A</v>
      </c>
      <c r="Z107" s="65"/>
      <c r="AA107" s="65" t="str" cm="1">
        <f t="array" aca="1" ref="AA107" ca="1">IFERROR(ROUND(IF(_xlfn._xlws.SORT(TRANSPOSE(MMULT(MMULT(_xlfn.MUNIT(X107),IF(ROUND(MMULT(IF(E107=0,IF($DW$4=1,INDIRECT(_xlfn.CONCAT($CY$1,MATCH(F107,$CX$7:$CX$100,0)+6)):INDIRECT(_xlfn.CONCAT($CY$1,MATCH(F107,$CX$7:$CX$100,0)+6+SUM(IF((F107=$CX$7:$CX$59)=TRUE,1,0))-1)),INDIRECT(_xlfn.CONCAT($CQ$1,MATCH(F107,$CP$7:$CP$100,0)+6)):INDIRECT(_xlfn.CONCAT($CQ$1,MATCH(F107,$CP$7:$CP$100,0)+6+SUM(IF((F107=$CP$7:$CP$59)=TRUE,1,0))-1))),IF(OR($DW$4=2,$DW$4=3),INDIRECT(_xlfn.CONCAT($CU$1,MATCH(E107,$CT$7:$CT$100,0)+6)):INDIRECT(_xlfn.CONCAT($CU$1,MATCH(E107,$CT$7:$CT$100,0)+6+SUM(IF((E107=$CT$7:$CT$59)=TRUE,1,0))-1)),INDIRECT(_xlfn.CONCAT($CM$1,MATCH(E107,$CL$7:$CL$100,0)+6)):INDIRECT(_xlfn.CONCAT($CM$1,MATCH(E107,$CL$7:$CL$100,0)+6+SUM(IF((E107=$CL$7:$CL$59)=TRUE,1,0))-1))))*$S$3*IF(AND($DV$4=4,F107=0),1.1,1),1/TRANSPOSE(W107-INDIRECT(_xlfn.CONCAT($CI$1,MATCH(D107,$CH$7:$CH$100,0)+6)):INDIRECT(_xlfn.CONCAT($CI$1,MATCH(D107,$CH$7:$CH$100,0)+6+SUM(IF((D107=$CH$7:$CH$59)=TRUE,1,0))-1))*$R$3)),3)=1,1,0)),W107-INDIRECT(_xlfn.CONCAT($CI$1,MATCH(D107,$CH$7:$CH$100,0)+6)):INDIRECT(_xlfn.CONCAT($CI$1,MATCH(D107,$CH$7:$CH$100,0)+6+SUM(IF((D107=$CH$7:$CH$59)=TRUE,1,0))-1))*$R$3))/($S$3*$Q107),1,-1,TRUE)=0,"",_xlfn._xlws.SORT(TRANSPOSE(MMULT(MMULT(_xlfn.MUNIT(X107),IF(ROUND(MMULT(IF(E107=0,IF($DW$4=1,INDIRECT(_xlfn.CONCAT($CY$1,MATCH(F107,$CX$7:$CX$100,0)+6)):INDIRECT(_xlfn.CONCAT($CY$1,MATCH(F107,$CX$7:$CX$100,0)+6+SUM(IF((F107=$CX$7:$CX$59)=TRUE,1,0))-1)),INDIRECT(_xlfn.CONCAT($CQ$1,MATCH(F107,$CP$7:$CP$100,0)+6)):INDIRECT(_xlfn.CONCAT($CQ$1,MATCH(F107,$CP$7:$CP$100,0)+6+SUM(IF((F107=$CP$7:$CP$59)=TRUE,1,0))-1))),IF(OR($DW$4=2,$DW$4=3),INDIRECT(_xlfn.CONCAT($CU$1,MATCH(E107,$CT$7:$CT$100,0)+6)):INDIRECT(_xlfn.CONCAT($CU$1,MATCH(E107,$CT$7:$CT$100,0)+6+SUM(IF((E107=$CT$7:$CT$59)=TRUE,1,0))-1)),INDIRECT(_xlfn.CONCAT($CM$1,MATCH(E107,$CL$7:$CL$100,0)+6)):INDIRECT(_xlfn.CONCAT($CM$1,MATCH(E107,$CL$7:$CL$100,0)+6+SUM(IF((E107=$CL$7:$CL$59)=TRUE,1,0))-1))))*$S$3*IF(AND($DV$4=4,F107=0),1.1,1),1/TRANSPOSE(W107-INDIRECT(_xlfn.CONCAT($CI$1,MATCH(D107,$CH$7:$CH$100,0)+6)):INDIRECT(_xlfn.CONCAT($CI$1,MATCH(D107,$CH$7:$CH$100,0)+6+SUM(IF((D107=$CH$7:$CH$59)=TRUE,1,0))-1))*$R$3)),3)=1,1,0)),W107-INDIRECT(_xlfn.CONCAT($CI$1,MATCH(D107,$CH$7:$CH$100,0)+6)):INDIRECT(_xlfn.CONCAT($CI$1,MATCH(D107,$CH$7:$CH$100,0)+6+SUM(IF((D107=$CH$7:$CH$59)=TRUE,1,0))-1))*$R$3))/($S$3*$Q107),1,-1,TRUE)),1),"")</f>
        <v/>
      </c>
      <c r="AB107" s="65"/>
      <c r="AC107" s="65"/>
      <c r="AD107" s="65"/>
      <c r="AE107" s="65"/>
      <c r="AF107" s="65"/>
      <c r="AG107" s="65"/>
      <c r="AH107" s="65"/>
      <c r="AI107" s="6"/>
      <c r="AJ107" s="28" t="str">
        <f t="shared" ca="1" si="45"/>
        <v/>
      </c>
      <c r="AK107" s="29" t="str">
        <f t="shared" si="46"/>
        <v/>
      </c>
      <c r="AL107" s="29" t="str">
        <f t="shared" si="47"/>
        <v/>
      </c>
      <c r="AM107" s="29" t="str">
        <f t="shared" si="48"/>
        <v/>
      </c>
      <c r="AN107" s="112" t="str">
        <f t="shared" si="49"/>
        <v/>
      </c>
      <c r="AO107" s="28" t="str">
        <f t="shared" ca="1" si="36"/>
        <v/>
      </c>
      <c r="AP107" s="29" t="str">
        <f t="shared" si="37"/>
        <v/>
      </c>
      <c r="AQ107" s="29" t="str">
        <f t="shared" si="38"/>
        <v/>
      </c>
      <c r="AR107" s="29" t="str">
        <f t="shared" si="39"/>
        <v/>
      </c>
      <c r="AS107" s="30" t="str">
        <f t="shared" si="40"/>
        <v/>
      </c>
      <c r="AT107" s="6"/>
      <c r="AU107" s="20"/>
      <c r="AV107" s="20"/>
      <c r="AW107" s="44">
        <f t="shared" si="50"/>
        <v>12</v>
      </c>
      <c r="AX107" s="35" t="e">
        <f t="shared" si="51"/>
        <v>#N/A</v>
      </c>
      <c r="AY107" s="35" t="e" cm="1">
        <f t="array" ref="AY107">_xlfn.XMATCH(1,IF(IF((AU107=$DP$24:$EO$24)=TRUE,1,0)+IF((AV107=$DP$25:$EO$25)=TRUE,1,0)=2,1,0))</f>
        <v>#N/A</v>
      </c>
      <c r="AZ107" s="35" t="str" cm="1">
        <f t="array" aca="1" ref="AZ107:BD107" ca="1">AJ107:AN107</f>
        <v/>
      </c>
      <c r="BA107" s="35" t="str">
        <f ca="1"/>
        <v/>
      </c>
      <c r="BB107" s="35" t="str">
        <f ca="1"/>
        <v/>
      </c>
      <c r="BC107" s="35" t="str">
        <f ca="1"/>
        <v/>
      </c>
      <c r="BD107" s="35" t="str">
        <f ca="1"/>
        <v/>
      </c>
      <c r="BE107" s="35">
        <f t="shared" si="52"/>
        <v>0</v>
      </c>
      <c r="BF107" s="35" t="e" cm="1">
        <f t="array" ref="BF107">IF(AND(BE107=1,AX107&lt;&gt;1),VLOOKUP(E107,변환표준점수!$H$8:$O$60,_xlfn.XMATCH('표점 계산기'!$AU107,변환표준점수!$I$6:$O$6)+1,FALSE),IF(AND($E107=0,$DW$4=1),INDEX($CQ$7:$CQ$73,SUM(IF(AO107=$CY$7:$CY$59,ROW($A$1:$A$50),0))),IF(AND($E107&lt;&gt;0,$DW$4&lt;&gt;1),INDEX($CM$7:$CM$73,SUM(IF(AO107=$CU$7:$CU$59,ROW($A$1:$A$50),0))),AO107:AS107)))</f>
        <v>#N/A</v>
      </c>
      <c r="BG107" s="35"/>
      <c r="BH107" s="35"/>
      <c r="BI107" s="35"/>
      <c r="BJ107" s="35"/>
      <c r="BK107" s="35" t="e">
        <f>VLOOKUP(G107,변환표준점수!$X$8:$AM$16,_xlfn.XMATCH(AU107,변환표준점수!$Y$5:$AM$5)+IF(OR(AW107=6,AW107=7,AW107=10,AW107=11),IF(AX107=1,0,1),0)+1,FALSE)</f>
        <v>#N/A</v>
      </c>
      <c r="BL107" s="35" t="e">
        <f>VLOOKUP(H107,변환표준점수!$AO$8:$BE$16,_xlfn.XMATCH(AU107,변환표준점수!$AP$5:$BE$5)+IF(OR(AW107=3,AW107=6,AW107=8,AW107=9,AW107=10),IF(AX107=1,0,1),0)+1,FALSE)</f>
        <v>#N/A</v>
      </c>
      <c r="BM107" s="35" t="e">
        <f>IF(I107=0,VLOOKUP(K107,변환표준점수!$BU$8:$CF$62,'표점 계산기'!$AW107+1,FALSE),VLOOKUP(I107,변환표준점수!$BH$8:$BS$62,'표점 계산기'!$AW107+1,FALSE))</f>
        <v>#N/A</v>
      </c>
      <c r="BN107" s="35" t="e">
        <f>IF(J107=0,VLOOKUP(L107,변환표준점수!$BU$8:$CF$62,'표점 계산기'!$AW107+1,FALSE),VLOOKUP(J107,변환표준점수!$BH$8:$BS$62,'표점 계산기'!$AW107+1,FALSE))</f>
        <v>#N/A</v>
      </c>
      <c r="BO107" s="35" cm="1">
        <f t="array" ref="BO107">IF(M107=0,0,IF(OR(AW107=3,AW107=4),0,IF(AW107=1,INDEX($DI$7:$DI$15,SUM(IF(M107&lt;$DH$7:$DH$15=TRUE,1,0))+1),VLOOKUP(M107,변환표준점수!$BH$8:$BS$62,'표점 계산기'!AW107+1,FALSE))))</f>
        <v>0</v>
      </c>
      <c r="BP107" s="35" t="e" cm="1">
        <f t="array" ref="BP107">INDEX($DP$24:$EO$31,COLUMN(C102),$AY107)</f>
        <v>#N/A</v>
      </c>
      <c r="BQ107" s="35" t="e" cm="1">
        <f t="array" ref="BQ107">INDEX($DP$24:$EO$31,COLUMN(D102),$AY107)</f>
        <v>#N/A</v>
      </c>
      <c r="BR107" s="35" t="e" cm="1">
        <f t="array" ref="BR107">INDEX($DP$24:$EO$31,COLUMN(E102),$AY107)</f>
        <v>#N/A</v>
      </c>
      <c r="BS107" s="35" t="e" cm="1">
        <f t="array" ref="BS107">INDEX($DP$24:$EO$31,COLUMN(F102),$AY107)</f>
        <v>#N/A</v>
      </c>
      <c r="BT107" s="35" t="e" cm="1">
        <f t="array" ref="BT107">INDEX($DP$24:$EO$31,COLUMN(G102),$AY107)</f>
        <v>#N/A</v>
      </c>
      <c r="BU107" s="35" t="e" cm="1">
        <f t="array" ref="BU107">INDEX($DP$24:$EO$31,COLUMN(H102),$AY107)</f>
        <v>#N/A</v>
      </c>
      <c r="BV107" s="59" t="str" cm="1">
        <f t="array" aca="1" ref="BV107:BZ107" ca="1">IFERROR(ROUND(IF(IFERROR(BF107:BJ107/BF107:BJ107,0)=1,(IFERROR(AZ107:BD107*BP107,0)+IFERROR(BF107:BJ107*BQ107,0)+(SUM(BM107:BO107)-MIN(BM107:BO107))*BR107+BK107*BS107+BL107*BT107)*BU107+BK107*(1-BS107)+BL107*(1-BT107)+IF(AW107=1,BO107,0),""),2),"")</f>
        <v/>
      </c>
      <c r="BW107" s="48" t="str">
        <f ca="1"/>
        <v/>
      </c>
      <c r="BX107" s="48" t="str">
        <f ca="1"/>
        <v/>
      </c>
      <c r="BY107" s="48" t="str">
        <f ca="1"/>
        <v/>
      </c>
      <c r="BZ107" s="60" t="str">
        <f ca="1"/>
        <v/>
      </c>
      <c r="CA107" s="6"/>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6">
        <v>0</v>
      </c>
      <c r="DL107" s="5">
        <v>48.52</v>
      </c>
      <c r="DM107" s="5">
        <v>48.93</v>
      </c>
      <c r="DN107" s="5"/>
      <c r="DO107" s="5"/>
      <c r="DP107" s="5"/>
      <c r="DQ107" s="5"/>
      <c r="DR107" s="5"/>
      <c r="DS107" s="5"/>
      <c r="DT107" s="5"/>
      <c r="DU107" s="6"/>
      <c r="DV107" s="6"/>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row>
    <row r="108" spans="1:162" x14ac:dyDescent="0.3">
      <c r="A108" s="5"/>
      <c r="B108" s="17" t="str">
        <f t="shared" si="34"/>
        <v/>
      </c>
      <c r="C108" s="23"/>
      <c r="D108" s="23"/>
      <c r="E108" s="23"/>
      <c r="F108" s="23"/>
      <c r="G108" s="23"/>
      <c r="H108" s="24"/>
      <c r="I108" s="24"/>
      <c r="J108" s="24"/>
      <c r="K108" s="24"/>
      <c r="L108" s="24"/>
      <c r="M108" s="24"/>
      <c r="N108" s="23"/>
      <c r="O108" s="24"/>
      <c r="P108" s="6"/>
      <c r="Q108" s="65">
        <f t="shared" si="35"/>
        <v>1</v>
      </c>
      <c r="R108" s="6" t="e">
        <f t="shared" si="41"/>
        <v>#N/A</v>
      </c>
      <c r="S108" s="6" t="e">
        <f t="shared" si="42"/>
        <v>#N/A</v>
      </c>
      <c r="T108" s="6" t="e">
        <f t="shared" si="43"/>
        <v>#N/A</v>
      </c>
      <c r="U108" s="6" t="e">
        <f t="shared" si="44"/>
        <v>#N/A</v>
      </c>
      <c r="V108" s="8" cm="1">
        <f t="array" ref="V108">IF(M108=0,0,IF(OR($DV$4=3,$DV$4=4),0,IF($DV$4=1,INDEX($DI$7:$DI$15,SUM(IF(M108&lt;$DH$7:$DH$15=TRUE,1,0))+1),VLOOKUP(M108,$DK$7:$DL$107,2,FALSE))))</f>
        <v>0</v>
      </c>
      <c r="W108" s="6" t="e">
        <f t="shared" si="33"/>
        <v>#N/A</v>
      </c>
      <c r="X108" s="65" cm="1">
        <f t="array" aca="1" ref="X108" ca="1">SUM(IF((IF(E108=0,INDIRECT(_xlfn.CONCAT($CQ$1,MATCH(F108,$CP$7:$CP$100,0)+6)):INDIRECT(_xlfn.CONCAT($CQ$1,MATCH(F108,$CP$7:$CP$100,0)+6+SUM(IF((F108=$CP$7:$CP$59)=TRUE,1,0))-1)),INDIRECT(_xlfn.CONCAT($CM$1,MATCH(E108,$CL$7:$CL$100,0)+6)):INDIRECT(_xlfn.CONCAT($CM$1,MATCH(E108,$CL$7:$CL$100,0)+6+SUM(IF((E108=$CL$7:$CL$59)=TRUE,1,0))-1)))*$S$3*$Q108)=0,0,1))</f>
        <v>2</v>
      </c>
      <c r="Y108" s="65" t="e" cm="1">
        <f t="array" aca="1" ref="Y108" ca="1">SUM(IF((TRANSPOSE(MMULT(MMULT(_xlfn.MUNIT(X108),IF(ROUND(MMULT(IF(E108=0,INDIRECT(_xlfn.CONCAT($CQ$1,MATCH(F108,$CP$7:$CP$100,0)+6)):INDIRECT(_xlfn.CONCAT($CQ$1,MATCH(F108,$CP$7:$CP$100,0)+6+SUM(IF((F108=$CP$7:$CP$59)=TRUE,1,0))-1)),INDIRECT(_xlfn.CONCAT($CM$1,MATCH(E108,$CL$7:$CL$100,0)+6)):INDIRECT(_xlfn.CONCAT($CM$1,MATCH(E108,$CL$7:$CL$100,0)+6+SUM(IF((E108=$CL$7:$CL$59)=TRUE,1,0))-1)))*$S$3*$Q108,1/TRANSPOSE(W108-INDIRECT(_xlfn.CONCAT($CI$1,MATCH(D108,$CH$7:$CH$100,0)+6)):INDIRECT(_xlfn.CONCAT($CI$1,MATCH(D108,$CH$7:$CH$100,0)+6+SUM(IF((D108=$CH$7:$CH$59)=TRUE,1,0))-1))*$R$3)),1)=1,1,0)),W108-INDIRECT(_xlfn.CONCAT($CI$1,MATCH(D108,$CH$7:$CH$100,0)+6)):INDIRECT(_xlfn.CONCAT($CI$1,MATCH(D108,$CH$7:$CH$100,0)+6+SUM(IF((D108=$CH$7:$CH$59)=TRUE,1,0))-1))*$R$3)))=0,0,1))</f>
        <v>#N/A</v>
      </c>
      <c r="Z108" s="65"/>
      <c r="AA108" s="65" t="str" cm="1">
        <f t="array" aca="1" ref="AA108" ca="1">IFERROR(ROUND(IF(_xlfn._xlws.SORT(TRANSPOSE(MMULT(MMULT(_xlfn.MUNIT(X108),IF(ROUND(MMULT(IF(E108=0,IF($DW$4=1,INDIRECT(_xlfn.CONCAT($CY$1,MATCH(F108,$CX$7:$CX$100,0)+6)):INDIRECT(_xlfn.CONCAT($CY$1,MATCH(F108,$CX$7:$CX$100,0)+6+SUM(IF((F108=$CX$7:$CX$59)=TRUE,1,0))-1)),INDIRECT(_xlfn.CONCAT($CQ$1,MATCH(F108,$CP$7:$CP$100,0)+6)):INDIRECT(_xlfn.CONCAT($CQ$1,MATCH(F108,$CP$7:$CP$100,0)+6+SUM(IF((F108=$CP$7:$CP$59)=TRUE,1,0))-1))),IF(OR($DW$4=2,$DW$4=3),INDIRECT(_xlfn.CONCAT($CU$1,MATCH(E108,$CT$7:$CT$100,0)+6)):INDIRECT(_xlfn.CONCAT($CU$1,MATCH(E108,$CT$7:$CT$100,0)+6+SUM(IF((E108=$CT$7:$CT$59)=TRUE,1,0))-1)),INDIRECT(_xlfn.CONCAT($CM$1,MATCH(E108,$CL$7:$CL$100,0)+6)):INDIRECT(_xlfn.CONCAT($CM$1,MATCH(E108,$CL$7:$CL$100,0)+6+SUM(IF((E108=$CL$7:$CL$59)=TRUE,1,0))-1))))*$S$3*IF(AND($DV$4=4,F108=0),1.1,1),1/TRANSPOSE(W108-INDIRECT(_xlfn.CONCAT($CI$1,MATCH(D108,$CH$7:$CH$100,0)+6)):INDIRECT(_xlfn.CONCAT($CI$1,MATCH(D108,$CH$7:$CH$100,0)+6+SUM(IF((D108=$CH$7:$CH$59)=TRUE,1,0))-1))*$R$3)),3)=1,1,0)),W108-INDIRECT(_xlfn.CONCAT($CI$1,MATCH(D108,$CH$7:$CH$100,0)+6)):INDIRECT(_xlfn.CONCAT($CI$1,MATCH(D108,$CH$7:$CH$100,0)+6+SUM(IF((D108=$CH$7:$CH$59)=TRUE,1,0))-1))*$R$3))/($S$3*$Q108),1,-1,TRUE)=0,"",_xlfn._xlws.SORT(TRANSPOSE(MMULT(MMULT(_xlfn.MUNIT(X108),IF(ROUND(MMULT(IF(E108=0,IF($DW$4=1,INDIRECT(_xlfn.CONCAT($CY$1,MATCH(F108,$CX$7:$CX$100,0)+6)):INDIRECT(_xlfn.CONCAT($CY$1,MATCH(F108,$CX$7:$CX$100,0)+6+SUM(IF((F108=$CX$7:$CX$59)=TRUE,1,0))-1)),INDIRECT(_xlfn.CONCAT($CQ$1,MATCH(F108,$CP$7:$CP$100,0)+6)):INDIRECT(_xlfn.CONCAT($CQ$1,MATCH(F108,$CP$7:$CP$100,0)+6+SUM(IF((F108=$CP$7:$CP$59)=TRUE,1,0))-1))),IF(OR($DW$4=2,$DW$4=3),INDIRECT(_xlfn.CONCAT($CU$1,MATCH(E108,$CT$7:$CT$100,0)+6)):INDIRECT(_xlfn.CONCAT($CU$1,MATCH(E108,$CT$7:$CT$100,0)+6+SUM(IF((E108=$CT$7:$CT$59)=TRUE,1,0))-1)),INDIRECT(_xlfn.CONCAT($CM$1,MATCH(E108,$CL$7:$CL$100,0)+6)):INDIRECT(_xlfn.CONCAT($CM$1,MATCH(E108,$CL$7:$CL$100,0)+6+SUM(IF((E108=$CL$7:$CL$59)=TRUE,1,0))-1))))*$S$3*IF(AND($DV$4=4,F108=0),1.1,1),1/TRANSPOSE(W108-INDIRECT(_xlfn.CONCAT($CI$1,MATCH(D108,$CH$7:$CH$100,0)+6)):INDIRECT(_xlfn.CONCAT($CI$1,MATCH(D108,$CH$7:$CH$100,0)+6+SUM(IF((D108=$CH$7:$CH$59)=TRUE,1,0))-1))*$R$3)),3)=1,1,0)),W108-INDIRECT(_xlfn.CONCAT($CI$1,MATCH(D108,$CH$7:$CH$100,0)+6)):INDIRECT(_xlfn.CONCAT($CI$1,MATCH(D108,$CH$7:$CH$100,0)+6+SUM(IF((D108=$CH$7:$CH$59)=TRUE,1,0))-1))*$R$3))/($S$3*$Q108),1,-1,TRUE)),1),"")</f>
        <v/>
      </c>
      <c r="AB108" s="65"/>
      <c r="AC108" s="65"/>
      <c r="AD108" s="65"/>
      <c r="AE108" s="65"/>
      <c r="AF108" s="65"/>
      <c r="AG108" s="65"/>
      <c r="AH108" s="65"/>
      <c r="AI108" s="6"/>
      <c r="AJ108" s="28" t="str">
        <f t="shared" ca="1" si="45"/>
        <v/>
      </c>
      <c r="AK108" s="29" t="str">
        <f t="shared" si="46"/>
        <v/>
      </c>
      <c r="AL108" s="29" t="str">
        <f t="shared" si="47"/>
        <v/>
      </c>
      <c r="AM108" s="29" t="str">
        <f t="shared" si="48"/>
        <v/>
      </c>
      <c r="AN108" s="112" t="str">
        <f t="shared" si="49"/>
        <v/>
      </c>
      <c r="AO108" s="28" t="str">
        <f t="shared" ca="1" si="36"/>
        <v/>
      </c>
      <c r="AP108" s="29" t="str">
        <f t="shared" si="37"/>
        <v/>
      </c>
      <c r="AQ108" s="29" t="str">
        <f t="shared" si="38"/>
        <v/>
      </c>
      <c r="AR108" s="29" t="str">
        <f t="shared" si="39"/>
        <v/>
      </c>
      <c r="AS108" s="30" t="str">
        <f t="shared" si="40"/>
        <v/>
      </c>
      <c r="AT108" s="6"/>
      <c r="AU108" s="20"/>
      <c r="AV108" s="20"/>
      <c r="AW108" s="44">
        <f t="shared" si="50"/>
        <v>12</v>
      </c>
      <c r="AX108" s="35" t="e">
        <f t="shared" si="51"/>
        <v>#N/A</v>
      </c>
      <c r="AY108" s="35" t="e" cm="1">
        <f t="array" ref="AY108">_xlfn.XMATCH(1,IF(IF((AU108=$DP$24:$EO$24)=TRUE,1,0)+IF((AV108=$DP$25:$EO$25)=TRUE,1,0)=2,1,0))</f>
        <v>#N/A</v>
      </c>
      <c r="AZ108" s="35" t="str" cm="1">
        <f t="array" aca="1" ref="AZ108:BD108" ca="1">AJ108:AN108</f>
        <v/>
      </c>
      <c r="BA108" s="35" t="str">
        <f ca="1"/>
        <v/>
      </c>
      <c r="BB108" s="35" t="str">
        <f ca="1"/>
        <v/>
      </c>
      <c r="BC108" s="35" t="str">
        <f ca="1"/>
        <v/>
      </c>
      <c r="BD108" s="35" t="str">
        <f ca="1"/>
        <v/>
      </c>
      <c r="BE108" s="35">
        <f t="shared" si="52"/>
        <v>0</v>
      </c>
      <c r="BF108" s="35" t="e" cm="1">
        <f t="array" ref="BF108">IF(AND(BE108=1,AX108&lt;&gt;1),VLOOKUP(E108,변환표준점수!$H$8:$O$60,_xlfn.XMATCH('표점 계산기'!$AU108,변환표준점수!$I$6:$O$6)+1,FALSE),IF(AND($E108=0,$DW$4=1),INDEX($CQ$7:$CQ$73,SUM(IF(AO108=$CY$7:$CY$59,ROW($A$1:$A$50),0))),IF(AND($E108&lt;&gt;0,$DW$4&lt;&gt;1),INDEX($CM$7:$CM$73,SUM(IF(AO108=$CU$7:$CU$59,ROW($A$1:$A$50),0))),AO108:AS108)))</f>
        <v>#N/A</v>
      </c>
      <c r="BG108" s="35"/>
      <c r="BH108" s="35"/>
      <c r="BI108" s="35"/>
      <c r="BJ108" s="35"/>
      <c r="BK108" s="35" t="e">
        <f>VLOOKUP(G108,변환표준점수!$X$8:$AM$16,_xlfn.XMATCH(AU108,변환표준점수!$Y$5:$AM$5)+IF(OR(AW108=6,AW108=7,AW108=10,AW108=11),IF(AX108=1,0,1),0)+1,FALSE)</f>
        <v>#N/A</v>
      </c>
      <c r="BL108" s="35" t="e">
        <f>VLOOKUP(H108,변환표준점수!$AO$8:$BE$16,_xlfn.XMATCH(AU108,변환표준점수!$AP$5:$BE$5)+IF(OR(AW108=3,AW108=6,AW108=8,AW108=9,AW108=10),IF(AX108=1,0,1),0)+1,FALSE)</f>
        <v>#N/A</v>
      </c>
      <c r="BM108" s="35" t="e">
        <f>IF(I108=0,VLOOKUP(K108,변환표준점수!$BU$8:$CF$62,'표점 계산기'!$AW108+1,FALSE),VLOOKUP(I108,변환표준점수!$BH$8:$BS$62,'표점 계산기'!$AW108+1,FALSE))</f>
        <v>#N/A</v>
      </c>
      <c r="BN108" s="35" t="e">
        <f>IF(J108=0,VLOOKUP(L108,변환표준점수!$BU$8:$CF$62,'표점 계산기'!$AW108+1,FALSE),VLOOKUP(J108,변환표준점수!$BH$8:$BS$62,'표점 계산기'!$AW108+1,FALSE))</f>
        <v>#N/A</v>
      </c>
      <c r="BO108" s="35" cm="1">
        <f t="array" ref="BO108">IF(M108=0,0,IF(OR(AW108=3,AW108=4),0,IF(AW108=1,INDEX($DI$7:$DI$15,SUM(IF(M108&lt;$DH$7:$DH$15=TRUE,1,0))+1),VLOOKUP(M108,변환표준점수!$BH$8:$BS$62,'표점 계산기'!AW108+1,FALSE))))</f>
        <v>0</v>
      </c>
      <c r="BP108" s="35" t="e" cm="1">
        <f t="array" ref="BP108">INDEX($DP$24:$EO$31,COLUMN(C103),$AY108)</f>
        <v>#N/A</v>
      </c>
      <c r="BQ108" s="35" t="e" cm="1">
        <f t="array" ref="BQ108">INDEX($DP$24:$EO$31,COLUMN(D103),$AY108)</f>
        <v>#N/A</v>
      </c>
      <c r="BR108" s="35" t="e" cm="1">
        <f t="array" ref="BR108">INDEX($DP$24:$EO$31,COLUMN(E103),$AY108)</f>
        <v>#N/A</v>
      </c>
      <c r="BS108" s="35" t="e" cm="1">
        <f t="array" ref="BS108">INDEX($DP$24:$EO$31,COLUMN(F103),$AY108)</f>
        <v>#N/A</v>
      </c>
      <c r="BT108" s="35" t="e" cm="1">
        <f t="array" ref="BT108">INDEX($DP$24:$EO$31,COLUMN(G103),$AY108)</f>
        <v>#N/A</v>
      </c>
      <c r="BU108" s="35" t="e" cm="1">
        <f t="array" ref="BU108">INDEX($DP$24:$EO$31,COLUMN(H103),$AY108)</f>
        <v>#N/A</v>
      </c>
      <c r="BV108" s="59" t="str" cm="1">
        <f t="array" aca="1" ref="BV108:BZ108" ca="1">IFERROR(ROUND(IF(IFERROR(BF108:BJ108/BF108:BJ108,0)=1,(IFERROR(AZ108:BD108*BP108,0)+IFERROR(BF108:BJ108*BQ108,0)+(SUM(BM108:BO108)-MIN(BM108:BO108))*BR108+BK108*BS108+BL108*BT108)*BU108+BK108*(1-BS108)+BL108*(1-BT108)+IF(AW108=1,BO108,0),""),2),"")</f>
        <v/>
      </c>
      <c r="BW108" s="48" t="str">
        <f ca="1"/>
        <v/>
      </c>
      <c r="BX108" s="48" t="str">
        <f ca="1"/>
        <v/>
      </c>
      <c r="BY108" s="48" t="str">
        <f ca="1"/>
        <v/>
      </c>
      <c r="BZ108" s="60" t="str">
        <f ca="1"/>
        <v/>
      </c>
      <c r="CA108" s="6"/>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6"/>
      <c r="DL108" s="5"/>
      <c r="DM108" s="5"/>
      <c r="DN108" s="5"/>
      <c r="DO108" s="5"/>
      <c r="DP108" s="5"/>
      <c r="DQ108" s="5"/>
      <c r="DR108" s="5"/>
      <c r="DS108" s="5"/>
      <c r="DT108" s="5"/>
      <c r="DU108" s="6"/>
      <c r="DV108" s="6"/>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row>
    <row r="109" spans="1:162" x14ac:dyDescent="0.3">
      <c r="A109" s="5"/>
      <c r="B109" s="17" t="str">
        <f t="shared" si="34"/>
        <v/>
      </c>
      <c r="C109" s="23"/>
      <c r="D109" s="23"/>
      <c r="E109" s="23"/>
      <c r="F109" s="23"/>
      <c r="G109" s="23"/>
      <c r="H109" s="24"/>
      <c r="I109" s="24"/>
      <c r="J109" s="24"/>
      <c r="K109" s="24"/>
      <c r="L109" s="24"/>
      <c r="M109" s="24"/>
      <c r="N109" s="23"/>
      <c r="O109" s="24"/>
      <c r="P109" s="6"/>
      <c r="Q109" s="65">
        <f t="shared" si="35"/>
        <v>1</v>
      </c>
      <c r="R109" s="6" t="e">
        <f t="shared" si="41"/>
        <v>#N/A</v>
      </c>
      <c r="S109" s="6" t="e">
        <f t="shared" si="42"/>
        <v>#N/A</v>
      </c>
      <c r="T109" s="6" t="e">
        <f t="shared" si="43"/>
        <v>#N/A</v>
      </c>
      <c r="U109" s="6" t="e">
        <f t="shared" si="44"/>
        <v>#N/A</v>
      </c>
      <c r="V109" s="8" cm="1">
        <f t="array" ref="V109">IF(M109=0,0,IF(OR($DV$4=3,$DV$4=4),0,IF($DV$4=1,INDEX($DI$7:$DI$15,SUM(IF(M109&lt;$DH$7:$DH$15=TRUE,1,0))+1),VLOOKUP(M109,$DK$7:$DL$107,2,FALSE))))</f>
        <v>0</v>
      </c>
      <c r="W109" s="6" t="e">
        <f t="shared" si="33"/>
        <v>#N/A</v>
      </c>
      <c r="X109" s="65" cm="1">
        <f t="array" aca="1" ref="X109" ca="1">SUM(IF((IF(E109=0,INDIRECT(_xlfn.CONCAT($CQ$1,MATCH(F109,$CP$7:$CP$100,0)+6)):INDIRECT(_xlfn.CONCAT($CQ$1,MATCH(F109,$CP$7:$CP$100,0)+6+SUM(IF((F109=$CP$7:$CP$59)=TRUE,1,0))-1)),INDIRECT(_xlfn.CONCAT($CM$1,MATCH(E109,$CL$7:$CL$100,0)+6)):INDIRECT(_xlfn.CONCAT($CM$1,MATCH(E109,$CL$7:$CL$100,0)+6+SUM(IF((E109=$CL$7:$CL$59)=TRUE,1,0))-1)))*$S$3*$Q109)=0,0,1))</f>
        <v>2</v>
      </c>
      <c r="Y109" s="65" t="e" cm="1">
        <f t="array" aca="1" ref="Y109" ca="1">SUM(IF((TRANSPOSE(MMULT(MMULT(_xlfn.MUNIT(X109),IF(ROUND(MMULT(IF(E109=0,INDIRECT(_xlfn.CONCAT($CQ$1,MATCH(F109,$CP$7:$CP$100,0)+6)):INDIRECT(_xlfn.CONCAT($CQ$1,MATCH(F109,$CP$7:$CP$100,0)+6+SUM(IF((F109=$CP$7:$CP$59)=TRUE,1,0))-1)),INDIRECT(_xlfn.CONCAT($CM$1,MATCH(E109,$CL$7:$CL$100,0)+6)):INDIRECT(_xlfn.CONCAT($CM$1,MATCH(E109,$CL$7:$CL$100,0)+6+SUM(IF((E109=$CL$7:$CL$59)=TRUE,1,0))-1)))*$S$3*$Q109,1/TRANSPOSE(W109-INDIRECT(_xlfn.CONCAT($CI$1,MATCH(D109,$CH$7:$CH$100,0)+6)):INDIRECT(_xlfn.CONCAT($CI$1,MATCH(D109,$CH$7:$CH$100,0)+6+SUM(IF((D109=$CH$7:$CH$59)=TRUE,1,0))-1))*$R$3)),1)=1,1,0)),W109-INDIRECT(_xlfn.CONCAT($CI$1,MATCH(D109,$CH$7:$CH$100,0)+6)):INDIRECT(_xlfn.CONCAT($CI$1,MATCH(D109,$CH$7:$CH$100,0)+6+SUM(IF((D109=$CH$7:$CH$59)=TRUE,1,0))-1))*$R$3)))=0,0,1))</f>
        <v>#N/A</v>
      </c>
      <c r="Z109" s="65"/>
      <c r="AA109" s="65" t="str" cm="1">
        <f t="array" aca="1" ref="AA109" ca="1">IFERROR(ROUND(IF(_xlfn._xlws.SORT(TRANSPOSE(MMULT(MMULT(_xlfn.MUNIT(X109),IF(ROUND(MMULT(IF(E109=0,IF($DW$4=1,INDIRECT(_xlfn.CONCAT($CY$1,MATCH(F109,$CX$7:$CX$100,0)+6)):INDIRECT(_xlfn.CONCAT($CY$1,MATCH(F109,$CX$7:$CX$100,0)+6+SUM(IF((F109=$CX$7:$CX$59)=TRUE,1,0))-1)),INDIRECT(_xlfn.CONCAT($CQ$1,MATCH(F109,$CP$7:$CP$100,0)+6)):INDIRECT(_xlfn.CONCAT($CQ$1,MATCH(F109,$CP$7:$CP$100,0)+6+SUM(IF((F109=$CP$7:$CP$59)=TRUE,1,0))-1))),IF(OR($DW$4=2,$DW$4=3),INDIRECT(_xlfn.CONCAT($CU$1,MATCH(E109,$CT$7:$CT$100,0)+6)):INDIRECT(_xlfn.CONCAT($CU$1,MATCH(E109,$CT$7:$CT$100,0)+6+SUM(IF((E109=$CT$7:$CT$59)=TRUE,1,0))-1)),INDIRECT(_xlfn.CONCAT($CM$1,MATCH(E109,$CL$7:$CL$100,0)+6)):INDIRECT(_xlfn.CONCAT($CM$1,MATCH(E109,$CL$7:$CL$100,0)+6+SUM(IF((E109=$CL$7:$CL$59)=TRUE,1,0))-1))))*$S$3*IF(AND($DV$4=4,F109=0),1.1,1),1/TRANSPOSE(W109-INDIRECT(_xlfn.CONCAT($CI$1,MATCH(D109,$CH$7:$CH$100,0)+6)):INDIRECT(_xlfn.CONCAT($CI$1,MATCH(D109,$CH$7:$CH$100,0)+6+SUM(IF((D109=$CH$7:$CH$59)=TRUE,1,0))-1))*$R$3)),3)=1,1,0)),W109-INDIRECT(_xlfn.CONCAT($CI$1,MATCH(D109,$CH$7:$CH$100,0)+6)):INDIRECT(_xlfn.CONCAT($CI$1,MATCH(D109,$CH$7:$CH$100,0)+6+SUM(IF((D109=$CH$7:$CH$59)=TRUE,1,0))-1))*$R$3))/($S$3*$Q109),1,-1,TRUE)=0,"",_xlfn._xlws.SORT(TRANSPOSE(MMULT(MMULT(_xlfn.MUNIT(X109),IF(ROUND(MMULT(IF(E109=0,IF($DW$4=1,INDIRECT(_xlfn.CONCAT($CY$1,MATCH(F109,$CX$7:$CX$100,0)+6)):INDIRECT(_xlfn.CONCAT($CY$1,MATCH(F109,$CX$7:$CX$100,0)+6+SUM(IF((F109=$CX$7:$CX$59)=TRUE,1,0))-1)),INDIRECT(_xlfn.CONCAT($CQ$1,MATCH(F109,$CP$7:$CP$100,0)+6)):INDIRECT(_xlfn.CONCAT($CQ$1,MATCH(F109,$CP$7:$CP$100,0)+6+SUM(IF((F109=$CP$7:$CP$59)=TRUE,1,0))-1))),IF(OR($DW$4=2,$DW$4=3),INDIRECT(_xlfn.CONCAT($CU$1,MATCH(E109,$CT$7:$CT$100,0)+6)):INDIRECT(_xlfn.CONCAT($CU$1,MATCH(E109,$CT$7:$CT$100,0)+6+SUM(IF((E109=$CT$7:$CT$59)=TRUE,1,0))-1)),INDIRECT(_xlfn.CONCAT($CM$1,MATCH(E109,$CL$7:$CL$100,0)+6)):INDIRECT(_xlfn.CONCAT($CM$1,MATCH(E109,$CL$7:$CL$100,0)+6+SUM(IF((E109=$CL$7:$CL$59)=TRUE,1,0))-1))))*$S$3*IF(AND($DV$4=4,F109=0),1.1,1),1/TRANSPOSE(W109-INDIRECT(_xlfn.CONCAT($CI$1,MATCH(D109,$CH$7:$CH$100,0)+6)):INDIRECT(_xlfn.CONCAT($CI$1,MATCH(D109,$CH$7:$CH$100,0)+6+SUM(IF((D109=$CH$7:$CH$59)=TRUE,1,0))-1))*$R$3)),3)=1,1,0)),W109-INDIRECT(_xlfn.CONCAT($CI$1,MATCH(D109,$CH$7:$CH$100,0)+6)):INDIRECT(_xlfn.CONCAT($CI$1,MATCH(D109,$CH$7:$CH$100,0)+6+SUM(IF((D109=$CH$7:$CH$59)=TRUE,1,0))-1))*$R$3))/($S$3*$Q109),1,-1,TRUE)),1),"")</f>
        <v/>
      </c>
      <c r="AB109" s="65"/>
      <c r="AC109" s="65"/>
      <c r="AD109" s="65"/>
      <c r="AE109" s="65"/>
      <c r="AF109" s="65"/>
      <c r="AG109" s="65"/>
      <c r="AH109" s="65"/>
      <c r="AI109" s="6"/>
      <c r="AJ109" s="28" t="str">
        <f t="shared" ca="1" si="45"/>
        <v/>
      </c>
      <c r="AK109" s="29" t="str">
        <f t="shared" si="46"/>
        <v/>
      </c>
      <c r="AL109" s="29" t="str">
        <f t="shared" si="47"/>
        <v/>
      </c>
      <c r="AM109" s="29" t="str">
        <f t="shared" si="48"/>
        <v/>
      </c>
      <c r="AN109" s="112" t="str">
        <f t="shared" si="49"/>
        <v/>
      </c>
      <c r="AO109" s="28" t="str">
        <f t="shared" ca="1" si="36"/>
        <v/>
      </c>
      <c r="AP109" s="29" t="str">
        <f t="shared" si="37"/>
        <v/>
      </c>
      <c r="AQ109" s="29" t="str">
        <f t="shared" si="38"/>
        <v/>
      </c>
      <c r="AR109" s="29" t="str">
        <f t="shared" si="39"/>
        <v/>
      </c>
      <c r="AS109" s="30" t="str">
        <f t="shared" si="40"/>
        <v/>
      </c>
      <c r="AT109" s="6"/>
      <c r="AU109" s="20"/>
      <c r="AV109" s="20"/>
      <c r="AW109" s="44">
        <f t="shared" si="50"/>
        <v>12</v>
      </c>
      <c r="AX109" s="35" t="e">
        <f t="shared" si="51"/>
        <v>#N/A</v>
      </c>
      <c r="AY109" s="35" t="e" cm="1">
        <f t="array" ref="AY109">_xlfn.XMATCH(1,IF(IF((AU109=$DP$24:$EO$24)=TRUE,1,0)+IF((AV109=$DP$25:$EO$25)=TRUE,1,0)=2,1,0))</f>
        <v>#N/A</v>
      </c>
      <c r="AZ109" s="35" t="str" cm="1">
        <f t="array" aca="1" ref="AZ109:BD109" ca="1">AJ109:AN109</f>
        <v/>
      </c>
      <c r="BA109" s="35" t="str">
        <f ca="1"/>
        <v/>
      </c>
      <c r="BB109" s="35" t="str">
        <f ca="1"/>
        <v/>
      </c>
      <c r="BC109" s="35" t="str">
        <f ca="1"/>
        <v/>
      </c>
      <c r="BD109" s="35" t="str">
        <f ca="1"/>
        <v/>
      </c>
      <c r="BE109" s="35">
        <f t="shared" si="52"/>
        <v>0</v>
      </c>
      <c r="BF109" s="35" t="e" cm="1">
        <f t="array" ref="BF109">IF(AND(BE109=1,AX109&lt;&gt;1),VLOOKUP(E109,변환표준점수!$H$8:$O$60,_xlfn.XMATCH('표점 계산기'!$AU109,변환표준점수!$I$6:$O$6)+1,FALSE),IF(AND($E109=0,$DW$4=1),INDEX($CQ$7:$CQ$73,SUM(IF(AO109=$CY$7:$CY$59,ROW($A$1:$A$50),0))),IF(AND($E109&lt;&gt;0,$DW$4&lt;&gt;1),INDEX($CM$7:$CM$73,SUM(IF(AO109=$CU$7:$CU$59,ROW($A$1:$A$50),0))),AO109:AS109)))</f>
        <v>#N/A</v>
      </c>
      <c r="BG109" s="35"/>
      <c r="BH109" s="35"/>
      <c r="BI109" s="35"/>
      <c r="BJ109" s="35"/>
      <c r="BK109" s="35" t="e">
        <f>VLOOKUP(G109,변환표준점수!$X$8:$AM$16,_xlfn.XMATCH(AU109,변환표준점수!$Y$5:$AM$5)+IF(OR(AW109=6,AW109=7,AW109=10,AW109=11),IF(AX109=1,0,1),0)+1,FALSE)</f>
        <v>#N/A</v>
      </c>
      <c r="BL109" s="35" t="e">
        <f>VLOOKUP(H109,변환표준점수!$AO$8:$BE$16,_xlfn.XMATCH(AU109,변환표준점수!$AP$5:$BE$5)+IF(OR(AW109=3,AW109=6,AW109=8,AW109=9,AW109=10),IF(AX109=1,0,1),0)+1,FALSE)</f>
        <v>#N/A</v>
      </c>
      <c r="BM109" s="35" t="e">
        <f>IF(I109=0,VLOOKUP(K109,변환표준점수!$BU$8:$CF$62,'표점 계산기'!$AW109+1,FALSE),VLOOKUP(I109,변환표준점수!$BH$8:$BS$62,'표점 계산기'!$AW109+1,FALSE))</f>
        <v>#N/A</v>
      </c>
      <c r="BN109" s="35" t="e">
        <f>IF(J109=0,VLOOKUP(L109,변환표준점수!$BU$8:$CF$62,'표점 계산기'!$AW109+1,FALSE),VLOOKUP(J109,변환표준점수!$BH$8:$BS$62,'표점 계산기'!$AW109+1,FALSE))</f>
        <v>#N/A</v>
      </c>
      <c r="BO109" s="35" cm="1">
        <f t="array" ref="BO109">IF(M109=0,0,IF(OR(AW109=3,AW109=4),0,IF(AW109=1,INDEX($DI$7:$DI$15,SUM(IF(M109&lt;$DH$7:$DH$15=TRUE,1,0))+1),VLOOKUP(M109,변환표준점수!$BH$8:$BS$62,'표점 계산기'!AW109+1,FALSE))))</f>
        <v>0</v>
      </c>
      <c r="BP109" s="35" t="e" cm="1">
        <f t="array" ref="BP109">INDEX($DP$24:$EO$31,COLUMN(C104),$AY109)</f>
        <v>#N/A</v>
      </c>
      <c r="BQ109" s="35" t="e" cm="1">
        <f t="array" ref="BQ109">INDEX($DP$24:$EO$31,COLUMN(D104),$AY109)</f>
        <v>#N/A</v>
      </c>
      <c r="BR109" s="35" t="e" cm="1">
        <f t="array" ref="BR109">INDEX($DP$24:$EO$31,COLUMN(E104),$AY109)</f>
        <v>#N/A</v>
      </c>
      <c r="BS109" s="35" t="e" cm="1">
        <f t="array" ref="BS109">INDEX($DP$24:$EO$31,COLUMN(F104),$AY109)</f>
        <v>#N/A</v>
      </c>
      <c r="BT109" s="35" t="e" cm="1">
        <f t="array" ref="BT109">INDEX($DP$24:$EO$31,COLUMN(G104),$AY109)</f>
        <v>#N/A</v>
      </c>
      <c r="BU109" s="35" t="e" cm="1">
        <f t="array" ref="BU109">INDEX($DP$24:$EO$31,COLUMN(H104),$AY109)</f>
        <v>#N/A</v>
      </c>
      <c r="BV109" s="59" t="str" cm="1">
        <f t="array" aca="1" ref="BV109:BZ109" ca="1">IFERROR(ROUND(IF(IFERROR(BF109:BJ109/BF109:BJ109,0)=1,(IFERROR(AZ109:BD109*BP109,0)+IFERROR(BF109:BJ109*BQ109,0)+(SUM(BM109:BO109)-MIN(BM109:BO109))*BR109+BK109*BS109+BL109*BT109)*BU109+BK109*(1-BS109)+BL109*(1-BT109)+IF(AW109=1,BO109,0),""),2),"")</f>
        <v/>
      </c>
      <c r="BW109" s="48" t="str">
        <f ca="1"/>
        <v/>
      </c>
      <c r="BX109" s="48" t="str">
        <f ca="1"/>
        <v/>
      </c>
      <c r="BY109" s="48" t="str">
        <f ca="1"/>
        <v/>
      </c>
      <c r="BZ109" s="60" t="str">
        <f ca="1"/>
        <v/>
      </c>
      <c r="CA109" s="6"/>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6"/>
      <c r="DL109" s="5"/>
      <c r="DM109" s="5"/>
      <c r="DN109" s="5"/>
      <c r="DO109" s="5"/>
      <c r="DP109" s="5"/>
      <c r="DQ109" s="5"/>
      <c r="DR109" s="5"/>
      <c r="DS109" s="5"/>
      <c r="DT109" s="5"/>
      <c r="DU109" s="6"/>
      <c r="DV109" s="6"/>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row>
    <row r="110" spans="1:162" x14ac:dyDescent="0.3">
      <c r="A110" s="5"/>
      <c r="B110" s="17" t="str">
        <f t="shared" si="34"/>
        <v/>
      </c>
      <c r="C110" s="23"/>
      <c r="D110" s="23"/>
      <c r="E110" s="23"/>
      <c r="F110" s="23"/>
      <c r="G110" s="23"/>
      <c r="H110" s="24"/>
      <c r="I110" s="24"/>
      <c r="J110" s="24"/>
      <c r="K110" s="24"/>
      <c r="L110" s="24"/>
      <c r="M110" s="24"/>
      <c r="N110" s="23"/>
      <c r="O110" s="24"/>
      <c r="P110" s="6"/>
      <c r="Q110" s="65">
        <f t="shared" si="35"/>
        <v>1</v>
      </c>
      <c r="R110" s="6" t="e">
        <f t="shared" si="41"/>
        <v>#N/A</v>
      </c>
      <c r="S110" s="6" t="e">
        <f t="shared" si="42"/>
        <v>#N/A</v>
      </c>
      <c r="T110" s="6" t="e">
        <f t="shared" si="43"/>
        <v>#N/A</v>
      </c>
      <c r="U110" s="6" t="e">
        <f t="shared" si="44"/>
        <v>#N/A</v>
      </c>
      <c r="V110" s="8" cm="1">
        <f t="array" ref="V110">IF(M110=0,0,IF(OR($DV$4=3,$DV$4=4),0,IF($DV$4=1,INDEX($DI$7:$DI$15,SUM(IF(M110&lt;$DH$7:$DH$15=TRUE,1,0))+1),VLOOKUP(M110,$DK$7:$DL$107,2,FALSE))))</f>
        <v>0</v>
      </c>
      <c r="W110" s="6" t="e">
        <f t="shared" si="33"/>
        <v>#N/A</v>
      </c>
      <c r="X110" s="65" cm="1">
        <f t="array" aca="1" ref="X110" ca="1">SUM(IF((IF(E110=0,INDIRECT(_xlfn.CONCAT($CQ$1,MATCH(F110,$CP$7:$CP$100,0)+6)):INDIRECT(_xlfn.CONCAT($CQ$1,MATCH(F110,$CP$7:$CP$100,0)+6+SUM(IF((F110=$CP$7:$CP$59)=TRUE,1,0))-1)),INDIRECT(_xlfn.CONCAT($CM$1,MATCH(E110,$CL$7:$CL$100,0)+6)):INDIRECT(_xlfn.CONCAT($CM$1,MATCH(E110,$CL$7:$CL$100,0)+6+SUM(IF((E110=$CL$7:$CL$59)=TRUE,1,0))-1)))*$S$3*$Q110)=0,0,1))</f>
        <v>2</v>
      </c>
      <c r="Y110" s="65" t="e" cm="1">
        <f t="array" aca="1" ref="Y110" ca="1">SUM(IF((TRANSPOSE(MMULT(MMULT(_xlfn.MUNIT(X110),IF(ROUND(MMULT(IF(E110=0,INDIRECT(_xlfn.CONCAT($CQ$1,MATCH(F110,$CP$7:$CP$100,0)+6)):INDIRECT(_xlfn.CONCAT($CQ$1,MATCH(F110,$CP$7:$CP$100,0)+6+SUM(IF((F110=$CP$7:$CP$59)=TRUE,1,0))-1)),INDIRECT(_xlfn.CONCAT($CM$1,MATCH(E110,$CL$7:$CL$100,0)+6)):INDIRECT(_xlfn.CONCAT($CM$1,MATCH(E110,$CL$7:$CL$100,0)+6+SUM(IF((E110=$CL$7:$CL$59)=TRUE,1,0))-1)))*$S$3*$Q110,1/TRANSPOSE(W110-INDIRECT(_xlfn.CONCAT($CI$1,MATCH(D110,$CH$7:$CH$100,0)+6)):INDIRECT(_xlfn.CONCAT($CI$1,MATCH(D110,$CH$7:$CH$100,0)+6+SUM(IF((D110=$CH$7:$CH$59)=TRUE,1,0))-1))*$R$3)),1)=1,1,0)),W110-INDIRECT(_xlfn.CONCAT($CI$1,MATCH(D110,$CH$7:$CH$100,0)+6)):INDIRECT(_xlfn.CONCAT($CI$1,MATCH(D110,$CH$7:$CH$100,0)+6+SUM(IF((D110=$CH$7:$CH$59)=TRUE,1,0))-1))*$R$3)))=0,0,1))</f>
        <v>#N/A</v>
      </c>
      <c r="Z110" s="65"/>
      <c r="AA110" s="65" t="str" cm="1">
        <f t="array" aca="1" ref="AA110" ca="1">IFERROR(ROUND(IF(_xlfn._xlws.SORT(TRANSPOSE(MMULT(MMULT(_xlfn.MUNIT(X110),IF(ROUND(MMULT(IF(E110=0,IF($DW$4=1,INDIRECT(_xlfn.CONCAT($CY$1,MATCH(F110,$CX$7:$CX$100,0)+6)):INDIRECT(_xlfn.CONCAT($CY$1,MATCH(F110,$CX$7:$CX$100,0)+6+SUM(IF((F110=$CX$7:$CX$59)=TRUE,1,0))-1)),INDIRECT(_xlfn.CONCAT($CQ$1,MATCH(F110,$CP$7:$CP$100,0)+6)):INDIRECT(_xlfn.CONCAT($CQ$1,MATCH(F110,$CP$7:$CP$100,0)+6+SUM(IF((F110=$CP$7:$CP$59)=TRUE,1,0))-1))),IF(OR($DW$4=2,$DW$4=3),INDIRECT(_xlfn.CONCAT($CU$1,MATCH(E110,$CT$7:$CT$100,0)+6)):INDIRECT(_xlfn.CONCAT($CU$1,MATCH(E110,$CT$7:$CT$100,0)+6+SUM(IF((E110=$CT$7:$CT$59)=TRUE,1,0))-1)),INDIRECT(_xlfn.CONCAT($CM$1,MATCH(E110,$CL$7:$CL$100,0)+6)):INDIRECT(_xlfn.CONCAT($CM$1,MATCH(E110,$CL$7:$CL$100,0)+6+SUM(IF((E110=$CL$7:$CL$59)=TRUE,1,0))-1))))*$S$3*IF(AND($DV$4=4,F110=0),1.1,1),1/TRANSPOSE(W110-INDIRECT(_xlfn.CONCAT($CI$1,MATCH(D110,$CH$7:$CH$100,0)+6)):INDIRECT(_xlfn.CONCAT($CI$1,MATCH(D110,$CH$7:$CH$100,0)+6+SUM(IF((D110=$CH$7:$CH$59)=TRUE,1,0))-1))*$R$3)),3)=1,1,0)),W110-INDIRECT(_xlfn.CONCAT($CI$1,MATCH(D110,$CH$7:$CH$100,0)+6)):INDIRECT(_xlfn.CONCAT($CI$1,MATCH(D110,$CH$7:$CH$100,0)+6+SUM(IF((D110=$CH$7:$CH$59)=TRUE,1,0))-1))*$R$3))/($S$3*$Q110),1,-1,TRUE)=0,"",_xlfn._xlws.SORT(TRANSPOSE(MMULT(MMULT(_xlfn.MUNIT(X110),IF(ROUND(MMULT(IF(E110=0,IF($DW$4=1,INDIRECT(_xlfn.CONCAT($CY$1,MATCH(F110,$CX$7:$CX$100,0)+6)):INDIRECT(_xlfn.CONCAT($CY$1,MATCH(F110,$CX$7:$CX$100,0)+6+SUM(IF((F110=$CX$7:$CX$59)=TRUE,1,0))-1)),INDIRECT(_xlfn.CONCAT($CQ$1,MATCH(F110,$CP$7:$CP$100,0)+6)):INDIRECT(_xlfn.CONCAT($CQ$1,MATCH(F110,$CP$7:$CP$100,0)+6+SUM(IF((F110=$CP$7:$CP$59)=TRUE,1,0))-1))),IF(OR($DW$4=2,$DW$4=3),INDIRECT(_xlfn.CONCAT($CU$1,MATCH(E110,$CT$7:$CT$100,0)+6)):INDIRECT(_xlfn.CONCAT($CU$1,MATCH(E110,$CT$7:$CT$100,0)+6+SUM(IF((E110=$CT$7:$CT$59)=TRUE,1,0))-1)),INDIRECT(_xlfn.CONCAT($CM$1,MATCH(E110,$CL$7:$CL$100,0)+6)):INDIRECT(_xlfn.CONCAT($CM$1,MATCH(E110,$CL$7:$CL$100,0)+6+SUM(IF((E110=$CL$7:$CL$59)=TRUE,1,0))-1))))*$S$3*IF(AND($DV$4=4,F110=0),1.1,1),1/TRANSPOSE(W110-INDIRECT(_xlfn.CONCAT($CI$1,MATCH(D110,$CH$7:$CH$100,0)+6)):INDIRECT(_xlfn.CONCAT($CI$1,MATCH(D110,$CH$7:$CH$100,0)+6+SUM(IF((D110=$CH$7:$CH$59)=TRUE,1,0))-1))*$R$3)),3)=1,1,0)),W110-INDIRECT(_xlfn.CONCAT($CI$1,MATCH(D110,$CH$7:$CH$100,0)+6)):INDIRECT(_xlfn.CONCAT($CI$1,MATCH(D110,$CH$7:$CH$100,0)+6+SUM(IF((D110=$CH$7:$CH$59)=TRUE,1,0))-1))*$R$3))/($S$3*$Q110),1,-1,TRUE)),1),"")</f>
        <v/>
      </c>
      <c r="AB110" s="65"/>
      <c r="AC110" s="65"/>
      <c r="AD110" s="65"/>
      <c r="AE110" s="65"/>
      <c r="AF110" s="65"/>
      <c r="AG110" s="65"/>
      <c r="AH110" s="65"/>
      <c r="AI110" s="6"/>
      <c r="AJ110" s="28" t="str">
        <f t="shared" ca="1" si="45"/>
        <v/>
      </c>
      <c r="AK110" s="29" t="str">
        <f t="shared" si="46"/>
        <v/>
      </c>
      <c r="AL110" s="29" t="str">
        <f t="shared" si="47"/>
        <v/>
      </c>
      <c r="AM110" s="29" t="str">
        <f t="shared" si="48"/>
        <v/>
      </c>
      <c r="AN110" s="112" t="str">
        <f t="shared" si="49"/>
        <v/>
      </c>
      <c r="AO110" s="28" t="str">
        <f t="shared" ca="1" si="36"/>
        <v/>
      </c>
      <c r="AP110" s="29" t="str">
        <f t="shared" si="37"/>
        <v/>
      </c>
      <c r="AQ110" s="29" t="str">
        <f t="shared" si="38"/>
        <v/>
      </c>
      <c r="AR110" s="29" t="str">
        <f t="shared" si="39"/>
        <v/>
      </c>
      <c r="AS110" s="30" t="str">
        <f t="shared" si="40"/>
        <v/>
      </c>
      <c r="AT110" s="6"/>
      <c r="AU110" s="20"/>
      <c r="AV110" s="20"/>
      <c r="AW110" s="44">
        <f t="shared" si="50"/>
        <v>12</v>
      </c>
      <c r="AX110" s="35" t="e">
        <f t="shared" si="51"/>
        <v>#N/A</v>
      </c>
      <c r="AY110" s="35" t="e" cm="1">
        <f t="array" ref="AY110">_xlfn.XMATCH(1,IF(IF((AU110=$DP$24:$EO$24)=TRUE,1,0)+IF((AV110=$DP$25:$EO$25)=TRUE,1,0)=2,1,0))</f>
        <v>#N/A</v>
      </c>
      <c r="AZ110" s="35" t="str" cm="1">
        <f t="array" aca="1" ref="AZ110:BD110" ca="1">AJ110:AN110</f>
        <v/>
      </c>
      <c r="BA110" s="35" t="str">
        <f ca="1"/>
        <v/>
      </c>
      <c r="BB110" s="35" t="str">
        <f ca="1"/>
        <v/>
      </c>
      <c r="BC110" s="35" t="str">
        <f ca="1"/>
        <v/>
      </c>
      <c r="BD110" s="35" t="str">
        <f ca="1"/>
        <v/>
      </c>
      <c r="BE110" s="35">
        <f t="shared" si="52"/>
        <v>0</v>
      </c>
      <c r="BF110" s="35" t="e" cm="1">
        <f t="array" ref="BF110">IF(AND(BE110=1,AX110&lt;&gt;1),VLOOKUP(E110,변환표준점수!$H$8:$O$60,_xlfn.XMATCH('표점 계산기'!$AU110,변환표준점수!$I$6:$O$6)+1,FALSE),IF(AND($E110=0,$DW$4=1),INDEX($CQ$7:$CQ$73,SUM(IF(AO110=$CY$7:$CY$59,ROW($A$1:$A$50),0))),IF(AND($E110&lt;&gt;0,$DW$4&lt;&gt;1),INDEX($CM$7:$CM$73,SUM(IF(AO110=$CU$7:$CU$59,ROW($A$1:$A$50),0))),AO110:AS110)))</f>
        <v>#N/A</v>
      </c>
      <c r="BG110" s="35"/>
      <c r="BH110" s="35"/>
      <c r="BI110" s="35"/>
      <c r="BJ110" s="35"/>
      <c r="BK110" s="35" t="e">
        <f>VLOOKUP(G110,변환표준점수!$X$8:$AM$16,_xlfn.XMATCH(AU110,변환표준점수!$Y$5:$AM$5)+IF(OR(AW110=6,AW110=7,AW110=10,AW110=11),IF(AX110=1,0,1),0)+1,FALSE)</f>
        <v>#N/A</v>
      </c>
      <c r="BL110" s="35" t="e">
        <f>VLOOKUP(H110,변환표준점수!$AO$8:$BE$16,_xlfn.XMATCH(AU110,변환표준점수!$AP$5:$BE$5)+IF(OR(AW110=3,AW110=6,AW110=8,AW110=9,AW110=10),IF(AX110=1,0,1),0)+1,FALSE)</f>
        <v>#N/A</v>
      </c>
      <c r="BM110" s="35" t="e">
        <f>IF(I110=0,VLOOKUP(K110,변환표준점수!$BU$8:$CF$62,'표점 계산기'!$AW110+1,FALSE),VLOOKUP(I110,변환표준점수!$BH$8:$BS$62,'표점 계산기'!$AW110+1,FALSE))</f>
        <v>#N/A</v>
      </c>
      <c r="BN110" s="35" t="e">
        <f>IF(J110=0,VLOOKUP(L110,변환표준점수!$BU$8:$CF$62,'표점 계산기'!$AW110+1,FALSE),VLOOKUP(J110,변환표준점수!$BH$8:$BS$62,'표점 계산기'!$AW110+1,FALSE))</f>
        <v>#N/A</v>
      </c>
      <c r="BO110" s="35" cm="1">
        <f t="array" ref="BO110">IF(M110=0,0,IF(OR(AW110=3,AW110=4),0,IF(AW110=1,INDEX($DI$7:$DI$15,SUM(IF(M110&lt;$DH$7:$DH$15=TRUE,1,0))+1),VLOOKUP(M110,변환표준점수!$BH$8:$BS$62,'표점 계산기'!AW110+1,FALSE))))</f>
        <v>0</v>
      </c>
      <c r="BP110" s="35" t="e" cm="1">
        <f t="array" ref="BP110">INDEX($DP$24:$EO$31,COLUMN(C105),$AY110)</f>
        <v>#N/A</v>
      </c>
      <c r="BQ110" s="35" t="e" cm="1">
        <f t="array" ref="BQ110">INDEX($DP$24:$EO$31,COLUMN(D105),$AY110)</f>
        <v>#N/A</v>
      </c>
      <c r="BR110" s="35" t="e" cm="1">
        <f t="array" ref="BR110">INDEX($DP$24:$EO$31,COLUMN(E105),$AY110)</f>
        <v>#N/A</v>
      </c>
      <c r="BS110" s="35" t="e" cm="1">
        <f t="array" ref="BS110">INDEX($DP$24:$EO$31,COLUMN(F105),$AY110)</f>
        <v>#N/A</v>
      </c>
      <c r="BT110" s="35" t="e" cm="1">
        <f t="array" ref="BT110">INDEX($DP$24:$EO$31,COLUMN(G105),$AY110)</f>
        <v>#N/A</v>
      </c>
      <c r="BU110" s="35" t="e" cm="1">
        <f t="array" ref="BU110">INDEX($DP$24:$EO$31,COLUMN(H105),$AY110)</f>
        <v>#N/A</v>
      </c>
      <c r="BV110" s="59" t="str" cm="1">
        <f t="array" aca="1" ref="BV110:BZ110" ca="1">IFERROR(ROUND(IF(IFERROR(BF110:BJ110/BF110:BJ110,0)=1,(IFERROR(AZ110:BD110*BP110,0)+IFERROR(BF110:BJ110*BQ110,0)+(SUM(BM110:BO110)-MIN(BM110:BO110))*BR110+BK110*BS110+BL110*BT110)*BU110+BK110*(1-BS110)+BL110*(1-BT110)+IF(AW110=1,BO110,0),""),2),"")</f>
        <v/>
      </c>
      <c r="BW110" s="48" t="str">
        <f ca="1"/>
        <v/>
      </c>
      <c r="BX110" s="48" t="str">
        <f ca="1"/>
        <v/>
      </c>
      <c r="BY110" s="48" t="str">
        <f ca="1"/>
        <v/>
      </c>
      <c r="BZ110" s="60" t="str">
        <f ca="1"/>
        <v/>
      </c>
      <c r="CA110" s="6"/>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6"/>
      <c r="DV110" s="6"/>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row>
    <row r="111" spans="1:162" x14ac:dyDescent="0.3">
      <c r="A111" s="5"/>
      <c r="B111" s="17" t="str">
        <f t="shared" si="34"/>
        <v/>
      </c>
      <c r="C111" s="23"/>
      <c r="D111" s="23"/>
      <c r="E111" s="23"/>
      <c r="F111" s="23"/>
      <c r="G111" s="23"/>
      <c r="H111" s="24"/>
      <c r="I111" s="24"/>
      <c r="J111" s="24"/>
      <c r="K111" s="24"/>
      <c r="L111" s="24"/>
      <c r="M111" s="24"/>
      <c r="N111" s="23"/>
      <c r="O111" s="24"/>
      <c r="P111" s="6"/>
      <c r="Q111" s="65">
        <f t="shared" si="35"/>
        <v>1</v>
      </c>
      <c r="R111" s="6" t="e">
        <f t="shared" si="41"/>
        <v>#N/A</v>
      </c>
      <c r="S111" s="6" t="e">
        <f t="shared" si="42"/>
        <v>#N/A</v>
      </c>
      <c r="T111" s="6" t="e">
        <f t="shared" si="43"/>
        <v>#N/A</v>
      </c>
      <c r="U111" s="6" t="e">
        <f t="shared" si="44"/>
        <v>#N/A</v>
      </c>
      <c r="V111" s="8" cm="1">
        <f t="array" ref="V111">IF(M111=0,0,IF(OR($DV$4=3,$DV$4=4),0,IF($DV$4=1,INDEX($DI$7:$DI$15,SUM(IF(M111&lt;$DH$7:$DH$15=TRUE,1,0))+1),VLOOKUP(M111,$DK$7:$DL$107,2,FALSE))))</f>
        <v>0</v>
      </c>
      <c r="W111" s="6" t="e">
        <f t="shared" si="33"/>
        <v>#N/A</v>
      </c>
      <c r="X111" s="65" cm="1">
        <f t="array" aca="1" ref="X111" ca="1">SUM(IF((IF(E111=0,INDIRECT(_xlfn.CONCAT($CQ$1,MATCH(F111,$CP$7:$CP$100,0)+6)):INDIRECT(_xlfn.CONCAT($CQ$1,MATCH(F111,$CP$7:$CP$100,0)+6+SUM(IF((F111=$CP$7:$CP$59)=TRUE,1,0))-1)),INDIRECT(_xlfn.CONCAT($CM$1,MATCH(E111,$CL$7:$CL$100,0)+6)):INDIRECT(_xlfn.CONCAT($CM$1,MATCH(E111,$CL$7:$CL$100,0)+6+SUM(IF((E111=$CL$7:$CL$59)=TRUE,1,0))-1)))*$S$3*$Q111)=0,0,1))</f>
        <v>2</v>
      </c>
      <c r="Y111" s="65" t="e" cm="1">
        <f t="array" aca="1" ref="Y111" ca="1">SUM(IF((TRANSPOSE(MMULT(MMULT(_xlfn.MUNIT(X111),IF(ROUND(MMULT(IF(E111=0,INDIRECT(_xlfn.CONCAT($CQ$1,MATCH(F111,$CP$7:$CP$100,0)+6)):INDIRECT(_xlfn.CONCAT($CQ$1,MATCH(F111,$CP$7:$CP$100,0)+6+SUM(IF((F111=$CP$7:$CP$59)=TRUE,1,0))-1)),INDIRECT(_xlfn.CONCAT($CM$1,MATCH(E111,$CL$7:$CL$100,0)+6)):INDIRECT(_xlfn.CONCAT($CM$1,MATCH(E111,$CL$7:$CL$100,0)+6+SUM(IF((E111=$CL$7:$CL$59)=TRUE,1,0))-1)))*$S$3*$Q111,1/TRANSPOSE(W111-INDIRECT(_xlfn.CONCAT($CI$1,MATCH(D111,$CH$7:$CH$100,0)+6)):INDIRECT(_xlfn.CONCAT($CI$1,MATCH(D111,$CH$7:$CH$100,0)+6+SUM(IF((D111=$CH$7:$CH$59)=TRUE,1,0))-1))*$R$3)),1)=1,1,0)),W111-INDIRECT(_xlfn.CONCAT($CI$1,MATCH(D111,$CH$7:$CH$100,0)+6)):INDIRECT(_xlfn.CONCAT($CI$1,MATCH(D111,$CH$7:$CH$100,0)+6+SUM(IF((D111=$CH$7:$CH$59)=TRUE,1,0))-1))*$R$3)))=0,0,1))</f>
        <v>#N/A</v>
      </c>
      <c r="Z111" s="65"/>
      <c r="AA111" s="65" t="str" cm="1">
        <f t="array" aca="1" ref="AA111" ca="1">IFERROR(ROUND(IF(_xlfn._xlws.SORT(TRANSPOSE(MMULT(MMULT(_xlfn.MUNIT(X111),IF(ROUND(MMULT(IF(E111=0,IF($DW$4=1,INDIRECT(_xlfn.CONCAT($CY$1,MATCH(F111,$CX$7:$CX$100,0)+6)):INDIRECT(_xlfn.CONCAT($CY$1,MATCH(F111,$CX$7:$CX$100,0)+6+SUM(IF((F111=$CX$7:$CX$59)=TRUE,1,0))-1)),INDIRECT(_xlfn.CONCAT($CQ$1,MATCH(F111,$CP$7:$CP$100,0)+6)):INDIRECT(_xlfn.CONCAT($CQ$1,MATCH(F111,$CP$7:$CP$100,0)+6+SUM(IF((F111=$CP$7:$CP$59)=TRUE,1,0))-1))),IF(OR($DW$4=2,$DW$4=3),INDIRECT(_xlfn.CONCAT($CU$1,MATCH(E111,$CT$7:$CT$100,0)+6)):INDIRECT(_xlfn.CONCAT($CU$1,MATCH(E111,$CT$7:$CT$100,0)+6+SUM(IF((E111=$CT$7:$CT$59)=TRUE,1,0))-1)),INDIRECT(_xlfn.CONCAT($CM$1,MATCH(E111,$CL$7:$CL$100,0)+6)):INDIRECT(_xlfn.CONCAT($CM$1,MATCH(E111,$CL$7:$CL$100,0)+6+SUM(IF((E111=$CL$7:$CL$59)=TRUE,1,0))-1))))*$S$3*IF(AND($DV$4=4,F111=0),1.1,1),1/TRANSPOSE(W111-INDIRECT(_xlfn.CONCAT($CI$1,MATCH(D111,$CH$7:$CH$100,0)+6)):INDIRECT(_xlfn.CONCAT($CI$1,MATCH(D111,$CH$7:$CH$100,0)+6+SUM(IF((D111=$CH$7:$CH$59)=TRUE,1,0))-1))*$R$3)),3)=1,1,0)),W111-INDIRECT(_xlfn.CONCAT($CI$1,MATCH(D111,$CH$7:$CH$100,0)+6)):INDIRECT(_xlfn.CONCAT($CI$1,MATCH(D111,$CH$7:$CH$100,0)+6+SUM(IF((D111=$CH$7:$CH$59)=TRUE,1,0))-1))*$R$3))/($S$3*$Q111),1,-1,TRUE)=0,"",_xlfn._xlws.SORT(TRANSPOSE(MMULT(MMULT(_xlfn.MUNIT(X111),IF(ROUND(MMULT(IF(E111=0,IF($DW$4=1,INDIRECT(_xlfn.CONCAT($CY$1,MATCH(F111,$CX$7:$CX$100,0)+6)):INDIRECT(_xlfn.CONCAT($CY$1,MATCH(F111,$CX$7:$CX$100,0)+6+SUM(IF((F111=$CX$7:$CX$59)=TRUE,1,0))-1)),INDIRECT(_xlfn.CONCAT($CQ$1,MATCH(F111,$CP$7:$CP$100,0)+6)):INDIRECT(_xlfn.CONCAT($CQ$1,MATCH(F111,$CP$7:$CP$100,0)+6+SUM(IF((F111=$CP$7:$CP$59)=TRUE,1,0))-1))),IF(OR($DW$4=2,$DW$4=3),INDIRECT(_xlfn.CONCAT($CU$1,MATCH(E111,$CT$7:$CT$100,0)+6)):INDIRECT(_xlfn.CONCAT($CU$1,MATCH(E111,$CT$7:$CT$100,0)+6+SUM(IF((E111=$CT$7:$CT$59)=TRUE,1,0))-1)),INDIRECT(_xlfn.CONCAT($CM$1,MATCH(E111,$CL$7:$CL$100,0)+6)):INDIRECT(_xlfn.CONCAT($CM$1,MATCH(E111,$CL$7:$CL$100,0)+6+SUM(IF((E111=$CL$7:$CL$59)=TRUE,1,0))-1))))*$S$3*IF(AND($DV$4=4,F111=0),1.1,1),1/TRANSPOSE(W111-INDIRECT(_xlfn.CONCAT($CI$1,MATCH(D111,$CH$7:$CH$100,0)+6)):INDIRECT(_xlfn.CONCAT($CI$1,MATCH(D111,$CH$7:$CH$100,0)+6+SUM(IF((D111=$CH$7:$CH$59)=TRUE,1,0))-1))*$R$3)),3)=1,1,0)),W111-INDIRECT(_xlfn.CONCAT($CI$1,MATCH(D111,$CH$7:$CH$100,0)+6)):INDIRECT(_xlfn.CONCAT($CI$1,MATCH(D111,$CH$7:$CH$100,0)+6+SUM(IF((D111=$CH$7:$CH$59)=TRUE,1,0))-1))*$R$3))/($S$3*$Q111),1,-1,TRUE)),1),"")</f>
        <v/>
      </c>
      <c r="AB111" s="65"/>
      <c r="AC111" s="65"/>
      <c r="AD111" s="65"/>
      <c r="AE111" s="65"/>
      <c r="AF111" s="65"/>
      <c r="AG111" s="65"/>
      <c r="AH111" s="65"/>
      <c r="AI111" s="6"/>
      <c r="AJ111" s="28" t="str">
        <f t="shared" ca="1" si="45"/>
        <v/>
      </c>
      <c r="AK111" s="29" t="str">
        <f t="shared" si="46"/>
        <v/>
      </c>
      <c r="AL111" s="29" t="str">
        <f t="shared" si="47"/>
        <v/>
      </c>
      <c r="AM111" s="29" t="str">
        <f t="shared" si="48"/>
        <v/>
      </c>
      <c r="AN111" s="112" t="str">
        <f t="shared" si="49"/>
        <v/>
      </c>
      <c r="AO111" s="28" t="str">
        <f t="shared" ca="1" si="36"/>
        <v/>
      </c>
      <c r="AP111" s="29" t="str">
        <f t="shared" si="37"/>
        <v/>
      </c>
      <c r="AQ111" s="29" t="str">
        <f t="shared" si="38"/>
        <v/>
      </c>
      <c r="AR111" s="29" t="str">
        <f t="shared" si="39"/>
        <v/>
      </c>
      <c r="AS111" s="30" t="str">
        <f t="shared" si="40"/>
        <v/>
      </c>
      <c r="AT111" s="6"/>
      <c r="AU111" s="20"/>
      <c r="AV111" s="20"/>
      <c r="AW111" s="44">
        <f t="shared" si="50"/>
        <v>12</v>
      </c>
      <c r="AX111" s="35" t="e">
        <f t="shared" si="51"/>
        <v>#N/A</v>
      </c>
      <c r="AY111" s="35" t="e" cm="1">
        <f t="array" ref="AY111">_xlfn.XMATCH(1,IF(IF((AU111=$DP$24:$EO$24)=TRUE,1,0)+IF((AV111=$DP$25:$EO$25)=TRUE,1,0)=2,1,0))</f>
        <v>#N/A</v>
      </c>
      <c r="AZ111" s="35" t="str" cm="1">
        <f t="array" aca="1" ref="AZ111:BD111" ca="1">AJ111:AN111</f>
        <v/>
      </c>
      <c r="BA111" s="35" t="str">
        <f ca="1"/>
        <v/>
      </c>
      <c r="BB111" s="35" t="str">
        <f ca="1"/>
        <v/>
      </c>
      <c r="BC111" s="35" t="str">
        <f ca="1"/>
        <v/>
      </c>
      <c r="BD111" s="35" t="str">
        <f ca="1"/>
        <v/>
      </c>
      <c r="BE111" s="35">
        <f t="shared" si="52"/>
        <v>0</v>
      </c>
      <c r="BF111" s="35" t="e" cm="1">
        <f t="array" ref="BF111">IF(AND(BE111=1,AX111&lt;&gt;1),VLOOKUP(E111,변환표준점수!$H$8:$O$60,_xlfn.XMATCH('표점 계산기'!$AU111,변환표준점수!$I$6:$O$6)+1,FALSE),IF(AND($E111=0,$DW$4=1),INDEX($CQ$7:$CQ$73,SUM(IF(AO111=$CY$7:$CY$59,ROW($A$1:$A$50),0))),IF(AND($E111&lt;&gt;0,$DW$4&lt;&gt;1),INDEX($CM$7:$CM$73,SUM(IF(AO111=$CU$7:$CU$59,ROW($A$1:$A$50),0))),AO111:AS111)))</f>
        <v>#N/A</v>
      </c>
      <c r="BG111" s="35"/>
      <c r="BH111" s="35"/>
      <c r="BI111" s="35"/>
      <c r="BJ111" s="35"/>
      <c r="BK111" s="35" t="e">
        <f>VLOOKUP(G111,변환표준점수!$X$8:$AM$16,_xlfn.XMATCH(AU111,변환표준점수!$Y$5:$AM$5)+IF(OR(AW111=6,AW111=7,AW111=10,AW111=11),IF(AX111=1,0,1),0)+1,FALSE)</f>
        <v>#N/A</v>
      </c>
      <c r="BL111" s="35" t="e">
        <f>VLOOKUP(H111,변환표준점수!$AO$8:$BE$16,_xlfn.XMATCH(AU111,변환표준점수!$AP$5:$BE$5)+IF(OR(AW111=3,AW111=6,AW111=8,AW111=9,AW111=10),IF(AX111=1,0,1),0)+1,FALSE)</f>
        <v>#N/A</v>
      </c>
      <c r="BM111" s="35" t="e">
        <f>IF(I111=0,VLOOKUP(K111,변환표준점수!$BU$8:$CF$62,'표점 계산기'!$AW111+1,FALSE),VLOOKUP(I111,변환표준점수!$BH$8:$BS$62,'표점 계산기'!$AW111+1,FALSE))</f>
        <v>#N/A</v>
      </c>
      <c r="BN111" s="35" t="e">
        <f>IF(J111=0,VLOOKUP(L111,변환표준점수!$BU$8:$CF$62,'표점 계산기'!$AW111+1,FALSE),VLOOKUP(J111,변환표준점수!$BH$8:$BS$62,'표점 계산기'!$AW111+1,FALSE))</f>
        <v>#N/A</v>
      </c>
      <c r="BO111" s="35" cm="1">
        <f t="array" ref="BO111">IF(M111=0,0,IF(OR(AW111=3,AW111=4),0,IF(AW111=1,INDEX($DI$7:$DI$15,SUM(IF(M111&lt;$DH$7:$DH$15=TRUE,1,0))+1),VLOOKUP(M111,변환표준점수!$BH$8:$BS$62,'표점 계산기'!AW111+1,FALSE))))</f>
        <v>0</v>
      </c>
      <c r="BP111" s="35" t="e" cm="1">
        <f t="array" ref="BP111">INDEX($DP$24:$EO$31,COLUMN(C106),$AY111)</f>
        <v>#N/A</v>
      </c>
      <c r="BQ111" s="35" t="e" cm="1">
        <f t="array" ref="BQ111">INDEX($DP$24:$EO$31,COLUMN(D106),$AY111)</f>
        <v>#N/A</v>
      </c>
      <c r="BR111" s="35" t="e" cm="1">
        <f t="array" ref="BR111">INDEX($DP$24:$EO$31,COLUMN(E106),$AY111)</f>
        <v>#N/A</v>
      </c>
      <c r="BS111" s="35" t="e" cm="1">
        <f t="array" ref="BS111">INDEX($DP$24:$EO$31,COLUMN(F106),$AY111)</f>
        <v>#N/A</v>
      </c>
      <c r="BT111" s="35" t="e" cm="1">
        <f t="array" ref="BT111">INDEX($DP$24:$EO$31,COLUMN(G106),$AY111)</f>
        <v>#N/A</v>
      </c>
      <c r="BU111" s="35" t="e" cm="1">
        <f t="array" ref="BU111">INDEX($DP$24:$EO$31,COLUMN(H106),$AY111)</f>
        <v>#N/A</v>
      </c>
      <c r="BV111" s="59" t="str" cm="1">
        <f t="array" aca="1" ref="BV111:BZ111" ca="1">IFERROR(ROUND(IF(IFERROR(BF111:BJ111/BF111:BJ111,0)=1,(IFERROR(AZ111:BD111*BP111,0)+IFERROR(BF111:BJ111*BQ111,0)+(SUM(BM111:BO111)-MIN(BM111:BO111))*BR111+BK111*BS111+BL111*BT111)*BU111+BK111*(1-BS111)+BL111*(1-BT111)+IF(AW111=1,BO111,0),""),2),"")</f>
        <v/>
      </c>
      <c r="BW111" s="48" t="str">
        <f ca="1"/>
        <v/>
      </c>
      <c r="BX111" s="48" t="str">
        <f ca="1"/>
        <v/>
      </c>
      <c r="BY111" s="48" t="str">
        <f ca="1"/>
        <v/>
      </c>
      <c r="BZ111" s="60" t="str">
        <f ca="1"/>
        <v/>
      </c>
      <c r="CA111" s="6"/>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6"/>
      <c r="DL111" s="5"/>
      <c r="DM111" s="5"/>
      <c r="DN111" s="5"/>
      <c r="DO111" s="5"/>
      <c r="DP111" s="5"/>
      <c r="DQ111" s="5"/>
      <c r="DR111" s="5"/>
      <c r="DS111" s="5"/>
      <c r="DT111" s="5"/>
      <c r="DU111" s="6"/>
      <c r="DV111" s="6"/>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row>
    <row r="112" spans="1:162" x14ac:dyDescent="0.3">
      <c r="A112" s="5"/>
      <c r="B112" s="17" t="str">
        <f t="shared" si="34"/>
        <v/>
      </c>
      <c r="C112" s="23"/>
      <c r="D112" s="23"/>
      <c r="E112" s="23"/>
      <c r="F112" s="23"/>
      <c r="G112" s="23"/>
      <c r="H112" s="24"/>
      <c r="I112" s="24"/>
      <c r="J112" s="24"/>
      <c r="K112" s="24"/>
      <c r="L112" s="24"/>
      <c r="M112" s="24"/>
      <c r="N112" s="23"/>
      <c r="O112" s="24"/>
      <c r="P112" s="6"/>
      <c r="Q112" s="65">
        <f t="shared" si="35"/>
        <v>1</v>
      </c>
      <c r="R112" s="6" t="e">
        <f t="shared" si="41"/>
        <v>#N/A</v>
      </c>
      <c r="S112" s="6" t="e">
        <f t="shared" si="42"/>
        <v>#N/A</v>
      </c>
      <c r="T112" s="6" t="e">
        <f t="shared" si="43"/>
        <v>#N/A</v>
      </c>
      <c r="U112" s="6" t="e">
        <f t="shared" si="44"/>
        <v>#N/A</v>
      </c>
      <c r="V112" s="8" cm="1">
        <f t="array" ref="V112">IF(M112=0,0,IF(OR($DV$4=3,$DV$4=4),0,IF($DV$4=1,INDEX($DI$7:$DI$15,SUM(IF(M112&lt;$DH$7:$DH$15=TRUE,1,0))+1),VLOOKUP(M112,$DK$7:$DL$107,2,FALSE))))</f>
        <v>0</v>
      </c>
      <c r="W112" s="6" t="e">
        <f t="shared" si="33"/>
        <v>#N/A</v>
      </c>
      <c r="X112" s="65" cm="1">
        <f t="array" aca="1" ref="X112" ca="1">SUM(IF((IF(E112=0,INDIRECT(_xlfn.CONCAT($CQ$1,MATCH(F112,$CP$7:$CP$100,0)+6)):INDIRECT(_xlfn.CONCAT($CQ$1,MATCH(F112,$CP$7:$CP$100,0)+6+SUM(IF((F112=$CP$7:$CP$59)=TRUE,1,0))-1)),INDIRECT(_xlfn.CONCAT($CM$1,MATCH(E112,$CL$7:$CL$100,0)+6)):INDIRECT(_xlfn.CONCAT($CM$1,MATCH(E112,$CL$7:$CL$100,0)+6+SUM(IF((E112=$CL$7:$CL$59)=TRUE,1,0))-1)))*$S$3*$Q112)=0,0,1))</f>
        <v>2</v>
      </c>
      <c r="Y112" s="65" t="e" cm="1">
        <f t="array" aca="1" ref="Y112" ca="1">SUM(IF((TRANSPOSE(MMULT(MMULT(_xlfn.MUNIT(X112),IF(ROUND(MMULT(IF(E112=0,INDIRECT(_xlfn.CONCAT($CQ$1,MATCH(F112,$CP$7:$CP$100,0)+6)):INDIRECT(_xlfn.CONCAT($CQ$1,MATCH(F112,$CP$7:$CP$100,0)+6+SUM(IF((F112=$CP$7:$CP$59)=TRUE,1,0))-1)),INDIRECT(_xlfn.CONCAT($CM$1,MATCH(E112,$CL$7:$CL$100,0)+6)):INDIRECT(_xlfn.CONCAT($CM$1,MATCH(E112,$CL$7:$CL$100,0)+6+SUM(IF((E112=$CL$7:$CL$59)=TRUE,1,0))-1)))*$S$3*$Q112,1/TRANSPOSE(W112-INDIRECT(_xlfn.CONCAT($CI$1,MATCH(D112,$CH$7:$CH$100,0)+6)):INDIRECT(_xlfn.CONCAT($CI$1,MATCH(D112,$CH$7:$CH$100,0)+6+SUM(IF((D112=$CH$7:$CH$59)=TRUE,1,0))-1))*$R$3)),1)=1,1,0)),W112-INDIRECT(_xlfn.CONCAT($CI$1,MATCH(D112,$CH$7:$CH$100,0)+6)):INDIRECT(_xlfn.CONCAT($CI$1,MATCH(D112,$CH$7:$CH$100,0)+6+SUM(IF((D112=$CH$7:$CH$59)=TRUE,1,0))-1))*$R$3)))=0,0,1))</f>
        <v>#N/A</v>
      </c>
      <c r="Z112" s="65"/>
      <c r="AA112" s="65" t="str" cm="1">
        <f t="array" aca="1" ref="AA112" ca="1">IFERROR(ROUND(IF(_xlfn._xlws.SORT(TRANSPOSE(MMULT(MMULT(_xlfn.MUNIT(X112),IF(ROUND(MMULT(IF(E112=0,IF($DW$4=1,INDIRECT(_xlfn.CONCAT($CY$1,MATCH(F112,$CX$7:$CX$100,0)+6)):INDIRECT(_xlfn.CONCAT($CY$1,MATCH(F112,$CX$7:$CX$100,0)+6+SUM(IF((F112=$CX$7:$CX$59)=TRUE,1,0))-1)),INDIRECT(_xlfn.CONCAT($CQ$1,MATCH(F112,$CP$7:$CP$100,0)+6)):INDIRECT(_xlfn.CONCAT($CQ$1,MATCH(F112,$CP$7:$CP$100,0)+6+SUM(IF((F112=$CP$7:$CP$59)=TRUE,1,0))-1))),IF(OR($DW$4=2,$DW$4=3),INDIRECT(_xlfn.CONCAT($CU$1,MATCH(E112,$CT$7:$CT$100,0)+6)):INDIRECT(_xlfn.CONCAT($CU$1,MATCH(E112,$CT$7:$CT$100,0)+6+SUM(IF((E112=$CT$7:$CT$59)=TRUE,1,0))-1)),INDIRECT(_xlfn.CONCAT($CM$1,MATCH(E112,$CL$7:$CL$100,0)+6)):INDIRECT(_xlfn.CONCAT($CM$1,MATCH(E112,$CL$7:$CL$100,0)+6+SUM(IF((E112=$CL$7:$CL$59)=TRUE,1,0))-1))))*$S$3*IF(AND($DV$4=4,F112=0),1.1,1),1/TRANSPOSE(W112-INDIRECT(_xlfn.CONCAT($CI$1,MATCH(D112,$CH$7:$CH$100,0)+6)):INDIRECT(_xlfn.CONCAT($CI$1,MATCH(D112,$CH$7:$CH$100,0)+6+SUM(IF((D112=$CH$7:$CH$59)=TRUE,1,0))-1))*$R$3)),3)=1,1,0)),W112-INDIRECT(_xlfn.CONCAT($CI$1,MATCH(D112,$CH$7:$CH$100,0)+6)):INDIRECT(_xlfn.CONCAT($CI$1,MATCH(D112,$CH$7:$CH$100,0)+6+SUM(IF((D112=$CH$7:$CH$59)=TRUE,1,0))-1))*$R$3))/($S$3*$Q112),1,-1,TRUE)=0,"",_xlfn._xlws.SORT(TRANSPOSE(MMULT(MMULT(_xlfn.MUNIT(X112),IF(ROUND(MMULT(IF(E112=0,IF($DW$4=1,INDIRECT(_xlfn.CONCAT($CY$1,MATCH(F112,$CX$7:$CX$100,0)+6)):INDIRECT(_xlfn.CONCAT($CY$1,MATCH(F112,$CX$7:$CX$100,0)+6+SUM(IF((F112=$CX$7:$CX$59)=TRUE,1,0))-1)),INDIRECT(_xlfn.CONCAT($CQ$1,MATCH(F112,$CP$7:$CP$100,0)+6)):INDIRECT(_xlfn.CONCAT($CQ$1,MATCH(F112,$CP$7:$CP$100,0)+6+SUM(IF((F112=$CP$7:$CP$59)=TRUE,1,0))-1))),IF(OR($DW$4=2,$DW$4=3),INDIRECT(_xlfn.CONCAT($CU$1,MATCH(E112,$CT$7:$CT$100,0)+6)):INDIRECT(_xlfn.CONCAT($CU$1,MATCH(E112,$CT$7:$CT$100,0)+6+SUM(IF((E112=$CT$7:$CT$59)=TRUE,1,0))-1)),INDIRECT(_xlfn.CONCAT($CM$1,MATCH(E112,$CL$7:$CL$100,0)+6)):INDIRECT(_xlfn.CONCAT($CM$1,MATCH(E112,$CL$7:$CL$100,0)+6+SUM(IF((E112=$CL$7:$CL$59)=TRUE,1,0))-1))))*$S$3*IF(AND($DV$4=4,F112=0),1.1,1),1/TRANSPOSE(W112-INDIRECT(_xlfn.CONCAT($CI$1,MATCH(D112,$CH$7:$CH$100,0)+6)):INDIRECT(_xlfn.CONCAT($CI$1,MATCH(D112,$CH$7:$CH$100,0)+6+SUM(IF((D112=$CH$7:$CH$59)=TRUE,1,0))-1))*$R$3)),3)=1,1,0)),W112-INDIRECT(_xlfn.CONCAT($CI$1,MATCH(D112,$CH$7:$CH$100,0)+6)):INDIRECT(_xlfn.CONCAT($CI$1,MATCH(D112,$CH$7:$CH$100,0)+6+SUM(IF((D112=$CH$7:$CH$59)=TRUE,1,0))-1))*$R$3))/($S$3*$Q112),1,-1,TRUE)),1),"")</f>
        <v/>
      </c>
      <c r="AB112" s="65"/>
      <c r="AC112" s="65"/>
      <c r="AD112" s="65"/>
      <c r="AE112" s="65"/>
      <c r="AF112" s="65"/>
      <c r="AG112" s="65"/>
      <c r="AH112" s="65"/>
      <c r="AI112" s="6"/>
      <c r="AJ112" s="28" t="str">
        <f t="shared" ca="1" si="45"/>
        <v/>
      </c>
      <c r="AK112" s="29" t="str">
        <f t="shared" si="46"/>
        <v/>
      </c>
      <c r="AL112" s="29" t="str">
        <f t="shared" si="47"/>
        <v/>
      </c>
      <c r="AM112" s="29" t="str">
        <f t="shared" si="48"/>
        <v/>
      </c>
      <c r="AN112" s="112" t="str">
        <f t="shared" si="49"/>
        <v/>
      </c>
      <c r="AO112" s="28" t="str">
        <f t="shared" ca="1" si="36"/>
        <v/>
      </c>
      <c r="AP112" s="29" t="str">
        <f t="shared" si="37"/>
        <v/>
      </c>
      <c r="AQ112" s="29" t="str">
        <f t="shared" si="38"/>
        <v/>
      </c>
      <c r="AR112" s="29" t="str">
        <f t="shared" si="39"/>
        <v/>
      </c>
      <c r="AS112" s="30" t="str">
        <f t="shared" si="40"/>
        <v/>
      </c>
      <c r="AT112" s="6"/>
      <c r="AU112" s="20"/>
      <c r="AV112" s="20"/>
      <c r="AW112" s="44">
        <f t="shared" si="50"/>
        <v>12</v>
      </c>
      <c r="AX112" s="35" t="e">
        <f t="shared" si="51"/>
        <v>#N/A</v>
      </c>
      <c r="AY112" s="35" t="e" cm="1">
        <f t="array" ref="AY112">_xlfn.XMATCH(1,IF(IF((AU112=$DP$24:$EO$24)=TRUE,1,0)+IF((AV112=$DP$25:$EO$25)=TRUE,1,0)=2,1,0))</f>
        <v>#N/A</v>
      </c>
      <c r="AZ112" s="35" t="str" cm="1">
        <f t="array" aca="1" ref="AZ112:BD112" ca="1">AJ112:AN112</f>
        <v/>
      </c>
      <c r="BA112" s="35" t="str">
        <f ca="1"/>
        <v/>
      </c>
      <c r="BB112" s="35" t="str">
        <f ca="1"/>
        <v/>
      </c>
      <c r="BC112" s="35" t="str">
        <f ca="1"/>
        <v/>
      </c>
      <c r="BD112" s="35" t="str">
        <f ca="1"/>
        <v/>
      </c>
      <c r="BE112" s="35">
        <f t="shared" si="52"/>
        <v>0</v>
      </c>
      <c r="BF112" s="35" t="e" cm="1">
        <f t="array" ref="BF112">IF(AND(BE112=1,AX112&lt;&gt;1),VLOOKUP(E112,변환표준점수!$H$8:$O$60,_xlfn.XMATCH('표점 계산기'!$AU112,변환표준점수!$I$6:$O$6)+1,FALSE),IF(AND($E112=0,$DW$4=1),INDEX($CQ$7:$CQ$73,SUM(IF(AO112=$CY$7:$CY$59,ROW($A$1:$A$50),0))),IF(AND($E112&lt;&gt;0,$DW$4&lt;&gt;1),INDEX($CM$7:$CM$73,SUM(IF(AO112=$CU$7:$CU$59,ROW($A$1:$A$50),0))),AO112:AS112)))</f>
        <v>#N/A</v>
      </c>
      <c r="BG112" s="35"/>
      <c r="BH112" s="35"/>
      <c r="BI112" s="35"/>
      <c r="BJ112" s="35"/>
      <c r="BK112" s="35" t="e">
        <f>VLOOKUP(G112,변환표준점수!$X$8:$AM$16,_xlfn.XMATCH(AU112,변환표준점수!$Y$5:$AM$5)+IF(OR(AW112=6,AW112=7,AW112=10,AW112=11),IF(AX112=1,0,1),0)+1,FALSE)</f>
        <v>#N/A</v>
      </c>
      <c r="BL112" s="35" t="e">
        <f>VLOOKUP(H112,변환표준점수!$AO$8:$BE$16,_xlfn.XMATCH(AU112,변환표준점수!$AP$5:$BE$5)+IF(OR(AW112=3,AW112=6,AW112=8,AW112=9,AW112=10),IF(AX112=1,0,1),0)+1,FALSE)</f>
        <v>#N/A</v>
      </c>
      <c r="BM112" s="35" t="e">
        <f>IF(I112=0,VLOOKUP(K112,변환표준점수!$BU$8:$CF$62,'표점 계산기'!$AW112+1,FALSE),VLOOKUP(I112,변환표준점수!$BH$8:$BS$62,'표점 계산기'!$AW112+1,FALSE))</f>
        <v>#N/A</v>
      </c>
      <c r="BN112" s="35" t="e">
        <f>IF(J112=0,VLOOKUP(L112,변환표준점수!$BU$8:$CF$62,'표점 계산기'!$AW112+1,FALSE),VLOOKUP(J112,변환표준점수!$BH$8:$BS$62,'표점 계산기'!$AW112+1,FALSE))</f>
        <v>#N/A</v>
      </c>
      <c r="BO112" s="35" cm="1">
        <f t="array" ref="BO112">IF(M112=0,0,IF(OR(AW112=3,AW112=4),0,IF(AW112=1,INDEX($DI$7:$DI$15,SUM(IF(M112&lt;$DH$7:$DH$15=TRUE,1,0))+1),VLOOKUP(M112,변환표준점수!$BH$8:$BS$62,'표점 계산기'!AW112+1,FALSE))))</f>
        <v>0</v>
      </c>
      <c r="BP112" s="35" t="e" cm="1">
        <f t="array" ref="BP112">INDEX($DP$24:$EO$31,COLUMN(C107),$AY112)</f>
        <v>#N/A</v>
      </c>
      <c r="BQ112" s="35" t="e" cm="1">
        <f t="array" ref="BQ112">INDEX($DP$24:$EO$31,COLUMN(D107),$AY112)</f>
        <v>#N/A</v>
      </c>
      <c r="BR112" s="35" t="e" cm="1">
        <f t="array" ref="BR112">INDEX($DP$24:$EO$31,COLUMN(E107),$AY112)</f>
        <v>#N/A</v>
      </c>
      <c r="BS112" s="35" t="e" cm="1">
        <f t="array" ref="BS112">INDEX($DP$24:$EO$31,COLUMN(F107),$AY112)</f>
        <v>#N/A</v>
      </c>
      <c r="BT112" s="35" t="e" cm="1">
        <f t="array" ref="BT112">INDEX($DP$24:$EO$31,COLUMN(G107),$AY112)</f>
        <v>#N/A</v>
      </c>
      <c r="BU112" s="35" t="e" cm="1">
        <f t="array" ref="BU112">INDEX($DP$24:$EO$31,COLUMN(H107),$AY112)</f>
        <v>#N/A</v>
      </c>
      <c r="BV112" s="59" t="str" cm="1">
        <f t="array" aca="1" ref="BV112:BZ112" ca="1">IFERROR(ROUND(IF(IFERROR(BF112:BJ112/BF112:BJ112,0)=1,(IFERROR(AZ112:BD112*BP112,0)+IFERROR(BF112:BJ112*BQ112,0)+(SUM(BM112:BO112)-MIN(BM112:BO112))*BR112+BK112*BS112+BL112*BT112)*BU112+BK112*(1-BS112)+BL112*(1-BT112)+IF(AW112=1,BO112,0),""),2),"")</f>
        <v/>
      </c>
      <c r="BW112" s="48" t="str">
        <f ca="1"/>
        <v/>
      </c>
      <c r="BX112" s="48" t="str">
        <f ca="1"/>
        <v/>
      </c>
      <c r="BY112" s="48" t="str">
        <f ca="1"/>
        <v/>
      </c>
      <c r="BZ112" s="60" t="str">
        <f ca="1"/>
        <v/>
      </c>
      <c r="CA112" s="6"/>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6"/>
      <c r="DL112" s="5"/>
      <c r="DM112" s="5"/>
      <c r="DN112" s="5"/>
      <c r="DO112" s="5"/>
      <c r="DP112" s="5"/>
      <c r="DQ112" s="5"/>
      <c r="DR112" s="5"/>
      <c r="DS112" s="5"/>
      <c r="DT112" s="5"/>
      <c r="DU112" s="6"/>
      <c r="DV112" s="6"/>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row>
    <row r="113" spans="1:162" x14ac:dyDescent="0.3">
      <c r="A113" s="5"/>
      <c r="B113" s="17" t="str">
        <f t="shared" si="34"/>
        <v/>
      </c>
      <c r="C113" s="23"/>
      <c r="D113" s="23"/>
      <c r="E113" s="23"/>
      <c r="F113" s="23"/>
      <c r="G113" s="23"/>
      <c r="H113" s="24"/>
      <c r="I113" s="24"/>
      <c r="J113" s="24"/>
      <c r="K113" s="24"/>
      <c r="L113" s="24"/>
      <c r="M113" s="24"/>
      <c r="N113" s="23"/>
      <c r="O113" s="24"/>
      <c r="P113" s="6"/>
      <c r="Q113" s="65">
        <f t="shared" si="35"/>
        <v>1</v>
      </c>
      <c r="R113" s="6" t="e">
        <f t="shared" si="41"/>
        <v>#N/A</v>
      </c>
      <c r="S113" s="6" t="e">
        <f t="shared" si="42"/>
        <v>#N/A</v>
      </c>
      <c r="T113" s="6" t="e">
        <f t="shared" si="43"/>
        <v>#N/A</v>
      </c>
      <c r="U113" s="6" t="e">
        <f t="shared" si="44"/>
        <v>#N/A</v>
      </c>
      <c r="V113" s="8" cm="1">
        <f t="array" ref="V113">IF(M113=0,0,IF(OR($DV$4=3,$DV$4=4),0,IF($DV$4=1,INDEX($DI$7:$DI$15,SUM(IF(M113&lt;$DH$7:$DH$15=TRUE,1,0))+1),VLOOKUP(M113,$DK$7:$DL$107,2,FALSE))))</f>
        <v>0</v>
      </c>
      <c r="W113" s="6" t="e">
        <f t="shared" si="33"/>
        <v>#N/A</v>
      </c>
      <c r="X113" s="65" cm="1">
        <f t="array" aca="1" ref="X113" ca="1">SUM(IF((IF(E113=0,INDIRECT(_xlfn.CONCAT($CQ$1,MATCH(F113,$CP$7:$CP$100,0)+6)):INDIRECT(_xlfn.CONCAT($CQ$1,MATCH(F113,$CP$7:$CP$100,0)+6+SUM(IF((F113=$CP$7:$CP$59)=TRUE,1,0))-1)),INDIRECT(_xlfn.CONCAT($CM$1,MATCH(E113,$CL$7:$CL$100,0)+6)):INDIRECT(_xlfn.CONCAT($CM$1,MATCH(E113,$CL$7:$CL$100,0)+6+SUM(IF((E113=$CL$7:$CL$59)=TRUE,1,0))-1)))*$S$3*$Q113)=0,0,1))</f>
        <v>2</v>
      </c>
      <c r="Y113" s="65" t="e" cm="1">
        <f t="array" aca="1" ref="Y113" ca="1">SUM(IF((TRANSPOSE(MMULT(MMULT(_xlfn.MUNIT(X113),IF(ROUND(MMULT(IF(E113=0,INDIRECT(_xlfn.CONCAT($CQ$1,MATCH(F113,$CP$7:$CP$100,0)+6)):INDIRECT(_xlfn.CONCAT($CQ$1,MATCH(F113,$CP$7:$CP$100,0)+6+SUM(IF((F113=$CP$7:$CP$59)=TRUE,1,0))-1)),INDIRECT(_xlfn.CONCAT($CM$1,MATCH(E113,$CL$7:$CL$100,0)+6)):INDIRECT(_xlfn.CONCAT($CM$1,MATCH(E113,$CL$7:$CL$100,0)+6+SUM(IF((E113=$CL$7:$CL$59)=TRUE,1,0))-1)))*$S$3*$Q113,1/TRANSPOSE(W113-INDIRECT(_xlfn.CONCAT($CI$1,MATCH(D113,$CH$7:$CH$100,0)+6)):INDIRECT(_xlfn.CONCAT($CI$1,MATCH(D113,$CH$7:$CH$100,0)+6+SUM(IF((D113=$CH$7:$CH$59)=TRUE,1,0))-1))*$R$3)),1)=1,1,0)),W113-INDIRECT(_xlfn.CONCAT($CI$1,MATCH(D113,$CH$7:$CH$100,0)+6)):INDIRECT(_xlfn.CONCAT($CI$1,MATCH(D113,$CH$7:$CH$100,0)+6+SUM(IF((D113=$CH$7:$CH$59)=TRUE,1,0))-1))*$R$3)))=0,0,1))</f>
        <v>#N/A</v>
      </c>
      <c r="Z113" s="65"/>
      <c r="AA113" s="65" t="str" cm="1">
        <f t="array" aca="1" ref="AA113" ca="1">IFERROR(ROUND(IF(_xlfn._xlws.SORT(TRANSPOSE(MMULT(MMULT(_xlfn.MUNIT(X113),IF(ROUND(MMULT(IF(E113=0,IF($DW$4=1,INDIRECT(_xlfn.CONCAT($CY$1,MATCH(F113,$CX$7:$CX$100,0)+6)):INDIRECT(_xlfn.CONCAT($CY$1,MATCH(F113,$CX$7:$CX$100,0)+6+SUM(IF((F113=$CX$7:$CX$59)=TRUE,1,0))-1)),INDIRECT(_xlfn.CONCAT($CQ$1,MATCH(F113,$CP$7:$CP$100,0)+6)):INDIRECT(_xlfn.CONCAT($CQ$1,MATCH(F113,$CP$7:$CP$100,0)+6+SUM(IF((F113=$CP$7:$CP$59)=TRUE,1,0))-1))),IF(OR($DW$4=2,$DW$4=3),INDIRECT(_xlfn.CONCAT($CU$1,MATCH(E113,$CT$7:$CT$100,0)+6)):INDIRECT(_xlfn.CONCAT($CU$1,MATCH(E113,$CT$7:$CT$100,0)+6+SUM(IF((E113=$CT$7:$CT$59)=TRUE,1,0))-1)),INDIRECT(_xlfn.CONCAT($CM$1,MATCH(E113,$CL$7:$CL$100,0)+6)):INDIRECT(_xlfn.CONCAT($CM$1,MATCH(E113,$CL$7:$CL$100,0)+6+SUM(IF((E113=$CL$7:$CL$59)=TRUE,1,0))-1))))*$S$3*IF(AND($DV$4=4,F113=0),1.1,1),1/TRANSPOSE(W113-INDIRECT(_xlfn.CONCAT($CI$1,MATCH(D113,$CH$7:$CH$100,0)+6)):INDIRECT(_xlfn.CONCAT($CI$1,MATCH(D113,$CH$7:$CH$100,0)+6+SUM(IF((D113=$CH$7:$CH$59)=TRUE,1,0))-1))*$R$3)),3)=1,1,0)),W113-INDIRECT(_xlfn.CONCAT($CI$1,MATCH(D113,$CH$7:$CH$100,0)+6)):INDIRECT(_xlfn.CONCAT($CI$1,MATCH(D113,$CH$7:$CH$100,0)+6+SUM(IF((D113=$CH$7:$CH$59)=TRUE,1,0))-1))*$R$3))/($S$3*$Q113),1,-1,TRUE)=0,"",_xlfn._xlws.SORT(TRANSPOSE(MMULT(MMULT(_xlfn.MUNIT(X113),IF(ROUND(MMULT(IF(E113=0,IF($DW$4=1,INDIRECT(_xlfn.CONCAT($CY$1,MATCH(F113,$CX$7:$CX$100,0)+6)):INDIRECT(_xlfn.CONCAT($CY$1,MATCH(F113,$CX$7:$CX$100,0)+6+SUM(IF((F113=$CX$7:$CX$59)=TRUE,1,0))-1)),INDIRECT(_xlfn.CONCAT($CQ$1,MATCH(F113,$CP$7:$CP$100,0)+6)):INDIRECT(_xlfn.CONCAT($CQ$1,MATCH(F113,$CP$7:$CP$100,0)+6+SUM(IF((F113=$CP$7:$CP$59)=TRUE,1,0))-1))),IF(OR($DW$4=2,$DW$4=3),INDIRECT(_xlfn.CONCAT($CU$1,MATCH(E113,$CT$7:$CT$100,0)+6)):INDIRECT(_xlfn.CONCAT($CU$1,MATCH(E113,$CT$7:$CT$100,0)+6+SUM(IF((E113=$CT$7:$CT$59)=TRUE,1,0))-1)),INDIRECT(_xlfn.CONCAT($CM$1,MATCH(E113,$CL$7:$CL$100,0)+6)):INDIRECT(_xlfn.CONCAT($CM$1,MATCH(E113,$CL$7:$CL$100,0)+6+SUM(IF((E113=$CL$7:$CL$59)=TRUE,1,0))-1))))*$S$3*IF(AND($DV$4=4,F113=0),1.1,1),1/TRANSPOSE(W113-INDIRECT(_xlfn.CONCAT($CI$1,MATCH(D113,$CH$7:$CH$100,0)+6)):INDIRECT(_xlfn.CONCAT($CI$1,MATCH(D113,$CH$7:$CH$100,0)+6+SUM(IF((D113=$CH$7:$CH$59)=TRUE,1,0))-1))*$R$3)),3)=1,1,0)),W113-INDIRECT(_xlfn.CONCAT($CI$1,MATCH(D113,$CH$7:$CH$100,0)+6)):INDIRECT(_xlfn.CONCAT($CI$1,MATCH(D113,$CH$7:$CH$100,0)+6+SUM(IF((D113=$CH$7:$CH$59)=TRUE,1,0))-1))*$R$3))/($S$3*$Q113),1,-1,TRUE)),1),"")</f>
        <v/>
      </c>
      <c r="AB113" s="65"/>
      <c r="AC113" s="65"/>
      <c r="AD113" s="65"/>
      <c r="AE113" s="65"/>
      <c r="AF113" s="65"/>
      <c r="AG113" s="65"/>
      <c r="AH113" s="65"/>
      <c r="AI113" s="6"/>
      <c r="AJ113" s="28" t="str">
        <f t="shared" ca="1" si="45"/>
        <v/>
      </c>
      <c r="AK113" s="29" t="str">
        <f t="shared" si="46"/>
        <v/>
      </c>
      <c r="AL113" s="29" t="str">
        <f t="shared" si="47"/>
        <v/>
      </c>
      <c r="AM113" s="29" t="str">
        <f t="shared" si="48"/>
        <v/>
      </c>
      <c r="AN113" s="112" t="str">
        <f t="shared" si="49"/>
        <v/>
      </c>
      <c r="AO113" s="28" t="str">
        <f t="shared" ca="1" si="36"/>
        <v/>
      </c>
      <c r="AP113" s="29" t="str">
        <f t="shared" si="37"/>
        <v/>
      </c>
      <c r="AQ113" s="29" t="str">
        <f t="shared" si="38"/>
        <v/>
      </c>
      <c r="AR113" s="29" t="str">
        <f t="shared" si="39"/>
        <v/>
      </c>
      <c r="AS113" s="30" t="str">
        <f t="shared" si="40"/>
        <v/>
      </c>
      <c r="AT113" s="6"/>
      <c r="AU113" s="20"/>
      <c r="AV113" s="20"/>
      <c r="AW113" s="44">
        <f t="shared" si="50"/>
        <v>12</v>
      </c>
      <c r="AX113" s="35" t="e">
        <f t="shared" si="51"/>
        <v>#N/A</v>
      </c>
      <c r="AY113" s="35" t="e" cm="1">
        <f t="array" ref="AY113">_xlfn.XMATCH(1,IF(IF((AU113=$DP$24:$EO$24)=TRUE,1,0)+IF((AV113=$DP$25:$EO$25)=TRUE,1,0)=2,1,0))</f>
        <v>#N/A</v>
      </c>
      <c r="AZ113" s="35" t="str" cm="1">
        <f t="array" aca="1" ref="AZ113:BD113" ca="1">AJ113:AN113</f>
        <v/>
      </c>
      <c r="BA113" s="35" t="str">
        <f ca="1"/>
        <v/>
      </c>
      <c r="BB113" s="35" t="str">
        <f ca="1"/>
        <v/>
      </c>
      <c r="BC113" s="35" t="str">
        <f ca="1"/>
        <v/>
      </c>
      <c r="BD113" s="35" t="str">
        <f ca="1"/>
        <v/>
      </c>
      <c r="BE113" s="35">
        <f t="shared" si="52"/>
        <v>0</v>
      </c>
      <c r="BF113" s="35" t="e" cm="1">
        <f t="array" ref="BF113">IF(AND(BE113=1,AX113&lt;&gt;1),VLOOKUP(E113,변환표준점수!$H$8:$O$60,_xlfn.XMATCH('표점 계산기'!$AU113,변환표준점수!$I$6:$O$6)+1,FALSE),IF(AND($E113=0,$DW$4=1),INDEX($CQ$7:$CQ$73,SUM(IF(AO113=$CY$7:$CY$59,ROW($A$1:$A$50),0))),IF(AND($E113&lt;&gt;0,$DW$4&lt;&gt;1),INDEX($CM$7:$CM$73,SUM(IF(AO113=$CU$7:$CU$59,ROW($A$1:$A$50),0))),AO113:AS113)))</f>
        <v>#N/A</v>
      </c>
      <c r="BG113" s="35"/>
      <c r="BH113" s="35"/>
      <c r="BI113" s="35"/>
      <c r="BJ113" s="35"/>
      <c r="BK113" s="35" t="e">
        <f>VLOOKUP(G113,변환표준점수!$X$8:$AM$16,_xlfn.XMATCH(AU113,변환표준점수!$Y$5:$AM$5)+IF(OR(AW113=6,AW113=7,AW113=10,AW113=11),IF(AX113=1,0,1),0)+1,FALSE)</f>
        <v>#N/A</v>
      </c>
      <c r="BL113" s="35" t="e">
        <f>VLOOKUP(H113,변환표준점수!$AO$8:$BE$16,_xlfn.XMATCH(AU113,변환표준점수!$AP$5:$BE$5)+IF(OR(AW113=3,AW113=6,AW113=8,AW113=9,AW113=10),IF(AX113=1,0,1),0)+1,FALSE)</f>
        <v>#N/A</v>
      </c>
      <c r="BM113" s="35" t="e">
        <f>IF(I113=0,VLOOKUP(K113,변환표준점수!$BU$8:$CF$62,'표점 계산기'!$AW113+1,FALSE),VLOOKUP(I113,변환표준점수!$BH$8:$BS$62,'표점 계산기'!$AW113+1,FALSE))</f>
        <v>#N/A</v>
      </c>
      <c r="BN113" s="35" t="e">
        <f>IF(J113=0,VLOOKUP(L113,변환표준점수!$BU$8:$CF$62,'표점 계산기'!$AW113+1,FALSE),VLOOKUP(J113,변환표준점수!$BH$8:$BS$62,'표점 계산기'!$AW113+1,FALSE))</f>
        <v>#N/A</v>
      </c>
      <c r="BO113" s="35" cm="1">
        <f t="array" ref="BO113">IF(M113=0,0,IF(OR(AW113=3,AW113=4),0,IF(AW113=1,INDEX($DI$7:$DI$15,SUM(IF(M113&lt;$DH$7:$DH$15=TRUE,1,0))+1),VLOOKUP(M113,변환표준점수!$BH$8:$BS$62,'표점 계산기'!AW113+1,FALSE))))</f>
        <v>0</v>
      </c>
      <c r="BP113" s="35" t="e" cm="1">
        <f t="array" ref="BP113">INDEX($DP$24:$EO$31,COLUMN(C108),$AY113)</f>
        <v>#N/A</v>
      </c>
      <c r="BQ113" s="35" t="e" cm="1">
        <f t="array" ref="BQ113">INDEX($DP$24:$EO$31,COLUMN(D108),$AY113)</f>
        <v>#N/A</v>
      </c>
      <c r="BR113" s="35" t="e" cm="1">
        <f t="array" ref="BR113">INDEX($DP$24:$EO$31,COLUMN(E108),$AY113)</f>
        <v>#N/A</v>
      </c>
      <c r="BS113" s="35" t="e" cm="1">
        <f t="array" ref="BS113">INDEX($DP$24:$EO$31,COLUMN(F108),$AY113)</f>
        <v>#N/A</v>
      </c>
      <c r="BT113" s="35" t="e" cm="1">
        <f t="array" ref="BT113">INDEX($DP$24:$EO$31,COLUMN(G108),$AY113)</f>
        <v>#N/A</v>
      </c>
      <c r="BU113" s="35" t="e" cm="1">
        <f t="array" ref="BU113">INDEX($DP$24:$EO$31,COLUMN(H108),$AY113)</f>
        <v>#N/A</v>
      </c>
      <c r="BV113" s="59" t="str" cm="1">
        <f t="array" aca="1" ref="BV113:BZ113" ca="1">IFERROR(ROUND(IF(IFERROR(BF113:BJ113/BF113:BJ113,0)=1,(IFERROR(AZ113:BD113*BP113,0)+IFERROR(BF113:BJ113*BQ113,0)+(SUM(BM113:BO113)-MIN(BM113:BO113))*BR113+BK113*BS113+BL113*BT113)*BU113+BK113*(1-BS113)+BL113*(1-BT113)+IF(AW113=1,BO113,0),""),2),"")</f>
        <v/>
      </c>
      <c r="BW113" s="48" t="str">
        <f ca="1"/>
        <v/>
      </c>
      <c r="BX113" s="48" t="str">
        <f ca="1"/>
        <v/>
      </c>
      <c r="BY113" s="48" t="str">
        <f ca="1"/>
        <v/>
      </c>
      <c r="BZ113" s="60" t="str">
        <f ca="1"/>
        <v/>
      </c>
      <c r="CA113" s="6"/>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6"/>
      <c r="DL113" s="5"/>
      <c r="DM113" s="5"/>
      <c r="DN113" s="5"/>
      <c r="DO113" s="5"/>
      <c r="DP113" s="5"/>
      <c r="DQ113" s="5"/>
      <c r="DR113" s="5"/>
      <c r="DS113" s="5"/>
      <c r="DT113" s="5"/>
      <c r="DU113" s="6"/>
      <c r="DV113" s="6"/>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row>
    <row r="114" spans="1:162" x14ac:dyDescent="0.3">
      <c r="A114" s="5"/>
      <c r="B114" s="17" t="str">
        <f t="shared" si="34"/>
        <v/>
      </c>
      <c r="C114" s="23"/>
      <c r="D114" s="23"/>
      <c r="E114" s="23"/>
      <c r="F114" s="23"/>
      <c r="G114" s="23"/>
      <c r="H114" s="24"/>
      <c r="I114" s="24"/>
      <c r="J114" s="24"/>
      <c r="K114" s="24"/>
      <c r="L114" s="24"/>
      <c r="M114" s="24"/>
      <c r="N114" s="23"/>
      <c r="O114" s="24"/>
      <c r="P114" s="6"/>
      <c r="Q114" s="65">
        <f t="shared" si="35"/>
        <v>1</v>
      </c>
      <c r="R114" s="6" t="e">
        <f t="shared" si="41"/>
        <v>#N/A</v>
      </c>
      <c r="S114" s="6" t="e">
        <f t="shared" si="42"/>
        <v>#N/A</v>
      </c>
      <c r="T114" s="6" t="e">
        <f t="shared" si="43"/>
        <v>#N/A</v>
      </c>
      <c r="U114" s="6" t="e">
        <f t="shared" si="44"/>
        <v>#N/A</v>
      </c>
      <c r="V114" s="8" cm="1">
        <f t="array" ref="V114">IF(M114=0,0,IF(OR($DV$4=3,$DV$4=4),0,IF($DV$4=1,INDEX($DI$7:$DI$15,SUM(IF(M114&lt;$DH$7:$DH$15=TRUE,1,0))+1),VLOOKUP(M114,$DK$7:$DL$107,2,FALSE))))</f>
        <v>0</v>
      </c>
      <c r="W114" s="6" t="e">
        <f t="shared" si="33"/>
        <v>#N/A</v>
      </c>
      <c r="X114" s="65" cm="1">
        <f t="array" aca="1" ref="X114" ca="1">SUM(IF((IF(E114=0,INDIRECT(_xlfn.CONCAT($CQ$1,MATCH(F114,$CP$7:$CP$100,0)+6)):INDIRECT(_xlfn.CONCAT($CQ$1,MATCH(F114,$CP$7:$CP$100,0)+6+SUM(IF((F114=$CP$7:$CP$59)=TRUE,1,0))-1)),INDIRECT(_xlfn.CONCAT($CM$1,MATCH(E114,$CL$7:$CL$100,0)+6)):INDIRECT(_xlfn.CONCAT($CM$1,MATCH(E114,$CL$7:$CL$100,0)+6+SUM(IF((E114=$CL$7:$CL$59)=TRUE,1,0))-1)))*$S$3*$Q114)=0,0,1))</f>
        <v>2</v>
      </c>
      <c r="Y114" s="65" t="e" cm="1">
        <f t="array" aca="1" ref="Y114" ca="1">SUM(IF((TRANSPOSE(MMULT(MMULT(_xlfn.MUNIT(X114),IF(ROUND(MMULT(IF(E114=0,INDIRECT(_xlfn.CONCAT($CQ$1,MATCH(F114,$CP$7:$CP$100,0)+6)):INDIRECT(_xlfn.CONCAT($CQ$1,MATCH(F114,$CP$7:$CP$100,0)+6+SUM(IF((F114=$CP$7:$CP$59)=TRUE,1,0))-1)),INDIRECT(_xlfn.CONCAT($CM$1,MATCH(E114,$CL$7:$CL$100,0)+6)):INDIRECT(_xlfn.CONCAT($CM$1,MATCH(E114,$CL$7:$CL$100,0)+6+SUM(IF((E114=$CL$7:$CL$59)=TRUE,1,0))-1)))*$S$3*$Q114,1/TRANSPOSE(W114-INDIRECT(_xlfn.CONCAT($CI$1,MATCH(D114,$CH$7:$CH$100,0)+6)):INDIRECT(_xlfn.CONCAT($CI$1,MATCH(D114,$CH$7:$CH$100,0)+6+SUM(IF((D114=$CH$7:$CH$59)=TRUE,1,0))-1))*$R$3)),1)=1,1,0)),W114-INDIRECT(_xlfn.CONCAT($CI$1,MATCH(D114,$CH$7:$CH$100,0)+6)):INDIRECT(_xlfn.CONCAT($CI$1,MATCH(D114,$CH$7:$CH$100,0)+6+SUM(IF((D114=$CH$7:$CH$59)=TRUE,1,0))-1))*$R$3)))=0,0,1))</f>
        <v>#N/A</v>
      </c>
      <c r="Z114" s="65"/>
      <c r="AA114" s="65" t="str" cm="1">
        <f t="array" aca="1" ref="AA114" ca="1">IFERROR(ROUND(IF(_xlfn._xlws.SORT(TRANSPOSE(MMULT(MMULT(_xlfn.MUNIT(X114),IF(ROUND(MMULT(IF(E114=0,IF($DW$4=1,INDIRECT(_xlfn.CONCAT($CY$1,MATCH(F114,$CX$7:$CX$100,0)+6)):INDIRECT(_xlfn.CONCAT($CY$1,MATCH(F114,$CX$7:$CX$100,0)+6+SUM(IF((F114=$CX$7:$CX$59)=TRUE,1,0))-1)),INDIRECT(_xlfn.CONCAT($CQ$1,MATCH(F114,$CP$7:$CP$100,0)+6)):INDIRECT(_xlfn.CONCAT($CQ$1,MATCH(F114,$CP$7:$CP$100,0)+6+SUM(IF((F114=$CP$7:$CP$59)=TRUE,1,0))-1))),IF(OR($DW$4=2,$DW$4=3),INDIRECT(_xlfn.CONCAT($CU$1,MATCH(E114,$CT$7:$CT$100,0)+6)):INDIRECT(_xlfn.CONCAT($CU$1,MATCH(E114,$CT$7:$CT$100,0)+6+SUM(IF((E114=$CT$7:$CT$59)=TRUE,1,0))-1)),INDIRECT(_xlfn.CONCAT($CM$1,MATCH(E114,$CL$7:$CL$100,0)+6)):INDIRECT(_xlfn.CONCAT($CM$1,MATCH(E114,$CL$7:$CL$100,0)+6+SUM(IF((E114=$CL$7:$CL$59)=TRUE,1,0))-1))))*$S$3*IF(AND($DV$4=4,F114=0),1.1,1),1/TRANSPOSE(W114-INDIRECT(_xlfn.CONCAT($CI$1,MATCH(D114,$CH$7:$CH$100,0)+6)):INDIRECT(_xlfn.CONCAT($CI$1,MATCH(D114,$CH$7:$CH$100,0)+6+SUM(IF((D114=$CH$7:$CH$59)=TRUE,1,0))-1))*$R$3)),3)=1,1,0)),W114-INDIRECT(_xlfn.CONCAT($CI$1,MATCH(D114,$CH$7:$CH$100,0)+6)):INDIRECT(_xlfn.CONCAT($CI$1,MATCH(D114,$CH$7:$CH$100,0)+6+SUM(IF((D114=$CH$7:$CH$59)=TRUE,1,0))-1))*$R$3))/($S$3*$Q114),1,-1,TRUE)=0,"",_xlfn._xlws.SORT(TRANSPOSE(MMULT(MMULT(_xlfn.MUNIT(X114),IF(ROUND(MMULT(IF(E114=0,IF($DW$4=1,INDIRECT(_xlfn.CONCAT($CY$1,MATCH(F114,$CX$7:$CX$100,0)+6)):INDIRECT(_xlfn.CONCAT($CY$1,MATCH(F114,$CX$7:$CX$100,0)+6+SUM(IF((F114=$CX$7:$CX$59)=TRUE,1,0))-1)),INDIRECT(_xlfn.CONCAT($CQ$1,MATCH(F114,$CP$7:$CP$100,0)+6)):INDIRECT(_xlfn.CONCAT($CQ$1,MATCH(F114,$CP$7:$CP$100,0)+6+SUM(IF((F114=$CP$7:$CP$59)=TRUE,1,0))-1))),IF(OR($DW$4=2,$DW$4=3),INDIRECT(_xlfn.CONCAT($CU$1,MATCH(E114,$CT$7:$CT$100,0)+6)):INDIRECT(_xlfn.CONCAT($CU$1,MATCH(E114,$CT$7:$CT$100,0)+6+SUM(IF((E114=$CT$7:$CT$59)=TRUE,1,0))-1)),INDIRECT(_xlfn.CONCAT($CM$1,MATCH(E114,$CL$7:$CL$100,0)+6)):INDIRECT(_xlfn.CONCAT($CM$1,MATCH(E114,$CL$7:$CL$100,0)+6+SUM(IF((E114=$CL$7:$CL$59)=TRUE,1,0))-1))))*$S$3*IF(AND($DV$4=4,F114=0),1.1,1),1/TRANSPOSE(W114-INDIRECT(_xlfn.CONCAT($CI$1,MATCH(D114,$CH$7:$CH$100,0)+6)):INDIRECT(_xlfn.CONCAT($CI$1,MATCH(D114,$CH$7:$CH$100,0)+6+SUM(IF((D114=$CH$7:$CH$59)=TRUE,1,0))-1))*$R$3)),3)=1,1,0)),W114-INDIRECT(_xlfn.CONCAT($CI$1,MATCH(D114,$CH$7:$CH$100,0)+6)):INDIRECT(_xlfn.CONCAT($CI$1,MATCH(D114,$CH$7:$CH$100,0)+6+SUM(IF((D114=$CH$7:$CH$59)=TRUE,1,0))-1))*$R$3))/($S$3*$Q114),1,-1,TRUE)),1),"")</f>
        <v/>
      </c>
      <c r="AB114" s="65"/>
      <c r="AC114" s="65"/>
      <c r="AD114" s="65"/>
      <c r="AE114" s="65"/>
      <c r="AF114" s="65"/>
      <c r="AG114" s="65"/>
      <c r="AH114" s="65"/>
      <c r="AI114" s="6"/>
      <c r="AJ114" s="28" t="str">
        <f t="shared" ca="1" si="45"/>
        <v/>
      </c>
      <c r="AK114" s="29" t="str">
        <f t="shared" si="46"/>
        <v/>
      </c>
      <c r="AL114" s="29" t="str">
        <f t="shared" si="47"/>
        <v/>
      </c>
      <c r="AM114" s="29" t="str">
        <f t="shared" si="48"/>
        <v/>
      </c>
      <c r="AN114" s="112" t="str">
        <f t="shared" si="49"/>
        <v/>
      </c>
      <c r="AO114" s="28" t="str">
        <f t="shared" ca="1" si="36"/>
        <v/>
      </c>
      <c r="AP114" s="29" t="str">
        <f t="shared" si="37"/>
        <v/>
      </c>
      <c r="AQ114" s="29" t="str">
        <f t="shared" si="38"/>
        <v/>
      </c>
      <c r="AR114" s="29" t="str">
        <f t="shared" si="39"/>
        <v/>
      </c>
      <c r="AS114" s="30" t="str">
        <f t="shared" si="40"/>
        <v/>
      </c>
      <c r="AT114" s="6"/>
      <c r="AU114" s="20"/>
      <c r="AV114" s="20"/>
      <c r="AW114" s="44">
        <f t="shared" si="50"/>
        <v>12</v>
      </c>
      <c r="AX114" s="35" t="e">
        <f t="shared" si="51"/>
        <v>#N/A</v>
      </c>
      <c r="AY114" s="35" t="e" cm="1">
        <f t="array" ref="AY114">_xlfn.XMATCH(1,IF(IF((AU114=$DP$24:$EO$24)=TRUE,1,0)+IF((AV114=$DP$25:$EO$25)=TRUE,1,0)=2,1,0))</f>
        <v>#N/A</v>
      </c>
      <c r="AZ114" s="35" t="str" cm="1">
        <f t="array" aca="1" ref="AZ114:BD114" ca="1">AJ114:AN114</f>
        <v/>
      </c>
      <c r="BA114" s="35" t="str">
        <f ca="1"/>
        <v/>
      </c>
      <c r="BB114" s="35" t="str">
        <f ca="1"/>
        <v/>
      </c>
      <c r="BC114" s="35" t="str">
        <f ca="1"/>
        <v/>
      </c>
      <c r="BD114" s="35" t="str">
        <f ca="1"/>
        <v/>
      </c>
      <c r="BE114" s="35">
        <f t="shared" si="52"/>
        <v>0</v>
      </c>
      <c r="BF114" s="35" t="e" cm="1">
        <f t="array" ref="BF114">IF(AND(BE114=1,AX114&lt;&gt;1),VLOOKUP(E114,변환표준점수!$H$8:$O$60,_xlfn.XMATCH('표점 계산기'!$AU114,변환표준점수!$I$6:$O$6)+1,FALSE),IF(AND($E114=0,$DW$4=1),INDEX($CQ$7:$CQ$73,SUM(IF(AO114=$CY$7:$CY$59,ROW($A$1:$A$50),0))),IF(AND($E114&lt;&gt;0,$DW$4&lt;&gt;1),INDEX($CM$7:$CM$73,SUM(IF(AO114=$CU$7:$CU$59,ROW($A$1:$A$50),0))),AO114:AS114)))</f>
        <v>#N/A</v>
      </c>
      <c r="BG114" s="35"/>
      <c r="BH114" s="35"/>
      <c r="BI114" s="35"/>
      <c r="BJ114" s="35"/>
      <c r="BK114" s="35" t="e">
        <f>VLOOKUP(G114,변환표준점수!$X$8:$AM$16,_xlfn.XMATCH(AU114,변환표준점수!$Y$5:$AM$5)+IF(OR(AW114=6,AW114=7,AW114=10,AW114=11),IF(AX114=1,0,1),0)+1,FALSE)</f>
        <v>#N/A</v>
      </c>
      <c r="BL114" s="35" t="e">
        <f>VLOOKUP(H114,변환표준점수!$AO$8:$BE$16,_xlfn.XMATCH(AU114,변환표준점수!$AP$5:$BE$5)+IF(OR(AW114=3,AW114=6,AW114=8,AW114=9,AW114=10),IF(AX114=1,0,1),0)+1,FALSE)</f>
        <v>#N/A</v>
      </c>
      <c r="BM114" s="35" t="e">
        <f>IF(I114=0,VLOOKUP(K114,변환표준점수!$BU$8:$CF$62,'표점 계산기'!$AW114+1,FALSE),VLOOKUP(I114,변환표준점수!$BH$8:$BS$62,'표점 계산기'!$AW114+1,FALSE))</f>
        <v>#N/A</v>
      </c>
      <c r="BN114" s="35" t="e">
        <f>IF(J114=0,VLOOKUP(L114,변환표준점수!$BU$8:$CF$62,'표점 계산기'!$AW114+1,FALSE),VLOOKUP(J114,변환표준점수!$BH$8:$BS$62,'표점 계산기'!$AW114+1,FALSE))</f>
        <v>#N/A</v>
      </c>
      <c r="BO114" s="35" cm="1">
        <f t="array" ref="BO114">IF(M114=0,0,IF(OR(AW114=3,AW114=4),0,IF(AW114=1,INDEX($DI$7:$DI$15,SUM(IF(M114&lt;$DH$7:$DH$15=TRUE,1,0))+1),VLOOKUP(M114,변환표준점수!$BH$8:$BS$62,'표점 계산기'!AW114+1,FALSE))))</f>
        <v>0</v>
      </c>
      <c r="BP114" s="35" t="e" cm="1">
        <f t="array" ref="BP114">INDEX($DP$24:$EO$31,COLUMN(C109),$AY114)</f>
        <v>#N/A</v>
      </c>
      <c r="BQ114" s="35" t="e" cm="1">
        <f t="array" ref="BQ114">INDEX($DP$24:$EO$31,COLUMN(D109),$AY114)</f>
        <v>#N/A</v>
      </c>
      <c r="BR114" s="35" t="e" cm="1">
        <f t="array" ref="BR114">INDEX($DP$24:$EO$31,COLUMN(E109),$AY114)</f>
        <v>#N/A</v>
      </c>
      <c r="BS114" s="35" t="e" cm="1">
        <f t="array" ref="BS114">INDEX($DP$24:$EO$31,COLUMN(F109),$AY114)</f>
        <v>#N/A</v>
      </c>
      <c r="BT114" s="35" t="e" cm="1">
        <f t="array" ref="BT114">INDEX($DP$24:$EO$31,COLUMN(G109),$AY114)</f>
        <v>#N/A</v>
      </c>
      <c r="BU114" s="35" t="e" cm="1">
        <f t="array" ref="BU114">INDEX($DP$24:$EO$31,COLUMN(H109),$AY114)</f>
        <v>#N/A</v>
      </c>
      <c r="BV114" s="59" t="str" cm="1">
        <f t="array" aca="1" ref="BV114:BZ114" ca="1">IFERROR(ROUND(IF(IFERROR(BF114:BJ114/BF114:BJ114,0)=1,(IFERROR(AZ114:BD114*BP114,0)+IFERROR(BF114:BJ114*BQ114,0)+(SUM(BM114:BO114)-MIN(BM114:BO114))*BR114+BK114*BS114+BL114*BT114)*BU114+BK114*(1-BS114)+BL114*(1-BT114)+IF(AW114=1,BO114,0),""),2),"")</f>
        <v/>
      </c>
      <c r="BW114" s="48" t="str">
        <f ca="1"/>
        <v/>
      </c>
      <c r="BX114" s="48" t="str">
        <f ca="1"/>
        <v/>
      </c>
      <c r="BY114" s="48" t="str">
        <f ca="1"/>
        <v/>
      </c>
      <c r="BZ114" s="60" t="str">
        <f ca="1"/>
        <v/>
      </c>
      <c r="CA114" s="6"/>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6"/>
      <c r="DV114" s="6"/>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row>
    <row r="115" spans="1:162" x14ac:dyDescent="0.3">
      <c r="A115" s="5"/>
      <c r="B115" s="17" t="str">
        <f t="shared" si="34"/>
        <v/>
      </c>
      <c r="C115" s="23"/>
      <c r="D115" s="23"/>
      <c r="E115" s="23"/>
      <c r="F115" s="23"/>
      <c r="G115" s="23"/>
      <c r="H115" s="24"/>
      <c r="I115" s="24"/>
      <c r="J115" s="24"/>
      <c r="K115" s="24"/>
      <c r="L115" s="24"/>
      <c r="M115" s="24"/>
      <c r="N115" s="23"/>
      <c r="O115" s="24"/>
      <c r="P115" s="6"/>
      <c r="Q115" s="65">
        <f t="shared" si="35"/>
        <v>1</v>
      </c>
      <c r="R115" s="6" t="e">
        <f t="shared" si="41"/>
        <v>#N/A</v>
      </c>
      <c r="S115" s="6" t="e">
        <f t="shared" si="42"/>
        <v>#N/A</v>
      </c>
      <c r="T115" s="6" t="e">
        <f t="shared" si="43"/>
        <v>#N/A</v>
      </c>
      <c r="U115" s="6" t="e">
        <f t="shared" si="44"/>
        <v>#N/A</v>
      </c>
      <c r="V115" s="8" cm="1">
        <f t="array" ref="V115">IF(M115=0,0,IF(OR($DV$4=3,$DV$4=4),0,IF($DV$4=1,INDEX($DI$7:$DI$15,SUM(IF(M115&lt;$DH$7:$DH$15=TRUE,1,0))+1),VLOOKUP(M115,$DK$7:$DL$107,2,FALSE))))</f>
        <v>0</v>
      </c>
      <c r="W115" s="6" t="e">
        <f t="shared" si="33"/>
        <v>#N/A</v>
      </c>
      <c r="X115" s="65" cm="1">
        <f t="array" aca="1" ref="X115" ca="1">SUM(IF((IF(E115=0,INDIRECT(_xlfn.CONCAT($CQ$1,MATCH(F115,$CP$7:$CP$100,0)+6)):INDIRECT(_xlfn.CONCAT($CQ$1,MATCH(F115,$CP$7:$CP$100,0)+6+SUM(IF((F115=$CP$7:$CP$59)=TRUE,1,0))-1)),INDIRECT(_xlfn.CONCAT($CM$1,MATCH(E115,$CL$7:$CL$100,0)+6)):INDIRECT(_xlfn.CONCAT($CM$1,MATCH(E115,$CL$7:$CL$100,0)+6+SUM(IF((E115=$CL$7:$CL$59)=TRUE,1,0))-1)))*$S$3*$Q115)=0,0,1))</f>
        <v>2</v>
      </c>
      <c r="Y115" s="65" t="e" cm="1">
        <f t="array" aca="1" ref="Y115" ca="1">SUM(IF((TRANSPOSE(MMULT(MMULT(_xlfn.MUNIT(X115),IF(ROUND(MMULT(IF(E115=0,INDIRECT(_xlfn.CONCAT($CQ$1,MATCH(F115,$CP$7:$CP$100,0)+6)):INDIRECT(_xlfn.CONCAT($CQ$1,MATCH(F115,$CP$7:$CP$100,0)+6+SUM(IF((F115=$CP$7:$CP$59)=TRUE,1,0))-1)),INDIRECT(_xlfn.CONCAT($CM$1,MATCH(E115,$CL$7:$CL$100,0)+6)):INDIRECT(_xlfn.CONCAT($CM$1,MATCH(E115,$CL$7:$CL$100,0)+6+SUM(IF((E115=$CL$7:$CL$59)=TRUE,1,0))-1)))*$S$3*$Q115,1/TRANSPOSE(W115-INDIRECT(_xlfn.CONCAT($CI$1,MATCH(D115,$CH$7:$CH$100,0)+6)):INDIRECT(_xlfn.CONCAT($CI$1,MATCH(D115,$CH$7:$CH$100,0)+6+SUM(IF((D115=$CH$7:$CH$59)=TRUE,1,0))-1))*$R$3)),1)=1,1,0)),W115-INDIRECT(_xlfn.CONCAT($CI$1,MATCH(D115,$CH$7:$CH$100,0)+6)):INDIRECT(_xlfn.CONCAT($CI$1,MATCH(D115,$CH$7:$CH$100,0)+6+SUM(IF((D115=$CH$7:$CH$59)=TRUE,1,0))-1))*$R$3)))=0,0,1))</f>
        <v>#N/A</v>
      </c>
      <c r="Z115" s="65"/>
      <c r="AA115" s="65" t="str" cm="1">
        <f t="array" aca="1" ref="AA115" ca="1">IFERROR(ROUND(IF(_xlfn._xlws.SORT(TRANSPOSE(MMULT(MMULT(_xlfn.MUNIT(X115),IF(ROUND(MMULT(IF(E115=0,IF($DW$4=1,INDIRECT(_xlfn.CONCAT($CY$1,MATCH(F115,$CX$7:$CX$100,0)+6)):INDIRECT(_xlfn.CONCAT($CY$1,MATCH(F115,$CX$7:$CX$100,0)+6+SUM(IF((F115=$CX$7:$CX$59)=TRUE,1,0))-1)),INDIRECT(_xlfn.CONCAT($CQ$1,MATCH(F115,$CP$7:$CP$100,0)+6)):INDIRECT(_xlfn.CONCAT($CQ$1,MATCH(F115,$CP$7:$CP$100,0)+6+SUM(IF((F115=$CP$7:$CP$59)=TRUE,1,0))-1))),IF(OR($DW$4=2,$DW$4=3),INDIRECT(_xlfn.CONCAT($CU$1,MATCH(E115,$CT$7:$CT$100,0)+6)):INDIRECT(_xlfn.CONCAT($CU$1,MATCH(E115,$CT$7:$CT$100,0)+6+SUM(IF((E115=$CT$7:$CT$59)=TRUE,1,0))-1)),INDIRECT(_xlfn.CONCAT($CM$1,MATCH(E115,$CL$7:$CL$100,0)+6)):INDIRECT(_xlfn.CONCAT($CM$1,MATCH(E115,$CL$7:$CL$100,0)+6+SUM(IF((E115=$CL$7:$CL$59)=TRUE,1,0))-1))))*$S$3*IF(AND($DV$4=4,F115=0),1.1,1),1/TRANSPOSE(W115-INDIRECT(_xlfn.CONCAT($CI$1,MATCH(D115,$CH$7:$CH$100,0)+6)):INDIRECT(_xlfn.CONCAT($CI$1,MATCH(D115,$CH$7:$CH$100,0)+6+SUM(IF((D115=$CH$7:$CH$59)=TRUE,1,0))-1))*$R$3)),3)=1,1,0)),W115-INDIRECT(_xlfn.CONCAT($CI$1,MATCH(D115,$CH$7:$CH$100,0)+6)):INDIRECT(_xlfn.CONCAT($CI$1,MATCH(D115,$CH$7:$CH$100,0)+6+SUM(IF((D115=$CH$7:$CH$59)=TRUE,1,0))-1))*$R$3))/($S$3*$Q115),1,-1,TRUE)=0,"",_xlfn._xlws.SORT(TRANSPOSE(MMULT(MMULT(_xlfn.MUNIT(X115),IF(ROUND(MMULT(IF(E115=0,IF($DW$4=1,INDIRECT(_xlfn.CONCAT($CY$1,MATCH(F115,$CX$7:$CX$100,0)+6)):INDIRECT(_xlfn.CONCAT($CY$1,MATCH(F115,$CX$7:$CX$100,0)+6+SUM(IF((F115=$CX$7:$CX$59)=TRUE,1,0))-1)),INDIRECT(_xlfn.CONCAT($CQ$1,MATCH(F115,$CP$7:$CP$100,0)+6)):INDIRECT(_xlfn.CONCAT($CQ$1,MATCH(F115,$CP$7:$CP$100,0)+6+SUM(IF((F115=$CP$7:$CP$59)=TRUE,1,0))-1))),IF(OR($DW$4=2,$DW$4=3),INDIRECT(_xlfn.CONCAT($CU$1,MATCH(E115,$CT$7:$CT$100,0)+6)):INDIRECT(_xlfn.CONCAT($CU$1,MATCH(E115,$CT$7:$CT$100,0)+6+SUM(IF((E115=$CT$7:$CT$59)=TRUE,1,0))-1)),INDIRECT(_xlfn.CONCAT($CM$1,MATCH(E115,$CL$7:$CL$100,0)+6)):INDIRECT(_xlfn.CONCAT($CM$1,MATCH(E115,$CL$7:$CL$100,0)+6+SUM(IF((E115=$CL$7:$CL$59)=TRUE,1,0))-1))))*$S$3*IF(AND($DV$4=4,F115=0),1.1,1),1/TRANSPOSE(W115-INDIRECT(_xlfn.CONCAT($CI$1,MATCH(D115,$CH$7:$CH$100,0)+6)):INDIRECT(_xlfn.CONCAT($CI$1,MATCH(D115,$CH$7:$CH$100,0)+6+SUM(IF((D115=$CH$7:$CH$59)=TRUE,1,0))-1))*$R$3)),3)=1,1,0)),W115-INDIRECT(_xlfn.CONCAT($CI$1,MATCH(D115,$CH$7:$CH$100,0)+6)):INDIRECT(_xlfn.CONCAT($CI$1,MATCH(D115,$CH$7:$CH$100,0)+6+SUM(IF((D115=$CH$7:$CH$59)=TRUE,1,0))-1))*$R$3))/($S$3*$Q115),1,-1,TRUE)),1),"")</f>
        <v/>
      </c>
      <c r="AB115" s="65"/>
      <c r="AC115" s="65"/>
      <c r="AD115" s="65"/>
      <c r="AE115" s="65"/>
      <c r="AF115" s="65"/>
      <c r="AG115" s="65"/>
      <c r="AH115" s="65"/>
      <c r="AI115" s="6"/>
      <c r="AJ115" s="28" t="str">
        <f t="shared" ca="1" si="45"/>
        <v/>
      </c>
      <c r="AK115" s="29" t="str">
        <f t="shared" si="46"/>
        <v/>
      </c>
      <c r="AL115" s="29" t="str">
        <f t="shared" si="47"/>
        <v/>
      </c>
      <c r="AM115" s="29" t="str">
        <f t="shared" si="48"/>
        <v/>
      </c>
      <c r="AN115" s="112" t="str">
        <f t="shared" si="49"/>
        <v/>
      </c>
      <c r="AO115" s="28" t="str">
        <f t="shared" ca="1" si="36"/>
        <v/>
      </c>
      <c r="AP115" s="29" t="str">
        <f t="shared" si="37"/>
        <v/>
      </c>
      <c r="AQ115" s="29" t="str">
        <f t="shared" si="38"/>
        <v/>
      </c>
      <c r="AR115" s="29" t="str">
        <f t="shared" si="39"/>
        <v/>
      </c>
      <c r="AS115" s="30" t="str">
        <f t="shared" si="40"/>
        <v/>
      </c>
      <c r="AT115" s="6"/>
      <c r="AU115" s="20"/>
      <c r="AV115" s="20"/>
      <c r="AW115" s="44">
        <f t="shared" si="50"/>
        <v>12</v>
      </c>
      <c r="AX115" s="35" t="e">
        <f t="shared" si="51"/>
        <v>#N/A</v>
      </c>
      <c r="AY115" s="35" t="e" cm="1">
        <f t="array" ref="AY115">_xlfn.XMATCH(1,IF(IF((AU115=$DP$24:$EO$24)=TRUE,1,0)+IF((AV115=$DP$25:$EO$25)=TRUE,1,0)=2,1,0))</f>
        <v>#N/A</v>
      </c>
      <c r="AZ115" s="35" t="str" cm="1">
        <f t="array" aca="1" ref="AZ115:BD115" ca="1">AJ115:AN115</f>
        <v/>
      </c>
      <c r="BA115" s="35" t="str">
        <f ca="1"/>
        <v/>
      </c>
      <c r="BB115" s="35" t="str">
        <f ca="1"/>
        <v/>
      </c>
      <c r="BC115" s="35" t="str">
        <f ca="1"/>
        <v/>
      </c>
      <c r="BD115" s="35" t="str">
        <f ca="1"/>
        <v/>
      </c>
      <c r="BE115" s="35">
        <f t="shared" si="52"/>
        <v>0</v>
      </c>
      <c r="BF115" s="35" t="e" cm="1">
        <f t="array" ref="BF115">IF(AND(BE115=1,AX115&lt;&gt;1),VLOOKUP(E115,변환표준점수!$H$8:$O$60,_xlfn.XMATCH('표점 계산기'!$AU115,변환표준점수!$I$6:$O$6)+1,FALSE),IF(AND($E115=0,$DW$4=1),INDEX($CQ$7:$CQ$73,SUM(IF(AO115=$CY$7:$CY$59,ROW($A$1:$A$50),0))),IF(AND($E115&lt;&gt;0,$DW$4&lt;&gt;1),INDEX($CM$7:$CM$73,SUM(IF(AO115=$CU$7:$CU$59,ROW($A$1:$A$50),0))),AO115:AS115)))</f>
        <v>#N/A</v>
      </c>
      <c r="BG115" s="35"/>
      <c r="BH115" s="35"/>
      <c r="BI115" s="35"/>
      <c r="BJ115" s="35"/>
      <c r="BK115" s="35" t="e">
        <f>VLOOKUP(G115,변환표준점수!$X$8:$AM$16,_xlfn.XMATCH(AU115,변환표준점수!$Y$5:$AM$5)+IF(OR(AW115=6,AW115=7,AW115=10,AW115=11),IF(AX115=1,0,1),0)+1,FALSE)</f>
        <v>#N/A</v>
      </c>
      <c r="BL115" s="35" t="e">
        <f>VLOOKUP(H115,변환표준점수!$AO$8:$BE$16,_xlfn.XMATCH(AU115,변환표준점수!$AP$5:$BE$5)+IF(OR(AW115=3,AW115=6,AW115=8,AW115=9,AW115=10),IF(AX115=1,0,1),0)+1,FALSE)</f>
        <v>#N/A</v>
      </c>
      <c r="BM115" s="35" t="e">
        <f>IF(I115=0,VLOOKUP(K115,변환표준점수!$BU$8:$CF$62,'표점 계산기'!$AW115+1,FALSE),VLOOKUP(I115,변환표준점수!$BH$8:$BS$62,'표점 계산기'!$AW115+1,FALSE))</f>
        <v>#N/A</v>
      </c>
      <c r="BN115" s="35" t="e">
        <f>IF(J115=0,VLOOKUP(L115,변환표준점수!$BU$8:$CF$62,'표점 계산기'!$AW115+1,FALSE),VLOOKUP(J115,변환표준점수!$BH$8:$BS$62,'표점 계산기'!$AW115+1,FALSE))</f>
        <v>#N/A</v>
      </c>
      <c r="BO115" s="35" cm="1">
        <f t="array" ref="BO115">IF(M115=0,0,IF(OR(AW115=3,AW115=4),0,IF(AW115=1,INDEX($DI$7:$DI$15,SUM(IF(M115&lt;$DH$7:$DH$15=TRUE,1,0))+1),VLOOKUP(M115,변환표준점수!$BH$8:$BS$62,'표점 계산기'!AW115+1,FALSE))))</f>
        <v>0</v>
      </c>
      <c r="BP115" s="35" t="e" cm="1">
        <f t="array" ref="BP115">INDEX($DP$24:$EO$31,COLUMN(C110),$AY115)</f>
        <v>#N/A</v>
      </c>
      <c r="BQ115" s="35" t="e" cm="1">
        <f t="array" ref="BQ115">INDEX($DP$24:$EO$31,COLUMN(D110),$AY115)</f>
        <v>#N/A</v>
      </c>
      <c r="BR115" s="35" t="e" cm="1">
        <f t="array" ref="BR115">INDEX($DP$24:$EO$31,COLUMN(E110),$AY115)</f>
        <v>#N/A</v>
      </c>
      <c r="BS115" s="35" t="e" cm="1">
        <f t="array" ref="BS115">INDEX($DP$24:$EO$31,COLUMN(F110),$AY115)</f>
        <v>#N/A</v>
      </c>
      <c r="BT115" s="35" t="e" cm="1">
        <f t="array" ref="BT115">INDEX($DP$24:$EO$31,COLUMN(G110),$AY115)</f>
        <v>#N/A</v>
      </c>
      <c r="BU115" s="35" t="e" cm="1">
        <f t="array" ref="BU115">INDEX($DP$24:$EO$31,COLUMN(H110),$AY115)</f>
        <v>#N/A</v>
      </c>
      <c r="BV115" s="59" t="str" cm="1">
        <f t="array" aca="1" ref="BV115:BZ115" ca="1">IFERROR(ROUND(IF(IFERROR(BF115:BJ115/BF115:BJ115,0)=1,(IFERROR(AZ115:BD115*BP115,0)+IFERROR(BF115:BJ115*BQ115,0)+(SUM(BM115:BO115)-MIN(BM115:BO115))*BR115+BK115*BS115+BL115*BT115)*BU115+BK115*(1-BS115)+BL115*(1-BT115)+IF(AW115=1,BO115,0),""),2),"")</f>
        <v/>
      </c>
      <c r="BW115" s="48" t="str">
        <f ca="1"/>
        <v/>
      </c>
      <c r="BX115" s="48" t="str">
        <f ca="1"/>
        <v/>
      </c>
      <c r="BY115" s="48" t="str">
        <f ca="1"/>
        <v/>
      </c>
      <c r="BZ115" s="60" t="str">
        <f ca="1"/>
        <v/>
      </c>
      <c r="CA115" s="6"/>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6"/>
      <c r="DV115" s="6"/>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row>
    <row r="116" spans="1:162" x14ac:dyDescent="0.3">
      <c r="A116" s="5"/>
      <c r="B116" s="17" t="str">
        <f t="shared" si="34"/>
        <v/>
      </c>
      <c r="C116" s="23"/>
      <c r="D116" s="23"/>
      <c r="E116" s="23"/>
      <c r="F116" s="23"/>
      <c r="G116" s="23"/>
      <c r="H116" s="24"/>
      <c r="I116" s="24"/>
      <c r="J116" s="24"/>
      <c r="K116" s="24"/>
      <c r="L116" s="24"/>
      <c r="M116" s="24"/>
      <c r="N116" s="23"/>
      <c r="O116" s="24"/>
      <c r="P116" s="6"/>
      <c r="Q116" s="65">
        <f t="shared" si="35"/>
        <v>1</v>
      </c>
      <c r="R116" s="6" t="e">
        <f t="shared" si="41"/>
        <v>#N/A</v>
      </c>
      <c r="S116" s="6" t="e">
        <f t="shared" si="42"/>
        <v>#N/A</v>
      </c>
      <c r="T116" s="6" t="e">
        <f t="shared" si="43"/>
        <v>#N/A</v>
      </c>
      <c r="U116" s="6" t="e">
        <f t="shared" si="44"/>
        <v>#N/A</v>
      </c>
      <c r="V116" s="8" cm="1">
        <f t="array" ref="V116">IF(M116=0,0,IF(OR($DV$4=3,$DV$4=4),0,IF($DV$4=1,INDEX($DI$7:$DI$15,SUM(IF(M116&lt;$DH$7:$DH$15=TRUE,1,0))+1),VLOOKUP(M116,$DK$7:$DL$107,2,FALSE))))</f>
        <v>0</v>
      </c>
      <c r="W116" s="6" t="e">
        <f t="shared" si="33"/>
        <v>#N/A</v>
      </c>
      <c r="X116" s="65" cm="1">
        <f t="array" aca="1" ref="X116" ca="1">SUM(IF((IF(E116=0,INDIRECT(_xlfn.CONCAT($CQ$1,MATCH(F116,$CP$7:$CP$100,0)+6)):INDIRECT(_xlfn.CONCAT($CQ$1,MATCH(F116,$CP$7:$CP$100,0)+6+SUM(IF((F116=$CP$7:$CP$59)=TRUE,1,0))-1)),INDIRECT(_xlfn.CONCAT($CM$1,MATCH(E116,$CL$7:$CL$100,0)+6)):INDIRECT(_xlfn.CONCAT($CM$1,MATCH(E116,$CL$7:$CL$100,0)+6+SUM(IF((E116=$CL$7:$CL$59)=TRUE,1,0))-1)))*$S$3*$Q116)=0,0,1))</f>
        <v>2</v>
      </c>
      <c r="Y116" s="65" t="e" cm="1">
        <f t="array" aca="1" ref="Y116" ca="1">SUM(IF((TRANSPOSE(MMULT(MMULT(_xlfn.MUNIT(X116),IF(ROUND(MMULT(IF(E116=0,INDIRECT(_xlfn.CONCAT($CQ$1,MATCH(F116,$CP$7:$CP$100,0)+6)):INDIRECT(_xlfn.CONCAT($CQ$1,MATCH(F116,$CP$7:$CP$100,0)+6+SUM(IF((F116=$CP$7:$CP$59)=TRUE,1,0))-1)),INDIRECT(_xlfn.CONCAT($CM$1,MATCH(E116,$CL$7:$CL$100,0)+6)):INDIRECT(_xlfn.CONCAT($CM$1,MATCH(E116,$CL$7:$CL$100,0)+6+SUM(IF((E116=$CL$7:$CL$59)=TRUE,1,0))-1)))*$S$3*$Q116,1/TRANSPOSE(W116-INDIRECT(_xlfn.CONCAT($CI$1,MATCH(D116,$CH$7:$CH$100,0)+6)):INDIRECT(_xlfn.CONCAT($CI$1,MATCH(D116,$CH$7:$CH$100,0)+6+SUM(IF((D116=$CH$7:$CH$59)=TRUE,1,0))-1))*$R$3)),1)=1,1,0)),W116-INDIRECT(_xlfn.CONCAT($CI$1,MATCH(D116,$CH$7:$CH$100,0)+6)):INDIRECT(_xlfn.CONCAT($CI$1,MATCH(D116,$CH$7:$CH$100,0)+6+SUM(IF((D116=$CH$7:$CH$59)=TRUE,1,0))-1))*$R$3)))=0,0,1))</f>
        <v>#N/A</v>
      </c>
      <c r="Z116" s="65"/>
      <c r="AA116" s="65" t="str" cm="1">
        <f t="array" aca="1" ref="AA116" ca="1">IFERROR(ROUND(IF(_xlfn._xlws.SORT(TRANSPOSE(MMULT(MMULT(_xlfn.MUNIT(X116),IF(ROUND(MMULT(IF(E116=0,IF($DW$4=1,INDIRECT(_xlfn.CONCAT($CY$1,MATCH(F116,$CX$7:$CX$100,0)+6)):INDIRECT(_xlfn.CONCAT($CY$1,MATCH(F116,$CX$7:$CX$100,0)+6+SUM(IF((F116=$CX$7:$CX$59)=TRUE,1,0))-1)),INDIRECT(_xlfn.CONCAT($CQ$1,MATCH(F116,$CP$7:$CP$100,0)+6)):INDIRECT(_xlfn.CONCAT($CQ$1,MATCH(F116,$CP$7:$CP$100,0)+6+SUM(IF((F116=$CP$7:$CP$59)=TRUE,1,0))-1))),IF(OR($DW$4=2,$DW$4=3),INDIRECT(_xlfn.CONCAT($CU$1,MATCH(E116,$CT$7:$CT$100,0)+6)):INDIRECT(_xlfn.CONCAT($CU$1,MATCH(E116,$CT$7:$CT$100,0)+6+SUM(IF((E116=$CT$7:$CT$59)=TRUE,1,0))-1)),INDIRECT(_xlfn.CONCAT($CM$1,MATCH(E116,$CL$7:$CL$100,0)+6)):INDIRECT(_xlfn.CONCAT($CM$1,MATCH(E116,$CL$7:$CL$100,0)+6+SUM(IF((E116=$CL$7:$CL$59)=TRUE,1,0))-1))))*$S$3*IF(AND($DV$4=4,F116=0),1.1,1),1/TRANSPOSE(W116-INDIRECT(_xlfn.CONCAT($CI$1,MATCH(D116,$CH$7:$CH$100,0)+6)):INDIRECT(_xlfn.CONCAT($CI$1,MATCH(D116,$CH$7:$CH$100,0)+6+SUM(IF((D116=$CH$7:$CH$59)=TRUE,1,0))-1))*$R$3)),3)=1,1,0)),W116-INDIRECT(_xlfn.CONCAT($CI$1,MATCH(D116,$CH$7:$CH$100,0)+6)):INDIRECT(_xlfn.CONCAT($CI$1,MATCH(D116,$CH$7:$CH$100,0)+6+SUM(IF((D116=$CH$7:$CH$59)=TRUE,1,0))-1))*$R$3))/($S$3*$Q116),1,-1,TRUE)=0,"",_xlfn._xlws.SORT(TRANSPOSE(MMULT(MMULT(_xlfn.MUNIT(X116),IF(ROUND(MMULT(IF(E116=0,IF($DW$4=1,INDIRECT(_xlfn.CONCAT($CY$1,MATCH(F116,$CX$7:$CX$100,0)+6)):INDIRECT(_xlfn.CONCAT($CY$1,MATCH(F116,$CX$7:$CX$100,0)+6+SUM(IF((F116=$CX$7:$CX$59)=TRUE,1,0))-1)),INDIRECT(_xlfn.CONCAT($CQ$1,MATCH(F116,$CP$7:$CP$100,0)+6)):INDIRECT(_xlfn.CONCAT($CQ$1,MATCH(F116,$CP$7:$CP$100,0)+6+SUM(IF((F116=$CP$7:$CP$59)=TRUE,1,0))-1))),IF(OR($DW$4=2,$DW$4=3),INDIRECT(_xlfn.CONCAT($CU$1,MATCH(E116,$CT$7:$CT$100,0)+6)):INDIRECT(_xlfn.CONCAT($CU$1,MATCH(E116,$CT$7:$CT$100,0)+6+SUM(IF((E116=$CT$7:$CT$59)=TRUE,1,0))-1)),INDIRECT(_xlfn.CONCAT($CM$1,MATCH(E116,$CL$7:$CL$100,0)+6)):INDIRECT(_xlfn.CONCAT($CM$1,MATCH(E116,$CL$7:$CL$100,0)+6+SUM(IF((E116=$CL$7:$CL$59)=TRUE,1,0))-1))))*$S$3*IF(AND($DV$4=4,F116=0),1.1,1),1/TRANSPOSE(W116-INDIRECT(_xlfn.CONCAT($CI$1,MATCH(D116,$CH$7:$CH$100,0)+6)):INDIRECT(_xlfn.CONCAT($CI$1,MATCH(D116,$CH$7:$CH$100,0)+6+SUM(IF((D116=$CH$7:$CH$59)=TRUE,1,0))-1))*$R$3)),3)=1,1,0)),W116-INDIRECT(_xlfn.CONCAT($CI$1,MATCH(D116,$CH$7:$CH$100,0)+6)):INDIRECT(_xlfn.CONCAT($CI$1,MATCH(D116,$CH$7:$CH$100,0)+6+SUM(IF((D116=$CH$7:$CH$59)=TRUE,1,0))-1))*$R$3))/($S$3*$Q116),1,-1,TRUE)),1),"")</f>
        <v/>
      </c>
      <c r="AB116" s="65"/>
      <c r="AC116" s="65"/>
      <c r="AD116" s="65"/>
      <c r="AE116" s="65"/>
      <c r="AF116" s="65"/>
      <c r="AG116" s="65"/>
      <c r="AH116" s="65"/>
      <c r="AI116" s="6"/>
      <c r="AJ116" s="28" t="str">
        <f t="shared" ca="1" si="45"/>
        <v/>
      </c>
      <c r="AK116" s="29" t="str">
        <f t="shared" si="46"/>
        <v/>
      </c>
      <c r="AL116" s="29" t="str">
        <f t="shared" si="47"/>
        <v/>
      </c>
      <c r="AM116" s="29" t="str">
        <f t="shared" si="48"/>
        <v/>
      </c>
      <c r="AN116" s="112" t="str">
        <f t="shared" si="49"/>
        <v/>
      </c>
      <c r="AO116" s="28" t="str">
        <f t="shared" ca="1" si="36"/>
        <v/>
      </c>
      <c r="AP116" s="29" t="str">
        <f t="shared" si="37"/>
        <v/>
      </c>
      <c r="AQ116" s="29" t="str">
        <f t="shared" si="38"/>
        <v/>
      </c>
      <c r="AR116" s="29" t="str">
        <f t="shared" si="39"/>
        <v/>
      </c>
      <c r="AS116" s="30" t="str">
        <f t="shared" si="40"/>
        <v/>
      </c>
      <c r="AT116" s="6"/>
      <c r="AU116" s="20"/>
      <c r="AV116" s="20"/>
      <c r="AW116" s="44">
        <f t="shared" si="50"/>
        <v>12</v>
      </c>
      <c r="AX116" s="35" t="e">
        <f t="shared" si="51"/>
        <v>#N/A</v>
      </c>
      <c r="AY116" s="35" t="e" cm="1">
        <f t="array" ref="AY116">_xlfn.XMATCH(1,IF(IF((AU116=$DP$24:$EO$24)=TRUE,1,0)+IF((AV116=$DP$25:$EO$25)=TRUE,1,0)=2,1,0))</f>
        <v>#N/A</v>
      </c>
      <c r="AZ116" s="35" t="str" cm="1">
        <f t="array" aca="1" ref="AZ116:BD116" ca="1">AJ116:AN116</f>
        <v/>
      </c>
      <c r="BA116" s="35" t="str">
        <f ca="1"/>
        <v/>
      </c>
      <c r="BB116" s="35" t="str">
        <f ca="1"/>
        <v/>
      </c>
      <c r="BC116" s="35" t="str">
        <f ca="1"/>
        <v/>
      </c>
      <c r="BD116" s="35" t="str">
        <f ca="1"/>
        <v/>
      </c>
      <c r="BE116" s="35">
        <f t="shared" si="52"/>
        <v>0</v>
      </c>
      <c r="BF116" s="35" t="e" cm="1">
        <f t="array" ref="BF116">IF(AND(BE116=1,AX116&lt;&gt;1),VLOOKUP(E116,변환표준점수!$H$8:$O$60,_xlfn.XMATCH('표점 계산기'!$AU116,변환표준점수!$I$6:$O$6)+1,FALSE),IF(AND($E116=0,$DW$4=1),INDEX($CQ$7:$CQ$73,SUM(IF(AO116=$CY$7:$CY$59,ROW($A$1:$A$50),0))),IF(AND($E116&lt;&gt;0,$DW$4&lt;&gt;1),INDEX($CM$7:$CM$73,SUM(IF(AO116=$CU$7:$CU$59,ROW($A$1:$A$50),0))),AO116:AS116)))</f>
        <v>#N/A</v>
      </c>
      <c r="BG116" s="35"/>
      <c r="BH116" s="35"/>
      <c r="BI116" s="35"/>
      <c r="BJ116" s="35"/>
      <c r="BK116" s="35" t="e">
        <f>VLOOKUP(G116,변환표준점수!$X$8:$AM$16,_xlfn.XMATCH(AU116,변환표준점수!$Y$5:$AM$5)+IF(OR(AW116=6,AW116=7,AW116=10,AW116=11),IF(AX116=1,0,1),0)+1,FALSE)</f>
        <v>#N/A</v>
      </c>
      <c r="BL116" s="35" t="e">
        <f>VLOOKUP(H116,변환표준점수!$AO$8:$BE$16,_xlfn.XMATCH(AU116,변환표준점수!$AP$5:$BE$5)+IF(OR(AW116=3,AW116=6,AW116=8,AW116=9,AW116=10),IF(AX116=1,0,1),0)+1,FALSE)</f>
        <v>#N/A</v>
      </c>
      <c r="BM116" s="35" t="e">
        <f>IF(I116=0,VLOOKUP(K116,변환표준점수!$BU$8:$CF$62,'표점 계산기'!$AW116+1,FALSE),VLOOKUP(I116,변환표준점수!$BH$8:$BS$62,'표점 계산기'!$AW116+1,FALSE))</f>
        <v>#N/A</v>
      </c>
      <c r="BN116" s="35" t="e">
        <f>IF(J116=0,VLOOKUP(L116,변환표준점수!$BU$8:$CF$62,'표점 계산기'!$AW116+1,FALSE),VLOOKUP(J116,변환표준점수!$BH$8:$BS$62,'표점 계산기'!$AW116+1,FALSE))</f>
        <v>#N/A</v>
      </c>
      <c r="BO116" s="35" cm="1">
        <f t="array" ref="BO116">IF(M116=0,0,IF(OR(AW116=3,AW116=4),0,IF(AW116=1,INDEX($DI$7:$DI$15,SUM(IF(M116&lt;$DH$7:$DH$15=TRUE,1,0))+1),VLOOKUP(M116,변환표준점수!$BH$8:$BS$62,'표점 계산기'!AW116+1,FALSE))))</f>
        <v>0</v>
      </c>
      <c r="BP116" s="35" t="e" cm="1">
        <f t="array" ref="BP116">INDEX($DP$24:$EO$31,COLUMN(C111),$AY116)</f>
        <v>#N/A</v>
      </c>
      <c r="BQ116" s="35" t="e" cm="1">
        <f t="array" ref="BQ116">INDEX($DP$24:$EO$31,COLUMN(D111),$AY116)</f>
        <v>#N/A</v>
      </c>
      <c r="BR116" s="35" t="e" cm="1">
        <f t="array" ref="BR116">INDEX($DP$24:$EO$31,COLUMN(E111),$AY116)</f>
        <v>#N/A</v>
      </c>
      <c r="BS116" s="35" t="e" cm="1">
        <f t="array" ref="BS116">INDEX($DP$24:$EO$31,COLUMN(F111),$AY116)</f>
        <v>#N/A</v>
      </c>
      <c r="BT116" s="35" t="e" cm="1">
        <f t="array" ref="BT116">INDEX($DP$24:$EO$31,COLUMN(G111),$AY116)</f>
        <v>#N/A</v>
      </c>
      <c r="BU116" s="35" t="e" cm="1">
        <f t="array" ref="BU116">INDEX($DP$24:$EO$31,COLUMN(H111),$AY116)</f>
        <v>#N/A</v>
      </c>
      <c r="BV116" s="59" t="str" cm="1">
        <f t="array" aca="1" ref="BV116:BZ116" ca="1">IFERROR(ROUND(IF(IFERROR(BF116:BJ116/BF116:BJ116,0)=1,(IFERROR(AZ116:BD116*BP116,0)+IFERROR(BF116:BJ116*BQ116,0)+(SUM(BM116:BO116)-MIN(BM116:BO116))*BR116+BK116*BS116+BL116*BT116)*BU116+BK116*(1-BS116)+BL116*(1-BT116)+IF(AW116=1,BO116,0),""),2),"")</f>
        <v/>
      </c>
      <c r="BW116" s="48" t="str">
        <f ca="1"/>
        <v/>
      </c>
      <c r="BX116" s="48" t="str">
        <f ca="1"/>
        <v/>
      </c>
      <c r="BY116" s="48" t="str">
        <f ca="1"/>
        <v/>
      </c>
      <c r="BZ116" s="60" t="str">
        <f ca="1"/>
        <v/>
      </c>
      <c r="CA116" s="6"/>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6"/>
      <c r="DV116" s="6"/>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row>
    <row r="117" spans="1:162" x14ac:dyDescent="0.3">
      <c r="A117" s="5"/>
      <c r="B117" s="17" t="str">
        <f t="shared" si="34"/>
        <v/>
      </c>
      <c r="C117" s="23"/>
      <c r="D117" s="23"/>
      <c r="E117" s="23"/>
      <c r="F117" s="23"/>
      <c r="G117" s="23"/>
      <c r="H117" s="24"/>
      <c r="I117" s="24"/>
      <c r="J117" s="24"/>
      <c r="K117" s="24"/>
      <c r="L117" s="24"/>
      <c r="M117" s="24"/>
      <c r="N117" s="23"/>
      <c r="O117" s="24"/>
      <c r="P117" s="6"/>
      <c r="Q117" s="65">
        <f t="shared" si="35"/>
        <v>1</v>
      </c>
      <c r="R117" s="6" t="e">
        <f t="shared" si="41"/>
        <v>#N/A</v>
      </c>
      <c r="S117" s="6" t="e">
        <f t="shared" si="42"/>
        <v>#N/A</v>
      </c>
      <c r="T117" s="6" t="e">
        <f t="shared" si="43"/>
        <v>#N/A</v>
      </c>
      <c r="U117" s="6" t="e">
        <f t="shared" si="44"/>
        <v>#N/A</v>
      </c>
      <c r="V117" s="8" cm="1">
        <f t="array" ref="V117">IF(M117=0,0,IF(OR($DV$4=3,$DV$4=4),0,IF($DV$4=1,INDEX($DI$7:$DI$15,SUM(IF(M117&lt;$DH$7:$DH$15=TRUE,1,0))+1),VLOOKUP(M117,$DK$7:$DL$107,2,FALSE))))</f>
        <v>0</v>
      </c>
      <c r="W117" s="6" t="e">
        <f t="shared" si="33"/>
        <v>#N/A</v>
      </c>
      <c r="X117" s="65" cm="1">
        <f t="array" aca="1" ref="X117" ca="1">SUM(IF((IF(E117=0,INDIRECT(_xlfn.CONCAT($CQ$1,MATCH(F117,$CP$7:$CP$100,0)+6)):INDIRECT(_xlfn.CONCAT($CQ$1,MATCH(F117,$CP$7:$CP$100,0)+6+SUM(IF((F117=$CP$7:$CP$59)=TRUE,1,0))-1)),INDIRECT(_xlfn.CONCAT($CM$1,MATCH(E117,$CL$7:$CL$100,0)+6)):INDIRECT(_xlfn.CONCAT($CM$1,MATCH(E117,$CL$7:$CL$100,0)+6+SUM(IF((E117=$CL$7:$CL$59)=TRUE,1,0))-1)))*$S$3*$Q117)=0,0,1))</f>
        <v>2</v>
      </c>
      <c r="Y117" s="65" t="e" cm="1">
        <f t="array" aca="1" ref="Y117" ca="1">SUM(IF((TRANSPOSE(MMULT(MMULT(_xlfn.MUNIT(X117),IF(ROUND(MMULT(IF(E117=0,INDIRECT(_xlfn.CONCAT($CQ$1,MATCH(F117,$CP$7:$CP$100,0)+6)):INDIRECT(_xlfn.CONCAT($CQ$1,MATCH(F117,$CP$7:$CP$100,0)+6+SUM(IF((F117=$CP$7:$CP$59)=TRUE,1,0))-1)),INDIRECT(_xlfn.CONCAT($CM$1,MATCH(E117,$CL$7:$CL$100,0)+6)):INDIRECT(_xlfn.CONCAT($CM$1,MATCH(E117,$CL$7:$CL$100,0)+6+SUM(IF((E117=$CL$7:$CL$59)=TRUE,1,0))-1)))*$S$3*$Q117,1/TRANSPOSE(W117-INDIRECT(_xlfn.CONCAT($CI$1,MATCH(D117,$CH$7:$CH$100,0)+6)):INDIRECT(_xlfn.CONCAT($CI$1,MATCH(D117,$CH$7:$CH$100,0)+6+SUM(IF((D117=$CH$7:$CH$59)=TRUE,1,0))-1))*$R$3)),1)=1,1,0)),W117-INDIRECT(_xlfn.CONCAT($CI$1,MATCH(D117,$CH$7:$CH$100,0)+6)):INDIRECT(_xlfn.CONCAT($CI$1,MATCH(D117,$CH$7:$CH$100,0)+6+SUM(IF((D117=$CH$7:$CH$59)=TRUE,1,0))-1))*$R$3)))=0,0,1))</f>
        <v>#N/A</v>
      </c>
      <c r="Z117" s="65"/>
      <c r="AA117" s="65" t="str" cm="1">
        <f t="array" aca="1" ref="AA117" ca="1">IFERROR(ROUND(IF(_xlfn._xlws.SORT(TRANSPOSE(MMULT(MMULT(_xlfn.MUNIT(X117),IF(ROUND(MMULT(IF(E117=0,IF($DW$4=1,INDIRECT(_xlfn.CONCAT($CY$1,MATCH(F117,$CX$7:$CX$100,0)+6)):INDIRECT(_xlfn.CONCAT($CY$1,MATCH(F117,$CX$7:$CX$100,0)+6+SUM(IF((F117=$CX$7:$CX$59)=TRUE,1,0))-1)),INDIRECT(_xlfn.CONCAT($CQ$1,MATCH(F117,$CP$7:$CP$100,0)+6)):INDIRECT(_xlfn.CONCAT($CQ$1,MATCH(F117,$CP$7:$CP$100,0)+6+SUM(IF((F117=$CP$7:$CP$59)=TRUE,1,0))-1))),IF(OR($DW$4=2,$DW$4=3),INDIRECT(_xlfn.CONCAT($CU$1,MATCH(E117,$CT$7:$CT$100,0)+6)):INDIRECT(_xlfn.CONCAT($CU$1,MATCH(E117,$CT$7:$CT$100,0)+6+SUM(IF((E117=$CT$7:$CT$59)=TRUE,1,0))-1)),INDIRECT(_xlfn.CONCAT($CM$1,MATCH(E117,$CL$7:$CL$100,0)+6)):INDIRECT(_xlfn.CONCAT($CM$1,MATCH(E117,$CL$7:$CL$100,0)+6+SUM(IF((E117=$CL$7:$CL$59)=TRUE,1,0))-1))))*$S$3*IF(AND($DV$4=4,F117=0),1.1,1),1/TRANSPOSE(W117-INDIRECT(_xlfn.CONCAT($CI$1,MATCH(D117,$CH$7:$CH$100,0)+6)):INDIRECT(_xlfn.CONCAT($CI$1,MATCH(D117,$CH$7:$CH$100,0)+6+SUM(IF((D117=$CH$7:$CH$59)=TRUE,1,0))-1))*$R$3)),3)=1,1,0)),W117-INDIRECT(_xlfn.CONCAT($CI$1,MATCH(D117,$CH$7:$CH$100,0)+6)):INDIRECT(_xlfn.CONCAT($CI$1,MATCH(D117,$CH$7:$CH$100,0)+6+SUM(IF((D117=$CH$7:$CH$59)=TRUE,1,0))-1))*$R$3))/($S$3*$Q117),1,-1,TRUE)=0,"",_xlfn._xlws.SORT(TRANSPOSE(MMULT(MMULT(_xlfn.MUNIT(X117),IF(ROUND(MMULT(IF(E117=0,IF($DW$4=1,INDIRECT(_xlfn.CONCAT($CY$1,MATCH(F117,$CX$7:$CX$100,0)+6)):INDIRECT(_xlfn.CONCAT($CY$1,MATCH(F117,$CX$7:$CX$100,0)+6+SUM(IF((F117=$CX$7:$CX$59)=TRUE,1,0))-1)),INDIRECT(_xlfn.CONCAT($CQ$1,MATCH(F117,$CP$7:$CP$100,0)+6)):INDIRECT(_xlfn.CONCAT($CQ$1,MATCH(F117,$CP$7:$CP$100,0)+6+SUM(IF((F117=$CP$7:$CP$59)=TRUE,1,0))-1))),IF(OR($DW$4=2,$DW$4=3),INDIRECT(_xlfn.CONCAT($CU$1,MATCH(E117,$CT$7:$CT$100,0)+6)):INDIRECT(_xlfn.CONCAT($CU$1,MATCH(E117,$CT$7:$CT$100,0)+6+SUM(IF((E117=$CT$7:$CT$59)=TRUE,1,0))-1)),INDIRECT(_xlfn.CONCAT($CM$1,MATCH(E117,$CL$7:$CL$100,0)+6)):INDIRECT(_xlfn.CONCAT($CM$1,MATCH(E117,$CL$7:$CL$100,0)+6+SUM(IF((E117=$CL$7:$CL$59)=TRUE,1,0))-1))))*$S$3*IF(AND($DV$4=4,F117=0),1.1,1),1/TRANSPOSE(W117-INDIRECT(_xlfn.CONCAT($CI$1,MATCH(D117,$CH$7:$CH$100,0)+6)):INDIRECT(_xlfn.CONCAT($CI$1,MATCH(D117,$CH$7:$CH$100,0)+6+SUM(IF((D117=$CH$7:$CH$59)=TRUE,1,0))-1))*$R$3)),3)=1,1,0)),W117-INDIRECT(_xlfn.CONCAT($CI$1,MATCH(D117,$CH$7:$CH$100,0)+6)):INDIRECT(_xlfn.CONCAT($CI$1,MATCH(D117,$CH$7:$CH$100,0)+6+SUM(IF((D117=$CH$7:$CH$59)=TRUE,1,0))-1))*$R$3))/($S$3*$Q117),1,-1,TRUE)),1),"")</f>
        <v/>
      </c>
      <c r="AB117" s="65"/>
      <c r="AC117" s="65"/>
      <c r="AD117" s="65"/>
      <c r="AE117" s="65"/>
      <c r="AF117" s="65"/>
      <c r="AG117" s="65"/>
      <c r="AH117" s="65"/>
      <c r="AI117" s="6"/>
      <c r="AJ117" s="28" t="str">
        <f t="shared" ca="1" si="45"/>
        <v/>
      </c>
      <c r="AK117" s="29" t="str">
        <f t="shared" si="46"/>
        <v/>
      </c>
      <c r="AL117" s="29" t="str">
        <f t="shared" si="47"/>
        <v/>
      </c>
      <c r="AM117" s="29" t="str">
        <f t="shared" si="48"/>
        <v/>
      </c>
      <c r="AN117" s="112" t="str">
        <f t="shared" si="49"/>
        <v/>
      </c>
      <c r="AO117" s="28" t="str">
        <f t="shared" ca="1" si="36"/>
        <v/>
      </c>
      <c r="AP117" s="29" t="str">
        <f t="shared" si="37"/>
        <v/>
      </c>
      <c r="AQ117" s="29" t="str">
        <f t="shared" si="38"/>
        <v/>
      </c>
      <c r="AR117" s="29" t="str">
        <f t="shared" si="39"/>
        <v/>
      </c>
      <c r="AS117" s="30" t="str">
        <f t="shared" si="40"/>
        <v/>
      </c>
      <c r="AT117" s="6"/>
      <c r="AU117" s="20"/>
      <c r="AV117" s="20"/>
      <c r="AW117" s="44">
        <f t="shared" si="50"/>
        <v>12</v>
      </c>
      <c r="AX117" s="35" t="e">
        <f t="shared" si="51"/>
        <v>#N/A</v>
      </c>
      <c r="AY117" s="35" t="e" cm="1">
        <f t="array" ref="AY117">_xlfn.XMATCH(1,IF(IF((AU117=$DP$24:$EO$24)=TRUE,1,0)+IF((AV117=$DP$25:$EO$25)=TRUE,1,0)=2,1,0))</f>
        <v>#N/A</v>
      </c>
      <c r="AZ117" s="35" t="str" cm="1">
        <f t="array" aca="1" ref="AZ117:BD117" ca="1">AJ117:AN117</f>
        <v/>
      </c>
      <c r="BA117" s="35" t="str">
        <f ca="1"/>
        <v/>
      </c>
      <c r="BB117" s="35" t="str">
        <f ca="1"/>
        <v/>
      </c>
      <c r="BC117" s="35" t="str">
        <f ca="1"/>
        <v/>
      </c>
      <c r="BD117" s="35" t="str">
        <f ca="1"/>
        <v/>
      </c>
      <c r="BE117" s="35">
        <f t="shared" si="52"/>
        <v>0</v>
      </c>
      <c r="BF117" s="35" t="e" cm="1">
        <f t="array" ref="BF117">IF(AND(BE117=1,AX117&lt;&gt;1),VLOOKUP(E117,변환표준점수!$H$8:$O$60,_xlfn.XMATCH('표점 계산기'!$AU117,변환표준점수!$I$6:$O$6)+1,FALSE),IF(AND($E117=0,$DW$4=1),INDEX($CQ$7:$CQ$73,SUM(IF(AO117=$CY$7:$CY$59,ROW($A$1:$A$50),0))),IF(AND($E117&lt;&gt;0,$DW$4&lt;&gt;1),INDEX($CM$7:$CM$73,SUM(IF(AO117=$CU$7:$CU$59,ROW($A$1:$A$50),0))),AO117:AS117)))</f>
        <v>#N/A</v>
      </c>
      <c r="BG117" s="35"/>
      <c r="BH117" s="35"/>
      <c r="BI117" s="35"/>
      <c r="BJ117" s="35"/>
      <c r="BK117" s="35" t="e">
        <f>VLOOKUP(G117,변환표준점수!$X$8:$AM$16,_xlfn.XMATCH(AU117,변환표준점수!$Y$5:$AM$5)+IF(OR(AW117=6,AW117=7,AW117=10,AW117=11),IF(AX117=1,0,1),0)+1,FALSE)</f>
        <v>#N/A</v>
      </c>
      <c r="BL117" s="35" t="e">
        <f>VLOOKUP(H117,변환표준점수!$AO$8:$BE$16,_xlfn.XMATCH(AU117,변환표준점수!$AP$5:$BE$5)+IF(OR(AW117=3,AW117=6,AW117=8,AW117=9,AW117=10),IF(AX117=1,0,1),0)+1,FALSE)</f>
        <v>#N/A</v>
      </c>
      <c r="BM117" s="35" t="e">
        <f>IF(I117=0,VLOOKUP(K117,변환표준점수!$BU$8:$CF$62,'표점 계산기'!$AW117+1,FALSE),VLOOKUP(I117,변환표준점수!$BH$8:$BS$62,'표점 계산기'!$AW117+1,FALSE))</f>
        <v>#N/A</v>
      </c>
      <c r="BN117" s="35" t="e">
        <f>IF(J117=0,VLOOKUP(L117,변환표준점수!$BU$8:$CF$62,'표점 계산기'!$AW117+1,FALSE),VLOOKUP(J117,변환표준점수!$BH$8:$BS$62,'표점 계산기'!$AW117+1,FALSE))</f>
        <v>#N/A</v>
      </c>
      <c r="BO117" s="35" cm="1">
        <f t="array" ref="BO117">IF(M117=0,0,IF(OR(AW117=3,AW117=4),0,IF(AW117=1,INDEX($DI$7:$DI$15,SUM(IF(M117&lt;$DH$7:$DH$15=TRUE,1,0))+1),VLOOKUP(M117,변환표준점수!$BH$8:$BS$62,'표점 계산기'!AW117+1,FALSE))))</f>
        <v>0</v>
      </c>
      <c r="BP117" s="35" t="e" cm="1">
        <f t="array" ref="BP117">INDEX($DP$24:$EO$31,COLUMN(C112),$AY117)</f>
        <v>#N/A</v>
      </c>
      <c r="BQ117" s="35" t="e" cm="1">
        <f t="array" ref="BQ117">INDEX($DP$24:$EO$31,COLUMN(D112),$AY117)</f>
        <v>#N/A</v>
      </c>
      <c r="BR117" s="35" t="e" cm="1">
        <f t="array" ref="BR117">INDEX($DP$24:$EO$31,COLUMN(E112),$AY117)</f>
        <v>#N/A</v>
      </c>
      <c r="BS117" s="35" t="e" cm="1">
        <f t="array" ref="BS117">INDEX($DP$24:$EO$31,COLUMN(F112),$AY117)</f>
        <v>#N/A</v>
      </c>
      <c r="BT117" s="35" t="e" cm="1">
        <f t="array" ref="BT117">INDEX($DP$24:$EO$31,COLUMN(G112),$AY117)</f>
        <v>#N/A</v>
      </c>
      <c r="BU117" s="35" t="e" cm="1">
        <f t="array" ref="BU117">INDEX($DP$24:$EO$31,COLUMN(H112),$AY117)</f>
        <v>#N/A</v>
      </c>
      <c r="BV117" s="59" t="str" cm="1">
        <f t="array" aca="1" ref="BV117:BZ117" ca="1">IFERROR(ROUND(IF(IFERROR(BF117:BJ117/BF117:BJ117,0)=1,(IFERROR(AZ117:BD117*BP117,0)+IFERROR(BF117:BJ117*BQ117,0)+(SUM(BM117:BO117)-MIN(BM117:BO117))*BR117+BK117*BS117+BL117*BT117)*BU117+BK117*(1-BS117)+BL117*(1-BT117)+IF(AW117=1,BO117,0),""),2),"")</f>
        <v/>
      </c>
      <c r="BW117" s="48" t="str">
        <f ca="1"/>
        <v/>
      </c>
      <c r="BX117" s="48" t="str">
        <f ca="1"/>
        <v/>
      </c>
      <c r="BY117" s="48" t="str">
        <f ca="1"/>
        <v/>
      </c>
      <c r="BZ117" s="60" t="str">
        <f ca="1"/>
        <v/>
      </c>
      <c r="CA117" s="6"/>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6"/>
      <c r="DV117" s="6"/>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row>
    <row r="118" spans="1:162" x14ac:dyDescent="0.3">
      <c r="A118" s="5"/>
      <c r="B118" s="17" t="str">
        <f t="shared" si="34"/>
        <v/>
      </c>
      <c r="C118" s="23"/>
      <c r="D118" s="23"/>
      <c r="E118" s="23"/>
      <c r="F118" s="23"/>
      <c r="G118" s="23"/>
      <c r="H118" s="24"/>
      <c r="I118" s="24"/>
      <c r="J118" s="24"/>
      <c r="K118" s="24"/>
      <c r="L118" s="24"/>
      <c r="M118" s="24"/>
      <c r="N118" s="23"/>
      <c r="O118" s="24"/>
      <c r="P118" s="6"/>
      <c r="Q118" s="65">
        <f t="shared" si="35"/>
        <v>1</v>
      </c>
      <c r="R118" s="6" t="e">
        <f t="shared" si="41"/>
        <v>#N/A</v>
      </c>
      <c r="S118" s="6" t="e">
        <f t="shared" si="42"/>
        <v>#N/A</v>
      </c>
      <c r="T118" s="6" t="e">
        <f t="shared" si="43"/>
        <v>#N/A</v>
      </c>
      <c r="U118" s="6" t="e">
        <f t="shared" si="44"/>
        <v>#N/A</v>
      </c>
      <c r="V118" s="8" cm="1">
        <f t="array" ref="V118">IF(M118=0,0,IF(OR($DV$4=3,$DV$4=4),0,IF($DV$4=1,INDEX($DI$7:$DI$15,SUM(IF(M118&lt;$DH$7:$DH$15=TRUE,1,0))+1),VLOOKUP(M118,$DK$7:$DL$107,2,FALSE))))</f>
        <v>0</v>
      </c>
      <c r="W118" s="6" t="e">
        <f t="shared" si="33"/>
        <v>#N/A</v>
      </c>
      <c r="X118" s="65" cm="1">
        <f t="array" aca="1" ref="X118" ca="1">SUM(IF((IF(E118=0,INDIRECT(_xlfn.CONCAT($CQ$1,MATCH(F118,$CP$7:$CP$100,0)+6)):INDIRECT(_xlfn.CONCAT($CQ$1,MATCH(F118,$CP$7:$CP$100,0)+6+SUM(IF((F118=$CP$7:$CP$59)=TRUE,1,0))-1)),INDIRECT(_xlfn.CONCAT($CM$1,MATCH(E118,$CL$7:$CL$100,0)+6)):INDIRECT(_xlfn.CONCAT($CM$1,MATCH(E118,$CL$7:$CL$100,0)+6+SUM(IF((E118=$CL$7:$CL$59)=TRUE,1,0))-1)))*$S$3*$Q118)=0,0,1))</f>
        <v>2</v>
      </c>
      <c r="Y118" s="65" t="e" cm="1">
        <f t="array" aca="1" ref="Y118" ca="1">SUM(IF((TRANSPOSE(MMULT(MMULT(_xlfn.MUNIT(X118),IF(ROUND(MMULT(IF(E118=0,INDIRECT(_xlfn.CONCAT($CQ$1,MATCH(F118,$CP$7:$CP$100,0)+6)):INDIRECT(_xlfn.CONCAT($CQ$1,MATCH(F118,$CP$7:$CP$100,0)+6+SUM(IF((F118=$CP$7:$CP$59)=TRUE,1,0))-1)),INDIRECT(_xlfn.CONCAT($CM$1,MATCH(E118,$CL$7:$CL$100,0)+6)):INDIRECT(_xlfn.CONCAT($CM$1,MATCH(E118,$CL$7:$CL$100,0)+6+SUM(IF((E118=$CL$7:$CL$59)=TRUE,1,0))-1)))*$S$3*$Q118,1/TRANSPOSE(W118-INDIRECT(_xlfn.CONCAT($CI$1,MATCH(D118,$CH$7:$CH$100,0)+6)):INDIRECT(_xlfn.CONCAT($CI$1,MATCH(D118,$CH$7:$CH$100,0)+6+SUM(IF((D118=$CH$7:$CH$59)=TRUE,1,0))-1))*$R$3)),1)=1,1,0)),W118-INDIRECT(_xlfn.CONCAT($CI$1,MATCH(D118,$CH$7:$CH$100,0)+6)):INDIRECT(_xlfn.CONCAT($CI$1,MATCH(D118,$CH$7:$CH$100,0)+6+SUM(IF((D118=$CH$7:$CH$59)=TRUE,1,0))-1))*$R$3)))=0,0,1))</f>
        <v>#N/A</v>
      </c>
      <c r="Z118" s="65"/>
      <c r="AA118" s="65" t="str" cm="1">
        <f t="array" aca="1" ref="AA118" ca="1">IFERROR(ROUND(IF(_xlfn._xlws.SORT(TRANSPOSE(MMULT(MMULT(_xlfn.MUNIT(X118),IF(ROUND(MMULT(IF(E118=0,IF($DW$4=1,INDIRECT(_xlfn.CONCAT($CY$1,MATCH(F118,$CX$7:$CX$100,0)+6)):INDIRECT(_xlfn.CONCAT($CY$1,MATCH(F118,$CX$7:$CX$100,0)+6+SUM(IF((F118=$CX$7:$CX$59)=TRUE,1,0))-1)),INDIRECT(_xlfn.CONCAT($CQ$1,MATCH(F118,$CP$7:$CP$100,0)+6)):INDIRECT(_xlfn.CONCAT($CQ$1,MATCH(F118,$CP$7:$CP$100,0)+6+SUM(IF((F118=$CP$7:$CP$59)=TRUE,1,0))-1))),IF(OR($DW$4=2,$DW$4=3),INDIRECT(_xlfn.CONCAT($CU$1,MATCH(E118,$CT$7:$CT$100,0)+6)):INDIRECT(_xlfn.CONCAT($CU$1,MATCH(E118,$CT$7:$CT$100,0)+6+SUM(IF((E118=$CT$7:$CT$59)=TRUE,1,0))-1)),INDIRECT(_xlfn.CONCAT($CM$1,MATCH(E118,$CL$7:$CL$100,0)+6)):INDIRECT(_xlfn.CONCAT($CM$1,MATCH(E118,$CL$7:$CL$100,0)+6+SUM(IF((E118=$CL$7:$CL$59)=TRUE,1,0))-1))))*$S$3*IF(AND($DV$4=4,F118=0),1.1,1),1/TRANSPOSE(W118-INDIRECT(_xlfn.CONCAT($CI$1,MATCH(D118,$CH$7:$CH$100,0)+6)):INDIRECT(_xlfn.CONCAT($CI$1,MATCH(D118,$CH$7:$CH$100,0)+6+SUM(IF((D118=$CH$7:$CH$59)=TRUE,1,0))-1))*$R$3)),3)=1,1,0)),W118-INDIRECT(_xlfn.CONCAT($CI$1,MATCH(D118,$CH$7:$CH$100,0)+6)):INDIRECT(_xlfn.CONCAT($CI$1,MATCH(D118,$CH$7:$CH$100,0)+6+SUM(IF((D118=$CH$7:$CH$59)=TRUE,1,0))-1))*$R$3))/($S$3*$Q118),1,-1,TRUE)=0,"",_xlfn._xlws.SORT(TRANSPOSE(MMULT(MMULT(_xlfn.MUNIT(X118),IF(ROUND(MMULT(IF(E118=0,IF($DW$4=1,INDIRECT(_xlfn.CONCAT($CY$1,MATCH(F118,$CX$7:$CX$100,0)+6)):INDIRECT(_xlfn.CONCAT($CY$1,MATCH(F118,$CX$7:$CX$100,0)+6+SUM(IF((F118=$CX$7:$CX$59)=TRUE,1,0))-1)),INDIRECT(_xlfn.CONCAT($CQ$1,MATCH(F118,$CP$7:$CP$100,0)+6)):INDIRECT(_xlfn.CONCAT($CQ$1,MATCH(F118,$CP$7:$CP$100,0)+6+SUM(IF((F118=$CP$7:$CP$59)=TRUE,1,0))-1))),IF(OR($DW$4=2,$DW$4=3),INDIRECT(_xlfn.CONCAT($CU$1,MATCH(E118,$CT$7:$CT$100,0)+6)):INDIRECT(_xlfn.CONCAT($CU$1,MATCH(E118,$CT$7:$CT$100,0)+6+SUM(IF((E118=$CT$7:$CT$59)=TRUE,1,0))-1)),INDIRECT(_xlfn.CONCAT($CM$1,MATCH(E118,$CL$7:$CL$100,0)+6)):INDIRECT(_xlfn.CONCAT($CM$1,MATCH(E118,$CL$7:$CL$100,0)+6+SUM(IF((E118=$CL$7:$CL$59)=TRUE,1,0))-1))))*$S$3*IF(AND($DV$4=4,F118=0),1.1,1),1/TRANSPOSE(W118-INDIRECT(_xlfn.CONCAT($CI$1,MATCH(D118,$CH$7:$CH$100,0)+6)):INDIRECT(_xlfn.CONCAT($CI$1,MATCH(D118,$CH$7:$CH$100,0)+6+SUM(IF((D118=$CH$7:$CH$59)=TRUE,1,0))-1))*$R$3)),3)=1,1,0)),W118-INDIRECT(_xlfn.CONCAT($CI$1,MATCH(D118,$CH$7:$CH$100,0)+6)):INDIRECT(_xlfn.CONCAT($CI$1,MATCH(D118,$CH$7:$CH$100,0)+6+SUM(IF((D118=$CH$7:$CH$59)=TRUE,1,0))-1))*$R$3))/($S$3*$Q118),1,-1,TRUE)),1),"")</f>
        <v/>
      </c>
      <c r="AB118" s="65"/>
      <c r="AC118" s="65"/>
      <c r="AD118" s="65"/>
      <c r="AE118" s="65"/>
      <c r="AF118" s="65"/>
      <c r="AG118" s="65"/>
      <c r="AH118" s="65"/>
      <c r="AI118" s="6"/>
      <c r="AJ118" s="28" t="str">
        <f t="shared" ca="1" si="45"/>
        <v/>
      </c>
      <c r="AK118" s="29" t="str">
        <f t="shared" si="46"/>
        <v/>
      </c>
      <c r="AL118" s="29" t="str">
        <f t="shared" si="47"/>
        <v/>
      </c>
      <c r="AM118" s="29" t="str">
        <f t="shared" si="48"/>
        <v/>
      </c>
      <c r="AN118" s="112" t="str">
        <f t="shared" si="49"/>
        <v/>
      </c>
      <c r="AO118" s="28" t="str">
        <f t="shared" ca="1" si="36"/>
        <v/>
      </c>
      <c r="AP118" s="29" t="str">
        <f t="shared" si="37"/>
        <v/>
      </c>
      <c r="AQ118" s="29" t="str">
        <f t="shared" si="38"/>
        <v/>
      </c>
      <c r="AR118" s="29" t="str">
        <f t="shared" si="39"/>
        <v/>
      </c>
      <c r="AS118" s="30" t="str">
        <f t="shared" si="40"/>
        <v/>
      </c>
      <c r="AT118" s="6"/>
      <c r="AU118" s="20"/>
      <c r="AV118" s="20"/>
      <c r="AW118" s="44">
        <f t="shared" si="50"/>
        <v>12</v>
      </c>
      <c r="AX118" s="35" t="e">
        <f t="shared" si="51"/>
        <v>#N/A</v>
      </c>
      <c r="AY118" s="35" t="e" cm="1">
        <f t="array" ref="AY118">_xlfn.XMATCH(1,IF(IF((AU118=$DP$24:$EO$24)=TRUE,1,0)+IF((AV118=$DP$25:$EO$25)=TRUE,1,0)=2,1,0))</f>
        <v>#N/A</v>
      </c>
      <c r="AZ118" s="35" t="str" cm="1">
        <f t="array" aca="1" ref="AZ118:BD118" ca="1">AJ118:AN118</f>
        <v/>
      </c>
      <c r="BA118" s="35" t="str">
        <f ca="1"/>
        <v/>
      </c>
      <c r="BB118" s="35" t="str">
        <f ca="1"/>
        <v/>
      </c>
      <c r="BC118" s="35" t="str">
        <f ca="1"/>
        <v/>
      </c>
      <c r="BD118" s="35" t="str">
        <f ca="1"/>
        <v/>
      </c>
      <c r="BE118" s="35">
        <f t="shared" si="52"/>
        <v>0</v>
      </c>
      <c r="BF118" s="35" t="e" cm="1">
        <f t="array" ref="BF118">IF(AND(BE118=1,AX118&lt;&gt;1),VLOOKUP(E118,변환표준점수!$H$8:$O$60,_xlfn.XMATCH('표점 계산기'!$AU118,변환표준점수!$I$6:$O$6)+1,FALSE),IF(AND($E118=0,$DW$4=1),INDEX($CQ$7:$CQ$73,SUM(IF(AO118=$CY$7:$CY$59,ROW($A$1:$A$50),0))),IF(AND($E118&lt;&gt;0,$DW$4&lt;&gt;1),INDEX($CM$7:$CM$73,SUM(IF(AO118=$CU$7:$CU$59,ROW($A$1:$A$50),0))),AO118:AS118)))</f>
        <v>#N/A</v>
      </c>
      <c r="BG118" s="35"/>
      <c r="BH118" s="35"/>
      <c r="BI118" s="35"/>
      <c r="BJ118" s="35"/>
      <c r="BK118" s="35" t="e">
        <f>VLOOKUP(G118,변환표준점수!$X$8:$AM$16,_xlfn.XMATCH(AU118,변환표준점수!$Y$5:$AM$5)+IF(OR(AW118=6,AW118=7,AW118=10,AW118=11),IF(AX118=1,0,1),0)+1,FALSE)</f>
        <v>#N/A</v>
      </c>
      <c r="BL118" s="35" t="e">
        <f>VLOOKUP(H118,변환표준점수!$AO$8:$BE$16,_xlfn.XMATCH(AU118,변환표준점수!$AP$5:$BE$5)+IF(OR(AW118=3,AW118=6,AW118=8,AW118=9,AW118=10),IF(AX118=1,0,1),0)+1,FALSE)</f>
        <v>#N/A</v>
      </c>
      <c r="BM118" s="35" t="e">
        <f>IF(I118=0,VLOOKUP(K118,변환표준점수!$BU$8:$CF$62,'표점 계산기'!$AW118+1,FALSE),VLOOKUP(I118,변환표준점수!$BH$8:$BS$62,'표점 계산기'!$AW118+1,FALSE))</f>
        <v>#N/A</v>
      </c>
      <c r="BN118" s="35" t="e">
        <f>IF(J118=0,VLOOKUP(L118,변환표준점수!$BU$8:$CF$62,'표점 계산기'!$AW118+1,FALSE),VLOOKUP(J118,변환표준점수!$BH$8:$BS$62,'표점 계산기'!$AW118+1,FALSE))</f>
        <v>#N/A</v>
      </c>
      <c r="BO118" s="35" cm="1">
        <f t="array" ref="BO118">IF(M118=0,0,IF(OR(AW118=3,AW118=4),0,IF(AW118=1,INDEX($DI$7:$DI$15,SUM(IF(M118&lt;$DH$7:$DH$15=TRUE,1,0))+1),VLOOKUP(M118,변환표준점수!$BH$8:$BS$62,'표점 계산기'!AW118+1,FALSE))))</f>
        <v>0</v>
      </c>
      <c r="BP118" s="35" t="e" cm="1">
        <f t="array" ref="BP118">INDEX($DP$24:$EO$31,COLUMN(C113),$AY118)</f>
        <v>#N/A</v>
      </c>
      <c r="BQ118" s="35" t="e" cm="1">
        <f t="array" ref="BQ118">INDEX($DP$24:$EO$31,COLUMN(D113),$AY118)</f>
        <v>#N/A</v>
      </c>
      <c r="BR118" s="35" t="e" cm="1">
        <f t="array" ref="BR118">INDEX($DP$24:$EO$31,COLUMN(E113),$AY118)</f>
        <v>#N/A</v>
      </c>
      <c r="BS118" s="35" t="e" cm="1">
        <f t="array" ref="BS118">INDEX($DP$24:$EO$31,COLUMN(F113),$AY118)</f>
        <v>#N/A</v>
      </c>
      <c r="BT118" s="35" t="e" cm="1">
        <f t="array" ref="BT118">INDEX($DP$24:$EO$31,COLUMN(G113),$AY118)</f>
        <v>#N/A</v>
      </c>
      <c r="BU118" s="35" t="e" cm="1">
        <f t="array" ref="BU118">INDEX($DP$24:$EO$31,COLUMN(H113),$AY118)</f>
        <v>#N/A</v>
      </c>
      <c r="BV118" s="59" t="str" cm="1">
        <f t="array" aca="1" ref="BV118:BZ118" ca="1">IFERROR(ROUND(IF(IFERROR(BF118:BJ118/BF118:BJ118,0)=1,(IFERROR(AZ118:BD118*BP118,0)+IFERROR(BF118:BJ118*BQ118,0)+(SUM(BM118:BO118)-MIN(BM118:BO118))*BR118+BK118*BS118+BL118*BT118)*BU118+BK118*(1-BS118)+BL118*(1-BT118)+IF(AW118=1,BO118,0),""),2),"")</f>
        <v/>
      </c>
      <c r="BW118" s="48" t="str">
        <f ca="1"/>
        <v/>
      </c>
      <c r="BX118" s="48" t="str">
        <f ca="1"/>
        <v/>
      </c>
      <c r="BY118" s="48" t="str">
        <f ca="1"/>
        <v/>
      </c>
      <c r="BZ118" s="60" t="str">
        <f ca="1"/>
        <v/>
      </c>
      <c r="CA118" s="6"/>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6"/>
      <c r="DV118" s="6"/>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row>
    <row r="119" spans="1:162" x14ac:dyDescent="0.3">
      <c r="A119" s="5"/>
      <c r="B119" s="17" t="str">
        <f t="shared" si="34"/>
        <v/>
      </c>
      <c r="C119" s="23"/>
      <c r="D119" s="23"/>
      <c r="E119" s="23"/>
      <c r="F119" s="23"/>
      <c r="G119" s="23"/>
      <c r="H119" s="24"/>
      <c r="I119" s="24"/>
      <c r="J119" s="24"/>
      <c r="K119" s="24"/>
      <c r="L119" s="24"/>
      <c r="M119" s="24"/>
      <c r="N119" s="23"/>
      <c r="O119" s="24"/>
      <c r="P119" s="6"/>
      <c r="Q119" s="65">
        <f t="shared" si="35"/>
        <v>1</v>
      </c>
      <c r="R119" s="6" t="e">
        <f t="shared" si="41"/>
        <v>#N/A</v>
      </c>
      <c r="S119" s="6" t="e">
        <f t="shared" si="42"/>
        <v>#N/A</v>
      </c>
      <c r="T119" s="6" t="e">
        <f t="shared" si="43"/>
        <v>#N/A</v>
      </c>
      <c r="U119" s="6" t="e">
        <f t="shared" si="44"/>
        <v>#N/A</v>
      </c>
      <c r="V119" s="8" cm="1">
        <f t="array" ref="V119">IF(M119=0,0,IF(OR($DV$4=3,$DV$4=4),0,IF($DV$4=1,INDEX($DI$7:$DI$15,SUM(IF(M119&lt;$DH$7:$DH$15=TRUE,1,0))+1),VLOOKUP(M119,$DK$7:$DL$107,2,FALSE))))</f>
        <v>0</v>
      </c>
      <c r="W119" s="6" t="e">
        <f t="shared" si="33"/>
        <v>#N/A</v>
      </c>
      <c r="X119" s="65" cm="1">
        <f t="array" aca="1" ref="X119" ca="1">SUM(IF((IF(E119=0,INDIRECT(_xlfn.CONCAT($CQ$1,MATCH(F119,$CP$7:$CP$100,0)+6)):INDIRECT(_xlfn.CONCAT($CQ$1,MATCH(F119,$CP$7:$CP$100,0)+6+SUM(IF((F119=$CP$7:$CP$59)=TRUE,1,0))-1)),INDIRECT(_xlfn.CONCAT($CM$1,MATCH(E119,$CL$7:$CL$100,0)+6)):INDIRECT(_xlfn.CONCAT($CM$1,MATCH(E119,$CL$7:$CL$100,0)+6+SUM(IF((E119=$CL$7:$CL$59)=TRUE,1,0))-1)))*$S$3*$Q119)=0,0,1))</f>
        <v>2</v>
      </c>
      <c r="Y119" s="65" t="e" cm="1">
        <f t="array" aca="1" ref="Y119" ca="1">SUM(IF((TRANSPOSE(MMULT(MMULT(_xlfn.MUNIT(X119),IF(ROUND(MMULT(IF(E119=0,INDIRECT(_xlfn.CONCAT($CQ$1,MATCH(F119,$CP$7:$CP$100,0)+6)):INDIRECT(_xlfn.CONCAT($CQ$1,MATCH(F119,$CP$7:$CP$100,0)+6+SUM(IF((F119=$CP$7:$CP$59)=TRUE,1,0))-1)),INDIRECT(_xlfn.CONCAT($CM$1,MATCH(E119,$CL$7:$CL$100,0)+6)):INDIRECT(_xlfn.CONCAT($CM$1,MATCH(E119,$CL$7:$CL$100,0)+6+SUM(IF((E119=$CL$7:$CL$59)=TRUE,1,0))-1)))*$S$3*$Q119,1/TRANSPOSE(W119-INDIRECT(_xlfn.CONCAT($CI$1,MATCH(D119,$CH$7:$CH$100,0)+6)):INDIRECT(_xlfn.CONCAT($CI$1,MATCH(D119,$CH$7:$CH$100,0)+6+SUM(IF((D119=$CH$7:$CH$59)=TRUE,1,0))-1))*$R$3)),1)=1,1,0)),W119-INDIRECT(_xlfn.CONCAT($CI$1,MATCH(D119,$CH$7:$CH$100,0)+6)):INDIRECT(_xlfn.CONCAT($CI$1,MATCH(D119,$CH$7:$CH$100,0)+6+SUM(IF((D119=$CH$7:$CH$59)=TRUE,1,0))-1))*$R$3)))=0,0,1))</f>
        <v>#N/A</v>
      </c>
      <c r="Z119" s="65"/>
      <c r="AA119" s="65" t="str" cm="1">
        <f t="array" aca="1" ref="AA119" ca="1">IFERROR(ROUND(IF(_xlfn._xlws.SORT(TRANSPOSE(MMULT(MMULT(_xlfn.MUNIT(X119),IF(ROUND(MMULT(IF(E119=0,IF($DW$4=1,INDIRECT(_xlfn.CONCAT($CY$1,MATCH(F119,$CX$7:$CX$100,0)+6)):INDIRECT(_xlfn.CONCAT($CY$1,MATCH(F119,$CX$7:$CX$100,0)+6+SUM(IF((F119=$CX$7:$CX$59)=TRUE,1,0))-1)),INDIRECT(_xlfn.CONCAT($CQ$1,MATCH(F119,$CP$7:$CP$100,0)+6)):INDIRECT(_xlfn.CONCAT($CQ$1,MATCH(F119,$CP$7:$CP$100,0)+6+SUM(IF((F119=$CP$7:$CP$59)=TRUE,1,0))-1))),IF(OR($DW$4=2,$DW$4=3),INDIRECT(_xlfn.CONCAT($CU$1,MATCH(E119,$CT$7:$CT$100,0)+6)):INDIRECT(_xlfn.CONCAT($CU$1,MATCH(E119,$CT$7:$CT$100,0)+6+SUM(IF((E119=$CT$7:$CT$59)=TRUE,1,0))-1)),INDIRECT(_xlfn.CONCAT($CM$1,MATCH(E119,$CL$7:$CL$100,0)+6)):INDIRECT(_xlfn.CONCAT($CM$1,MATCH(E119,$CL$7:$CL$100,0)+6+SUM(IF((E119=$CL$7:$CL$59)=TRUE,1,0))-1))))*$S$3*IF(AND($DV$4=4,F119=0),1.1,1),1/TRANSPOSE(W119-INDIRECT(_xlfn.CONCAT($CI$1,MATCH(D119,$CH$7:$CH$100,0)+6)):INDIRECT(_xlfn.CONCAT($CI$1,MATCH(D119,$CH$7:$CH$100,0)+6+SUM(IF((D119=$CH$7:$CH$59)=TRUE,1,0))-1))*$R$3)),3)=1,1,0)),W119-INDIRECT(_xlfn.CONCAT($CI$1,MATCH(D119,$CH$7:$CH$100,0)+6)):INDIRECT(_xlfn.CONCAT($CI$1,MATCH(D119,$CH$7:$CH$100,0)+6+SUM(IF((D119=$CH$7:$CH$59)=TRUE,1,0))-1))*$R$3))/($S$3*$Q119),1,-1,TRUE)=0,"",_xlfn._xlws.SORT(TRANSPOSE(MMULT(MMULT(_xlfn.MUNIT(X119),IF(ROUND(MMULT(IF(E119=0,IF($DW$4=1,INDIRECT(_xlfn.CONCAT($CY$1,MATCH(F119,$CX$7:$CX$100,0)+6)):INDIRECT(_xlfn.CONCAT($CY$1,MATCH(F119,$CX$7:$CX$100,0)+6+SUM(IF((F119=$CX$7:$CX$59)=TRUE,1,0))-1)),INDIRECT(_xlfn.CONCAT($CQ$1,MATCH(F119,$CP$7:$CP$100,0)+6)):INDIRECT(_xlfn.CONCAT($CQ$1,MATCH(F119,$CP$7:$CP$100,0)+6+SUM(IF((F119=$CP$7:$CP$59)=TRUE,1,0))-1))),IF(OR($DW$4=2,$DW$4=3),INDIRECT(_xlfn.CONCAT($CU$1,MATCH(E119,$CT$7:$CT$100,0)+6)):INDIRECT(_xlfn.CONCAT($CU$1,MATCH(E119,$CT$7:$CT$100,0)+6+SUM(IF((E119=$CT$7:$CT$59)=TRUE,1,0))-1)),INDIRECT(_xlfn.CONCAT($CM$1,MATCH(E119,$CL$7:$CL$100,0)+6)):INDIRECT(_xlfn.CONCAT($CM$1,MATCH(E119,$CL$7:$CL$100,0)+6+SUM(IF((E119=$CL$7:$CL$59)=TRUE,1,0))-1))))*$S$3*IF(AND($DV$4=4,F119=0),1.1,1),1/TRANSPOSE(W119-INDIRECT(_xlfn.CONCAT($CI$1,MATCH(D119,$CH$7:$CH$100,0)+6)):INDIRECT(_xlfn.CONCAT($CI$1,MATCH(D119,$CH$7:$CH$100,0)+6+SUM(IF((D119=$CH$7:$CH$59)=TRUE,1,0))-1))*$R$3)),3)=1,1,0)),W119-INDIRECT(_xlfn.CONCAT($CI$1,MATCH(D119,$CH$7:$CH$100,0)+6)):INDIRECT(_xlfn.CONCAT($CI$1,MATCH(D119,$CH$7:$CH$100,0)+6+SUM(IF((D119=$CH$7:$CH$59)=TRUE,1,0))-1))*$R$3))/($S$3*$Q119),1,-1,TRUE)),1),"")</f>
        <v/>
      </c>
      <c r="AB119" s="65"/>
      <c r="AC119" s="65"/>
      <c r="AD119" s="65"/>
      <c r="AE119" s="65"/>
      <c r="AF119" s="65"/>
      <c r="AG119" s="65"/>
      <c r="AH119" s="65"/>
      <c r="AI119" s="6"/>
      <c r="AJ119" s="28" t="str">
        <f t="shared" ca="1" si="45"/>
        <v/>
      </c>
      <c r="AK119" s="29" t="str">
        <f t="shared" si="46"/>
        <v/>
      </c>
      <c r="AL119" s="29" t="str">
        <f t="shared" si="47"/>
        <v/>
      </c>
      <c r="AM119" s="29" t="str">
        <f t="shared" si="48"/>
        <v/>
      </c>
      <c r="AN119" s="112" t="str">
        <f t="shared" si="49"/>
        <v/>
      </c>
      <c r="AO119" s="28" t="str">
        <f t="shared" ca="1" si="36"/>
        <v/>
      </c>
      <c r="AP119" s="29" t="str">
        <f t="shared" si="37"/>
        <v/>
      </c>
      <c r="AQ119" s="29" t="str">
        <f t="shared" si="38"/>
        <v/>
      </c>
      <c r="AR119" s="29" t="str">
        <f t="shared" si="39"/>
        <v/>
      </c>
      <c r="AS119" s="30" t="str">
        <f t="shared" si="40"/>
        <v/>
      </c>
      <c r="AT119" s="6"/>
      <c r="AU119" s="20"/>
      <c r="AV119" s="20"/>
      <c r="AW119" s="44">
        <f t="shared" si="50"/>
        <v>12</v>
      </c>
      <c r="AX119" s="35" t="e">
        <f t="shared" si="51"/>
        <v>#N/A</v>
      </c>
      <c r="AY119" s="35" t="e" cm="1">
        <f t="array" ref="AY119">_xlfn.XMATCH(1,IF(IF((AU119=$DP$24:$EO$24)=TRUE,1,0)+IF((AV119=$DP$25:$EO$25)=TRUE,1,0)=2,1,0))</f>
        <v>#N/A</v>
      </c>
      <c r="AZ119" s="35" t="str" cm="1">
        <f t="array" aca="1" ref="AZ119:BD119" ca="1">AJ119:AN119</f>
        <v/>
      </c>
      <c r="BA119" s="35" t="str">
        <f ca="1"/>
        <v/>
      </c>
      <c r="BB119" s="35" t="str">
        <f ca="1"/>
        <v/>
      </c>
      <c r="BC119" s="35" t="str">
        <f ca="1"/>
        <v/>
      </c>
      <c r="BD119" s="35" t="str">
        <f ca="1"/>
        <v/>
      </c>
      <c r="BE119" s="35">
        <f t="shared" si="52"/>
        <v>0</v>
      </c>
      <c r="BF119" s="35" t="e" cm="1">
        <f t="array" ref="BF119">IF(AND(BE119=1,AX119&lt;&gt;1),VLOOKUP(E119,변환표준점수!$H$8:$O$60,_xlfn.XMATCH('표점 계산기'!$AU119,변환표준점수!$I$6:$O$6)+1,FALSE),IF(AND($E119=0,$DW$4=1),INDEX($CQ$7:$CQ$73,SUM(IF(AO119=$CY$7:$CY$59,ROW($A$1:$A$50),0))),IF(AND($E119&lt;&gt;0,$DW$4&lt;&gt;1),INDEX($CM$7:$CM$73,SUM(IF(AO119=$CU$7:$CU$59,ROW($A$1:$A$50),0))),AO119:AS119)))</f>
        <v>#N/A</v>
      </c>
      <c r="BG119" s="35"/>
      <c r="BH119" s="35"/>
      <c r="BI119" s="35"/>
      <c r="BJ119" s="35"/>
      <c r="BK119" s="35" t="e">
        <f>VLOOKUP(G119,변환표준점수!$X$8:$AM$16,_xlfn.XMATCH(AU119,변환표준점수!$Y$5:$AM$5)+IF(OR(AW119=6,AW119=7,AW119=10,AW119=11),IF(AX119=1,0,1),0)+1,FALSE)</f>
        <v>#N/A</v>
      </c>
      <c r="BL119" s="35" t="e">
        <f>VLOOKUP(H119,변환표준점수!$AO$8:$BE$16,_xlfn.XMATCH(AU119,변환표준점수!$AP$5:$BE$5)+IF(OR(AW119=3,AW119=6,AW119=8,AW119=9,AW119=10),IF(AX119=1,0,1),0)+1,FALSE)</f>
        <v>#N/A</v>
      </c>
      <c r="BM119" s="35" t="e">
        <f>IF(I119=0,VLOOKUP(K119,변환표준점수!$BU$8:$CF$62,'표점 계산기'!$AW119+1,FALSE),VLOOKUP(I119,변환표준점수!$BH$8:$BS$62,'표점 계산기'!$AW119+1,FALSE))</f>
        <v>#N/A</v>
      </c>
      <c r="BN119" s="35" t="e">
        <f>IF(J119=0,VLOOKUP(L119,변환표준점수!$BU$8:$CF$62,'표점 계산기'!$AW119+1,FALSE),VLOOKUP(J119,변환표준점수!$BH$8:$BS$62,'표점 계산기'!$AW119+1,FALSE))</f>
        <v>#N/A</v>
      </c>
      <c r="BO119" s="35" cm="1">
        <f t="array" ref="BO119">IF(M119=0,0,IF(OR(AW119=3,AW119=4),0,IF(AW119=1,INDEX($DI$7:$DI$15,SUM(IF(M119&lt;$DH$7:$DH$15=TRUE,1,0))+1),VLOOKUP(M119,변환표준점수!$BH$8:$BS$62,'표점 계산기'!AW119+1,FALSE))))</f>
        <v>0</v>
      </c>
      <c r="BP119" s="35" t="e" cm="1">
        <f t="array" ref="BP119">INDEX($DP$24:$EO$31,COLUMN(C114),$AY119)</f>
        <v>#N/A</v>
      </c>
      <c r="BQ119" s="35" t="e" cm="1">
        <f t="array" ref="BQ119">INDEX($DP$24:$EO$31,COLUMN(D114),$AY119)</f>
        <v>#N/A</v>
      </c>
      <c r="BR119" s="35" t="e" cm="1">
        <f t="array" ref="BR119">INDEX($DP$24:$EO$31,COLUMN(E114),$AY119)</f>
        <v>#N/A</v>
      </c>
      <c r="BS119" s="35" t="e" cm="1">
        <f t="array" ref="BS119">INDEX($DP$24:$EO$31,COLUMN(F114),$AY119)</f>
        <v>#N/A</v>
      </c>
      <c r="BT119" s="35" t="e" cm="1">
        <f t="array" ref="BT119">INDEX($DP$24:$EO$31,COLUMN(G114),$AY119)</f>
        <v>#N/A</v>
      </c>
      <c r="BU119" s="35" t="e" cm="1">
        <f t="array" ref="BU119">INDEX($DP$24:$EO$31,COLUMN(H114),$AY119)</f>
        <v>#N/A</v>
      </c>
      <c r="BV119" s="59" t="str" cm="1">
        <f t="array" aca="1" ref="BV119:BZ119" ca="1">IFERROR(ROUND(IF(IFERROR(BF119:BJ119/BF119:BJ119,0)=1,(IFERROR(AZ119:BD119*BP119,0)+IFERROR(BF119:BJ119*BQ119,0)+(SUM(BM119:BO119)-MIN(BM119:BO119))*BR119+BK119*BS119+BL119*BT119)*BU119+BK119*(1-BS119)+BL119*(1-BT119)+IF(AW119=1,BO119,0),""),2),"")</f>
        <v/>
      </c>
      <c r="BW119" s="48" t="str">
        <f ca="1"/>
        <v/>
      </c>
      <c r="BX119" s="48" t="str">
        <f ca="1"/>
        <v/>
      </c>
      <c r="BY119" s="48" t="str">
        <f ca="1"/>
        <v/>
      </c>
      <c r="BZ119" s="60" t="str">
        <f ca="1"/>
        <v/>
      </c>
      <c r="CA119" s="6"/>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6"/>
      <c r="DV119" s="6"/>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row>
    <row r="120" spans="1:162" x14ac:dyDescent="0.3">
      <c r="A120" s="5"/>
      <c r="B120" s="17" t="str">
        <f t="shared" si="34"/>
        <v/>
      </c>
      <c r="C120" s="23"/>
      <c r="D120" s="23"/>
      <c r="E120" s="23"/>
      <c r="F120" s="23"/>
      <c r="G120" s="23"/>
      <c r="H120" s="24"/>
      <c r="I120" s="24"/>
      <c r="J120" s="24"/>
      <c r="K120" s="24"/>
      <c r="L120" s="24"/>
      <c r="M120" s="24"/>
      <c r="N120" s="23"/>
      <c r="O120" s="24"/>
      <c r="P120" s="6"/>
      <c r="Q120" s="65">
        <f t="shared" si="35"/>
        <v>1</v>
      </c>
      <c r="R120" s="6" t="e">
        <f t="shared" si="41"/>
        <v>#N/A</v>
      </c>
      <c r="S120" s="6" t="e">
        <f t="shared" si="42"/>
        <v>#N/A</v>
      </c>
      <c r="T120" s="6" t="e">
        <f t="shared" si="43"/>
        <v>#N/A</v>
      </c>
      <c r="U120" s="6" t="e">
        <f t="shared" si="44"/>
        <v>#N/A</v>
      </c>
      <c r="V120" s="8" cm="1">
        <f t="array" ref="V120">IF(M120=0,0,IF(OR($DV$4=3,$DV$4=4),0,IF($DV$4=1,INDEX($DI$7:$DI$15,SUM(IF(M120&lt;$DH$7:$DH$15=TRUE,1,0))+1),VLOOKUP(M120,$DK$7:$DL$107,2,FALSE))))</f>
        <v>0</v>
      </c>
      <c r="W120" s="6" t="e">
        <f t="shared" si="33"/>
        <v>#N/A</v>
      </c>
      <c r="X120" s="65" cm="1">
        <f t="array" aca="1" ref="X120" ca="1">SUM(IF((IF(E120=0,INDIRECT(_xlfn.CONCAT($CQ$1,MATCH(F120,$CP$7:$CP$100,0)+6)):INDIRECT(_xlfn.CONCAT($CQ$1,MATCH(F120,$CP$7:$CP$100,0)+6+SUM(IF((F120=$CP$7:$CP$59)=TRUE,1,0))-1)),INDIRECT(_xlfn.CONCAT($CM$1,MATCH(E120,$CL$7:$CL$100,0)+6)):INDIRECT(_xlfn.CONCAT($CM$1,MATCH(E120,$CL$7:$CL$100,0)+6+SUM(IF((E120=$CL$7:$CL$59)=TRUE,1,0))-1)))*$S$3*$Q120)=0,0,1))</f>
        <v>2</v>
      </c>
      <c r="Y120" s="65" t="e" cm="1">
        <f t="array" aca="1" ref="Y120" ca="1">SUM(IF((TRANSPOSE(MMULT(MMULT(_xlfn.MUNIT(X120),IF(ROUND(MMULT(IF(E120=0,INDIRECT(_xlfn.CONCAT($CQ$1,MATCH(F120,$CP$7:$CP$100,0)+6)):INDIRECT(_xlfn.CONCAT($CQ$1,MATCH(F120,$CP$7:$CP$100,0)+6+SUM(IF((F120=$CP$7:$CP$59)=TRUE,1,0))-1)),INDIRECT(_xlfn.CONCAT($CM$1,MATCH(E120,$CL$7:$CL$100,0)+6)):INDIRECT(_xlfn.CONCAT($CM$1,MATCH(E120,$CL$7:$CL$100,0)+6+SUM(IF((E120=$CL$7:$CL$59)=TRUE,1,0))-1)))*$S$3*$Q120,1/TRANSPOSE(W120-INDIRECT(_xlfn.CONCAT($CI$1,MATCH(D120,$CH$7:$CH$100,0)+6)):INDIRECT(_xlfn.CONCAT($CI$1,MATCH(D120,$CH$7:$CH$100,0)+6+SUM(IF((D120=$CH$7:$CH$59)=TRUE,1,0))-1))*$R$3)),1)=1,1,0)),W120-INDIRECT(_xlfn.CONCAT($CI$1,MATCH(D120,$CH$7:$CH$100,0)+6)):INDIRECT(_xlfn.CONCAT($CI$1,MATCH(D120,$CH$7:$CH$100,0)+6+SUM(IF((D120=$CH$7:$CH$59)=TRUE,1,0))-1))*$R$3)))=0,0,1))</f>
        <v>#N/A</v>
      </c>
      <c r="Z120" s="65"/>
      <c r="AA120" s="65" t="str" cm="1">
        <f t="array" aca="1" ref="AA120" ca="1">IFERROR(ROUND(IF(_xlfn._xlws.SORT(TRANSPOSE(MMULT(MMULT(_xlfn.MUNIT(X120),IF(ROUND(MMULT(IF(E120=0,IF($DW$4=1,INDIRECT(_xlfn.CONCAT($CY$1,MATCH(F120,$CX$7:$CX$100,0)+6)):INDIRECT(_xlfn.CONCAT($CY$1,MATCH(F120,$CX$7:$CX$100,0)+6+SUM(IF((F120=$CX$7:$CX$59)=TRUE,1,0))-1)),INDIRECT(_xlfn.CONCAT($CQ$1,MATCH(F120,$CP$7:$CP$100,0)+6)):INDIRECT(_xlfn.CONCAT($CQ$1,MATCH(F120,$CP$7:$CP$100,0)+6+SUM(IF((F120=$CP$7:$CP$59)=TRUE,1,0))-1))),IF(OR($DW$4=2,$DW$4=3),INDIRECT(_xlfn.CONCAT($CU$1,MATCH(E120,$CT$7:$CT$100,0)+6)):INDIRECT(_xlfn.CONCAT($CU$1,MATCH(E120,$CT$7:$CT$100,0)+6+SUM(IF((E120=$CT$7:$CT$59)=TRUE,1,0))-1)),INDIRECT(_xlfn.CONCAT($CM$1,MATCH(E120,$CL$7:$CL$100,0)+6)):INDIRECT(_xlfn.CONCAT($CM$1,MATCH(E120,$CL$7:$CL$100,0)+6+SUM(IF((E120=$CL$7:$CL$59)=TRUE,1,0))-1))))*$S$3*IF(AND($DV$4=4,F120=0),1.1,1),1/TRANSPOSE(W120-INDIRECT(_xlfn.CONCAT($CI$1,MATCH(D120,$CH$7:$CH$100,0)+6)):INDIRECT(_xlfn.CONCAT($CI$1,MATCH(D120,$CH$7:$CH$100,0)+6+SUM(IF((D120=$CH$7:$CH$59)=TRUE,1,0))-1))*$R$3)),3)=1,1,0)),W120-INDIRECT(_xlfn.CONCAT($CI$1,MATCH(D120,$CH$7:$CH$100,0)+6)):INDIRECT(_xlfn.CONCAT($CI$1,MATCH(D120,$CH$7:$CH$100,0)+6+SUM(IF((D120=$CH$7:$CH$59)=TRUE,1,0))-1))*$R$3))/($S$3*$Q120),1,-1,TRUE)=0,"",_xlfn._xlws.SORT(TRANSPOSE(MMULT(MMULT(_xlfn.MUNIT(X120),IF(ROUND(MMULT(IF(E120=0,IF($DW$4=1,INDIRECT(_xlfn.CONCAT($CY$1,MATCH(F120,$CX$7:$CX$100,0)+6)):INDIRECT(_xlfn.CONCAT($CY$1,MATCH(F120,$CX$7:$CX$100,0)+6+SUM(IF((F120=$CX$7:$CX$59)=TRUE,1,0))-1)),INDIRECT(_xlfn.CONCAT($CQ$1,MATCH(F120,$CP$7:$CP$100,0)+6)):INDIRECT(_xlfn.CONCAT($CQ$1,MATCH(F120,$CP$7:$CP$100,0)+6+SUM(IF((F120=$CP$7:$CP$59)=TRUE,1,0))-1))),IF(OR($DW$4=2,$DW$4=3),INDIRECT(_xlfn.CONCAT($CU$1,MATCH(E120,$CT$7:$CT$100,0)+6)):INDIRECT(_xlfn.CONCAT($CU$1,MATCH(E120,$CT$7:$CT$100,0)+6+SUM(IF((E120=$CT$7:$CT$59)=TRUE,1,0))-1)),INDIRECT(_xlfn.CONCAT($CM$1,MATCH(E120,$CL$7:$CL$100,0)+6)):INDIRECT(_xlfn.CONCAT($CM$1,MATCH(E120,$CL$7:$CL$100,0)+6+SUM(IF((E120=$CL$7:$CL$59)=TRUE,1,0))-1))))*$S$3*IF(AND($DV$4=4,F120=0),1.1,1),1/TRANSPOSE(W120-INDIRECT(_xlfn.CONCAT($CI$1,MATCH(D120,$CH$7:$CH$100,0)+6)):INDIRECT(_xlfn.CONCAT($CI$1,MATCH(D120,$CH$7:$CH$100,0)+6+SUM(IF((D120=$CH$7:$CH$59)=TRUE,1,0))-1))*$R$3)),3)=1,1,0)),W120-INDIRECT(_xlfn.CONCAT($CI$1,MATCH(D120,$CH$7:$CH$100,0)+6)):INDIRECT(_xlfn.CONCAT($CI$1,MATCH(D120,$CH$7:$CH$100,0)+6+SUM(IF((D120=$CH$7:$CH$59)=TRUE,1,0))-1))*$R$3))/($S$3*$Q120),1,-1,TRUE)),1),"")</f>
        <v/>
      </c>
      <c r="AB120" s="65"/>
      <c r="AC120" s="65"/>
      <c r="AD120" s="65"/>
      <c r="AE120" s="65"/>
      <c r="AF120" s="65"/>
      <c r="AG120" s="65"/>
      <c r="AH120" s="65"/>
      <c r="AI120" s="6"/>
      <c r="AJ120" s="28" t="str">
        <f t="shared" ca="1" si="45"/>
        <v/>
      </c>
      <c r="AK120" s="29" t="str">
        <f t="shared" si="46"/>
        <v/>
      </c>
      <c r="AL120" s="29" t="str">
        <f t="shared" si="47"/>
        <v/>
      </c>
      <c r="AM120" s="29" t="str">
        <f t="shared" si="48"/>
        <v/>
      </c>
      <c r="AN120" s="112" t="str">
        <f t="shared" si="49"/>
        <v/>
      </c>
      <c r="AO120" s="28" t="str">
        <f t="shared" ca="1" si="36"/>
        <v/>
      </c>
      <c r="AP120" s="29" t="str">
        <f t="shared" si="37"/>
        <v/>
      </c>
      <c r="AQ120" s="29" t="str">
        <f t="shared" si="38"/>
        <v/>
      </c>
      <c r="AR120" s="29" t="str">
        <f t="shared" si="39"/>
        <v/>
      </c>
      <c r="AS120" s="30" t="str">
        <f t="shared" si="40"/>
        <v/>
      </c>
      <c r="AT120" s="6"/>
      <c r="AU120" s="20"/>
      <c r="AV120" s="20"/>
      <c r="AW120" s="44">
        <f t="shared" si="50"/>
        <v>12</v>
      </c>
      <c r="AX120" s="35" t="e">
        <f t="shared" si="51"/>
        <v>#N/A</v>
      </c>
      <c r="AY120" s="35" t="e" cm="1">
        <f t="array" ref="AY120">_xlfn.XMATCH(1,IF(IF((AU120=$DP$24:$EO$24)=TRUE,1,0)+IF((AV120=$DP$25:$EO$25)=TRUE,1,0)=2,1,0))</f>
        <v>#N/A</v>
      </c>
      <c r="AZ120" s="35" t="str" cm="1">
        <f t="array" aca="1" ref="AZ120:BD120" ca="1">AJ120:AN120</f>
        <v/>
      </c>
      <c r="BA120" s="35" t="str">
        <f ca="1"/>
        <v/>
      </c>
      <c r="BB120" s="35" t="str">
        <f ca="1"/>
        <v/>
      </c>
      <c r="BC120" s="35" t="str">
        <f ca="1"/>
        <v/>
      </c>
      <c r="BD120" s="35" t="str">
        <f ca="1"/>
        <v/>
      </c>
      <c r="BE120" s="35">
        <f t="shared" si="52"/>
        <v>0</v>
      </c>
      <c r="BF120" s="35" t="e" cm="1">
        <f t="array" ref="BF120">IF(AND(BE120=1,AX120&lt;&gt;1),VLOOKUP(E120,변환표준점수!$H$8:$O$60,_xlfn.XMATCH('표점 계산기'!$AU120,변환표준점수!$I$6:$O$6)+1,FALSE),IF(AND($E120=0,$DW$4=1),INDEX($CQ$7:$CQ$73,SUM(IF(AO120=$CY$7:$CY$59,ROW($A$1:$A$50),0))),IF(AND($E120&lt;&gt;0,$DW$4&lt;&gt;1),INDEX($CM$7:$CM$73,SUM(IF(AO120=$CU$7:$CU$59,ROW($A$1:$A$50),0))),AO120:AS120)))</f>
        <v>#N/A</v>
      </c>
      <c r="BG120" s="35"/>
      <c r="BH120" s="35"/>
      <c r="BI120" s="35"/>
      <c r="BJ120" s="35"/>
      <c r="BK120" s="35" t="e">
        <f>VLOOKUP(G120,변환표준점수!$X$8:$AM$16,_xlfn.XMATCH(AU120,변환표준점수!$Y$5:$AM$5)+IF(OR(AW120=6,AW120=7,AW120=10,AW120=11),IF(AX120=1,0,1),0)+1,FALSE)</f>
        <v>#N/A</v>
      </c>
      <c r="BL120" s="35" t="e">
        <f>VLOOKUP(H120,변환표준점수!$AO$8:$BE$16,_xlfn.XMATCH(AU120,변환표준점수!$AP$5:$BE$5)+IF(OR(AW120=3,AW120=6,AW120=8,AW120=9,AW120=10),IF(AX120=1,0,1),0)+1,FALSE)</f>
        <v>#N/A</v>
      </c>
      <c r="BM120" s="35" t="e">
        <f>IF(I120=0,VLOOKUP(K120,변환표준점수!$BU$8:$CF$62,'표점 계산기'!$AW120+1,FALSE),VLOOKUP(I120,변환표준점수!$BH$8:$BS$62,'표점 계산기'!$AW120+1,FALSE))</f>
        <v>#N/A</v>
      </c>
      <c r="BN120" s="35" t="e">
        <f>IF(J120=0,VLOOKUP(L120,변환표준점수!$BU$8:$CF$62,'표점 계산기'!$AW120+1,FALSE),VLOOKUP(J120,변환표준점수!$BH$8:$BS$62,'표점 계산기'!$AW120+1,FALSE))</f>
        <v>#N/A</v>
      </c>
      <c r="BO120" s="35" cm="1">
        <f t="array" ref="BO120">IF(M120=0,0,IF(OR(AW120=3,AW120=4),0,IF(AW120=1,INDEX($DI$7:$DI$15,SUM(IF(M120&lt;$DH$7:$DH$15=TRUE,1,0))+1),VLOOKUP(M120,변환표준점수!$BH$8:$BS$62,'표점 계산기'!AW120+1,FALSE))))</f>
        <v>0</v>
      </c>
      <c r="BP120" s="35" t="e" cm="1">
        <f t="array" ref="BP120">INDEX($DP$24:$EO$31,COLUMN(C115),$AY120)</f>
        <v>#N/A</v>
      </c>
      <c r="BQ120" s="35" t="e" cm="1">
        <f t="array" ref="BQ120">INDEX($DP$24:$EO$31,COLUMN(D115),$AY120)</f>
        <v>#N/A</v>
      </c>
      <c r="BR120" s="35" t="e" cm="1">
        <f t="array" ref="BR120">INDEX($DP$24:$EO$31,COLUMN(E115),$AY120)</f>
        <v>#N/A</v>
      </c>
      <c r="BS120" s="35" t="e" cm="1">
        <f t="array" ref="BS120">INDEX($DP$24:$EO$31,COLUMN(F115),$AY120)</f>
        <v>#N/A</v>
      </c>
      <c r="BT120" s="35" t="e" cm="1">
        <f t="array" ref="BT120">INDEX($DP$24:$EO$31,COLUMN(G115),$AY120)</f>
        <v>#N/A</v>
      </c>
      <c r="BU120" s="35" t="e" cm="1">
        <f t="array" ref="BU120">INDEX($DP$24:$EO$31,COLUMN(H115),$AY120)</f>
        <v>#N/A</v>
      </c>
      <c r="BV120" s="59" t="str" cm="1">
        <f t="array" aca="1" ref="BV120:BZ120" ca="1">IFERROR(ROUND(IF(IFERROR(BF120:BJ120/BF120:BJ120,0)=1,(IFERROR(AZ120:BD120*BP120,0)+IFERROR(BF120:BJ120*BQ120,0)+(SUM(BM120:BO120)-MIN(BM120:BO120))*BR120+BK120*BS120+BL120*BT120)*BU120+BK120*(1-BS120)+BL120*(1-BT120)+IF(AW120=1,BO120,0),""),2),"")</f>
        <v/>
      </c>
      <c r="BW120" s="48" t="str">
        <f ca="1"/>
        <v/>
      </c>
      <c r="BX120" s="48" t="str">
        <f ca="1"/>
        <v/>
      </c>
      <c r="BY120" s="48" t="str">
        <f ca="1"/>
        <v/>
      </c>
      <c r="BZ120" s="60" t="str">
        <f ca="1"/>
        <v/>
      </c>
      <c r="CA120" s="6"/>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6"/>
      <c r="DV120" s="6"/>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row>
    <row r="121" spans="1:162" x14ac:dyDescent="0.3">
      <c r="A121" s="5"/>
      <c r="B121" s="17" t="str">
        <f t="shared" si="34"/>
        <v/>
      </c>
      <c r="C121" s="23"/>
      <c r="D121" s="23"/>
      <c r="E121" s="23"/>
      <c r="F121" s="23"/>
      <c r="G121" s="23"/>
      <c r="H121" s="24"/>
      <c r="I121" s="24"/>
      <c r="J121" s="24"/>
      <c r="K121" s="24"/>
      <c r="L121" s="24"/>
      <c r="M121" s="24"/>
      <c r="N121" s="23"/>
      <c r="O121" s="24"/>
      <c r="P121" s="6"/>
      <c r="Q121" s="65">
        <f t="shared" si="35"/>
        <v>1</v>
      </c>
      <c r="R121" s="6" t="e">
        <f t="shared" si="41"/>
        <v>#N/A</v>
      </c>
      <c r="S121" s="6" t="e">
        <f t="shared" si="42"/>
        <v>#N/A</v>
      </c>
      <c r="T121" s="6" t="e">
        <f t="shared" si="43"/>
        <v>#N/A</v>
      </c>
      <c r="U121" s="6" t="e">
        <f t="shared" si="44"/>
        <v>#N/A</v>
      </c>
      <c r="V121" s="8" cm="1">
        <f t="array" ref="V121">IF(M121=0,0,IF(OR($DV$4=3,$DV$4=4),0,IF($DV$4=1,INDEX($DI$7:$DI$15,SUM(IF(M121&lt;$DH$7:$DH$15=TRUE,1,0))+1),VLOOKUP(M121,$DK$7:$DL$107,2,FALSE))))</f>
        <v>0</v>
      </c>
      <c r="W121" s="6" t="e">
        <f t="shared" si="33"/>
        <v>#N/A</v>
      </c>
      <c r="X121" s="65" cm="1">
        <f t="array" aca="1" ref="X121" ca="1">SUM(IF((IF(E121=0,INDIRECT(_xlfn.CONCAT($CQ$1,MATCH(F121,$CP$7:$CP$100,0)+6)):INDIRECT(_xlfn.CONCAT($CQ$1,MATCH(F121,$CP$7:$CP$100,0)+6+SUM(IF((F121=$CP$7:$CP$59)=TRUE,1,0))-1)),INDIRECT(_xlfn.CONCAT($CM$1,MATCH(E121,$CL$7:$CL$100,0)+6)):INDIRECT(_xlfn.CONCAT($CM$1,MATCH(E121,$CL$7:$CL$100,0)+6+SUM(IF((E121=$CL$7:$CL$59)=TRUE,1,0))-1)))*$S$3*$Q121)=0,0,1))</f>
        <v>2</v>
      </c>
      <c r="Y121" s="65" t="e" cm="1">
        <f t="array" aca="1" ref="Y121" ca="1">SUM(IF((TRANSPOSE(MMULT(MMULT(_xlfn.MUNIT(X121),IF(ROUND(MMULT(IF(E121=0,INDIRECT(_xlfn.CONCAT($CQ$1,MATCH(F121,$CP$7:$CP$100,0)+6)):INDIRECT(_xlfn.CONCAT($CQ$1,MATCH(F121,$CP$7:$CP$100,0)+6+SUM(IF((F121=$CP$7:$CP$59)=TRUE,1,0))-1)),INDIRECT(_xlfn.CONCAT($CM$1,MATCH(E121,$CL$7:$CL$100,0)+6)):INDIRECT(_xlfn.CONCAT($CM$1,MATCH(E121,$CL$7:$CL$100,0)+6+SUM(IF((E121=$CL$7:$CL$59)=TRUE,1,0))-1)))*$S$3*$Q121,1/TRANSPOSE(W121-INDIRECT(_xlfn.CONCAT($CI$1,MATCH(D121,$CH$7:$CH$100,0)+6)):INDIRECT(_xlfn.CONCAT($CI$1,MATCH(D121,$CH$7:$CH$100,0)+6+SUM(IF((D121=$CH$7:$CH$59)=TRUE,1,0))-1))*$R$3)),1)=1,1,0)),W121-INDIRECT(_xlfn.CONCAT($CI$1,MATCH(D121,$CH$7:$CH$100,0)+6)):INDIRECT(_xlfn.CONCAT($CI$1,MATCH(D121,$CH$7:$CH$100,0)+6+SUM(IF((D121=$CH$7:$CH$59)=TRUE,1,0))-1))*$R$3)))=0,0,1))</f>
        <v>#N/A</v>
      </c>
      <c r="Z121" s="65"/>
      <c r="AA121" s="65" t="str" cm="1">
        <f t="array" aca="1" ref="AA121" ca="1">IFERROR(ROUND(IF(_xlfn._xlws.SORT(TRANSPOSE(MMULT(MMULT(_xlfn.MUNIT(X121),IF(ROUND(MMULT(IF(E121=0,IF($DW$4=1,INDIRECT(_xlfn.CONCAT($CY$1,MATCH(F121,$CX$7:$CX$100,0)+6)):INDIRECT(_xlfn.CONCAT($CY$1,MATCH(F121,$CX$7:$CX$100,0)+6+SUM(IF((F121=$CX$7:$CX$59)=TRUE,1,0))-1)),INDIRECT(_xlfn.CONCAT($CQ$1,MATCH(F121,$CP$7:$CP$100,0)+6)):INDIRECT(_xlfn.CONCAT($CQ$1,MATCH(F121,$CP$7:$CP$100,0)+6+SUM(IF((F121=$CP$7:$CP$59)=TRUE,1,0))-1))),IF(OR($DW$4=2,$DW$4=3),INDIRECT(_xlfn.CONCAT($CU$1,MATCH(E121,$CT$7:$CT$100,0)+6)):INDIRECT(_xlfn.CONCAT($CU$1,MATCH(E121,$CT$7:$CT$100,0)+6+SUM(IF((E121=$CT$7:$CT$59)=TRUE,1,0))-1)),INDIRECT(_xlfn.CONCAT($CM$1,MATCH(E121,$CL$7:$CL$100,0)+6)):INDIRECT(_xlfn.CONCAT($CM$1,MATCH(E121,$CL$7:$CL$100,0)+6+SUM(IF((E121=$CL$7:$CL$59)=TRUE,1,0))-1))))*$S$3*IF(AND($DV$4=4,F121=0),1.1,1),1/TRANSPOSE(W121-INDIRECT(_xlfn.CONCAT($CI$1,MATCH(D121,$CH$7:$CH$100,0)+6)):INDIRECT(_xlfn.CONCAT($CI$1,MATCH(D121,$CH$7:$CH$100,0)+6+SUM(IF((D121=$CH$7:$CH$59)=TRUE,1,0))-1))*$R$3)),3)=1,1,0)),W121-INDIRECT(_xlfn.CONCAT($CI$1,MATCH(D121,$CH$7:$CH$100,0)+6)):INDIRECT(_xlfn.CONCAT($CI$1,MATCH(D121,$CH$7:$CH$100,0)+6+SUM(IF((D121=$CH$7:$CH$59)=TRUE,1,0))-1))*$R$3))/($S$3*$Q121),1,-1,TRUE)=0,"",_xlfn._xlws.SORT(TRANSPOSE(MMULT(MMULT(_xlfn.MUNIT(X121),IF(ROUND(MMULT(IF(E121=0,IF($DW$4=1,INDIRECT(_xlfn.CONCAT($CY$1,MATCH(F121,$CX$7:$CX$100,0)+6)):INDIRECT(_xlfn.CONCAT($CY$1,MATCH(F121,$CX$7:$CX$100,0)+6+SUM(IF((F121=$CX$7:$CX$59)=TRUE,1,0))-1)),INDIRECT(_xlfn.CONCAT($CQ$1,MATCH(F121,$CP$7:$CP$100,0)+6)):INDIRECT(_xlfn.CONCAT($CQ$1,MATCH(F121,$CP$7:$CP$100,0)+6+SUM(IF((F121=$CP$7:$CP$59)=TRUE,1,0))-1))),IF(OR($DW$4=2,$DW$4=3),INDIRECT(_xlfn.CONCAT($CU$1,MATCH(E121,$CT$7:$CT$100,0)+6)):INDIRECT(_xlfn.CONCAT($CU$1,MATCH(E121,$CT$7:$CT$100,0)+6+SUM(IF((E121=$CT$7:$CT$59)=TRUE,1,0))-1)),INDIRECT(_xlfn.CONCAT($CM$1,MATCH(E121,$CL$7:$CL$100,0)+6)):INDIRECT(_xlfn.CONCAT($CM$1,MATCH(E121,$CL$7:$CL$100,0)+6+SUM(IF((E121=$CL$7:$CL$59)=TRUE,1,0))-1))))*$S$3*IF(AND($DV$4=4,F121=0),1.1,1),1/TRANSPOSE(W121-INDIRECT(_xlfn.CONCAT($CI$1,MATCH(D121,$CH$7:$CH$100,0)+6)):INDIRECT(_xlfn.CONCAT($CI$1,MATCH(D121,$CH$7:$CH$100,0)+6+SUM(IF((D121=$CH$7:$CH$59)=TRUE,1,0))-1))*$R$3)),3)=1,1,0)),W121-INDIRECT(_xlfn.CONCAT($CI$1,MATCH(D121,$CH$7:$CH$100,0)+6)):INDIRECT(_xlfn.CONCAT($CI$1,MATCH(D121,$CH$7:$CH$100,0)+6+SUM(IF((D121=$CH$7:$CH$59)=TRUE,1,0))-1))*$R$3))/($S$3*$Q121),1,-1,TRUE)),1),"")</f>
        <v/>
      </c>
      <c r="AB121" s="65"/>
      <c r="AC121" s="65"/>
      <c r="AD121" s="65"/>
      <c r="AE121" s="65"/>
      <c r="AF121" s="65"/>
      <c r="AG121" s="65"/>
      <c r="AH121" s="65"/>
      <c r="AI121" s="6"/>
      <c r="AJ121" s="28" t="str">
        <f t="shared" ca="1" si="45"/>
        <v/>
      </c>
      <c r="AK121" s="29" t="str">
        <f t="shared" si="46"/>
        <v/>
      </c>
      <c r="AL121" s="29" t="str">
        <f t="shared" si="47"/>
        <v/>
      </c>
      <c r="AM121" s="29" t="str">
        <f t="shared" si="48"/>
        <v/>
      </c>
      <c r="AN121" s="112" t="str">
        <f t="shared" si="49"/>
        <v/>
      </c>
      <c r="AO121" s="28" t="str">
        <f t="shared" ca="1" si="36"/>
        <v/>
      </c>
      <c r="AP121" s="29" t="str">
        <f t="shared" si="37"/>
        <v/>
      </c>
      <c r="AQ121" s="29" t="str">
        <f t="shared" si="38"/>
        <v/>
      </c>
      <c r="AR121" s="29" t="str">
        <f t="shared" si="39"/>
        <v/>
      </c>
      <c r="AS121" s="30" t="str">
        <f t="shared" si="40"/>
        <v/>
      </c>
      <c r="AT121" s="6"/>
      <c r="AU121" s="20"/>
      <c r="AV121" s="20"/>
      <c r="AW121" s="44">
        <f t="shared" si="50"/>
        <v>12</v>
      </c>
      <c r="AX121" s="35" t="e">
        <f t="shared" si="51"/>
        <v>#N/A</v>
      </c>
      <c r="AY121" s="35" t="e" cm="1">
        <f t="array" ref="AY121">_xlfn.XMATCH(1,IF(IF((AU121=$DP$24:$EO$24)=TRUE,1,0)+IF((AV121=$DP$25:$EO$25)=TRUE,1,0)=2,1,0))</f>
        <v>#N/A</v>
      </c>
      <c r="AZ121" s="35" t="str" cm="1">
        <f t="array" aca="1" ref="AZ121:BD121" ca="1">AJ121:AN121</f>
        <v/>
      </c>
      <c r="BA121" s="35" t="str">
        <f ca="1"/>
        <v/>
      </c>
      <c r="BB121" s="35" t="str">
        <f ca="1"/>
        <v/>
      </c>
      <c r="BC121" s="35" t="str">
        <f ca="1"/>
        <v/>
      </c>
      <c r="BD121" s="35" t="str">
        <f ca="1"/>
        <v/>
      </c>
      <c r="BE121" s="35">
        <f t="shared" si="52"/>
        <v>0</v>
      </c>
      <c r="BF121" s="35" t="e" cm="1">
        <f t="array" ref="BF121">IF(AND(BE121=1,AX121&lt;&gt;1),VLOOKUP(E121,변환표준점수!$H$8:$O$60,_xlfn.XMATCH('표점 계산기'!$AU121,변환표준점수!$I$6:$O$6)+1,FALSE),IF(AND($E121=0,$DW$4=1),INDEX($CQ$7:$CQ$73,SUM(IF(AO121=$CY$7:$CY$59,ROW($A$1:$A$50),0))),IF(AND($E121&lt;&gt;0,$DW$4&lt;&gt;1),INDEX($CM$7:$CM$73,SUM(IF(AO121=$CU$7:$CU$59,ROW($A$1:$A$50),0))),AO121:AS121)))</f>
        <v>#N/A</v>
      </c>
      <c r="BG121" s="35"/>
      <c r="BH121" s="35"/>
      <c r="BI121" s="35"/>
      <c r="BJ121" s="35"/>
      <c r="BK121" s="35" t="e">
        <f>VLOOKUP(G121,변환표준점수!$X$8:$AM$16,_xlfn.XMATCH(AU121,변환표준점수!$Y$5:$AM$5)+IF(OR(AW121=6,AW121=7,AW121=10,AW121=11),IF(AX121=1,0,1),0)+1,FALSE)</f>
        <v>#N/A</v>
      </c>
      <c r="BL121" s="35" t="e">
        <f>VLOOKUP(H121,변환표준점수!$AO$8:$BE$16,_xlfn.XMATCH(AU121,변환표준점수!$AP$5:$BE$5)+IF(OR(AW121=3,AW121=6,AW121=8,AW121=9,AW121=10),IF(AX121=1,0,1),0)+1,FALSE)</f>
        <v>#N/A</v>
      </c>
      <c r="BM121" s="35" t="e">
        <f>IF(I121=0,VLOOKUP(K121,변환표준점수!$BU$8:$CF$62,'표점 계산기'!$AW121+1,FALSE),VLOOKUP(I121,변환표준점수!$BH$8:$BS$62,'표점 계산기'!$AW121+1,FALSE))</f>
        <v>#N/A</v>
      </c>
      <c r="BN121" s="35" t="e">
        <f>IF(J121=0,VLOOKUP(L121,변환표준점수!$BU$8:$CF$62,'표점 계산기'!$AW121+1,FALSE),VLOOKUP(J121,변환표준점수!$BH$8:$BS$62,'표점 계산기'!$AW121+1,FALSE))</f>
        <v>#N/A</v>
      </c>
      <c r="BO121" s="35" cm="1">
        <f t="array" ref="BO121">IF(M121=0,0,IF(OR(AW121=3,AW121=4),0,IF(AW121=1,INDEX($DI$7:$DI$15,SUM(IF(M121&lt;$DH$7:$DH$15=TRUE,1,0))+1),VLOOKUP(M121,변환표준점수!$BH$8:$BS$62,'표점 계산기'!AW121+1,FALSE))))</f>
        <v>0</v>
      </c>
      <c r="BP121" s="35" t="e" cm="1">
        <f t="array" ref="BP121">INDEX($DP$24:$EO$31,COLUMN(C116),$AY121)</f>
        <v>#N/A</v>
      </c>
      <c r="BQ121" s="35" t="e" cm="1">
        <f t="array" ref="BQ121">INDEX($DP$24:$EO$31,COLUMN(D116),$AY121)</f>
        <v>#N/A</v>
      </c>
      <c r="BR121" s="35" t="e" cm="1">
        <f t="array" ref="BR121">INDEX($DP$24:$EO$31,COLUMN(E116),$AY121)</f>
        <v>#N/A</v>
      </c>
      <c r="BS121" s="35" t="e" cm="1">
        <f t="array" ref="BS121">INDEX($DP$24:$EO$31,COLUMN(F116),$AY121)</f>
        <v>#N/A</v>
      </c>
      <c r="BT121" s="35" t="e" cm="1">
        <f t="array" ref="BT121">INDEX($DP$24:$EO$31,COLUMN(G116),$AY121)</f>
        <v>#N/A</v>
      </c>
      <c r="BU121" s="35" t="e" cm="1">
        <f t="array" ref="BU121">INDEX($DP$24:$EO$31,COLUMN(H116),$AY121)</f>
        <v>#N/A</v>
      </c>
      <c r="BV121" s="59" t="str" cm="1">
        <f t="array" aca="1" ref="BV121:BZ121" ca="1">IFERROR(ROUND(IF(IFERROR(BF121:BJ121/BF121:BJ121,0)=1,(IFERROR(AZ121:BD121*BP121,0)+IFERROR(BF121:BJ121*BQ121,0)+(SUM(BM121:BO121)-MIN(BM121:BO121))*BR121+BK121*BS121+BL121*BT121)*BU121+BK121*(1-BS121)+BL121*(1-BT121)+IF(AW121=1,BO121,0),""),2),"")</f>
        <v/>
      </c>
      <c r="BW121" s="48" t="str">
        <f ca="1"/>
        <v/>
      </c>
      <c r="BX121" s="48" t="str">
        <f ca="1"/>
        <v/>
      </c>
      <c r="BY121" s="48" t="str">
        <f ca="1"/>
        <v/>
      </c>
      <c r="BZ121" s="60" t="str">
        <f ca="1"/>
        <v/>
      </c>
      <c r="CA121" s="6"/>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6"/>
      <c r="DV121" s="6"/>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row>
    <row r="122" spans="1:162" x14ac:dyDescent="0.3">
      <c r="A122" s="5"/>
      <c r="B122" s="17" t="str">
        <f t="shared" si="34"/>
        <v/>
      </c>
      <c r="C122" s="23"/>
      <c r="D122" s="23"/>
      <c r="E122" s="23"/>
      <c r="F122" s="23"/>
      <c r="G122" s="23"/>
      <c r="H122" s="24"/>
      <c r="I122" s="24"/>
      <c r="J122" s="24"/>
      <c r="K122" s="24"/>
      <c r="L122" s="24"/>
      <c r="M122" s="24"/>
      <c r="N122" s="23"/>
      <c r="O122" s="24"/>
      <c r="P122" s="6"/>
      <c r="Q122" s="65">
        <f t="shared" si="35"/>
        <v>1</v>
      </c>
      <c r="R122" s="6" t="e">
        <f t="shared" si="41"/>
        <v>#N/A</v>
      </c>
      <c r="S122" s="6" t="e">
        <f t="shared" si="42"/>
        <v>#N/A</v>
      </c>
      <c r="T122" s="6" t="e">
        <f t="shared" si="43"/>
        <v>#N/A</v>
      </c>
      <c r="U122" s="6" t="e">
        <f t="shared" si="44"/>
        <v>#N/A</v>
      </c>
      <c r="V122" s="8" cm="1">
        <f t="array" ref="V122">IF(M122=0,0,IF(OR($DV$4=3,$DV$4=4),0,IF($DV$4=1,INDEX($DI$7:$DI$15,SUM(IF(M122&lt;$DH$7:$DH$15=TRUE,1,0))+1),VLOOKUP(M122,$DK$7:$DL$107,2,FALSE))))</f>
        <v>0</v>
      </c>
      <c r="W122" s="6" t="e">
        <f t="shared" si="33"/>
        <v>#N/A</v>
      </c>
      <c r="X122" s="65" cm="1">
        <f t="array" aca="1" ref="X122" ca="1">SUM(IF((IF(E122=0,INDIRECT(_xlfn.CONCAT($CQ$1,MATCH(F122,$CP$7:$CP$100,0)+6)):INDIRECT(_xlfn.CONCAT($CQ$1,MATCH(F122,$CP$7:$CP$100,0)+6+SUM(IF((F122=$CP$7:$CP$59)=TRUE,1,0))-1)),INDIRECT(_xlfn.CONCAT($CM$1,MATCH(E122,$CL$7:$CL$100,0)+6)):INDIRECT(_xlfn.CONCAT($CM$1,MATCH(E122,$CL$7:$CL$100,0)+6+SUM(IF((E122=$CL$7:$CL$59)=TRUE,1,0))-1)))*$S$3*$Q122)=0,0,1))</f>
        <v>2</v>
      </c>
      <c r="Y122" s="65" t="e" cm="1">
        <f t="array" aca="1" ref="Y122" ca="1">SUM(IF((TRANSPOSE(MMULT(MMULT(_xlfn.MUNIT(X122),IF(ROUND(MMULT(IF(E122=0,INDIRECT(_xlfn.CONCAT($CQ$1,MATCH(F122,$CP$7:$CP$100,0)+6)):INDIRECT(_xlfn.CONCAT($CQ$1,MATCH(F122,$CP$7:$CP$100,0)+6+SUM(IF((F122=$CP$7:$CP$59)=TRUE,1,0))-1)),INDIRECT(_xlfn.CONCAT($CM$1,MATCH(E122,$CL$7:$CL$100,0)+6)):INDIRECT(_xlfn.CONCAT($CM$1,MATCH(E122,$CL$7:$CL$100,0)+6+SUM(IF((E122=$CL$7:$CL$59)=TRUE,1,0))-1)))*$S$3*$Q122,1/TRANSPOSE(W122-INDIRECT(_xlfn.CONCAT($CI$1,MATCH(D122,$CH$7:$CH$100,0)+6)):INDIRECT(_xlfn.CONCAT($CI$1,MATCH(D122,$CH$7:$CH$100,0)+6+SUM(IF((D122=$CH$7:$CH$59)=TRUE,1,0))-1))*$R$3)),1)=1,1,0)),W122-INDIRECT(_xlfn.CONCAT($CI$1,MATCH(D122,$CH$7:$CH$100,0)+6)):INDIRECT(_xlfn.CONCAT($CI$1,MATCH(D122,$CH$7:$CH$100,0)+6+SUM(IF((D122=$CH$7:$CH$59)=TRUE,1,0))-1))*$R$3)))=0,0,1))</f>
        <v>#N/A</v>
      </c>
      <c r="Z122" s="65"/>
      <c r="AA122" s="65" t="str" cm="1">
        <f t="array" aca="1" ref="AA122" ca="1">IFERROR(ROUND(IF(_xlfn._xlws.SORT(TRANSPOSE(MMULT(MMULT(_xlfn.MUNIT(X122),IF(ROUND(MMULT(IF(E122=0,IF($DW$4=1,INDIRECT(_xlfn.CONCAT($CY$1,MATCH(F122,$CX$7:$CX$100,0)+6)):INDIRECT(_xlfn.CONCAT($CY$1,MATCH(F122,$CX$7:$CX$100,0)+6+SUM(IF((F122=$CX$7:$CX$59)=TRUE,1,0))-1)),INDIRECT(_xlfn.CONCAT($CQ$1,MATCH(F122,$CP$7:$CP$100,0)+6)):INDIRECT(_xlfn.CONCAT($CQ$1,MATCH(F122,$CP$7:$CP$100,0)+6+SUM(IF((F122=$CP$7:$CP$59)=TRUE,1,0))-1))),IF(OR($DW$4=2,$DW$4=3),INDIRECT(_xlfn.CONCAT($CU$1,MATCH(E122,$CT$7:$CT$100,0)+6)):INDIRECT(_xlfn.CONCAT($CU$1,MATCH(E122,$CT$7:$CT$100,0)+6+SUM(IF((E122=$CT$7:$CT$59)=TRUE,1,0))-1)),INDIRECT(_xlfn.CONCAT($CM$1,MATCH(E122,$CL$7:$CL$100,0)+6)):INDIRECT(_xlfn.CONCAT($CM$1,MATCH(E122,$CL$7:$CL$100,0)+6+SUM(IF((E122=$CL$7:$CL$59)=TRUE,1,0))-1))))*$S$3*IF(AND($DV$4=4,F122=0),1.1,1),1/TRANSPOSE(W122-INDIRECT(_xlfn.CONCAT($CI$1,MATCH(D122,$CH$7:$CH$100,0)+6)):INDIRECT(_xlfn.CONCAT($CI$1,MATCH(D122,$CH$7:$CH$100,0)+6+SUM(IF((D122=$CH$7:$CH$59)=TRUE,1,0))-1))*$R$3)),3)=1,1,0)),W122-INDIRECT(_xlfn.CONCAT($CI$1,MATCH(D122,$CH$7:$CH$100,0)+6)):INDIRECT(_xlfn.CONCAT($CI$1,MATCH(D122,$CH$7:$CH$100,0)+6+SUM(IF((D122=$CH$7:$CH$59)=TRUE,1,0))-1))*$R$3))/($S$3*$Q122),1,-1,TRUE)=0,"",_xlfn._xlws.SORT(TRANSPOSE(MMULT(MMULT(_xlfn.MUNIT(X122),IF(ROUND(MMULT(IF(E122=0,IF($DW$4=1,INDIRECT(_xlfn.CONCAT($CY$1,MATCH(F122,$CX$7:$CX$100,0)+6)):INDIRECT(_xlfn.CONCAT($CY$1,MATCH(F122,$CX$7:$CX$100,0)+6+SUM(IF((F122=$CX$7:$CX$59)=TRUE,1,0))-1)),INDIRECT(_xlfn.CONCAT($CQ$1,MATCH(F122,$CP$7:$CP$100,0)+6)):INDIRECT(_xlfn.CONCAT($CQ$1,MATCH(F122,$CP$7:$CP$100,0)+6+SUM(IF((F122=$CP$7:$CP$59)=TRUE,1,0))-1))),IF(OR($DW$4=2,$DW$4=3),INDIRECT(_xlfn.CONCAT($CU$1,MATCH(E122,$CT$7:$CT$100,0)+6)):INDIRECT(_xlfn.CONCAT($CU$1,MATCH(E122,$CT$7:$CT$100,0)+6+SUM(IF((E122=$CT$7:$CT$59)=TRUE,1,0))-1)),INDIRECT(_xlfn.CONCAT($CM$1,MATCH(E122,$CL$7:$CL$100,0)+6)):INDIRECT(_xlfn.CONCAT($CM$1,MATCH(E122,$CL$7:$CL$100,0)+6+SUM(IF((E122=$CL$7:$CL$59)=TRUE,1,0))-1))))*$S$3*IF(AND($DV$4=4,F122=0),1.1,1),1/TRANSPOSE(W122-INDIRECT(_xlfn.CONCAT($CI$1,MATCH(D122,$CH$7:$CH$100,0)+6)):INDIRECT(_xlfn.CONCAT($CI$1,MATCH(D122,$CH$7:$CH$100,0)+6+SUM(IF((D122=$CH$7:$CH$59)=TRUE,1,0))-1))*$R$3)),3)=1,1,0)),W122-INDIRECT(_xlfn.CONCAT($CI$1,MATCH(D122,$CH$7:$CH$100,0)+6)):INDIRECT(_xlfn.CONCAT($CI$1,MATCH(D122,$CH$7:$CH$100,0)+6+SUM(IF((D122=$CH$7:$CH$59)=TRUE,1,0))-1))*$R$3))/($S$3*$Q122),1,-1,TRUE)),1),"")</f>
        <v/>
      </c>
      <c r="AB122" s="65"/>
      <c r="AC122" s="65"/>
      <c r="AD122" s="65"/>
      <c r="AE122" s="65"/>
      <c r="AF122" s="65"/>
      <c r="AG122" s="65"/>
      <c r="AH122" s="65"/>
      <c r="AI122" s="6"/>
      <c r="AJ122" s="28" t="str">
        <f t="shared" ca="1" si="45"/>
        <v/>
      </c>
      <c r="AK122" s="29" t="str">
        <f t="shared" si="46"/>
        <v/>
      </c>
      <c r="AL122" s="29" t="str">
        <f t="shared" si="47"/>
        <v/>
      </c>
      <c r="AM122" s="29" t="str">
        <f t="shared" si="48"/>
        <v/>
      </c>
      <c r="AN122" s="112" t="str">
        <f t="shared" si="49"/>
        <v/>
      </c>
      <c r="AO122" s="28" t="str">
        <f t="shared" ca="1" si="36"/>
        <v/>
      </c>
      <c r="AP122" s="29" t="str">
        <f t="shared" si="37"/>
        <v/>
      </c>
      <c r="AQ122" s="29" t="str">
        <f t="shared" si="38"/>
        <v/>
      </c>
      <c r="AR122" s="29" t="str">
        <f t="shared" si="39"/>
        <v/>
      </c>
      <c r="AS122" s="30" t="str">
        <f t="shared" si="40"/>
        <v/>
      </c>
      <c r="AT122" s="6"/>
      <c r="AU122" s="20"/>
      <c r="AV122" s="20"/>
      <c r="AW122" s="44">
        <f t="shared" si="50"/>
        <v>12</v>
      </c>
      <c r="AX122" s="35" t="e">
        <f t="shared" si="51"/>
        <v>#N/A</v>
      </c>
      <c r="AY122" s="35" t="e" cm="1">
        <f t="array" ref="AY122">_xlfn.XMATCH(1,IF(IF((AU122=$DP$24:$EO$24)=TRUE,1,0)+IF((AV122=$DP$25:$EO$25)=TRUE,1,0)=2,1,0))</f>
        <v>#N/A</v>
      </c>
      <c r="AZ122" s="35" t="str" cm="1">
        <f t="array" aca="1" ref="AZ122:BD122" ca="1">AJ122:AN122</f>
        <v/>
      </c>
      <c r="BA122" s="35" t="str">
        <f ca="1"/>
        <v/>
      </c>
      <c r="BB122" s="35" t="str">
        <f ca="1"/>
        <v/>
      </c>
      <c r="BC122" s="35" t="str">
        <f ca="1"/>
        <v/>
      </c>
      <c r="BD122" s="35" t="str">
        <f ca="1"/>
        <v/>
      </c>
      <c r="BE122" s="35">
        <f t="shared" si="52"/>
        <v>0</v>
      </c>
      <c r="BF122" s="35" t="e" cm="1">
        <f t="array" ref="BF122">IF(AND(BE122=1,AX122&lt;&gt;1),VLOOKUP(E122,변환표준점수!$H$8:$O$60,_xlfn.XMATCH('표점 계산기'!$AU122,변환표준점수!$I$6:$O$6)+1,FALSE),IF(AND($E122=0,$DW$4=1),INDEX($CQ$7:$CQ$73,SUM(IF(AO122=$CY$7:$CY$59,ROW($A$1:$A$50),0))),IF(AND($E122&lt;&gt;0,$DW$4&lt;&gt;1),INDEX($CM$7:$CM$73,SUM(IF(AO122=$CU$7:$CU$59,ROW($A$1:$A$50),0))),AO122:AS122)))</f>
        <v>#N/A</v>
      </c>
      <c r="BG122" s="35"/>
      <c r="BH122" s="35"/>
      <c r="BI122" s="35"/>
      <c r="BJ122" s="35"/>
      <c r="BK122" s="35" t="e">
        <f>VLOOKUP(G122,변환표준점수!$X$8:$AM$16,_xlfn.XMATCH(AU122,변환표준점수!$Y$5:$AM$5)+IF(OR(AW122=6,AW122=7,AW122=10,AW122=11),IF(AX122=1,0,1),0)+1,FALSE)</f>
        <v>#N/A</v>
      </c>
      <c r="BL122" s="35" t="e">
        <f>VLOOKUP(H122,변환표준점수!$AO$8:$BE$16,_xlfn.XMATCH(AU122,변환표준점수!$AP$5:$BE$5)+IF(OR(AW122=3,AW122=6,AW122=8,AW122=9,AW122=10),IF(AX122=1,0,1),0)+1,FALSE)</f>
        <v>#N/A</v>
      </c>
      <c r="BM122" s="35" t="e">
        <f>IF(I122=0,VLOOKUP(K122,변환표준점수!$BU$8:$CF$62,'표점 계산기'!$AW122+1,FALSE),VLOOKUP(I122,변환표준점수!$BH$8:$BS$62,'표점 계산기'!$AW122+1,FALSE))</f>
        <v>#N/A</v>
      </c>
      <c r="BN122" s="35" t="e">
        <f>IF(J122=0,VLOOKUP(L122,변환표준점수!$BU$8:$CF$62,'표점 계산기'!$AW122+1,FALSE),VLOOKUP(J122,변환표준점수!$BH$8:$BS$62,'표점 계산기'!$AW122+1,FALSE))</f>
        <v>#N/A</v>
      </c>
      <c r="BO122" s="35" cm="1">
        <f t="array" ref="BO122">IF(M122=0,0,IF(OR(AW122=3,AW122=4),0,IF(AW122=1,INDEX($DI$7:$DI$15,SUM(IF(M122&lt;$DH$7:$DH$15=TRUE,1,0))+1),VLOOKUP(M122,변환표준점수!$BH$8:$BS$62,'표점 계산기'!AW122+1,FALSE))))</f>
        <v>0</v>
      </c>
      <c r="BP122" s="35" t="e" cm="1">
        <f t="array" ref="BP122">INDEX($DP$24:$EO$31,COLUMN(C117),$AY122)</f>
        <v>#N/A</v>
      </c>
      <c r="BQ122" s="35" t="e" cm="1">
        <f t="array" ref="BQ122">INDEX($DP$24:$EO$31,COLUMN(D117),$AY122)</f>
        <v>#N/A</v>
      </c>
      <c r="BR122" s="35" t="e" cm="1">
        <f t="array" ref="BR122">INDEX($DP$24:$EO$31,COLUMN(E117),$AY122)</f>
        <v>#N/A</v>
      </c>
      <c r="BS122" s="35" t="e" cm="1">
        <f t="array" ref="BS122">INDEX($DP$24:$EO$31,COLUMN(F117),$AY122)</f>
        <v>#N/A</v>
      </c>
      <c r="BT122" s="35" t="e" cm="1">
        <f t="array" ref="BT122">INDEX($DP$24:$EO$31,COLUMN(G117),$AY122)</f>
        <v>#N/A</v>
      </c>
      <c r="BU122" s="35" t="e" cm="1">
        <f t="array" ref="BU122">INDEX($DP$24:$EO$31,COLUMN(H117),$AY122)</f>
        <v>#N/A</v>
      </c>
      <c r="BV122" s="59" t="str" cm="1">
        <f t="array" aca="1" ref="BV122:BZ122" ca="1">IFERROR(ROUND(IF(IFERROR(BF122:BJ122/BF122:BJ122,0)=1,(IFERROR(AZ122:BD122*BP122,0)+IFERROR(BF122:BJ122*BQ122,0)+(SUM(BM122:BO122)-MIN(BM122:BO122))*BR122+BK122*BS122+BL122*BT122)*BU122+BK122*(1-BS122)+BL122*(1-BT122)+IF(AW122=1,BO122,0),""),2),"")</f>
        <v/>
      </c>
      <c r="BW122" s="48" t="str">
        <f ca="1"/>
        <v/>
      </c>
      <c r="BX122" s="48" t="str">
        <f ca="1"/>
        <v/>
      </c>
      <c r="BY122" s="48" t="str">
        <f ca="1"/>
        <v/>
      </c>
      <c r="BZ122" s="60" t="str">
        <f ca="1"/>
        <v/>
      </c>
      <c r="CA122" s="6"/>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6"/>
      <c r="DV122" s="6"/>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row>
    <row r="123" spans="1:162" x14ac:dyDescent="0.3">
      <c r="A123" s="5"/>
      <c r="B123" s="17" t="str">
        <f t="shared" si="34"/>
        <v/>
      </c>
      <c r="C123" s="23"/>
      <c r="D123" s="23"/>
      <c r="E123" s="23"/>
      <c r="F123" s="23"/>
      <c r="G123" s="23"/>
      <c r="H123" s="24"/>
      <c r="I123" s="24"/>
      <c r="J123" s="24"/>
      <c r="K123" s="24"/>
      <c r="L123" s="24"/>
      <c r="M123" s="24"/>
      <c r="N123" s="23"/>
      <c r="O123" s="24"/>
      <c r="P123" s="6"/>
      <c r="Q123" s="65">
        <f t="shared" si="35"/>
        <v>1</v>
      </c>
      <c r="R123" s="6" t="e">
        <f t="shared" si="41"/>
        <v>#N/A</v>
      </c>
      <c r="S123" s="6" t="e">
        <f t="shared" si="42"/>
        <v>#N/A</v>
      </c>
      <c r="T123" s="6" t="e">
        <f t="shared" si="43"/>
        <v>#N/A</v>
      </c>
      <c r="U123" s="6" t="e">
        <f t="shared" si="44"/>
        <v>#N/A</v>
      </c>
      <c r="V123" s="8" cm="1">
        <f t="array" ref="V123">IF(M123=0,0,IF(OR($DV$4=3,$DV$4=4),0,IF($DV$4=1,INDEX($DI$7:$DI$15,SUM(IF(M123&lt;$DH$7:$DH$15=TRUE,1,0))+1),VLOOKUP(M123,$DK$7:$DL$107,2,FALSE))))</f>
        <v>0</v>
      </c>
      <c r="W123" s="6" t="e">
        <f t="shared" si="33"/>
        <v>#N/A</v>
      </c>
      <c r="X123" s="65" cm="1">
        <f t="array" aca="1" ref="X123" ca="1">SUM(IF((IF(E123=0,INDIRECT(_xlfn.CONCAT($CQ$1,MATCH(F123,$CP$7:$CP$100,0)+6)):INDIRECT(_xlfn.CONCAT($CQ$1,MATCH(F123,$CP$7:$CP$100,0)+6+SUM(IF((F123=$CP$7:$CP$59)=TRUE,1,0))-1)),INDIRECT(_xlfn.CONCAT($CM$1,MATCH(E123,$CL$7:$CL$100,0)+6)):INDIRECT(_xlfn.CONCAT($CM$1,MATCH(E123,$CL$7:$CL$100,0)+6+SUM(IF((E123=$CL$7:$CL$59)=TRUE,1,0))-1)))*$S$3*$Q123)=0,0,1))</f>
        <v>2</v>
      </c>
      <c r="Y123" s="65" t="e" cm="1">
        <f t="array" aca="1" ref="Y123" ca="1">SUM(IF((TRANSPOSE(MMULT(MMULT(_xlfn.MUNIT(X123),IF(ROUND(MMULT(IF(E123=0,INDIRECT(_xlfn.CONCAT($CQ$1,MATCH(F123,$CP$7:$CP$100,0)+6)):INDIRECT(_xlfn.CONCAT($CQ$1,MATCH(F123,$CP$7:$CP$100,0)+6+SUM(IF((F123=$CP$7:$CP$59)=TRUE,1,0))-1)),INDIRECT(_xlfn.CONCAT($CM$1,MATCH(E123,$CL$7:$CL$100,0)+6)):INDIRECT(_xlfn.CONCAT($CM$1,MATCH(E123,$CL$7:$CL$100,0)+6+SUM(IF((E123=$CL$7:$CL$59)=TRUE,1,0))-1)))*$S$3*$Q123,1/TRANSPOSE(W123-INDIRECT(_xlfn.CONCAT($CI$1,MATCH(D123,$CH$7:$CH$100,0)+6)):INDIRECT(_xlfn.CONCAT($CI$1,MATCH(D123,$CH$7:$CH$100,0)+6+SUM(IF((D123=$CH$7:$CH$59)=TRUE,1,0))-1))*$R$3)),1)=1,1,0)),W123-INDIRECT(_xlfn.CONCAT($CI$1,MATCH(D123,$CH$7:$CH$100,0)+6)):INDIRECT(_xlfn.CONCAT($CI$1,MATCH(D123,$CH$7:$CH$100,0)+6+SUM(IF((D123=$CH$7:$CH$59)=TRUE,1,0))-1))*$R$3)))=0,0,1))</f>
        <v>#N/A</v>
      </c>
      <c r="Z123" s="65"/>
      <c r="AA123" s="65" t="str" cm="1">
        <f t="array" aca="1" ref="AA123" ca="1">IFERROR(ROUND(IF(_xlfn._xlws.SORT(TRANSPOSE(MMULT(MMULT(_xlfn.MUNIT(X123),IF(ROUND(MMULT(IF(E123=0,IF($DW$4=1,INDIRECT(_xlfn.CONCAT($CY$1,MATCH(F123,$CX$7:$CX$100,0)+6)):INDIRECT(_xlfn.CONCAT($CY$1,MATCH(F123,$CX$7:$CX$100,0)+6+SUM(IF((F123=$CX$7:$CX$59)=TRUE,1,0))-1)),INDIRECT(_xlfn.CONCAT($CQ$1,MATCH(F123,$CP$7:$CP$100,0)+6)):INDIRECT(_xlfn.CONCAT($CQ$1,MATCH(F123,$CP$7:$CP$100,0)+6+SUM(IF((F123=$CP$7:$CP$59)=TRUE,1,0))-1))),IF(OR($DW$4=2,$DW$4=3),INDIRECT(_xlfn.CONCAT($CU$1,MATCH(E123,$CT$7:$CT$100,0)+6)):INDIRECT(_xlfn.CONCAT($CU$1,MATCH(E123,$CT$7:$CT$100,0)+6+SUM(IF((E123=$CT$7:$CT$59)=TRUE,1,0))-1)),INDIRECT(_xlfn.CONCAT($CM$1,MATCH(E123,$CL$7:$CL$100,0)+6)):INDIRECT(_xlfn.CONCAT($CM$1,MATCH(E123,$CL$7:$CL$100,0)+6+SUM(IF((E123=$CL$7:$CL$59)=TRUE,1,0))-1))))*$S$3*IF(AND($DV$4=4,F123=0),1.1,1),1/TRANSPOSE(W123-INDIRECT(_xlfn.CONCAT($CI$1,MATCH(D123,$CH$7:$CH$100,0)+6)):INDIRECT(_xlfn.CONCAT($CI$1,MATCH(D123,$CH$7:$CH$100,0)+6+SUM(IF((D123=$CH$7:$CH$59)=TRUE,1,0))-1))*$R$3)),3)=1,1,0)),W123-INDIRECT(_xlfn.CONCAT($CI$1,MATCH(D123,$CH$7:$CH$100,0)+6)):INDIRECT(_xlfn.CONCAT($CI$1,MATCH(D123,$CH$7:$CH$100,0)+6+SUM(IF((D123=$CH$7:$CH$59)=TRUE,1,0))-1))*$R$3))/($S$3*$Q123),1,-1,TRUE)=0,"",_xlfn._xlws.SORT(TRANSPOSE(MMULT(MMULT(_xlfn.MUNIT(X123),IF(ROUND(MMULT(IF(E123=0,IF($DW$4=1,INDIRECT(_xlfn.CONCAT($CY$1,MATCH(F123,$CX$7:$CX$100,0)+6)):INDIRECT(_xlfn.CONCAT($CY$1,MATCH(F123,$CX$7:$CX$100,0)+6+SUM(IF((F123=$CX$7:$CX$59)=TRUE,1,0))-1)),INDIRECT(_xlfn.CONCAT($CQ$1,MATCH(F123,$CP$7:$CP$100,0)+6)):INDIRECT(_xlfn.CONCAT($CQ$1,MATCH(F123,$CP$7:$CP$100,0)+6+SUM(IF((F123=$CP$7:$CP$59)=TRUE,1,0))-1))),IF(OR($DW$4=2,$DW$4=3),INDIRECT(_xlfn.CONCAT($CU$1,MATCH(E123,$CT$7:$CT$100,0)+6)):INDIRECT(_xlfn.CONCAT($CU$1,MATCH(E123,$CT$7:$CT$100,0)+6+SUM(IF((E123=$CT$7:$CT$59)=TRUE,1,0))-1)),INDIRECT(_xlfn.CONCAT($CM$1,MATCH(E123,$CL$7:$CL$100,0)+6)):INDIRECT(_xlfn.CONCAT($CM$1,MATCH(E123,$CL$7:$CL$100,0)+6+SUM(IF((E123=$CL$7:$CL$59)=TRUE,1,0))-1))))*$S$3*IF(AND($DV$4=4,F123=0),1.1,1),1/TRANSPOSE(W123-INDIRECT(_xlfn.CONCAT($CI$1,MATCH(D123,$CH$7:$CH$100,0)+6)):INDIRECT(_xlfn.CONCAT($CI$1,MATCH(D123,$CH$7:$CH$100,0)+6+SUM(IF((D123=$CH$7:$CH$59)=TRUE,1,0))-1))*$R$3)),3)=1,1,0)),W123-INDIRECT(_xlfn.CONCAT($CI$1,MATCH(D123,$CH$7:$CH$100,0)+6)):INDIRECT(_xlfn.CONCAT($CI$1,MATCH(D123,$CH$7:$CH$100,0)+6+SUM(IF((D123=$CH$7:$CH$59)=TRUE,1,0))-1))*$R$3))/($S$3*$Q123),1,-1,TRUE)),1),"")</f>
        <v/>
      </c>
      <c r="AB123" s="65"/>
      <c r="AC123" s="65"/>
      <c r="AD123" s="65"/>
      <c r="AE123" s="65"/>
      <c r="AF123" s="65"/>
      <c r="AG123" s="65"/>
      <c r="AH123" s="65"/>
      <c r="AI123" s="6"/>
      <c r="AJ123" s="28" t="str">
        <f t="shared" ca="1" si="45"/>
        <v/>
      </c>
      <c r="AK123" s="29" t="str">
        <f t="shared" si="46"/>
        <v/>
      </c>
      <c r="AL123" s="29" t="str">
        <f t="shared" si="47"/>
        <v/>
      </c>
      <c r="AM123" s="29" t="str">
        <f t="shared" si="48"/>
        <v/>
      </c>
      <c r="AN123" s="112" t="str">
        <f t="shared" si="49"/>
        <v/>
      </c>
      <c r="AO123" s="28" t="str">
        <f t="shared" ca="1" si="36"/>
        <v/>
      </c>
      <c r="AP123" s="29" t="str">
        <f t="shared" si="37"/>
        <v/>
      </c>
      <c r="AQ123" s="29" t="str">
        <f t="shared" si="38"/>
        <v/>
      </c>
      <c r="AR123" s="29" t="str">
        <f t="shared" si="39"/>
        <v/>
      </c>
      <c r="AS123" s="30" t="str">
        <f t="shared" si="40"/>
        <v/>
      </c>
      <c r="AT123" s="6"/>
      <c r="AU123" s="20"/>
      <c r="AV123" s="20"/>
      <c r="AW123" s="44">
        <f t="shared" si="50"/>
        <v>12</v>
      </c>
      <c r="AX123" s="35" t="e">
        <f t="shared" si="51"/>
        <v>#N/A</v>
      </c>
      <c r="AY123" s="35" t="e" cm="1">
        <f t="array" ref="AY123">_xlfn.XMATCH(1,IF(IF((AU123=$DP$24:$EO$24)=TRUE,1,0)+IF((AV123=$DP$25:$EO$25)=TRUE,1,0)=2,1,0))</f>
        <v>#N/A</v>
      </c>
      <c r="AZ123" s="35" t="str" cm="1">
        <f t="array" aca="1" ref="AZ123:BD123" ca="1">AJ123:AN123</f>
        <v/>
      </c>
      <c r="BA123" s="35" t="str">
        <f ca="1"/>
        <v/>
      </c>
      <c r="BB123" s="35" t="str">
        <f ca="1"/>
        <v/>
      </c>
      <c r="BC123" s="35" t="str">
        <f ca="1"/>
        <v/>
      </c>
      <c r="BD123" s="35" t="str">
        <f ca="1"/>
        <v/>
      </c>
      <c r="BE123" s="35">
        <f t="shared" si="52"/>
        <v>0</v>
      </c>
      <c r="BF123" s="35" t="e" cm="1">
        <f t="array" ref="BF123">IF(AND(BE123=1,AX123&lt;&gt;1),VLOOKUP(E123,변환표준점수!$H$8:$O$60,_xlfn.XMATCH('표점 계산기'!$AU123,변환표준점수!$I$6:$O$6)+1,FALSE),IF(AND($E123=0,$DW$4=1),INDEX($CQ$7:$CQ$73,SUM(IF(AO123=$CY$7:$CY$59,ROW($A$1:$A$50),0))),IF(AND($E123&lt;&gt;0,$DW$4&lt;&gt;1),INDEX($CM$7:$CM$73,SUM(IF(AO123=$CU$7:$CU$59,ROW($A$1:$A$50),0))),AO123:AS123)))</f>
        <v>#N/A</v>
      </c>
      <c r="BG123" s="35"/>
      <c r="BH123" s="35"/>
      <c r="BI123" s="35"/>
      <c r="BJ123" s="35"/>
      <c r="BK123" s="35" t="e">
        <f>VLOOKUP(G123,변환표준점수!$X$8:$AM$16,_xlfn.XMATCH(AU123,변환표준점수!$Y$5:$AM$5)+IF(OR(AW123=6,AW123=7,AW123=10,AW123=11),IF(AX123=1,0,1),0)+1,FALSE)</f>
        <v>#N/A</v>
      </c>
      <c r="BL123" s="35" t="e">
        <f>VLOOKUP(H123,변환표준점수!$AO$8:$BE$16,_xlfn.XMATCH(AU123,변환표준점수!$AP$5:$BE$5)+IF(OR(AW123=3,AW123=6,AW123=8,AW123=9,AW123=10),IF(AX123=1,0,1),0)+1,FALSE)</f>
        <v>#N/A</v>
      </c>
      <c r="BM123" s="35" t="e">
        <f>IF(I123=0,VLOOKUP(K123,변환표준점수!$BU$8:$CF$62,'표점 계산기'!$AW123+1,FALSE),VLOOKUP(I123,변환표준점수!$BH$8:$BS$62,'표점 계산기'!$AW123+1,FALSE))</f>
        <v>#N/A</v>
      </c>
      <c r="BN123" s="35" t="e">
        <f>IF(J123=0,VLOOKUP(L123,변환표준점수!$BU$8:$CF$62,'표점 계산기'!$AW123+1,FALSE),VLOOKUP(J123,변환표준점수!$BH$8:$BS$62,'표점 계산기'!$AW123+1,FALSE))</f>
        <v>#N/A</v>
      </c>
      <c r="BO123" s="35" cm="1">
        <f t="array" ref="BO123">IF(M123=0,0,IF(OR(AW123=3,AW123=4),0,IF(AW123=1,INDEX($DI$7:$DI$15,SUM(IF(M123&lt;$DH$7:$DH$15=TRUE,1,0))+1),VLOOKUP(M123,변환표준점수!$BH$8:$BS$62,'표점 계산기'!AW123+1,FALSE))))</f>
        <v>0</v>
      </c>
      <c r="BP123" s="35" t="e" cm="1">
        <f t="array" ref="BP123">INDEX($DP$24:$EO$31,COLUMN(C118),$AY123)</f>
        <v>#N/A</v>
      </c>
      <c r="BQ123" s="35" t="e" cm="1">
        <f t="array" ref="BQ123">INDEX($DP$24:$EO$31,COLUMN(D118),$AY123)</f>
        <v>#N/A</v>
      </c>
      <c r="BR123" s="35" t="e" cm="1">
        <f t="array" ref="BR123">INDEX($DP$24:$EO$31,COLUMN(E118),$AY123)</f>
        <v>#N/A</v>
      </c>
      <c r="BS123" s="35" t="e" cm="1">
        <f t="array" ref="BS123">INDEX($DP$24:$EO$31,COLUMN(F118),$AY123)</f>
        <v>#N/A</v>
      </c>
      <c r="BT123" s="35" t="e" cm="1">
        <f t="array" ref="BT123">INDEX($DP$24:$EO$31,COLUMN(G118),$AY123)</f>
        <v>#N/A</v>
      </c>
      <c r="BU123" s="35" t="e" cm="1">
        <f t="array" ref="BU123">INDEX($DP$24:$EO$31,COLUMN(H118),$AY123)</f>
        <v>#N/A</v>
      </c>
      <c r="BV123" s="59" t="str" cm="1">
        <f t="array" aca="1" ref="BV123:BZ123" ca="1">IFERROR(ROUND(IF(IFERROR(BF123:BJ123/BF123:BJ123,0)=1,(IFERROR(AZ123:BD123*BP123,0)+IFERROR(BF123:BJ123*BQ123,0)+(SUM(BM123:BO123)-MIN(BM123:BO123))*BR123+BK123*BS123+BL123*BT123)*BU123+BK123*(1-BS123)+BL123*(1-BT123)+IF(AW123=1,BO123,0),""),2),"")</f>
        <v/>
      </c>
      <c r="BW123" s="48" t="str">
        <f ca="1"/>
        <v/>
      </c>
      <c r="BX123" s="48" t="str">
        <f ca="1"/>
        <v/>
      </c>
      <c r="BY123" s="48" t="str">
        <f ca="1"/>
        <v/>
      </c>
      <c r="BZ123" s="60" t="str">
        <f ca="1"/>
        <v/>
      </c>
      <c r="CA123" s="6"/>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6"/>
      <c r="DV123" s="6"/>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row>
    <row r="124" spans="1:162" x14ac:dyDescent="0.3">
      <c r="A124" s="5"/>
      <c r="B124" s="17" t="str">
        <f t="shared" si="34"/>
        <v/>
      </c>
      <c r="C124" s="23"/>
      <c r="D124" s="23"/>
      <c r="E124" s="23"/>
      <c r="F124" s="23"/>
      <c r="G124" s="23"/>
      <c r="H124" s="24"/>
      <c r="I124" s="24"/>
      <c r="J124" s="24"/>
      <c r="K124" s="24"/>
      <c r="L124" s="24"/>
      <c r="M124" s="24"/>
      <c r="N124" s="23"/>
      <c r="O124" s="24"/>
      <c r="P124" s="6"/>
      <c r="Q124" s="65">
        <f t="shared" si="35"/>
        <v>1</v>
      </c>
      <c r="R124" s="6" t="e">
        <f t="shared" si="41"/>
        <v>#N/A</v>
      </c>
      <c r="S124" s="6" t="e">
        <f t="shared" si="42"/>
        <v>#N/A</v>
      </c>
      <c r="T124" s="6" t="e">
        <f t="shared" si="43"/>
        <v>#N/A</v>
      </c>
      <c r="U124" s="6" t="e">
        <f t="shared" si="44"/>
        <v>#N/A</v>
      </c>
      <c r="V124" s="8" cm="1">
        <f t="array" ref="V124">IF(M124=0,0,IF(OR($DV$4=3,$DV$4=4),0,IF($DV$4=1,INDEX($DI$7:$DI$15,SUM(IF(M124&lt;$DH$7:$DH$15=TRUE,1,0))+1),VLOOKUP(M124,$DK$7:$DL$107,2,FALSE))))</f>
        <v>0</v>
      </c>
      <c r="W124" s="6" t="e">
        <f t="shared" si="33"/>
        <v>#N/A</v>
      </c>
      <c r="X124" s="65" cm="1">
        <f t="array" aca="1" ref="X124" ca="1">SUM(IF((IF(E124=0,INDIRECT(_xlfn.CONCAT($CQ$1,MATCH(F124,$CP$7:$CP$100,0)+6)):INDIRECT(_xlfn.CONCAT($CQ$1,MATCH(F124,$CP$7:$CP$100,0)+6+SUM(IF((F124=$CP$7:$CP$59)=TRUE,1,0))-1)),INDIRECT(_xlfn.CONCAT($CM$1,MATCH(E124,$CL$7:$CL$100,0)+6)):INDIRECT(_xlfn.CONCAT($CM$1,MATCH(E124,$CL$7:$CL$100,0)+6+SUM(IF((E124=$CL$7:$CL$59)=TRUE,1,0))-1)))*$S$3*$Q124)=0,0,1))</f>
        <v>2</v>
      </c>
      <c r="Y124" s="65" t="e" cm="1">
        <f t="array" aca="1" ref="Y124" ca="1">SUM(IF((TRANSPOSE(MMULT(MMULT(_xlfn.MUNIT(X124),IF(ROUND(MMULT(IF(E124=0,INDIRECT(_xlfn.CONCAT($CQ$1,MATCH(F124,$CP$7:$CP$100,0)+6)):INDIRECT(_xlfn.CONCAT($CQ$1,MATCH(F124,$CP$7:$CP$100,0)+6+SUM(IF((F124=$CP$7:$CP$59)=TRUE,1,0))-1)),INDIRECT(_xlfn.CONCAT($CM$1,MATCH(E124,$CL$7:$CL$100,0)+6)):INDIRECT(_xlfn.CONCAT($CM$1,MATCH(E124,$CL$7:$CL$100,0)+6+SUM(IF((E124=$CL$7:$CL$59)=TRUE,1,0))-1)))*$S$3*$Q124,1/TRANSPOSE(W124-INDIRECT(_xlfn.CONCAT($CI$1,MATCH(D124,$CH$7:$CH$100,0)+6)):INDIRECT(_xlfn.CONCAT($CI$1,MATCH(D124,$CH$7:$CH$100,0)+6+SUM(IF((D124=$CH$7:$CH$59)=TRUE,1,0))-1))*$R$3)),1)=1,1,0)),W124-INDIRECT(_xlfn.CONCAT($CI$1,MATCH(D124,$CH$7:$CH$100,0)+6)):INDIRECT(_xlfn.CONCAT($CI$1,MATCH(D124,$CH$7:$CH$100,0)+6+SUM(IF((D124=$CH$7:$CH$59)=TRUE,1,0))-1))*$R$3)))=0,0,1))</f>
        <v>#N/A</v>
      </c>
      <c r="Z124" s="65"/>
      <c r="AA124" s="65" t="str" cm="1">
        <f t="array" aca="1" ref="AA124" ca="1">IFERROR(ROUND(IF(_xlfn._xlws.SORT(TRANSPOSE(MMULT(MMULT(_xlfn.MUNIT(X124),IF(ROUND(MMULT(IF(E124=0,IF($DW$4=1,INDIRECT(_xlfn.CONCAT($CY$1,MATCH(F124,$CX$7:$CX$100,0)+6)):INDIRECT(_xlfn.CONCAT($CY$1,MATCH(F124,$CX$7:$CX$100,0)+6+SUM(IF((F124=$CX$7:$CX$59)=TRUE,1,0))-1)),INDIRECT(_xlfn.CONCAT($CQ$1,MATCH(F124,$CP$7:$CP$100,0)+6)):INDIRECT(_xlfn.CONCAT($CQ$1,MATCH(F124,$CP$7:$CP$100,0)+6+SUM(IF((F124=$CP$7:$CP$59)=TRUE,1,0))-1))),IF(OR($DW$4=2,$DW$4=3),INDIRECT(_xlfn.CONCAT($CU$1,MATCH(E124,$CT$7:$CT$100,0)+6)):INDIRECT(_xlfn.CONCAT($CU$1,MATCH(E124,$CT$7:$CT$100,0)+6+SUM(IF((E124=$CT$7:$CT$59)=TRUE,1,0))-1)),INDIRECT(_xlfn.CONCAT($CM$1,MATCH(E124,$CL$7:$CL$100,0)+6)):INDIRECT(_xlfn.CONCAT($CM$1,MATCH(E124,$CL$7:$CL$100,0)+6+SUM(IF((E124=$CL$7:$CL$59)=TRUE,1,0))-1))))*$S$3*IF(AND($DV$4=4,F124=0),1.1,1),1/TRANSPOSE(W124-INDIRECT(_xlfn.CONCAT($CI$1,MATCH(D124,$CH$7:$CH$100,0)+6)):INDIRECT(_xlfn.CONCAT($CI$1,MATCH(D124,$CH$7:$CH$100,0)+6+SUM(IF((D124=$CH$7:$CH$59)=TRUE,1,0))-1))*$R$3)),3)=1,1,0)),W124-INDIRECT(_xlfn.CONCAT($CI$1,MATCH(D124,$CH$7:$CH$100,0)+6)):INDIRECT(_xlfn.CONCAT($CI$1,MATCH(D124,$CH$7:$CH$100,0)+6+SUM(IF((D124=$CH$7:$CH$59)=TRUE,1,0))-1))*$R$3))/($S$3*$Q124),1,-1,TRUE)=0,"",_xlfn._xlws.SORT(TRANSPOSE(MMULT(MMULT(_xlfn.MUNIT(X124),IF(ROUND(MMULT(IF(E124=0,IF($DW$4=1,INDIRECT(_xlfn.CONCAT($CY$1,MATCH(F124,$CX$7:$CX$100,0)+6)):INDIRECT(_xlfn.CONCAT($CY$1,MATCH(F124,$CX$7:$CX$100,0)+6+SUM(IF((F124=$CX$7:$CX$59)=TRUE,1,0))-1)),INDIRECT(_xlfn.CONCAT($CQ$1,MATCH(F124,$CP$7:$CP$100,0)+6)):INDIRECT(_xlfn.CONCAT($CQ$1,MATCH(F124,$CP$7:$CP$100,0)+6+SUM(IF((F124=$CP$7:$CP$59)=TRUE,1,0))-1))),IF(OR($DW$4=2,$DW$4=3),INDIRECT(_xlfn.CONCAT($CU$1,MATCH(E124,$CT$7:$CT$100,0)+6)):INDIRECT(_xlfn.CONCAT($CU$1,MATCH(E124,$CT$7:$CT$100,0)+6+SUM(IF((E124=$CT$7:$CT$59)=TRUE,1,0))-1)),INDIRECT(_xlfn.CONCAT($CM$1,MATCH(E124,$CL$7:$CL$100,0)+6)):INDIRECT(_xlfn.CONCAT($CM$1,MATCH(E124,$CL$7:$CL$100,0)+6+SUM(IF((E124=$CL$7:$CL$59)=TRUE,1,0))-1))))*$S$3*IF(AND($DV$4=4,F124=0),1.1,1),1/TRANSPOSE(W124-INDIRECT(_xlfn.CONCAT($CI$1,MATCH(D124,$CH$7:$CH$100,0)+6)):INDIRECT(_xlfn.CONCAT($CI$1,MATCH(D124,$CH$7:$CH$100,0)+6+SUM(IF((D124=$CH$7:$CH$59)=TRUE,1,0))-1))*$R$3)),3)=1,1,0)),W124-INDIRECT(_xlfn.CONCAT($CI$1,MATCH(D124,$CH$7:$CH$100,0)+6)):INDIRECT(_xlfn.CONCAT($CI$1,MATCH(D124,$CH$7:$CH$100,0)+6+SUM(IF((D124=$CH$7:$CH$59)=TRUE,1,0))-1))*$R$3))/($S$3*$Q124),1,-1,TRUE)),1),"")</f>
        <v/>
      </c>
      <c r="AB124" s="65"/>
      <c r="AC124" s="65"/>
      <c r="AD124" s="65"/>
      <c r="AE124" s="65"/>
      <c r="AF124" s="65"/>
      <c r="AG124" s="65"/>
      <c r="AH124" s="65"/>
      <c r="AI124" s="6"/>
      <c r="AJ124" s="28" t="str">
        <f t="shared" ca="1" si="45"/>
        <v/>
      </c>
      <c r="AK124" s="29" t="str">
        <f t="shared" si="46"/>
        <v/>
      </c>
      <c r="AL124" s="29" t="str">
        <f t="shared" si="47"/>
        <v/>
      </c>
      <c r="AM124" s="29" t="str">
        <f t="shared" si="48"/>
        <v/>
      </c>
      <c r="AN124" s="112" t="str">
        <f t="shared" si="49"/>
        <v/>
      </c>
      <c r="AO124" s="28" t="str">
        <f t="shared" ca="1" si="36"/>
        <v/>
      </c>
      <c r="AP124" s="29" t="str">
        <f t="shared" si="37"/>
        <v/>
      </c>
      <c r="AQ124" s="29" t="str">
        <f t="shared" si="38"/>
        <v/>
      </c>
      <c r="AR124" s="29" t="str">
        <f t="shared" si="39"/>
        <v/>
      </c>
      <c r="AS124" s="30" t="str">
        <f t="shared" si="40"/>
        <v/>
      </c>
      <c r="AT124" s="6"/>
      <c r="AU124" s="20"/>
      <c r="AV124" s="20"/>
      <c r="AW124" s="44">
        <f t="shared" si="50"/>
        <v>12</v>
      </c>
      <c r="AX124" s="35" t="e">
        <f t="shared" si="51"/>
        <v>#N/A</v>
      </c>
      <c r="AY124" s="35" t="e" cm="1">
        <f t="array" ref="AY124">_xlfn.XMATCH(1,IF(IF((AU124=$DP$24:$EO$24)=TRUE,1,0)+IF((AV124=$DP$25:$EO$25)=TRUE,1,0)=2,1,0))</f>
        <v>#N/A</v>
      </c>
      <c r="AZ124" s="35" t="str" cm="1">
        <f t="array" aca="1" ref="AZ124:BD124" ca="1">AJ124:AN124</f>
        <v/>
      </c>
      <c r="BA124" s="35" t="str">
        <f ca="1"/>
        <v/>
      </c>
      <c r="BB124" s="35" t="str">
        <f ca="1"/>
        <v/>
      </c>
      <c r="BC124" s="35" t="str">
        <f ca="1"/>
        <v/>
      </c>
      <c r="BD124" s="35" t="str">
        <f ca="1"/>
        <v/>
      </c>
      <c r="BE124" s="35">
        <f t="shared" si="52"/>
        <v>0</v>
      </c>
      <c r="BF124" s="35" t="e" cm="1">
        <f t="array" ref="BF124">IF(AND(BE124=1,AX124&lt;&gt;1),VLOOKUP(E124,변환표준점수!$H$8:$O$60,_xlfn.XMATCH('표점 계산기'!$AU124,변환표준점수!$I$6:$O$6)+1,FALSE),IF(AND($E124=0,$DW$4=1),INDEX($CQ$7:$CQ$73,SUM(IF(AO124=$CY$7:$CY$59,ROW($A$1:$A$50),0))),IF(AND($E124&lt;&gt;0,$DW$4&lt;&gt;1),INDEX($CM$7:$CM$73,SUM(IF(AO124=$CU$7:$CU$59,ROW($A$1:$A$50),0))),AO124:AS124)))</f>
        <v>#N/A</v>
      </c>
      <c r="BG124" s="35"/>
      <c r="BH124" s="35"/>
      <c r="BI124" s="35"/>
      <c r="BJ124" s="35"/>
      <c r="BK124" s="35" t="e">
        <f>VLOOKUP(G124,변환표준점수!$X$8:$AM$16,_xlfn.XMATCH(AU124,변환표준점수!$Y$5:$AM$5)+IF(OR(AW124=6,AW124=7,AW124=10,AW124=11),IF(AX124=1,0,1),0)+1,FALSE)</f>
        <v>#N/A</v>
      </c>
      <c r="BL124" s="35" t="e">
        <f>VLOOKUP(H124,변환표준점수!$AO$8:$BE$16,_xlfn.XMATCH(AU124,변환표준점수!$AP$5:$BE$5)+IF(OR(AW124=3,AW124=6,AW124=8,AW124=9,AW124=10),IF(AX124=1,0,1),0)+1,FALSE)</f>
        <v>#N/A</v>
      </c>
      <c r="BM124" s="35" t="e">
        <f>IF(I124=0,VLOOKUP(K124,변환표준점수!$BU$8:$CF$62,'표점 계산기'!$AW124+1,FALSE),VLOOKUP(I124,변환표준점수!$BH$8:$BS$62,'표점 계산기'!$AW124+1,FALSE))</f>
        <v>#N/A</v>
      </c>
      <c r="BN124" s="35" t="e">
        <f>IF(J124=0,VLOOKUP(L124,변환표준점수!$BU$8:$CF$62,'표점 계산기'!$AW124+1,FALSE),VLOOKUP(J124,변환표준점수!$BH$8:$BS$62,'표점 계산기'!$AW124+1,FALSE))</f>
        <v>#N/A</v>
      </c>
      <c r="BO124" s="35" cm="1">
        <f t="array" ref="BO124">IF(M124=0,0,IF(OR(AW124=3,AW124=4),0,IF(AW124=1,INDEX($DI$7:$DI$15,SUM(IF(M124&lt;$DH$7:$DH$15=TRUE,1,0))+1),VLOOKUP(M124,변환표준점수!$BH$8:$BS$62,'표점 계산기'!AW124+1,FALSE))))</f>
        <v>0</v>
      </c>
      <c r="BP124" s="35" t="e" cm="1">
        <f t="array" ref="BP124">INDEX($DP$24:$EO$31,COLUMN(C119),$AY124)</f>
        <v>#N/A</v>
      </c>
      <c r="BQ124" s="35" t="e" cm="1">
        <f t="array" ref="BQ124">INDEX($DP$24:$EO$31,COLUMN(D119),$AY124)</f>
        <v>#N/A</v>
      </c>
      <c r="BR124" s="35" t="e" cm="1">
        <f t="array" ref="BR124">INDEX($DP$24:$EO$31,COLUMN(E119),$AY124)</f>
        <v>#N/A</v>
      </c>
      <c r="BS124" s="35" t="e" cm="1">
        <f t="array" ref="BS124">INDEX($DP$24:$EO$31,COLUMN(F119),$AY124)</f>
        <v>#N/A</v>
      </c>
      <c r="BT124" s="35" t="e" cm="1">
        <f t="array" ref="BT124">INDEX($DP$24:$EO$31,COLUMN(G119),$AY124)</f>
        <v>#N/A</v>
      </c>
      <c r="BU124" s="35" t="e" cm="1">
        <f t="array" ref="BU124">INDEX($DP$24:$EO$31,COLUMN(H119),$AY124)</f>
        <v>#N/A</v>
      </c>
      <c r="BV124" s="59" t="str" cm="1">
        <f t="array" aca="1" ref="BV124:BZ124" ca="1">IFERROR(ROUND(IF(IFERROR(BF124:BJ124/BF124:BJ124,0)=1,(IFERROR(AZ124:BD124*BP124,0)+IFERROR(BF124:BJ124*BQ124,0)+(SUM(BM124:BO124)-MIN(BM124:BO124))*BR124+BK124*BS124+BL124*BT124)*BU124+BK124*(1-BS124)+BL124*(1-BT124)+IF(AW124=1,BO124,0),""),2),"")</f>
        <v/>
      </c>
      <c r="BW124" s="48" t="str">
        <f ca="1"/>
        <v/>
      </c>
      <c r="BX124" s="48" t="str">
        <f ca="1"/>
        <v/>
      </c>
      <c r="BY124" s="48" t="str">
        <f ca="1"/>
        <v/>
      </c>
      <c r="BZ124" s="60" t="str">
        <f ca="1"/>
        <v/>
      </c>
      <c r="CA124" s="6"/>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6"/>
      <c r="DV124" s="6"/>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row>
    <row r="125" spans="1:162" x14ac:dyDescent="0.3">
      <c r="A125" s="5"/>
      <c r="B125" s="17" t="str">
        <f t="shared" si="34"/>
        <v/>
      </c>
      <c r="C125" s="23"/>
      <c r="D125" s="23"/>
      <c r="E125" s="23"/>
      <c r="F125" s="23"/>
      <c r="G125" s="23"/>
      <c r="H125" s="24"/>
      <c r="I125" s="24"/>
      <c r="J125" s="24"/>
      <c r="K125" s="24"/>
      <c r="L125" s="24"/>
      <c r="M125" s="24"/>
      <c r="N125" s="23"/>
      <c r="O125" s="24"/>
      <c r="P125" s="6"/>
      <c r="Q125" s="65">
        <f t="shared" si="35"/>
        <v>1</v>
      </c>
      <c r="R125" s="6" t="e">
        <f t="shared" si="41"/>
        <v>#N/A</v>
      </c>
      <c r="S125" s="6" t="e">
        <f t="shared" si="42"/>
        <v>#N/A</v>
      </c>
      <c r="T125" s="6" t="e">
        <f t="shared" si="43"/>
        <v>#N/A</v>
      </c>
      <c r="U125" s="6" t="e">
        <f t="shared" si="44"/>
        <v>#N/A</v>
      </c>
      <c r="V125" s="8" cm="1">
        <f t="array" ref="V125">IF(M125=0,0,IF(OR($DV$4=3,$DV$4=4),0,IF($DV$4=1,INDEX($DI$7:$DI$15,SUM(IF(M125&lt;$DH$7:$DH$15=TRUE,1,0))+1),VLOOKUP(M125,$DK$7:$DL$107,2,FALSE))))</f>
        <v>0</v>
      </c>
      <c r="W125" s="6" t="e">
        <f t="shared" si="33"/>
        <v>#N/A</v>
      </c>
      <c r="X125" s="65" cm="1">
        <f t="array" aca="1" ref="X125" ca="1">SUM(IF((IF(E125=0,INDIRECT(_xlfn.CONCAT($CQ$1,MATCH(F125,$CP$7:$CP$100,0)+6)):INDIRECT(_xlfn.CONCAT($CQ$1,MATCH(F125,$CP$7:$CP$100,0)+6+SUM(IF((F125=$CP$7:$CP$59)=TRUE,1,0))-1)),INDIRECT(_xlfn.CONCAT($CM$1,MATCH(E125,$CL$7:$CL$100,0)+6)):INDIRECT(_xlfn.CONCAT($CM$1,MATCH(E125,$CL$7:$CL$100,0)+6+SUM(IF((E125=$CL$7:$CL$59)=TRUE,1,0))-1)))*$S$3*$Q125)=0,0,1))</f>
        <v>2</v>
      </c>
      <c r="Y125" s="65" t="e" cm="1">
        <f t="array" aca="1" ref="Y125" ca="1">SUM(IF((TRANSPOSE(MMULT(MMULT(_xlfn.MUNIT(X125),IF(ROUND(MMULT(IF(E125=0,INDIRECT(_xlfn.CONCAT($CQ$1,MATCH(F125,$CP$7:$CP$100,0)+6)):INDIRECT(_xlfn.CONCAT($CQ$1,MATCH(F125,$CP$7:$CP$100,0)+6+SUM(IF((F125=$CP$7:$CP$59)=TRUE,1,0))-1)),INDIRECT(_xlfn.CONCAT($CM$1,MATCH(E125,$CL$7:$CL$100,0)+6)):INDIRECT(_xlfn.CONCAT($CM$1,MATCH(E125,$CL$7:$CL$100,0)+6+SUM(IF((E125=$CL$7:$CL$59)=TRUE,1,0))-1)))*$S$3*$Q125,1/TRANSPOSE(W125-INDIRECT(_xlfn.CONCAT($CI$1,MATCH(D125,$CH$7:$CH$100,0)+6)):INDIRECT(_xlfn.CONCAT($CI$1,MATCH(D125,$CH$7:$CH$100,0)+6+SUM(IF((D125=$CH$7:$CH$59)=TRUE,1,0))-1))*$R$3)),1)=1,1,0)),W125-INDIRECT(_xlfn.CONCAT($CI$1,MATCH(D125,$CH$7:$CH$100,0)+6)):INDIRECT(_xlfn.CONCAT($CI$1,MATCH(D125,$CH$7:$CH$100,0)+6+SUM(IF((D125=$CH$7:$CH$59)=TRUE,1,0))-1))*$R$3)))=0,0,1))</f>
        <v>#N/A</v>
      </c>
      <c r="Z125" s="65"/>
      <c r="AA125" s="65" t="str" cm="1">
        <f t="array" aca="1" ref="AA125" ca="1">IFERROR(ROUND(IF(_xlfn._xlws.SORT(TRANSPOSE(MMULT(MMULT(_xlfn.MUNIT(X125),IF(ROUND(MMULT(IF(E125=0,IF($DW$4=1,INDIRECT(_xlfn.CONCAT($CY$1,MATCH(F125,$CX$7:$CX$100,0)+6)):INDIRECT(_xlfn.CONCAT($CY$1,MATCH(F125,$CX$7:$CX$100,0)+6+SUM(IF((F125=$CX$7:$CX$59)=TRUE,1,0))-1)),INDIRECT(_xlfn.CONCAT($CQ$1,MATCH(F125,$CP$7:$CP$100,0)+6)):INDIRECT(_xlfn.CONCAT($CQ$1,MATCH(F125,$CP$7:$CP$100,0)+6+SUM(IF((F125=$CP$7:$CP$59)=TRUE,1,0))-1))),IF(OR($DW$4=2,$DW$4=3),INDIRECT(_xlfn.CONCAT($CU$1,MATCH(E125,$CT$7:$CT$100,0)+6)):INDIRECT(_xlfn.CONCAT($CU$1,MATCH(E125,$CT$7:$CT$100,0)+6+SUM(IF((E125=$CT$7:$CT$59)=TRUE,1,0))-1)),INDIRECT(_xlfn.CONCAT($CM$1,MATCH(E125,$CL$7:$CL$100,0)+6)):INDIRECT(_xlfn.CONCAT($CM$1,MATCH(E125,$CL$7:$CL$100,0)+6+SUM(IF((E125=$CL$7:$CL$59)=TRUE,1,0))-1))))*$S$3*IF(AND($DV$4=4,F125=0),1.1,1),1/TRANSPOSE(W125-INDIRECT(_xlfn.CONCAT($CI$1,MATCH(D125,$CH$7:$CH$100,0)+6)):INDIRECT(_xlfn.CONCAT($CI$1,MATCH(D125,$CH$7:$CH$100,0)+6+SUM(IF((D125=$CH$7:$CH$59)=TRUE,1,0))-1))*$R$3)),3)=1,1,0)),W125-INDIRECT(_xlfn.CONCAT($CI$1,MATCH(D125,$CH$7:$CH$100,0)+6)):INDIRECT(_xlfn.CONCAT($CI$1,MATCH(D125,$CH$7:$CH$100,0)+6+SUM(IF((D125=$CH$7:$CH$59)=TRUE,1,0))-1))*$R$3))/($S$3*$Q125),1,-1,TRUE)=0,"",_xlfn._xlws.SORT(TRANSPOSE(MMULT(MMULT(_xlfn.MUNIT(X125),IF(ROUND(MMULT(IF(E125=0,IF($DW$4=1,INDIRECT(_xlfn.CONCAT($CY$1,MATCH(F125,$CX$7:$CX$100,0)+6)):INDIRECT(_xlfn.CONCAT($CY$1,MATCH(F125,$CX$7:$CX$100,0)+6+SUM(IF((F125=$CX$7:$CX$59)=TRUE,1,0))-1)),INDIRECT(_xlfn.CONCAT($CQ$1,MATCH(F125,$CP$7:$CP$100,0)+6)):INDIRECT(_xlfn.CONCAT($CQ$1,MATCH(F125,$CP$7:$CP$100,0)+6+SUM(IF((F125=$CP$7:$CP$59)=TRUE,1,0))-1))),IF(OR($DW$4=2,$DW$4=3),INDIRECT(_xlfn.CONCAT($CU$1,MATCH(E125,$CT$7:$CT$100,0)+6)):INDIRECT(_xlfn.CONCAT($CU$1,MATCH(E125,$CT$7:$CT$100,0)+6+SUM(IF((E125=$CT$7:$CT$59)=TRUE,1,0))-1)),INDIRECT(_xlfn.CONCAT($CM$1,MATCH(E125,$CL$7:$CL$100,0)+6)):INDIRECT(_xlfn.CONCAT($CM$1,MATCH(E125,$CL$7:$CL$100,0)+6+SUM(IF((E125=$CL$7:$CL$59)=TRUE,1,0))-1))))*$S$3*IF(AND($DV$4=4,F125=0),1.1,1),1/TRANSPOSE(W125-INDIRECT(_xlfn.CONCAT($CI$1,MATCH(D125,$CH$7:$CH$100,0)+6)):INDIRECT(_xlfn.CONCAT($CI$1,MATCH(D125,$CH$7:$CH$100,0)+6+SUM(IF((D125=$CH$7:$CH$59)=TRUE,1,0))-1))*$R$3)),3)=1,1,0)),W125-INDIRECT(_xlfn.CONCAT($CI$1,MATCH(D125,$CH$7:$CH$100,0)+6)):INDIRECT(_xlfn.CONCAT($CI$1,MATCH(D125,$CH$7:$CH$100,0)+6+SUM(IF((D125=$CH$7:$CH$59)=TRUE,1,0))-1))*$R$3))/($S$3*$Q125),1,-1,TRUE)),1),"")</f>
        <v/>
      </c>
      <c r="AB125" s="65"/>
      <c r="AC125" s="65"/>
      <c r="AD125" s="65"/>
      <c r="AE125" s="65"/>
      <c r="AF125" s="65"/>
      <c r="AG125" s="65"/>
      <c r="AH125" s="65"/>
      <c r="AI125" s="6"/>
      <c r="AJ125" s="28" t="str">
        <f t="shared" ca="1" si="45"/>
        <v/>
      </c>
      <c r="AK125" s="29" t="str">
        <f t="shared" si="46"/>
        <v/>
      </c>
      <c r="AL125" s="29" t="str">
        <f t="shared" si="47"/>
        <v/>
      </c>
      <c r="AM125" s="29" t="str">
        <f t="shared" si="48"/>
        <v/>
      </c>
      <c r="AN125" s="112" t="str">
        <f t="shared" si="49"/>
        <v/>
      </c>
      <c r="AO125" s="28" t="str">
        <f t="shared" ca="1" si="36"/>
        <v/>
      </c>
      <c r="AP125" s="29" t="str">
        <f t="shared" si="37"/>
        <v/>
      </c>
      <c r="AQ125" s="29" t="str">
        <f t="shared" si="38"/>
        <v/>
      </c>
      <c r="AR125" s="29" t="str">
        <f t="shared" si="39"/>
        <v/>
      </c>
      <c r="AS125" s="30" t="str">
        <f t="shared" si="40"/>
        <v/>
      </c>
      <c r="AT125" s="6"/>
      <c r="AU125" s="20"/>
      <c r="AV125" s="20"/>
      <c r="AW125" s="44">
        <f t="shared" si="50"/>
        <v>12</v>
      </c>
      <c r="AX125" s="35" t="e">
        <f t="shared" si="51"/>
        <v>#N/A</v>
      </c>
      <c r="AY125" s="35" t="e" cm="1">
        <f t="array" ref="AY125">_xlfn.XMATCH(1,IF(IF((AU125=$DP$24:$EO$24)=TRUE,1,0)+IF((AV125=$DP$25:$EO$25)=TRUE,1,0)=2,1,0))</f>
        <v>#N/A</v>
      </c>
      <c r="AZ125" s="35" t="str" cm="1">
        <f t="array" aca="1" ref="AZ125:BD125" ca="1">AJ125:AN125</f>
        <v/>
      </c>
      <c r="BA125" s="35" t="str">
        <f ca="1"/>
        <v/>
      </c>
      <c r="BB125" s="35" t="str">
        <f ca="1"/>
        <v/>
      </c>
      <c r="BC125" s="35" t="str">
        <f ca="1"/>
        <v/>
      </c>
      <c r="BD125" s="35" t="str">
        <f ca="1"/>
        <v/>
      </c>
      <c r="BE125" s="35">
        <f t="shared" si="52"/>
        <v>0</v>
      </c>
      <c r="BF125" s="35" t="e" cm="1">
        <f t="array" ref="BF125">IF(AND(BE125=1,AX125&lt;&gt;1),VLOOKUP(E125,변환표준점수!$H$8:$O$60,_xlfn.XMATCH('표점 계산기'!$AU125,변환표준점수!$I$6:$O$6)+1,FALSE),IF(AND($E125=0,$DW$4=1),INDEX($CQ$7:$CQ$73,SUM(IF(AO125=$CY$7:$CY$59,ROW($A$1:$A$50),0))),IF(AND($E125&lt;&gt;0,$DW$4&lt;&gt;1),INDEX($CM$7:$CM$73,SUM(IF(AO125=$CU$7:$CU$59,ROW($A$1:$A$50),0))),AO125:AS125)))</f>
        <v>#N/A</v>
      </c>
      <c r="BG125" s="35"/>
      <c r="BH125" s="35"/>
      <c r="BI125" s="35"/>
      <c r="BJ125" s="35"/>
      <c r="BK125" s="35" t="e">
        <f>VLOOKUP(G125,변환표준점수!$X$8:$AM$16,_xlfn.XMATCH(AU125,변환표준점수!$Y$5:$AM$5)+IF(OR(AW125=6,AW125=7,AW125=10,AW125=11),IF(AX125=1,0,1),0)+1,FALSE)</f>
        <v>#N/A</v>
      </c>
      <c r="BL125" s="35" t="e">
        <f>VLOOKUP(H125,변환표준점수!$AO$8:$BE$16,_xlfn.XMATCH(AU125,변환표준점수!$AP$5:$BE$5)+IF(OR(AW125=3,AW125=6,AW125=8,AW125=9,AW125=10),IF(AX125=1,0,1),0)+1,FALSE)</f>
        <v>#N/A</v>
      </c>
      <c r="BM125" s="35" t="e">
        <f>IF(I125=0,VLOOKUP(K125,변환표준점수!$BU$8:$CF$62,'표점 계산기'!$AW125+1,FALSE),VLOOKUP(I125,변환표준점수!$BH$8:$BS$62,'표점 계산기'!$AW125+1,FALSE))</f>
        <v>#N/A</v>
      </c>
      <c r="BN125" s="35" t="e">
        <f>IF(J125=0,VLOOKUP(L125,변환표준점수!$BU$8:$CF$62,'표점 계산기'!$AW125+1,FALSE),VLOOKUP(J125,변환표준점수!$BH$8:$BS$62,'표점 계산기'!$AW125+1,FALSE))</f>
        <v>#N/A</v>
      </c>
      <c r="BO125" s="35" cm="1">
        <f t="array" ref="BO125">IF(M125=0,0,IF(OR(AW125=3,AW125=4),0,IF(AW125=1,INDEX($DI$7:$DI$15,SUM(IF(M125&lt;$DH$7:$DH$15=TRUE,1,0))+1),VLOOKUP(M125,변환표준점수!$BH$8:$BS$62,'표점 계산기'!AW125+1,FALSE))))</f>
        <v>0</v>
      </c>
      <c r="BP125" s="35" t="e" cm="1">
        <f t="array" ref="BP125">INDEX($DP$24:$EO$31,COLUMN(C120),$AY125)</f>
        <v>#N/A</v>
      </c>
      <c r="BQ125" s="35" t="e" cm="1">
        <f t="array" ref="BQ125">INDEX($DP$24:$EO$31,COLUMN(D120),$AY125)</f>
        <v>#N/A</v>
      </c>
      <c r="BR125" s="35" t="e" cm="1">
        <f t="array" ref="BR125">INDEX($DP$24:$EO$31,COLUMN(E120),$AY125)</f>
        <v>#N/A</v>
      </c>
      <c r="BS125" s="35" t="e" cm="1">
        <f t="array" ref="BS125">INDEX($DP$24:$EO$31,COLUMN(F120),$AY125)</f>
        <v>#N/A</v>
      </c>
      <c r="BT125" s="35" t="e" cm="1">
        <f t="array" ref="BT125">INDEX($DP$24:$EO$31,COLUMN(G120),$AY125)</f>
        <v>#N/A</v>
      </c>
      <c r="BU125" s="35" t="e" cm="1">
        <f t="array" ref="BU125">INDEX($DP$24:$EO$31,COLUMN(H120),$AY125)</f>
        <v>#N/A</v>
      </c>
      <c r="BV125" s="59" t="str" cm="1">
        <f t="array" aca="1" ref="BV125:BZ125" ca="1">IFERROR(ROUND(IF(IFERROR(BF125:BJ125/BF125:BJ125,0)=1,(IFERROR(AZ125:BD125*BP125,0)+IFERROR(BF125:BJ125*BQ125,0)+(SUM(BM125:BO125)-MIN(BM125:BO125))*BR125+BK125*BS125+BL125*BT125)*BU125+BK125*(1-BS125)+BL125*(1-BT125)+IF(AW125=1,BO125,0),""),2),"")</f>
        <v/>
      </c>
      <c r="BW125" s="48" t="str">
        <f ca="1"/>
        <v/>
      </c>
      <c r="BX125" s="48" t="str">
        <f ca="1"/>
        <v/>
      </c>
      <c r="BY125" s="48" t="str">
        <f ca="1"/>
        <v/>
      </c>
      <c r="BZ125" s="60" t="str">
        <f ca="1"/>
        <v/>
      </c>
      <c r="CA125" s="6"/>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6"/>
      <c r="DV125" s="6"/>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row>
    <row r="126" spans="1:162" x14ac:dyDescent="0.3">
      <c r="A126" s="5"/>
      <c r="B126" s="17" t="str">
        <f t="shared" si="34"/>
        <v/>
      </c>
      <c r="C126" s="23"/>
      <c r="D126" s="23"/>
      <c r="E126" s="23"/>
      <c r="F126" s="23"/>
      <c r="G126" s="23"/>
      <c r="H126" s="24"/>
      <c r="I126" s="24"/>
      <c r="J126" s="24"/>
      <c r="K126" s="24"/>
      <c r="L126" s="24"/>
      <c r="M126" s="24"/>
      <c r="N126" s="23"/>
      <c r="O126" s="24"/>
      <c r="P126" s="6"/>
      <c r="Q126" s="65">
        <f t="shared" si="35"/>
        <v>1</v>
      </c>
      <c r="R126" s="6" t="e">
        <f t="shared" si="41"/>
        <v>#N/A</v>
      </c>
      <c r="S126" s="6" t="e">
        <f t="shared" si="42"/>
        <v>#N/A</v>
      </c>
      <c r="T126" s="6" t="e">
        <f t="shared" si="43"/>
        <v>#N/A</v>
      </c>
      <c r="U126" s="6" t="e">
        <f t="shared" si="44"/>
        <v>#N/A</v>
      </c>
      <c r="V126" s="8" cm="1">
        <f t="array" ref="V126">IF(M126=0,0,IF(OR($DV$4=3,$DV$4=4),0,IF($DV$4=1,INDEX($DI$7:$DI$15,SUM(IF(M126&lt;$DH$7:$DH$15=TRUE,1,0))+1),VLOOKUP(M126,$DK$7:$DL$107,2,FALSE))))</f>
        <v>0</v>
      </c>
      <c r="W126" s="6" t="e">
        <f t="shared" si="33"/>
        <v>#N/A</v>
      </c>
      <c r="X126" s="65" cm="1">
        <f t="array" aca="1" ref="X126" ca="1">SUM(IF((IF(E126=0,INDIRECT(_xlfn.CONCAT($CQ$1,MATCH(F126,$CP$7:$CP$100,0)+6)):INDIRECT(_xlfn.CONCAT($CQ$1,MATCH(F126,$CP$7:$CP$100,0)+6+SUM(IF((F126=$CP$7:$CP$59)=TRUE,1,0))-1)),INDIRECT(_xlfn.CONCAT($CM$1,MATCH(E126,$CL$7:$CL$100,0)+6)):INDIRECT(_xlfn.CONCAT($CM$1,MATCH(E126,$CL$7:$CL$100,0)+6+SUM(IF((E126=$CL$7:$CL$59)=TRUE,1,0))-1)))*$S$3*$Q126)=0,0,1))</f>
        <v>2</v>
      </c>
      <c r="Y126" s="65" t="e" cm="1">
        <f t="array" aca="1" ref="Y126" ca="1">SUM(IF((TRANSPOSE(MMULT(MMULT(_xlfn.MUNIT(X126),IF(ROUND(MMULT(IF(E126=0,INDIRECT(_xlfn.CONCAT($CQ$1,MATCH(F126,$CP$7:$CP$100,0)+6)):INDIRECT(_xlfn.CONCAT($CQ$1,MATCH(F126,$CP$7:$CP$100,0)+6+SUM(IF((F126=$CP$7:$CP$59)=TRUE,1,0))-1)),INDIRECT(_xlfn.CONCAT($CM$1,MATCH(E126,$CL$7:$CL$100,0)+6)):INDIRECT(_xlfn.CONCAT($CM$1,MATCH(E126,$CL$7:$CL$100,0)+6+SUM(IF((E126=$CL$7:$CL$59)=TRUE,1,0))-1)))*$S$3*$Q126,1/TRANSPOSE(W126-INDIRECT(_xlfn.CONCAT($CI$1,MATCH(D126,$CH$7:$CH$100,0)+6)):INDIRECT(_xlfn.CONCAT($CI$1,MATCH(D126,$CH$7:$CH$100,0)+6+SUM(IF((D126=$CH$7:$CH$59)=TRUE,1,0))-1))*$R$3)),1)=1,1,0)),W126-INDIRECT(_xlfn.CONCAT($CI$1,MATCH(D126,$CH$7:$CH$100,0)+6)):INDIRECT(_xlfn.CONCAT($CI$1,MATCH(D126,$CH$7:$CH$100,0)+6+SUM(IF((D126=$CH$7:$CH$59)=TRUE,1,0))-1))*$R$3)))=0,0,1))</f>
        <v>#N/A</v>
      </c>
      <c r="Z126" s="65"/>
      <c r="AA126" s="65" t="str" cm="1">
        <f t="array" aca="1" ref="AA126" ca="1">IFERROR(ROUND(IF(_xlfn._xlws.SORT(TRANSPOSE(MMULT(MMULT(_xlfn.MUNIT(X126),IF(ROUND(MMULT(IF(E126=0,IF($DW$4=1,INDIRECT(_xlfn.CONCAT($CY$1,MATCH(F126,$CX$7:$CX$100,0)+6)):INDIRECT(_xlfn.CONCAT($CY$1,MATCH(F126,$CX$7:$CX$100,0)+6+SUM(IF((F126=$CX$7:$CX$59)=TRUE,1,0))-1)),INDIRECT(_xlfn.CONCAT($CQ$1,MATCH(F126,$CP$7:$CP$100,0)+6)):INDIRECT(_xlfn.CONCAT($CQ$1,MATCH(F126,$CP$7:$CP$100,0)+6+SUM(IF((F126=$CP$7:$CP$59)=TRUE,1,0))-1))),IF(OR($DW$4=2,$DW$4=3),INDIRECT(_xlfn.CONCAT($CU$1,MATCH(E126,$CT$7:$CT$100,0)+6)):INDIRECT(_xlfn.CONCAT($CU$1,MATCH(E126,$CT$7:$CT$100,0)+6+SUM(IF((E126=$CT$7:$CT$59)=TRUE,1,0))-1)),INDIRECT(_xlfn.CONCAT($CM$1,MATCH(E126,$CL$7:$CL$100,0)+6)):INDIRECT(_xlfn.CONCAT($CM$1,MATCH(E126,$CL$7:$CL$100,0)+6+SUM(IF((E126=$CL$7:$CL$59)=TRUE,1,0))-1))))*$S$3*IF(AND($DV$4=4,F126=0),1.1,1),1/TRANSPOSE(W126-INDIRECT(_xlfn.CONCAT($CI$1,MATCH(D126,$CH$7:$CH$100,0)+6)):INDIRECT(_xlfn.CONCAT($CI$1,MATCH(D126,$CH$7:$CH$100,0)+6+SUM(IF((D126=$CH$7:$CH$59)=TRUE,1,0))-1))*$R$3)),3)=1,1,0)),W126-INDIRECT(_xlfn.CONCAT($CI$1,MATCH(D126,$CH$7:$CH$100,0)+6)):INDIRECT(_xlfn.CONCAT($CI$1,MATCH(D126,$CH$7:$CH$100,0)+6+SUM(IF((D126=$CH$7:$CH$59)=TRUE,1,0))-1))*$R$3))/($S$3*$Q126),1,-1,TRUE)=0,"",_xlfn._xlws.SORT(TRANSPOSE(MMULT(MMULT(_xlfn.MUNIT(X126),IF(ROUND(MMULT(IF(E126=0,IF($DW$4=1,INDIRECT(_xlfn.CONCAT($CY$1,MATCH(F126,$CX$7:$CX$100,0)+6)):INDIRECT(_xlfn.CONCAT($CY$1,MATCH(F126,$CX$7:$CX$100,0)+6+SUM(IF((F126=$CX$7:$CX$59)=TRUE,1,0))-1)),INDIRECT(_xlfn.CONCAT($CQ$1,MATCH(F126,$CP$7:$CP$100,0)+6)):INDIRECT(_xlfn.CONCAT($CQ$1,MATCH(F126,$CP$7:$CP$100,0)+6+SUM(IF((F126=$CP$7:$CP$59)=TRUE,1,0))-1))),IF(OR($DW$4=2,$DW$4=3),INDIRECT(_xlfn.CONCAT($CU$1,MATCH(E126,$CT$7:$CT$100,0)+6)):INDIRECT(_xlfn.CONCAT($CU$1,MATCH(E126,$CT$7:$CT$100,0)+6+SUM(IF((E126=$CT$7:$CT$59)=TRUE,1,0))-1)),INDIRECT(_xlfn.CONCAT($CM$1,MATCH(E126,$CL$7:$CL$100,0)+6)):INDIRECT(_xlfn.CONCAT($CM$1,MATCH(E126,$CL$7:$CL$100,0)+6+SUM(IF((E126=$CL$7:$CL$59)=TRUE,1,0))-1))))*$S$3*IF(AND($DV$4=4,F126=0),1.1,1),1/TRANSPOSE(W126-INDIRECT(_xlfn.CONCAT($CI$1,MATCH(D126,$CH$7:$CH$100,0)+6)):INDIRECT(_xlfn.CONCAT($CI$1,MATCH(D126,$CH$7:$CH$100,0)+6+SUM(IF((D126=$CH$7:$CH$59)=TRUE,1,0))-1))*$R$3)),3)=1,1,0)),W126-INDIRECT(_xlfn.CONCAT($CI$1,MATCH(D126,$CH$7:$CH$100,0)+6)):INDIRECT(_xlfn.CONCAT($CI$1,MATCH(D126,$CH$7:$CH$100,0)+6+SUM(IF((D126=$CH$7:$CH$59)=TRUE,1,0))-1))*$R$3))/($S$3*$Q126),1,-1,TRUE)),1),"")</f>
        <v/>
      </c>
      <c r="AB126" s="65"/>
      <c r="AC126" s="65"/>
      <c r="AD126" s="65"/>
      <c r="AE126" s="65"/>
      <c r="AF126" s="65"/>
      <c r="AG126" s="65"/>
      <c r="AH126" s="65"/>
      <c r="AI126" s="6"/>
      <c r="AJ126" s="28" t="str">
        <f t="shared" ca="1" si="45"/>
        <v/>
      </c>
      <c r="AK126" s="29" t="str">
        <f t="shared" si="46"/>
        <v/>
      </c>
      <c r="AL126" s="29" t="str">
        <f t="shared" si="47"/>
        <v/>
      </c>
      <c r="AM126" s="29" t="str">
        <f t="shared" si="48"/>
        <v/>
      </c>
      <c r="AN126" s="112" t="str">
        <f t="shared" si="49"/>
        <v/>
      </c>
      <c r="AO126" s="28" t="str">
        <f t="shared" ca="1" si="36"/>
        <v/>
      </c>
      <c r="AP126" s="29" t="str">
        <f t="shared" si="37"/>
        <v/>
      </c>
      <c r="AQ126" s="29" t="str">
        <f t="shared" si="38"/>
        <v/>
      </c>
      <c r="AR126" s="29" t="str">
        <f t="shared" si="39"/>
        <v/>
      </c>
      <c r="AS126" s="30" t="str">
        <f t="shared" si="40"/>
        <v/>
      </c>
      <c r="AT126" s="6"/>
      <c r="AU126" s="20"/>
      <c r="AV126" s="20"/>
      <c r="AW126" s="44">
        <f t="shared" si="50"/>
        <v>12</v>
      </c>
      <c r="AX126" s="35" t="e">
        <f t="shared" si="51"/>
        <v>#N/A</v>
      </c>
      <c r="AY126" s="35" t="e" cm="1">
        <f t="array" ref="AY126">_xlfn.XMATCH(1,IF(IF((AU126=$DP$24:$EO$24)=TRUE,1,0)+IF((AV126=$DP$25:$EO$25)=TRUE,1,0)=2,1,0))</f>
        <v>#N/A</v>
      </c>
      <c r="AZ126" s="35" t="str" cm="1">
        <f t="array" aca="1" ref="AZ126:BD126" ca="1">AJ126:AN126</f>
        <v/>
      </c>
      <c r="BA126" s="35" t="str">
        <f ca="1"/>
        <v/>
      </c>
      <c r="BB126" s="35" t="str">
        <f ca="1"/>
        <v/>
      </c>
      <c r="BC126" s="35" t="str">
        <f ca="1"/>
        <v/>
      </c>
      <c r="BD126" s="35" t="str">
        <f ca="1"/>
        <v/>
      </c>
      <c r="BE126" s="35">
        <f t="shared" si="52"/>
        <v>0</v>
      </c>
      <c r="BF126" s="35" t="e" cm="1">
        <f t="array" ref="BF126">IF(AND(BE126=1,AX126&lt;&gt;1),VLOOKUP(E126,변환표준점수!$H$8:$O$60,_xlfn.XMATCH('표점 계산기'!$AU126,변환표준점수!$I$6:$O$6)+1,FALSE),IF(AND($E126=0,$DW$4=1),INDEX($CQ$7:$CQ$73,SUM(IF(AO126=$CY$7:$CY$59,ROW($A$1:$A$50),0))),IF(AND($E126&lt;&gt;0,$DW$4&lt;&gt;1),INDEX($CM$7:$CM$73,SUM(IF(AO126=$CU$7:$CU$59,ROW($A$1:$A$50),0))),AO126:AS126)))</f>
        <v>#N/A</v>
      </c>
      <c r="BG126" s="35"/>
      <c r="BH126" s="35"/>
      <c r="BI126" s="35"/>
      <c r="BJ126" s="35"/>
      <c r="BK126" s="35" t="e">
        <f>VLOOKUP(G126,변환표준점수!$X$8:$AM$16,_xlfn.XMATCH(AU126,변환표준점수!$Y$5:$AM$5)+IF(OR(AW126=6,AW126=7,AW126=10,AW126=11),IF(AX126=1,0,1),0)+1,FALSE)</f>
        <v>#N/A</v>
      </c>
      <c r="BL126" s="35" t="e">
        <f>VLOOKUP(H126,변환표준점수!$AO$8:$BE$16,_xlfn.XMATCH(AU126,변환표준점수!$AP$5:$BE$5)+IF(OR(AW126=3,AW126=6,AW126=8,AW126=9,AW126=10),IF(AX126=1,0,1),0)+1,FALSE)</f>
        <v>#N/A</v>
      </c>
      <c r="BM126" s="35" t="e">
        <f>IF(I126=0,VLOOKUP(K126,변환표준점수!$BU$8:$CF$62,'표점 계산기'!$AW126+1,FALSE),VLOOKUP(I126,변환표준점수!$BH$8:$BS$62,'표점 계산기'!$AW126+1,FALSE))</f>
        <v>#N/A</v>
      </c>
      <c r="BN126" s="35" t="e">
        <f>IF(J126=0,VLOOKUP(L126,변환표준점수!$BU$8:$CF$62,'표점 계산기'!$AW126+1,FALSE),VLOOKUP(J126,변환표준점수!$BH$8:$BS$62,'표점 계산기'!$AW126+1,FALSE))</f>
        <v>#N/A</v>
      </c>
      <c r="BO126" s="35" cm="1">
        <f t="array" ref="BO126">IF(M126=0,0,IF(OR(AW126=3,AW126=4),0,IF(AW126=1,INDEX($DI$7:$DI$15,SUM(IF(M126&lt;$DH$7:$DH$15=TRUE,1,0))+1),VLOOKUP(M126,변환표준점수!$BH$8:$BS$62,'표점 계산기'!AW126+1,FALSE))))</f>
        <v>0</v>
      </c>
      <c r="BP126" s="35" t="e" cm="1">
        <f t="array" ref="BP126">INDEX($DP$24:$EO$31,COLUMN(C121),$AY126)</f>
        <v>#N/A</v>
      </c>
      <c r="BQ126" s="35" t="e" cm="1">
        <f t="array" ref="BQ126">INDEX($DP$24:$EO$31,COLUMN(D121),$AY126)</f>
        <v>#N/A</v>
      </c>
      <c r="BR126" s="35" t="e" cm="1">
        <f t="array" ref="BR126">INDEX($DP$24:$EO$31,COLUMN(E121),$AY126)</f>
        <v>#N/A</v>
      </c>
      <c r="BS126" s="35" t="e" cm="1">
        <f t="array" ref="BS126">INDEX($DP$24:$EO$31,COLUMN(F121),$AY126)</f>
        <v>#N/A</v>
      </c>
      <c r="BT126" s="35" t="e" cm="1">
        <f t="array" ref="BT126">INDEX($DP$24:$EO$31,COLUMN(G121),$AY126)</f>
        <v>#N/A</v>
      </c>
      <c r="BU126" s="35" t="e" cm="1">
        <f t="array" ref="BU126">INDEX($DP$24:$EO$31,COLUMN(H121),$AY126)</f>
        <v>#N/A</v>
      </c>
      <c r="BV126" s="59" t="str" cm="1">
        <f t="array" aca="1" ref="BV126:BZ126" ca="1">IFERROR(ROUND(IF(IFERROR(BF126:BJ126/BF126:BJ126,0)=1,(IFERROR(AZ126:BD126*BP126,0)+IFERROR(BF126:BJ126*BQ126,0)+(SUM(BM126:BO126)-MIN(BM126:BO126))*BR126+BK126*BS126+BL126*BT126)*BU126+BK126*(1-BS126)+BL126*(1-BT126)+IF(AW126=1,BO126,0),""),2),"")</f>
        <v/>
      </c>
      <c r="BW126" s="48" t="str">
        <f ca="1"/>
        <v/>
      </c>
      <c r="BX126" s="48" t="str">
        <f ca="1"/>
        <v/>
      </c>
      <c r="BY126" s="48" t="str">
        <f ca="1"/>
        <v/>
      </c>
      <c r="BZ126" s="60" t="str">
        <f ca="1"/>
        <v/>
      </c>
      <c r="CA126" s="6"/>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6"/>
      <c r="DV126" s="6"/>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row>
    <row r="127" spans="1:162" x14ac:dyDescent="0.3">
      <c r="A127" s="5"/>
      <c r="B127" s="17" t="str">
        <f t="shared" si="34"/>
        <v/>
      </c>
      <c r="C127" s="23"/>
      <c r="D127" s="23"/>
      <c r="E127" s="23"/>
      <c r="F127" s="23"/>
      <c r="G127" s="23"/>
      <c r="H127" s="24"/>
      <c r="I127" s="24"/>
      <c r="J127" s="24"/>
      <c r="K127" s="24"/>
      <c r="L127" s="24"/>
      <c r="M127" s="24"/>
      <c r="N127" s="23"/>
      <c r="O127" s="24"/>
      <c r="P127" s="6"/>
      <c r="Q127" s="65">
        <f t="shared" si="35"/>
        <v>1</v>
      </c>
      <c r="R127" s="6" t="e">
        <f t="shared" si="41"/>
        <v>#N/A</v>
      </c>
      <c r="S127" s="6" t="e">
        <f t="shared" si="42"/>
        <v>#N/A</v>
      </c>
      <c r="T127" s="6" t="e">
        <f t="shared" si="43"/>
        <v>#N/A</v>
      </c>
      <c r="U127" s="6" t="e">
        <f t="shared" si="44"/>
        <v>#N/A</v>
      </c>
      <c r="V127" s="8" cm="1">
        <f t="array" ref="V127">IF(M127=0,0,IF(OR($DV$4=3,$DV$4=4),0,IF($DV$4=1,INDEX($DI$7:$DI$15,SUM(IF(M127&lt;$DH$7:$DH$15=TRUE,1,0))+1),VLOOKUP(M127,$DK$7:$DL$107,2,FALSE))))</f>
        <v>0</v>
      </c>
      <c r="W127" s="6" t="e">
        <f t="shared" si="33"/>
        <v>#N/A</v>
      </c>
      <c r="X127" s="65" cm="1">
        <f t="array" aca="1" ref="X127" ca="1">SUM(IF((IF(E127=0,INDIRECT(_xlfn.CONCAT($CQ$1,MATCH(F127,$CP$7:$CP$100,0)+6)):INDIRECT(_xlfn.CONCAT($CQ$1,MATCH(F127,$CP$7:$CP$100,0)+6+SUM(IF((F127=$CP$7:$CP$59)=TRUE,1,0))-1)),INDIRECT(_xlfn.CONCAT($CM$1,MATCH(E127,$CL$7:$CL$100,0)+6)):INDIRECT(_xlfn.CONCAT($CM$1,MATCH(E127,$CL$7:$CL$100,0)+6+SUM(IF((E127=$CL$7:$CL$59)=TRUE,1,0))-1)))*$S$3*$Q127)=0,0,1))</f>
        <v>2</v>
      </c>
      <c r="Y127" s="65" t="e" cm="1">
        <f t="array" aca="1" ref="Y127" ca="1">SUM(IF((TRANSPOSE(MMULT(MMULT(_xlfn.MUNIT(X127),IF(ROUND(MMULT(IF(E127=0,INDIRECT(_xlfn.CONCAT($CQ$1,MATCH(F127,$CP$7:$CP$100,0)+6)):INDIRECT(_xlfn.CONCAT($CQ$1,MATCH(F127,$CP$7:$CP$100,0)+6+SUM(IF((F127=$CP$7:$CP$59)=TRUE,1,0))-1)),INDIRECT(_xlfn.CONCAT($CM$1,MATCH(E127,$CL$7:$CL$100,0)+6)):INDIRECT(_xlfn.CONCAT($CM$1,MATCH(E127,$CL$7:$CL$100,0)+6+SUM(IF((E127=$CL$7:$CL$59)=TRUE,1,0))-1)))*$S$3*$Q127,1/TRANSPOSE(W127-INDIRECT(_xlfn.CONCAT($CI$1,MATCH(D127,$CH$7:$CH$100,0)+6)):INDIRECT(_xlfn.CONCAT($CI$1,MATCH(D127,$CH$7:$CH$100,0)+6+SUM(IF((D127=$CH$7:$CH$59)=TRUE,1,0))-1))*$R$3)),1)=1,1,0)),W127-INDIRECT(_xlfn.CONCAT($CI$1,MATCH(D127,$CH$7:$CH$100,0)+6)):INDIRECT(_xlfn.CONCAT($CI$1,MATCH(D127,$CH$7:$CH$100,0)+6+SUM(IF((D127=$CH$7:$CH$59)=TRUE,1,0))-1))*$R$3)))=0,0,1))</f>
        <v>#N/A</v>
      </c>
      <c r="Z127" s="65"/>
      <c r="AA127" s="65" t="str" cm="1">
        <f t="array" aca="1" ref="AA127" ca="1">IFERROR(ROUND(IF(_xlfn._xlws.SORT(TRANSPOSE(MMULT(MMULT(_xlfn.MUNIT(X127),IF(ROUND(MMULT(IF(E127=0,IF($DW$4=1,INDIRECT(_xlfn.CONCAT($CY$1,MATCH(F127,$CX$7:$CX$100,0)+6)):INDIRECT(_xlfn.CONCAT($CY$1,MATCH(F127,$CX$7:$CX$100,0)+6+SUM(IF((F127=$CX$7:$CX$59)=TRUE,1,0))-1)),INDIRECT(_xlfn.CONCAT($CQ$1,MATCH(F127,$CP$7:$CP$100,0)+6)):INDIRECT(_xlfn.CONCAT($CQ$1,MATCH(F127,$CP$7:$CP$100,0)+6+SUM(IF((F127=$CP$7:$CP$59)=TRUE,1,0))-1))),IF(OR($DW$4=2,$DW$4=3),INDIRECT(_xlfn.CONCAT($CU$1,MATCH(E127,$CT$7:$CT$100,0)+6)):INDIRECT(_xlfn.CONCAT($CU$1,MATCH(E127,$CT$7:$CT$100,0)+6+SUM(IF((E127=$CT$7:$CT$59)=TRUE,1,0))-1)),INDIRECT(_xlfn.CONCAT($CM$1,MATCH(E127,$CL$7:$CL$100,0)+6)):INDIRECT(_xlfn.CONCAT($CM$1,MATCH(E127,$CL$7:$CL$100,0)+6+SUM(IF((E127=$CL$7:$CL$59)=TRUE,1,0))-1))))*$S$3*IF(AND($DV$4=4,F127=0),1.1,1),1/TRANSPOSE(W127-INDIRECT(_xlfn.CONCAT($CI$1,MATCH(D127,$CH$7:$CH$100,0)+6)):INDIRECT(_xlfn.CONCAT($CI$1,MATCH(D127,$CH$7:$CH$100,0)+6+SUM(IF((D127=$CH$7:$CH$59)=TRUE,1,0))-1))*$R$3)),3)=1,1,0)),W127-INDIRECT(_xlfn.CONCAT($CI$1,MATCH(D127,$CH$7:$CH$100,0)+6)):INDIRECT(_xlfn.CONCAT($CI$1,MATCH(D127,$CH$7:$CH$100,0)+6+SUM(IF((D127=$CH$7:$CH$59)=TRUE,1,0))-1))*$R$3))/($S$3*$Q127),1,-1,TRUE)=0,"",_xlfn._xlws.SORT(TRANSPOSE(MMULT(MMULT(_xlfn.MUNIT(X127),IF(ROUND(MMULT(IF(E127=0,IF($DW$4=1,INDIRECT(_xlfn.CONCAT($CY$1,MATCH(F127,$CX$7:$CX$100,0)+6)):INDIRECT(_xlfn.CONCAT($CY$1,MATCH(F127,$CX$7:$CX$100,0)+6+SUM(IF((F127=$CX$7:$CX$59)=TRUE,1,0))-1)),INDIRECT(_xlfn.CONCAT($CQ$1,MATCH(F127,$CP$7:$CP$100,0)+6)):INDIRECT(_xlfn.CONCAT($CQ$1,MATCH(F127,$CP$7:$CP$100,0)+6+SUM(IF((F127=$CP$7:$CP$59)=TRUE,1,0))-1))),IF(OR($DW$4=2,$DW$4=3),INDIRECT(_xlfn.CONCAT($CU$1,MATCH(E127,$CT$7:$CT$100,0)+6)):INDIRECT(_xlfn.CONCAT($CU$1,MATCH(E127,$CT$7:$CT$100,0)+6+SUM(IF((E127=$CT$7:$CT$59)=TRUE,1,0))-1)),INDIRECT(_xlfn.CONCAT($CM$1,MATCH(E127,$CL$7:$CL$100,0)+6)):INDIRECT(_xlfn.CONCAT($CM$1,MATCH(E127,$CL$7:$CL$100,0)+6+SUM(IF((E127=$CL$7:$CL$59)=TRUE,1,0))-1))))*$S$3*IF(AND($DV$4=4,F127=0),1.1,1),1/TRANSPOSE(W127-INDIRECT(_xlfn.CONCAT($CI$1,MATCH(D127,$CH$7:$CH$100,0)+6)):INDIRECT(_xlfn.CONCAT($CI$1,MATCH(D127,$CH$7:$CH$100,0)+6+SUM(IF((D127=$CH$7:$CH$59)=TRUE,1,0))-1))*$R$3)),3)=1,1,0)),W127-INDIRECT(_xlfn.CONCAT($CI$1,MATCH(D127,$CH$7:$CH$100,0)+6)):INDIRECT(_xlfn.CONCAT($CI$1,MATCH(D127,$CH$7:$CH$100,0)+6+SUM(IF((D127=$CH$7:$CH$59)=TRUE,1,0))-1))*$R$3))/($S$3*$Q127),1,-1,TRUE)),1),"")</f>
        <v/>
      </c>
      <c r="AB127" s="65"/>
      <c r="AC127" s="65"/>
      <c r="AD127" s="65"/>
      <c r="AE127" s="65"/>
      <c r="AF127" s="65"/>
      <c r="AG127" s="65"/>
      <c r="AH127" s="65"/>
      <c r="AI127" s="6"/>
      <c r="AJ127" s="28" t="str">
        <f t="shared" ca="1" si="45"/>
        <v/>
      </c>
      <c r="AK127" s="29" t="str">
        <f t="shared" si="46"/>
        <v/>
      </c>
      <c r="AL127" s="29" t="str">
        <f t="shared" si="47"/>
        <v/>
      </c>
      <c r="AM127" s="29" t="str">
        <f t="shared" si="48"/>
        <v/>
      </c>
      <c r="AN127" s="112" t="str">
        <f t="shared" si="49"/>
        <v/>
      </c>
      <c r="AO127" s="28" t="str">
        <f t="shared" ca="1" si="36"/>
        <v/>
      </c>
      <c r="AP127" s="29" t="str">
        <f t="shared" si="37"/>
        <v/>
      </c>
      <c r="AQ127" s="29" t="str">
        <f t="shared" si="38"/>
        <v/>
      </c>
      <c r="AR127" s="29" t="str">
        <f t="shared" si="39"/>
        <v/>
      </c>
      <c r="AS127" s="30" t="str">
        <f t="shared" si="40"/>
        <v/>
      </c>
      <c r="AT127" s="6"/>
      <c r="AU127" s="20"/>
      <c r="AV127" s="20"/>
      <c r="AW127" s="44">
        <f t="shared" si="50"/>
        <v>12</v>
      </c>
      <c r="AX127" s="35" t="e">
        <f t="shared" si="51"/>
        <v>#N/A</v>
      </c>
      <c r="AY127" s="35" t="e" cm="1">
        <f t="array" ref="AY127">_xlfn.XMATCH(1,IF(IF((AU127=$DP$24:$EO$24)=TRUE,1,0)+IF((AV127=$DP$25:$EO$25)=TRUE,1,0)=2,1,0))</f>
        <v>#N/A</v>
      </c>
      <c r="AZ127" s="35" t="str" cm="1">
        <f t="array" aca="1" ref="AZ127:BD127" ca="1">AJ127:AN127</f>
        <v/>
      </c>
      <c r="BA127" s="35" t="str">
        <f ca="1"/>
        <v/>
      </c>
      <c r="BB127" s="35" t="str">
        <f ca="1"/>
        <v/>
      </c>
      <c r="BC127" s="35" t="str">
        <f ca="1"/>
        <v/>
      </c>
      <c r="BD127" s="35" t="str">
        <f ca="1"/>
        <v/>
      </c>
      <c r="BE127" s="35">
        <f t="shared" si="52"/>
        <v>0</v>
      </c>
      <c r="BF127" s="35" t="e" cm="1">
        <f t="array" ref="BF127">IF(AND(BE127=1,AX127&lt;&gt;1),VLOOKUP(E127,변환표준점수!$H$8:$O$60,_xlfn.XMATCH('표점 계산기'!$AU127,변환표준점수!$I$6:$O$6)+1,FALSE),IF(AND($E127=0,$DW$4=1),INDEX($CQ$7:$CQ$73,SUM(IF(AO127=$CY$7:$CY$59,ROW($A$1:$A$50),0))),IF(AND($E127&lt;&gt;0,$DW$4&lt;&gt;1),INDEX($CM$7:$CM$73,SUM(IF(AO127=$CU$7:$CU$59,ROW($A$1:$A$50),0))),AO127:AS127)))</f>
        <v>#N/A</v>
      </c>
      <c r="BG127" s="35"/>
      <c r="BH127" s="35"/>
      <c r="BI127" s="35"/>
      <c r="BJ127" s="35"/>
      <c r="BK127" s="35" t="e">
        <f>VLOOKUP(G127,변환표준점수!$X$8:$AM$16,_xlfn.XMATCH(AU127,변환표준점수!$Y$5:$AM$5)+IF(OR(AW127=6,AW127=7,AW127=10,AW127=11),IF(AX127=1,0,1),0)+1,FALSE)</f>
        <v>#N/A</v>
      </c>
      <c r="BL127" s="35" t="e">
        <f>VLOOKUP(H127,변환표준점수!$AO$8:$BE$16,_xlfn.XMATCH(AU127,변환표준점수!$AP$5:$BE$5)+IF(OR(AW127=3,AW127=6,AW127=8,AW127=9,AW127=10),IF(AX127=1,0,1),0)+1,FALSE)</f>
        <v>#N/A</v>
      </c>
      <c r="BM127" s="35" t="e">
        <f>IF(I127=0,VLOOKUP(K127,변환표준점수!$BU$8:$CF$62,'표점 계산기'!$AW127+1,FALSE),VLOOKUP(I127,변환표준점수!$BH$8:$BS$62,'표점 계산기'!$AW127+1,FALSE))</f>
        <v>#N/A</v>
      </c>
      <c r="BN127" s="35" t="e">
        <f>IF(J127=0,VLOOKUP(L127,변환표준점수!$BU$8:$CF$62,'표점 계산기'!$AW127+1,FALSE),VLOOKUP(J127,변환표준점수!$BH$8:$BS$62,'표점 계산기'!$AW127+1,FALSE))</f>
        <v>#N/A</v>
      </c>
      <c r="BO127" s="35" cm="1">
        <f t="array" ref="BO127">IF(M127=0,0,IF(OR(AW127=3,AW127=4),0,IF(AW127=1,INDEX($DI$7:$DI$15,SUM(IF(M127&lt;$DH$7:$DH$15=TRUE,1,0))+1),VLOOKUP(M127,변환표준점수!$BH$8:$BS$62,'표점 계산기'!AW127+1,FALSE))))</f>
        <v>0</v>
      </c>
      <c r="BP127" s="35" t="e" cm="1">
        <f t="array" ref="BP127">INDEX($DP$24:$EO$31,COLUMN(C122),$AY127)</f>
        <v>#N/A</v>
      </c>
      <c r="BQ127" s="35" t="e" cm="1">
        <f t="array" ref="BQ127">INDEX($DP$24:$EO$31,COLUMN(D122),$AY127)</f>
        <v>#N/A</v>
      </c>
      <c r="BR127" s="35" t="e" cm="1">
        <f t="array" ref="BR127">INDEX($DP$24:$EO$31,COLUMN(E122),$AY127)</f>
        <v>#N/A</v>
      </c>
      <c r="BS127" s="35" t="e" cm="1">
        <f t="array" ref="BS127">INDEX($DP$24:$EO$31,COLUMN(F122),$AY127)</f>
        <v>#N/A</v>
      </c>
      <c r="BT127" s="35" t="e" cm="1">
        <f t="array" ref="BT127">INDEX($DP$24:$EO$31,COLUMN(G122),$AY127)</f>
        <v>#N/A</v>
      </c>
      <c r="BU127" s="35" t="e" cm="1">
        <f t="array" ref="BU127">INDEX($DP$24:$EO$31,COLUMN(H122),$AY127)</f>
        <v>#N/A</v>
      </c>
      <c r="BV127" s="59" t="str" cm="1">
        <f t="array" aca="1" ref="BV127:BZ127" ca="1">IFERROR(ROUND(IF(IFERROR(BF127:BJ127/BF127:BJ127,0)=1,(IFERROR(AZ127:BD127*BP127,0)+IFERROR(BF127:BJ127*BQ127,0)+(SUM(BM127:BO127)-MIN(BM127:BO127))*BR127+BK127*BS127+BL127*BT127)*BU127+BK127*(1-BS127)+BL127*(1-BT127)+IF(AW127=1,BO127,0),""),2),"")</f>
        <v/>
      </c>
      <c r="BW127" s="48" t="str">
        <f ca="1"/>
        <v/>
      </c>
      <c r="BX127" s="48" t="str">
        <f ca="1"/>
        <v/>
      </c>
      <c r="BY127" s="48" t="str">
        <f ca="1"/>
        <v/>
      </c>
      <c r="BZ127" s="60" t="str">
        <f ca="1"/>
        <v/>
      </c>
      <c r="CA127" s="6"/>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6"/>
      <c r="DV127" s="6"/>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row>
    <row r="128" spans="1:162" x14ac:dyDescent="0.3">
      <c r="A128" s="5"/>
      <c r="B128" s="17" t="str">
        <f t="shared" si="34"/>
        <v/>
      </c>
      <c r="C128" s="23"/>
      <c r="D128" s="23"/>
      <c r="E128" s="23"/>
      <c r="F128" s="23"/>
      <c r="G128" s="23"/>
      <c r="H128" s="24"/>
      <c r="I128" s="24"/>
      <c r="J128" s="24"/>
      <c r="K128" s="24"/>
      <c r="L128" s="24"/>
      <c r="M128" s="24"/>
      <c r="N128" s="23"/>
      <c r="O128" s="24"/>
      <c r="P128" s="6"/>
      <c r="Q128" s="65">
        <f t="shared" si="35"/>
        <v>1</v>
      </c>
      <c r="R128" s="6" t="e">
        <f t="shared" si="41"/>
        <v>#N/A</v>
      </c>
      <c r="S128" s="6" t="e">
        <f t="shared" si="42"/>
        <v>#N/A</v>
      </c>
      <c r="T128" s="6" t="e">
        <f t="shared" si="43"/>
        <v>#N/A</v>
      </c>
      <c r="U128" s="6" t="e">
        <f t="shared" si="44"/>
        <v>#N/A</v>
      </c>
      <c r="V128" s="8" cm="1">
        <f t="array" ref="V128">IF(M128=0,0,IF(OR($DV$4=3,$DV$4=4),0,IF($DV$4=1,INDEX($DI$7:$DI$15,SUM(IF(M128&lt;$DH$7:$DH$15=TRUE,1,0))+1),VLOOKUP(M128,$DK$7:$DL$107,2,FALSE))))</f>
        <v>0</v>
      </c>
      <c r="W128" s="6" t="e">
        <f t="shared" si="33"/>
        <v>#N/A</v>
      </c>
      <c r="X128" s="65" cm="1">
        <f t="array" aca="1" ref="X128" ca="1">SUM(IF((IF(E128=0,INDIRECT(_xlfn.CONCAT($CQ$1,MATCH(F128,$CP$7:$CP$100,0)+6)):INDIRECT(_xlfn.CONCAT($CQ$1,MATCH(F128,$CP$7:$CP$100,0)+6+SUM(IF((F128=$CP$7:$CP$59)=TRUE,1,0))-1)),INDIRECT(_xlfn.CONCAT($CM$1,MATCH(E128,$CL$7:$CL$100,0)+6)):INDIRECT(_xlfn.CONCAT($CM$1,MATCH(E128,$CL$7:$CL$100,0)+6+SUM(IF((E128=$CL$7:$CL$59)=TRUE,1,0))-1)))*$S$3*$Q128)=0,0,1))</f>
        <v>2</v>
      </c>
      <c r="Y128" s="65" t="e" cm="1">
        <f t="array" aca="1" ref="Y128" ca="1">SUM(IF((TRANSPOSE(MMULT(MMULT(_xlfn.MUNIT(X128),IF(ROUND(MMULT(IF(E128=0,INDIRECT(_xlfn.CONCAT($CQ$1,MATCH(F128,$CP$7:$CP$100,0)+6)):INDIRECT(_xlfn.CONCAT($CQ$1,MATCH(F128,$CP$7:$CP$100,0)+6+SUM(IF((F128=$CP$7:$CP$59)=TRUE,1,0))-1)),INDIRECT(_xlfn.CONCAT($CM$1,MATCH(E128,$CL$7:$CL$100,0)+6)):INDIRECT(_xlfn.CONCAT($CM$1,MATCH(E128,$CL$7:$CL$100,0)+6+SUM(IF((E128=$CL$7:$CL$59)=TRUE,1,0))-1)))*$S$3*$Q128,1/TRANSPOSE(W128-INDIRECT(_xlfn.CONCAT($CI$1,MATCH(D128,$CH$7:$CH$100,0)+6)):INDIRECT(_xlfn.CONCAT($CI$1,MATCH(D128,$CH$7:$CH$100,0)+6+SUM(IF((D128=$CH$7:$CH$59)=TRUE,1,0))-1))*$R$3)),1)=1,1,0)),W128-INDIRECT(_xlfn.CONCAT($CI$1,MATCH(D128,$CH$7:$CH$100,0)+6)):INDIRECT(_xlfn.CONCAT($CI$1,MATCH(D128,$CH$7:$CH$100,0)+6+SUM(IF((D128=$CH$7:$CH$59)=TRUE,1,0))-1))*$R$3)))=0,0,1))</f>
        <v>#N/A</v>
      </c>
      <c r="Z128" s="65"/>
      <c r="AA128" s="65" t="str" cm="1">
        <f t="array" aca="1" ref="AA128" ca="1">IFERROR(ROUND(IF(_xlfn._xlws.SORT(TRANSPOSE(MMULT(MMULT(_xlfn.MUNIT(X128),IF(ROUND(MMULT(IF(E128=0,IF($DW$4=1,INDIRECT(_xlfn.CONCAT($CY$1,MATCH(F128,$CX$7:$CX$100,0)+6)):INDIRECT(_xlfn.CONCAT($CY$1,MATCH(F128,$CX$7:$CX$100,0)+6+SUM(IF((F128=$CX$7:$CX$59)=TRUE,1,0))-1)),INDIRECT(_xlfn.CONCAT($CQ$1,MATCH(F128,$CP$7:$CP$100,0)+6)):INDIRECT(_xlfn.CONCAT($CQ$1,MATCH(F128,$CP$7:$CP$100,0)+6+SUM(IF((F128=$CP$7:$CP$59)=TRUE,1,0))-1))),IF(OR($DW$4=2,$DW$4=3),INDIRECT(_xlfn.CONCAT($CU$1,MATCH(E128,$CT$7:$CT$100,0)+6)):INDIRECT(_xlfn.CONCAT($CU$1,MATCH(E128,$CT$7:$CT$100,0)+6+SUM(IF((E128=$CT$7:$CT$59)=TRUE,1,0))-1)),INDIRECT(_xlfn.CONCAT($CM$1,MATCH(E128,$CL$7:$CL$100,0)+6)):INDIRECT(_xlfn.CONCAT($CM$1,MATCH(E128,$CL$7:$CL$100,0)+6+SUM(IF((E128=$CL$7:$CL$59)=TRUE,1,0))-1))))*$S$3*IF(AND($DV$4=4,F128=0),1.1,1),1/TRANSPOSE(W128-INDIRECT(_xlfn.CONCAT($CI$1,MATCH(D128,$CH$7:$CH$100,0)+6)):INDIRECT(_xlfn.CONCAT($CI$1,MATCH(D128,$CH$7:$CH$100,0)+6+SUM(IF((D128=$CH$7:$CH$59)=TRUE,1,0))-1))*$R$3)),3)=1,1,0)),W128-INDIRECT(_xlfn.CONCAT($CI$1,MATCH(D128,$CH$7:$CH$100,0)+6)):INDIRECT(_xlfn.CONCAT($CI$1,MATCH(D128,$CH$7:$CH$100,0)+6+SUM(IF((D128=$CH$7:$CH$59)=TRUE,1,0))-1))*$R$3))/($S$3*$Q128),1,-1,TRUE)=0,"",_xlfn._xlws.SORT(TRANSPOSE(MMULT(MMULT(_xlfn.MUNIT(X128),IF(ROUND(MMULT(IF(E128=0,IF($DW$4=1,INDIRECT(_xlfn.CONCAT($CY$1,MATCH(F128,$CX$7:$CX$100,0)+6)):INDIRECT(_xlfn.CONCAT($CY$1,MATCH(F128,$CX$7:$CX$100,0)+6+SUM(IF((F128=$CX$7:$CX$59)=TRUE,1,0))-1)),INDIRECT(_xlfn.CONCAT($CQ$1,MATCH(F128,$CP$7:$CP$100,0)+6)):INDIRECT(_xlfn.CONCAT($CQ$1,MATCH(F128,$CP$7:$CP$100,0)+6+SUM(IF((F128=$CP$7:$CP$59)=TRUE,1,0))-1))),IF(OR($DW$4=2,$DW$4=3),INDIRECT(_xlfn.CONCAT($CU$1,MATCH(E128,$CT$7:$CT$100,0)+6)):INDIRECT(_xlfn.CONCAT($CU$1,MATCH(E128,$CT$7:$CT$100,0)+6+SUM(IF((E128=$CT$7:$CT$59)=TRUE,1,0))-1)),INDIRECT(_xlfn.CONCAT($CM$1,MATCH(E128,$CL$7:$CL$100,0)+6)):INDIRECT(_xlfn.CONCAT($CM$1,MATCH(E128,$CL$7:$CL$100,0)+6+SUM(IF((E128=$CL$7:$CL$59)=TRUE,1,0))-1))))*$S$3*IF(AND($DV$4=4,F128=0),1.1,1),1/TRANSPOSE(W128-INDIRECT(_xlfn.CONCAT($CI$1,MATCH(D128,$CH$7:$CH$100,0)+6)):INDIRECT(_xlfn.CONCAT($CI$1,MATCH(D128,$CH$7:$CH$100,0)+6+SUM(IF((D128=$CH$7:$CH$59)=TRUE,1,0))-1))*$R$3)),3)=1,1,0)),W128-INDIRECT(_xlfn.CONCAT($CI$1,MATCH(D128,$CH$7:$CH$100,0)+6)):INDIRECT(_xlfn.CONCAT($CI$1,MATCH(D128,$CH$7:$CH$100,0)+6+SUM(IF((D128=$CH$7:$CH$59)=TRUE,1,0))-1))*$R$3))/($S$3*$Q128),1,-1,TRUE)),1),"")</f>
        <v/>
      </c>
      <c r="AB128" s="65"/>
      <c r="AC128" s="65"/>
      <c r="AD128" s="65"/>
      <c r="AE128" s="65"/>
      <c r="AF128" s="65"/>
      <c r="AG128" s="65"/>
      <c r="AH128" s="65"/>
      <c r="AI128" s="6"/>
      <c r="AJ128" s="28" t="str">
        <f t="shared" ca="1" si="45"/>
        <v/>
      </c>
      <c r="AK128" s="29" t="str">
        <f t="shared" si="46"/>
        <v/>
      </c>
      <c r="AL128" s="29" t="str">
        <f t="shared" si="47"/>
        <v/>
      </c>
      <c r="AM128" s="29" t="str">
        <f t="shared" si="48"/>
        <v/>
      </c>
      <c r="AN128" s="112" t="str">
        <f t="shared" si="49"/>
        <v/>
      </c>
      <c r="AO128" s="28" t="str">
        <f t="shared" ca="1" si="36"/>
        <v/>
      </c>
      <c r="AP128" s="29" t="str">
        <f t="shared" si="37"/>
        <v/>
      </c>
      <c r="AQ128" s="29" t="str">
        <f t="shared" si="38"/>
        <v/>
      </c>
      <c r="AR128" s="29" t="str">
        <f t="shared" si="39"/>
        <v/>
      </c>
      <c r="AS128" s="30" t="str">
        <f t="shared" si="40"/>
        <v/>
      </c>
      <c r="AT128" s="6"/>
      <c r="AU128" s="20"/>
      <c r="AV128" s="20"/>
      <c r="AW128" s="44">
        <f t="shared" si="50"/>
        <v>12</v>
      </c>
      <c r="AX128" s="35" t="e">
        <f t="shared" si="51"/>
        <v>#N/A</v>
      </c>
      <c r="AY128" s="35" t="e" cm="1">
        <f t="array" ref="AY128">_xlfn.XMATCH(1,IF(IF((AU128=$DP$24:$EO$24)=TRUE,1,0)+IF((AV128=$DP$25:$EO$25)=TRUE,1,0)=2,1,0))</f>
        <v>#N/A</v>
      </c>
      <c r="AZ128" s="35" t="str" cm="1">
        <f t="array" aca="1" ref="AZ128:BD128" ca="1">AJ128:AN128</f>
        <v/>
      </c>
      <c r="BA128" s="35" t="str">
        <f ca="1"/>
        <v/>
      </c>
      <c r="BB128" s="35" t="str">
        <f ca="1"/>
        <v/>
      </c>
      <c r="BC128" s="35" t="str">
        <f ca="1"/>
        <v/>
      </c>
      <c r="BD128" s="35" t="str">
        <f ca="1"/>
        <v/>
      </c>
      <c r="BE128" s="35">
        <f t="shared" si="52"/>
        <v>0</v>
      </c>
      <c r="BF128" s="35" t="e" cm="1">
        <f t="array" ref="BF128">IF(AND(BE128=1,AX128&lt;&gt;1),VLOOKUP(E128,변환표준점수!$H$8:$O$60,_xlfn.XMATCH('표점 계산기'!$AU128,변환표준점수!$I$6:$O$6)+1,FALSE),IF(AND($E128=0,$DW$4=1),INDEX($CQ$7:$CQ$73,SUM(IF(AO128=$CY$7:$CY$59,ROW($A$1:$A$50),0))),IF(AND($E128&lt;&gt;0,$DW$4&lt;&gt;1),INDEX($CM$7:$CM$73,SUM(IF(AO128=$CU$7:$CU$59,ROW($A$1:$A$50),0))),AO128:AS128)))</f>
        <v>#N/A</v>
      </c>
      <c r="BG128" s="35"/>
      <c r="BH128" s="35"/>
      <c r="BI128" s="35"/>
      <c r="BJ128" s="35"/>
      <c r="BK128" s="35" t="e">
        <f>VLOOKUP(G128,변환표준점수!$X$8:$AM$16,_xlfn.XMATCH(AU128,변환표준점수!$Y$5:$AM$5)+IF(OR(AW128=6,AW128=7,AW128=10,AW128=11),IF(AX128=1,0,1),0)+1,FALSE)</f>
        <v>#N/A</v>
      </c>
      <c r="BL128" s="35" t="e">
        <f>VLOOKUP(H128,변환표준점수!$AO$8:$BE$16,_xlfn.XMATCH(AU128,변환표준점수!$AP$5:$BE$5)+IF(OR(AW128=3,AW128=6,AW128=8,AW128=9,AW128=10),IF(AX128=1,0,1),0)+1,FALSE)</f>
        <v>#N/A</v>
      </c>
      <c r="BM128" s="35" t="e">
        <f>IF(I128=0,VLOOKUP(K128,변환표준점수!$BU$8:$CF$62,'표점 계산기'!$AW128+1,FALSE),VLOOKUP(I128,변환표준점수!$BH$8:$BS$62,'표점 계산기'!$AW128+1,FALSE))</f>
        <v>#N/A</v>
      </c>
      <c r="BN128" s="35" t="e">
        <f>IF(J128=0,VLOOKUP(L128,변환표준점수!$BU$8:$CF$62,'표점 계산기'!$AW128+1,FALSE),VLOOKUP(J128,변환표준점수!$BH$8:$BS$62,'표점 계산기'!$AW128+1,FALSE))</f>
        <v>#N/A</v>
      </c>
      <c r="BO128" s="35" cm="1">
        <f t="array" ref="BO128">IF(M128=0,0,IF(OR(AW128=3,AW128=4),0,IF(AW128=1,INDEX($DI$7:$DI$15,SUM(IF(M128&lt;$DH$7:$DH$15=TRUE,1,0))+1),VLOOKUP(M128,변환표준점수!$BH$8:$BS$62,'표점 계산기'!AW128+1,FALSE))))</f>
        <v>0</v>
      </c>
      <c r="BP128" s="35" t="e" cm="1">
        <f t="array" ref="BP128">INDEX($DP$24:$EO$31,COLUMN(C123),$AY128)</f>
        <v>#N/A</v>
      </c>
      <c r="BQ128" s="35" t="e" cm="1">
        <f t="array" ref="BQ128">INDEX($DP$24:$EO$31,COLUMN(D123),$AY128)</f>
        <v>#N/A</v>
      </c>
      <c r="BR128" s="35" t="e" cm="1">
        <f t="array" ref="BR128">INDEX($DP$24:$EO$31,COLUMN(E123),$AY128)</f>
        <v>#N/A</v>
      </c>
      <c r="BS128" s="35" t="e" cm="1">
        <f t="array" ref="BS128">INDEX($DP$24:$EO$31,COLUMN(F123),$AY128)</f>
        <v>#N/A</v>
      </c>
      <c r="BT128" s="35" t="e" cm="1">
        <f t="array" ref="BT128">INDEX($DP$24:$EO$31,COLUMN(G123),$AY128)</f>
        <v>#N/A</v>
      </c>
      <c r="BU128" s="35" t="e" cm="1">
        <f t="array" ref="BU128">INDEX($DP$24:$EO$31,COLUMN(H123),$AY128)</f>
        <v>#N/A</v>
      </c>
      <c r="BV128" s="59" t="str" cm="1">
        <f t="array" aca="1" ref="BV128:BZ128" ca="1">IFERROR(ROUND(IF(IFERROR(BF128:BJ128/BF128:BJ128,0)=1,(IFERROR(AZ128:BD128*BP128,0)+IFERROR(BF128:BJ128*BQ128,0)+(SUM(BM128:BO128)-MIN(BM128:BO128))*BR128+BK128*BS128+BL128*BT128)*BU128+BK128*(1-BS128)+BL128*(1-BT128)+IF(AW128=1,BO128,0),""),2),"")</f>
        <v/>
      </c>
      <c r="BW128" s="48" t="str">
        <f ca="1"/>
        <v/>
      </c>
      <c r="BX128" s="48" t="str">
        <f ca="1"/>
        <v/>
      </c>
      <c r="BY128" s="48" t="str">
        <f ca="1"/>
        <v/>
      </c>
      <c r="BZ128" s="60" t="str">
        <f ca="1"/>
        <v/>
      </c>
      <c r="CA128" s="6"/>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6"/>
      <c r="DV128" s="6"/>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row>
    <row r="129" spans="1:162" x14ac:dyDescent="0.3">
      <c r="A129" s="5"/>
      <c r="B129" s="17" t="str">
        <f t="shared" si="34"/>
        <v/>
      </c>
      <c r="C129" s="23"/>
      <c r="D129" s="23"/>
      <c r="E129" s="23"/>
      <c r="F129" s="23"/>
      <c r="G129" s="23"/>
      <c r="H129" s="24"/>
      <c r="I129" s="24"/>
      <c r="J129" s="24"/>
      <c r="K129" s="24"/>
      <c r="L129" s="24"/>
      <c r="M129" s="24"/>
      <c r="N129" s="23"/>
      <c r="O129" s="24"/>
      <c r="P129" s="6"/>
      <c r="Q129" s="65">
        <f t="shared" si="35"/>
        <v>1</v>
      </c>
      <c r="R129" s="6" t="e">
        <f t="shared" si="41"/>
        <v>#N/A</v>
      </c>
      <c r="S129" s="6" t="e">
        <f t="shared" si="42"/>
        <v>#N/A</v>
      </c>
      <c r="T129" s="6" t="e">
        <f t="shared" si="43"/>
        <v>#N/A</v>
      </c>
      <c r="U129" s="6" t="e">
        <f t="shared" si="44"/>
        <v>#N/A</v>
      </c>
      <c r="V129" s="8" cm="1">
        <f t="array" ref="V129">IF(M129=0,0,IF(OR($DV$4=3,$DV$4=4),0,IF($DV$4=1,INDEX($DI$7:$DI$15,SUM(IF(M129&lt;$DH$7:$DH$15=TRUE,1,0))+1),VLOOKUP(M129,$DK$7:$DL$107,2,FALSE))))</f>
        <v>0</v>
      </c>
      <c r="W129" s="6" t="e">
        <f t="shared" si="33"/>
        <v>#N/A</v>
      </c>
      <c r="X129" s="65" cm="1">
        <f t="array" aca="1" ref="X129" ca="1">SUM(IF((IF(E129=0,INDIRECT(_xlfn.CONCAT($CQ$1,MATCH(F129,$CP$7:$CP$100,0)+6)):INDIRECT(_xlfn.CONCAT($CQ$1,MATCH(F129,$CP$7:$CP$100,0)+6+SUM(IF((F129=$CP$7:$CP$59)=TRUE,1,0))-1)),INDIRECT(_xlfn.CONCAT($CM$1,MATCH(E129,$CL$7:$CL$100,0)+6)):INDIRECT(_xlfn.CONCAT($CM$1,MATCH(E129,$CL$7:$CL$100,0)+6+SUM(IF((E129=$CL$7:$CL$59)=TRUE,1,0))-1)))*$S$3*$Q129)=0,0,1))</f>
        <v>2</v>
      </c>
      <c r="Y129" s="65" t="e" cm="1">
        <f t="array" aca="1" ref="Y129" ca="1">SUM(IF((TRANSPOSE(MMULT(MMULT(_xlfn.MUNIT(X129),IF(ROUND(MMULT(IF(E129=0,INDIRECT(_xlfn.CONCAT($CQ$1,MATCH(F129,$CP$7:$CP$100,0)+6)):INDIRECT(_xlfn.CONCAT($CQ$1,MATCH(F129,$CP$7:$CP$100,0)+6+SUM(IF((F129=$CP$7:$CP$59)=TRUE,1,0))-1)),INDIRECT(_xlfn.CONCAT($CM$1,MATCH(E129,$CL$7:$CL$100,0)+6)):INDIRECT(_xlfn.CONCAT($CM$1,MATCH(E129,$CL$7:$CL$100,0)+6+SUM(IF((E129=$CL$7:$CL$59)=TRUE,1,0))-1)))*$S$3*$Q129,1/TRANSPOSE(W129-INDIRECT(_xlfn.CONCAT($CI$1,MATCH(D129,$CH$7:$CH$100,0)+6)):INDIRECT(_xlfn.CONCAT($CI$1,MATCH(D129,$CH$7:$CH$100,0)+6+SUM(IF((D129=$CH$7:$CH$59)=TRUE,1,0))-1))*$R$3)),1)=1,1,0)),W129-INDIRECT(_xlfn.CONCAT($CI$1,MATCH(D129,$CH$7:$CH$100,0)+6)):INDIRECT(_xlfn.CONCAT($CI$1,MATCH(D129,$CH$7:$CH$100,0)+6+SUM(IF((D129=$CH$7:$CH$59)=TRUE,1,0))-1))*$R$3)))=0,0,1))</f>
        <v>#N/A</v>
      </c>
      <c r="Z129" s="65"/>
      <c r="AA129" s="65" t="str" cm="1">
        <f t="array" aca="1" ref="AA129" ca="1">IFERROR(ROUND(IF(_xlfn._xlws.SORT(TRANSPOSE(MMULT(MMULT(_xlfn.MUNIT(X129),IF(ROUND(MMULT(IF(E129=0,IF($DW$4=1,INDIRECT(_xlfn.CONCAT($CY$1,MATCH(F129,$CX$7:$CX$100,0)+6)):INDIRECT(_xlfn.CONCAT($CY$1,MATCH(F129,$CX$7:$CX$100,0)+6+SUM(IF((F129=$CX$7:$CX$59)=TRUE,1,0))-1)),INDIRECT(_xlfn.CONCAT($CQ$1,MATCH(F129,$CP$7:$CP$100,0)+6)):INDIRECT(_xlfn.CONCAT($CQ$1,MATCH(F129,$CP$7:$CP$100,0)+6+SUM(IF((F129=$CP$7:$CP$59)=TRUE,1,0))-1))),IF(OR($DW$4=2,$DW$4=3),INDIRECT(_xlfn.CONCAT($CU$1,MATCH(E129,$CT$7:$CT$100,0)+6)):INDIRECT(_xlfn.CONCAT($CU$1,MATCH(E129,$CT$7:$CT$100,0)+6+SUM(IF((E129=$CT$7:$CT$59)=TRUE,1,0))-1)),INDIRECT(_xlfn.CONCAT($CM$1,MATCH(E129,$CL$7:$CL$100,0)+6)):INDIRECT(_xlfn.CONCAT($CM$1,MATCH(E129,$CL$7:$CL$100,0)+6+SUM(IF((E129=$CL$7:$CL$59)=TRUE,1,0))-1))))*$S$3*IF(AND($DV$4=4,F129=0),1.1,1),1/TRANSPOSE(W129-INDIRECT(_xlfn.CONCAT($CI$1,MATCH(D129,$CH$7:$CH$100,0)+6)):INDIRECT(_xlfn.CONCAT($CI$1,MATCH(D129,$CH$7:$CH$100,0)+6+SUM(IF((D129=$CH$7:$CH$59)=TRUE,1,0))-1))*$R$3)),3)=1,1,0)),W129-INDIRECT(_xlfn.CONCAT($CI$1,MATCH(D129,$CH$7:$CH$100,0)+6)):INDIRECT(_xlfn.CONCAT($CI$1,MATCH(D129,$CH$7:$CH$100,0)+6+SUM(IF((D129=$CH$7:$CH$59)=TRUE,1,0))-1))*$R$3))/($S$3*$Q129),1,-1,TRUE)=0,"",_xlfn._xlws.SORT(TRANSPOSE(MMULT(MMULT(_xlfn.MUNIT(X129),IF(ROUND(MMULT(IF(E129=0,IF($DW$4=1,INDIRECT(_xlfn.CONCAT($CY$1,MATCH(F129,$CX$7:$CX$100,0)+6)):INDIRECT(_xlfn.CONCAT($CY$1,MATCH(F129,$CX$7:$CX$100,0)+6+SUM(IF((F129=$CX$7:$CX$59)=TRUE,1,0))-1)),INDIRECT(_xlfn.CONCAT($CQ$1,MATCH(F129,$CP$7:$CP$100,0)+6)):INDIRECT(_xlfn.CONCAT($CQ$1,MATCH(F129,$CP$7:$CP$100,0)+6+SUM(IF((F129=$CP$7:$CP$59)=TRUE,1,0))-1))),IF(OR($DW$4=2,$DW$4=3),INDIRECT(_xlfn.CONCAT($CU$1,MATCH(E129,$CT$7:$CT$100,0)+6)):INDIRECT(_xlfn.CONCAT($CU$1,MATCH(E129,$CT$7:$CT$100,0)+6+SUM(IF((E129=$CT$7:$CT$59)=TRUE,1,0))-1)),INDIRECT(_xlfn.CONCAT($CM$1,MATCH(E129,$CL$7:$CL$100,0)+6)):INDIRECT(_xlfn.CONCAT($CM$1,MATCH(E129,$CL$7:$CL$100,0)+6+SUM(IF((E129=$CL$7:$CL$59)=TRUE,1,0))-1))))*$S$3*IF(AND($DV$4=4,F129=0),1.1,1),1/TRANSPOSE(W129-INDIRECT(_xlfn.CONCAT($CI$1,MATCH(D129,$CH$7:$CH$100,0)+6)):INDIRECT(_xlfn.CONCAT($CI$1,MATCH(D129,$CH$7:$CH$100,0)+6+SUM(IF((D129=$CH$7:$CH$59)=TRUE,1,0))-1))*$R$3)),3)=1,1,0)),W129-INDIRECT(_xlfn.CONCAT($CI$1,MATCH(D129,$CH$7:$CH$100,0)+6)):INDIRECT(_xlfn.CONCAT($CI$1,MATCH(D129,$CH$7:$CH$100,0)+6+SUM(IF((D129=$CH$7:$CH$59)=TRUE,1,0))-1))*$R$3))/($S$3*$Q129),1,-1,TRUE)),1),"")</f>
        <v/>
      </c>
      <c r="AB129" s="65"/>
      <c r="AC129" s="65"/>
      <c r="AD129" s="65"/>
      <c r="AE129" s="65"/>
      <c r="AF129" s="65"/>
      <c r="AG129" s="65"/>
      <c r="AH129" s="65"/>
      <c r="AI129" s="6"/>
      <c r="AJ129" s="28" t="str">
        <f t="shared" ca="1" si="45"/>
        <v/>
      </c>
      <c r="AK129" s="29" t="str">
        <f t="shared" si="46"/>
        <v/>
      </c>
      <c r="AL129" s="29" t="str">
        <f t="shared" si="47"/>
        <v/>
      </c>
      <c r="AM129" s="29" t="str">
        <f t="shared" si="48"/>
        <v/>
      </c>
      <c r="AN129" s="112" t="str">
        <f t="shared" si="49"/>
        <v/>
      </c>
      <c r="AO129" s="28" t="str">
        <f t="shared" ca="1" si="36"/>
        <v/>
      </c>
      <c r="AP129" s="29" t="str">
        <f t="shared" si="37"/>
        <v/>
      </c>
      <c r="AQ129" s="29" t="str">
        <f t="shared" si="38"/>
        <v/>
      </c>
      <c r="AR129" s="29" t="str">
        <f t="shared" si="39"/>
        <v/>
      </c>
      <c r="AS129" s="30" t="str">
        <f t="shared" si="40"/>
        <v/>
      </c>
      <c r="AT129" s="6"/>
      <c r="AU129" s="20"/>
      <c r="AV129" s="20"/>
      <c r="AW129" s="44">
        <f t="shared" si="50"/>
        <v>12</v>
      </c>
      <c r="AX129" s="35" t="e">
        <f t="shared" si="51"/>
        <v>#N/A</v>
      </c>
      <c r="AY129" s="35" t="e" cm="1">
        <f t="array" ref="AY129">_xlfn.XMATCH(1,IF(IF((AU129=$DP$24:$EO$24)=TRUE,1,0)+IF((AV129=$DP$25:$EO$25)=TRUE,1,0)=2,1,0))</f>
        <v>#N/A</v>
      </c>
      <c r="AZ129" s="35" t="str" cm="1">
        <f t="array" aca="1" ref="AZ129:BD129" ca="1">AJ129:AN129</f>
        <v/>
      </c>
      <c r="BA129" s="35" t="str">
        <f ca="1"/>
        <v/>
      </c>
      <c r="BB129" s="35" t="str">
        <f ca="1"/>
        <v/>
      </c>
      <c r="BC129" s="35" t="str">
        <f ca="1"/>
        <v/>
      </c>
      <c r="BD129" s="35" t="str">
        <f ca="1"/>
        <v/>
      </c>
      <c r="BE129" s="35">
        <f t="shared" si="52"/>
        <v>0</v>
      </c>
      <c r="BF129" s="35" t="e" cm="1">
        <f t="array" ref="BF129">IF(AND(BE129=1,AX129&lt;&gt;1),VLOOKUP(E129,변환표준점수!$H$8:$O$60,_xlfn.XMATCH('표점 계산기'!$AU129,변환표준점수!$I$6:$O$6)+1,FALSE),IF(AND($E129=0,$DW$4=1),INDEX($CQ$7:$CQ$73,SUM(IF(AO129=$CY$7:$CY$59,ROW($A$1:$A$50),0))),IF(AND($E129&lt;&gt;0,$DW$4&lt;&gt;1),INDEX($CM$7:$CM$73,SUM(IF(AO129=$CU$7:$CU$59,ROW($A$1:$A$50),0))),AO129:AS129)))</f>
        <v>#N/A</v>
      </c>
      <c r="BG129" s="35"/>
      <c r="BH129" s="35"/>
      <c r="BI129" s="35"/>
      <c r="BJ129" s="35"/>
      <c r="BK129" s="35" t="e">
        <f>VLOOKUP(G129,변환표준점수!$X$8:$AM$16,_xlfn.XMATCH(AU129,변환표준점수!$Y$5:$AM$5)+IF(OR(AW129=6,AW129=7,AW129=10,AW129=11),IF(AX129=1,0,1),0)+1,FALSE)</f>
        <v>#N/A</v>
      </c>
      <c r="BL129" s="35" t="e">
        <f>VLOOKUP(H129,변환표준점수!$AO$8:$BE$16,_xlfn.XMATCH(AU129,변환표준점수!$AP$5:$BE$5)+IF(OR(AW129=3,AW129=6,AW129=8,AW129=9,AW129=10),IF(AX129=1,0,1),0)+1,FALSE)</f>
        <v>#N/A</v>
      </c>
      <c r="BM129" s="35" t="e">
        <f>IF(I129=0,VLOOKUP(K129,변환표준점수!$BU$8:$CF$62,'표점 계산기'!$AW129+1,FALSE),VLOOKUP(I129,변환표준점수!$BH$8:$BS$62,'표점 계산기'!$AW129+1,FALSE))</f>
        <v>#N/A</v>
      </c>
      <c r="BN129" s="35" t="e">
        <f>IF(J129=0,VLOOKUP(L129,변환표준점수!$BU$8:$CF$62,'표점 계산기'!$AW129+1,FALSE),VLOOKUP(J129,변환표준점수!$BH$8:$BS$62,'표점 계산기'!$AW129+1,FALSE))</f>
        <v>#N/A</v>
      </c>
      <c r="BO129" s="35" cm="1">
        <f t="array" ref="BO129">IF(M129=0,0,IF(OR(AW129=3,AW129=4),0,IF(AW129=1,INDEX($DI$7:$DI$15,SUM(IF(M129&lt;$DH$7:$DH$15=TRUE,1,0))+1),VLOOKUP(M129,변환표준점수!$BH$8:$BS$62,'표점 계산기'!AW129+1,FALSE))))</f>
        <v>0</v>
      </c>
      <c r="BP129" s="35" t="e" cm="1">
        <f t="array" ref="BP129">INDEX($DP$24:$EO$31,COLUMN(C124),$AY129)</f>
        <v>#N/A</v>
      </c>
      <c r="BQ129" s="35" t="e" cm="1">
        <f t="array" ref="BQ129">INDEX($DP$24:$EO$31,COLUMN(D124),$AY129)</f>
        <v>#N/A</v>
      </c>
      <c r="BR129" s="35" t="e" cm="1">
        <f t="array" ref="BR129">INDEX($DP$24:$EO$31,COLUMN(E124),$AY129)</f>
        <v>#N/A</v>
      </c>
      <c r="BS129" s="35" t="e" cm="1">
        <f t="array" ref="BS129">INDEX($DP$24:$EO$31,COLUMN(F124),$AY129)</f>
        <v>#N/A</v>
      </c>
      <c r="BT129" s="35" t="e" cm="1">
        <f t="array" ref="BT129">INDEX($DP$24:$EO$31,COLUMN(G124),$AY129)</f>
        <v>#N/A</v>
      </c>
      <c r="BU129" s="35" t="e" cm="1">
        <f t="array" ref="BU129">INDEX($DP$24:$EO$31,COLUMN(H124),$AY129)</f>
        <v>#N/A</v>
      </c>
      <c r="BV129" s="59" t="str" cm="1">
        <f t="array" aca="1" ref="BV129:BZ129" ca="1">IFERROR(ROUND(IF(IFERROR(BF129:BJ129/BF129:BJ129,0)=1,(IFERROR(AZ129:BD129*BP129,0)+IFERROR(BF129:BJ129*BQ129,0)+(SUM(BM129:BO129)-MIN(BM129:BO129))*BR129+BK129*BS129+BL129*BT129)*BU129+BK129*(1-BS129)+BL129*(1-BT129)+IF(AW129=1,BO129,0),""),2),"")</f>
        <v/>
      </c>
      <c r="BW129" s="48" t="str">
        <f ca="1"/>
        <v/>
      </c>
      <c r="BX129" s="48" t="str">
        <f ca="1"/>
        <v/>
      </c>
      <c r="BY129" s="48" t="str">
        <f ca="1"/>
        <v/>
      </c>
      <c r="BZ129" s="60" t="str">
        <f ca="1"/>
        <v/>
      </c>
      <c r="CA129" s="6"/>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6"/>
      <c r="DV129" s="6"/>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row>
    <row r="130" spans="1:162" x14ac:dyDescent="0.3">
      <c r="A130" s="5"/>
      <c r="B130" s="17" t="str">
        <f t="shared" si="34"/>
        <v/>
      </c>
      <c r="C130" s="23"/>
      <c r="D130" s="23"/>
      <c r="E130" s="23"/>
      <c r="F130" s="23"/>
      <c r="G130" s="23"/>
      <c r="H130" s="24"/>
      <c r="I130" s="24"/>
      <c r="J130" s="24"/>
      <c r="K130" s="24"/>
      <c r="L130" s="24"/>
      <c r="M130" s="24"/>
      <c r="N130" s="23"/>
      <c r="O130" s="24"/>
      <c r="P130" s="6"/>
      <c r="Q130" s="65">
        <f t="shared" si="35"/>
        <v>1</v>
      </c>
      <c r="R130" s="6" t="e">
        <f t="shared" si="41"/>
        <v>#N/A</v>
      </c>
      <c r="S130" s="6" t="e">
        <f t="shared" si="42"/>
        <v>#N/A</v>
      </c>
      <c r="T130" s="6" t="e">
        <f t="shared" si="43"/>
        <v>#N/A</v>
      </c>
      <c r="U130" s="6" t="e">
        <f t="shared" si="44"/>
        <v>#N/A</v>
      </c>
      <c r="V130" s="8" cm="1">
        <f t="array" ref="V130">IF(M130=0,0,IF(OR($DV$4=3,$DV$4=4),0,IF($DV$4=1,INDEX($DI$7:$DI$15,SUM(IF(M130&lt;$DH$7:$DH$15=TRUE,1,0))+1),VLOOKUP(M130,$DK$7:$DL$107,2,FALSE))))</f>
        <v>0</v>
      </c>
      <c r="W130" s="6" t="e">
        <f t="shared" si="33"/>
        <v>#N/A</v>
      </c>
      <c r="X130" s="65" cm="1">
        <f t="array" aca="1" ref="X130" ca="1">SUM(IF((IF(E130=0,INDIRECT(_xlfn.CONCAT($CQ$1,MATCH(F130,$CP$7:$CP$100,0)+6)):INDIRECT(_xlfn.CONCAT($CQ$1,MATCH(F130,$CP$7:$CP$100,0)+6+SUM(IF((F130=$CP$7:$CP$59)=TRUE,1,0))-1)),INDIRECT(_xlfn.CONCAT($CM$1,MATCH(E130,$CL$7:$CL$100,0)+6)):INDIRECT(_xlfn.CONCAT($CM$1,MATCH(E130,$CL$7:$CL$100,0)+6+SUM(IF((E130=$CL$7:$CL$59)=TRUE,1,0))-1)))*$S$3*$Q130)=0,0,1))</f>
        <v>2</v>
      </c>
      <c r="Y130" s="65" t="e" cm="1">
        <f t="array" aca="1" ref="Y130" ca="1">SUM(IF((TRANSPOSE(MMULT(MMULT(_xlfn.MUNIT(X130),IF(ROUND(MMULT(IF(E130=0,INDIRECT(_xlfn.CONCAT($CQ$1,MATCH(F130,$CP$7:$CP$100,0)+6)):INDIRECT(_xlfn.CONCAT($CQ$1,MATCH(F130,$CP$7:$CP$100,0)+6+SUM(IF((F130=$CP$7:$CP$59)=TRUE,1,0))-1)),INDIRECT(_xlfn.CONCAT($CM$1,MATCH(E130,$CL$7:$CL$100,0)+6)):INDIRECT(_xlfn.CONCAT($CM$1,MATCH(E130,$CL$7:$CL$100,0)+6+SUM(IF((E130=$CL$7:$CL$59)=TRUE,1,0))-1)))*$S$3*$Q130,1/TRANSPOSE(W130-INDIRECT(_xlfn.CONCAT($CI$1,MATCH(D130,$CH$7:$CH$100,0)+6)):INDIRECT(_xlfn.CONCAT($CI$1,MATCH(D130,$CH$7:$CH$100,0)+6+SUM(IF((D130=$CH$7:$CH$59)=TRUE,1,0))-1))*$R$3)),1)=1,1,0)),W130-INDIRECT(_xlfn.CONCAT($CI$1,MATCH(D130,$CH$7:$CH$100,0)+6)):INDIRECT(_xlfn.CONCAT($CI$1,MATCH(D130,$CH$7:$CH$100,0)+6+SUM(IF((D130=$CH$7:$CH$59)=TRUE,1,0))-1))*$R$3)))=0,0,1))</f>
        <v>#N/A</v>
      </c>
      <c r="Z130" s="65"/>
      <c r="AA130" s="65" t="str" cm="1">
        <f t="array" aca="1" ref="AA130" ca="1">IFERROR(ROUND(IF(_xlfn._xlws.SORT(TRANSPOSE(MMULT(MMULT(_xlfn.MUNIT(X130),IF(ROUND(MMULT(IF(E130=0,IF($DW$4=1,INDIRECT(_xlfn.CONCAT($CY$1,MATCH(F130,$CX$7:$CX$100,0)+6)):INDIRECT(_xlfn.CONCAT($CY$1,MATCH(F130,$CX$7:$CX$100,0)+6+SUM(IF((F130=$CX$7:$CX$59)=TRUE,1,0))-1)),INDIRECT(_xlfn.CONCAT($CQ$1,MATCH(F130,$CP$7:$CP$100,0)+6)):INDIRECT(_xlfn.CONCAT($CQ$1,MATCH(F130,$CP$7:$CP$100,0)+6+SUM(IF((F130=$CP$7:$CP$59)=TRUE,1,0))-1))),IF(OR($DW$4=2,$DW$4=3),INDIRECT(_xlfn.CONCAT($CU$1,MATCH(E130,$CT$7:$CT$100,0)+6)):INDIRECT(_xlfn.CONCAT($CU$1,MATCH(E130,$CT$7:$CT$100,0)+6+SUM(IF((E130=$CT$7:$CT$59)=TRUE,1,0))-1)),INDIRECT(_xlfn.CONCAT($CM$1,MATCH(E130,$CL$7:$CL$100,0)+6)):INDIRECT(_xlfn.CONCAT($CM$1,MATCH(E130,$CL$7:$CL$100,0)+6+SUM(IF((E130=$CL$7:$CL$59)=TRUE,1,0))-1))))*$S$3*IF(AND($DV$4=4,F130=0),1.1,1),1/TRANSPOSE(W130-INDIRECT(_xlfn.CONCAT($CI$1,MATCH(D130,$CH$7:$CH$100,0)+6)):INDIRECT(_xlfn.CONCAT($CI$1,MATCH(D130,$CH$7:$CH$100,0)+6+SUM(IF((D130=$CH$7:$CH$59)=TRUE,1,0))-1))*$R$3)),3)=1,1,0)),W130-INDIRECT(_xlfn.CONCAT($CI$1,MATCH(D130,$CH$7:$CH$100,0)+6)):INDIRECT(_xlfn.CONCAT($CI$1,MATCH(D130,$CH$7:$CH$100,0)+6+SUM(IF((D130=$CH$7:$CH$59)=TRUE,1,0))-1))*$R$3))/($S$3*$Q130),1,-1,TRUE)=0,"",_xlfn._xlws.SORT(TRANSPOSE(MMULT(MMULT(_xlfn.MUNIT(X130),IF(ROUND(MMULT(IF(E130=0,IF($DW$4=1,INDIRECT(_xlfn.CONCAT($CY$1,MATCH(F130,$CX$7:$CX$100,0)+6)):INDIRECT(_xlfn.CONCAT($CY$1,MATCH(F130,$CX$7:$CX$100,0)+6+SUM(IF((F130=$CX$7:$CX$59)=TRUE,1,0))-1)),INDIRECT(_xlfn.CONCAT($CQ$1,MATCH(F130,$CP$7:$CP$100,0)+6)):INDIRECT(_xlfn.CONCAT($CQ$1,MATCH(F130,$CP$7:$CP$100,0)+6+SUM(IF((F130=$CP$7:$CP$59)=TRUE,1,0))-1))),IF(OR($DW$4=2,$DW$4=3),INDIRECT(_xlfn.CONCAT($CU$1,MATCH(E130,$CT$7:$CT$100,0)+6)):INDIRECT(_xlfn.CONCAT($CU$1,MATCH(E130,$CT$7:$CT$100,0)+6+SUM(IF((E130=$CT$7:$CT$59)=TRUE,1,0))-1)),INDIRECT(_xlfn.CONCAT($CM$1,MATCH(E130,$CL$7:$CL$100,0)+6)):INDIRECT(_xlfn.CONCAT($CM$1,MATCH(E130,$CL$7:$CL$100,0)+6+SUM(IF((E130=$CL$7:$CL$59)=TRUE,1,0))-1))))*$S$3*IF(AND($DV$4=4,F130=0),1.1,1),1/TRANSPOSE(W130-INDIRECT(_xlfn.CONCAT($CI$1,MATCH(D130,$CH$7:$CH$100,0)+6)):INDIRECT(_xlfn.CONCAT($CI$1,MATCH(D130,$CH$7:$CH$100,0)+6+SUM(IF((D130=$CH$7:$CH$59)=TRUE,1,0))-1))*$R$3)),3)=1,1,0)),W130-INDIRECT(_xlfn.CONCAT($CI$1,MATCH(D130,$CH$7:$CH$100,0)+6)):INDIRECT(_xlfn.CONCAT($CI$1,MATCH(D130,$CH$7:$CH$100,0)+6+SUM(IF((D130=$CH$7:$CH$59)=TRUE,1,0))-1))*$R$3))/($S$3*$Q130),1,-1,TRUE)),1),"")</f>
        <v/>
      </c>
      <c r="AB130" s="65"/>
      <c r="AC130" s="65"/>
      <c r="AD130" s="65"/>
      <c r="AE130" s="65"/>
      <c r="AF130" s="65"/>
      <c r="AG130" s="65"/>
      <c r="AH130" s="65"/>
      <c r="AI130" s="6"/>
      <c r="AJ130" s="28" t="str">
        <f t="shared" ca="1" si="45"/>
        <v/>
      </c>
      <c r="AK130" s="29" t="str">
        <f t="shared" si="46"/>
        <v/>
      </c>
      <c r="AL130" s="29" t="str">
        <f t="shared" si="47"/>
        <v/>
      </c>
      <c r="AM130" s="29" t="str">
        <f t="shared" si="48"/>
        <v/>
      </c>
      <c r="AN130" s="112" t="str">
        <f t="shared" si="49"/>
        <v/>
      </c>
      <c r="AO130" s="28" t="str">
        <f t="shared" ca="1" si="36"/>
        <v/>
      </c>
      <c r="AP130" s="29" t="str">
        <f t="shared" si="37"/>
        <v/>
      </c>
      <c r="AQ130" s="29" t="str">
        <f t="shared" si="38"/>
        <v/>
      </c>
      <c r="AR130" s="29" t="str">
        <f t="shared" si="39"/>
        <v/>
      </c>
      <c r="AS130" s="30" t="str">
        <f t="shared" si="40"/>
        <v/>
      </c>
      <c r="AT130" s="6"/>
      <c r="AU130" s="20"/>
      <c r="AV130" s="20"/>
      <c r="AW130" s="44">
        <f t="shared" si="50"/>
        <v>12</v>
      </c>
      <c r="AX130" s="35" t="e">
        <f t="shared" si="51"/>
        <v>#N/A</v>
      </c>
      <c r="AY130" s="35" t="e" cm="1">
        <f t="array" ref="AY130">_xlfn.XMATCH(1,IF(IF((AU130=$DP$24:$EO$24)=TRUE,1,0)+IF((AV130=$DP$25:$EO$25)=TRUE,1,0)=2,1,0))</f>
        <v>#N/A</v>
      </c>
      <c r="AZ130" s="35" t="str" cm="1">
        <f t="array" aca="1" ref="AZ130:BD130" ca="1">AJ130:AN130</f>
        <v/>
      </c>
      <c r="BA130" s="35" t="str">
        <f ca="1"/>
        <v/>
      </c>
      <c r="BB130" s="35" t="str">
        <f ca="1"/>
        <v/>
      </c>
      <c r="BC130" s="35" t="str">
        <f ca="1"/>
        <v/>
      </c>
      <c r="BD130" s="35" t="str">
        <f ca="1"/>
        <v/>
      </c>
      <c r="BE130" s="35">
        <f t="shared" si="52"/>
        <v>0</v>
      </c>
      <c r="BF130" s="35" t="e" cm="1">
        <f t="array" ref="BF130">IF(AND(BE130=1,AX130&lt;&gt;1),VLOOKUP(E130,변환표준점수!$H$8:$O$60,_xlfn.XMATCH('표점 계산기'!$AU130,변환표준점수!$I$6:$O$6)+1,FALSE),IF(AND($E130=0,$DW$4=1),INDEX($CQ$7:$CQ$73,SUM(IF(AO130=$CY$7:$CY$59,ROW($A$1:$A$50),0))),IF(AND($E130&lt;&gt;0,$DW$4&lt;&gt;1),INDEX($CM$7:$CM$73,SUM(IF(AO130=$CU$7:$CU$59,ROW($A$1:$A$50),0))),AO130:AS130)))</f>
        <v>#N/A</v>
      </c>
      <c r="BG130" s="35"/>
      <c r="BH130" s="35"/>
      <c r="BI130" s="35"/>
      <c r="BJ130" s="35"/>
      <c r="BK130" s="35" t="e">
        <f>VLOOKUP(G130,변환표준점수!$X$8:$AM$16,_xlfn.XMATCH(AU130,변환표준점수!$Y$5:$AM$5)+IF(OR(AW130=6,AW130=7,AW130=10,AW130=11),IF(AX130=1,0,1),0)+1,FALSE)</f>
        <v>#N/A</v>
      </c>
      <c r="BL130" s="35" t="e">
        <f>VLOOKUP(H130,변환표준점수!$AO$8:$BE$16,_xlfn.XMATCH(AU130,변환표준점수!$AP$5:$BE$5)+IF(OR(AW130=3,AW130=6,AW130=8,AW130=9,AW130=10),IF(AX130=1,0,1),0)+1,FALSE)</f>
        <v>#N/A</v>
      </c>
      <c r="BM130" s="35" t="e">
        <f>IF(I130=0,VLOOKUP(K130,변환표준점수!$BU$8:$CF$62,'표점 계산기'!$AW130+1,FALSE),VLOOKUP(I130,변환표준점수!$BH$8:$BS$62,'표점 계산기'!$AW130+1,FALSE))</f>
        <v>#N/A</v>
      </c>
      <c r="BN130" s="35" t="e">
        <f>IF(J130=0,VLOOKUP(L130,변환표준점수!$BU$8:$CF$62,'표점 계산기'!$AW130+1,FALSE),VLOOKUP(J130,변환표준점수!$BH$8:$BS$62,'표점 계산기'!$AW130+1,FALSE))</f>
        <v>#N/A</v>
      </c>
      <c r="BO130" s="35" cm="1">
        <f t="array" ref="BO130">IF(M130=0,0,IF(OR(AW130=3,AW130=4),0,IF(AW130=1,INDEX($DI$7:$DI$15,SUM(IF(M130&lt;$DH$7:$DH$15=TRUE,1,0))+1),VLOOKUP(M130,변환표준점수!$BH$8:$BS$62,'표점 계산기'!AW130+1,FALSE))))</f>
        <v>0</v>
      </c>
      <c r="BP130" s="35" t="e" cm="1">
        <f t="array" ref="BP130">INDEX($DP$24:$EO$31,COLUMN(C125),$AY130)</f>
        <v>#N/A</v>
      </c>
      <c r="BQ130" s="35" t="e" cm="1">
        <f t="array" ref="BQ130">INDEX($DP$24:$EO$31,COLUMN(D125),$AY130)</f>
        <v>#N/A</v>
      </c>
      <c r="BR130" s="35" t="e" cm="1">
        <f t="array" ref="BR130">INDEX($DP$24:$EO$31,COLUMN(E125),$AY130)</f>
        <v>#N/A</v>
      </c>
      <c r="BS130" s="35" t="e" cm="1">
        <f t="array" ref="BS130">INDEX($DP$24:$EO$31,COLUMN(F125),$AY130)</f>
        <v>#N/A</v>
      </c>
      <c r="BT130" s="35" t="e" cm="1">
        <f t="array" ref="BT130">INDEX($DP$24:$EO$31,COLUMN(G125),$AY130)</f>
        <v>#N/A</v>
      </c>
      <c r="BU130" s="35" t="e" cm="1">
        <f t="array" ref="BU130">INDEX($DP$24:$EO$31,COLUMN(H125),$AY130)</f>
        <v>#N/A</v>
      </c>
      <c r="BV130" s="59" t="str" cm="1">
        <f t="array" aca="1" ref="BV130:BZ130" ca="1">IFERROR(ROUND(IF(IFERROR(BF130:BJ130/BF130:BJ130,0)=1,(IFERROR(AZ130:BD130*BP130,0)+IFERROR(BF130:BJ130*BQ130,0)+(SUM(BM130:BO130)-MIN(BM130:BO130))*BR130+BK130*BS130+BL130*BT130)*BU130+BK130*(1-BS130)+BL130*(1-BT130)+IF(AW130=1,BO130,0),""),2),"")</f>
        <v/>
      </c>
      <c r="BW130" s="48" t="str">
        <f ca="1"/>
        <v/>
      </c>
      <c r="BX130" s="48" t="str">
        <f ca="1"/>
        <v/>
      </c>
      <c r="BY130" s="48" t="str">
        <f ca="1"/>
        <v/>
      </c>
      <c r="BZ130" s="60" t="str">
        <f ca="1"/>
        <v/>
      </c>
      <c r="CA130" s="6"/>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6"/>
      <c r="DV130" s="6"/>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row>
    <row r="131" spans="1:162" x14ac:dyDescent="0.3">
      <c r="A131" s="5"/>
      <c r="B131" s="17" t="str">
        <f t="shared" si="34"/>
        <v/>
      </c>
      <c r="C131" s="23"/>
      <c r="D131" s="23"/>
      <c r="E131" s="23"/>
      <c r="F131" s="23"/>
      <c r="G131" s="23"/>
      <c r="H131" s="24"/>
      <c r="I131" s="24"/>
      <c r="J131" s="24"/>
      <c r="K131" s="24"/>
      <c r="L131" s="24"/>
      <c r="M131" s="24"/>
      <c r="N131" s="23"/>
      <c r="O131" s="24"/>
      <c r="P131" s="6"/>
      <c r="Q131" s="65">
        <f t="shared" si="35"/>
        <v>1</v>
      </c>
      <c r="R131" s="6" t="e">
        <f t="shared" si="41"/>
        <v>#N/A</v>
      </c>
      <c r="S131" s="6" t="e">
        <f t="shared" si="42"/>
        <v>#N/A</v>
      </c>
      <c r="T131" s="6" t="e">
        <f t="shared" si="43"/>
        <v>#N/A</v>
      </c>
      <c r="U131" s="6" t="e">
        <f t="shared" si="44"/>
        <v>#N/A</v>
      </c>
      <c r="V131" s="8" cm="1">
        <f t="array" ref="V131">IF(M131=0,0,IF(OR($DV$4=3,$DV$4=4),0,IF($DV$4=1,INDEX($DI$7:$DI$15,SUM(IF(M131&lt;$DH$7:$DH$15=TRUE,1,0))+1),VLOOKUP(M131,$DK$7:$DL$107,2,FALSE))))</f>
        <v>0</v>
      </c>
      <c r="W131" s="6" t="e">
        <f t="shared" si="33"/>
        <v>#N/A</v>
      </c>
      <c r="X131" s="65" cm="1">
        <f t="array" aca="1" ref="X131" ca="1">SUM(IF((IF(E131=0,INDIRECT(_xlfn.CONCAT($CQ$1,MATCH(F131,$CP$7:$CP$100,0)+6)):INDIRECT(_xlfn.CONCAT($CQ$1,MATCH(F131,$CP$7:$CP$100,0)+6+SUM(IF((F131=$CP$7:$CP$59)=TRUE,1,0))-1)),INDIRECT(_xlfn.CONCAT($CM$1,MATCH(E131,$CL$7:$CL$100,0)+6)):INDIRECT(_xlfn.CONCAT($CM$1,MATCH(E131,$CL$7:$CL$100,0)+6+SUM(IF((E131=$CL$7:$CL$59)=TRUE,1,0))-1)))*$S$3*$Q131)=0,0,1))</f>
        <v>2</v>
      </c>
      <c r="Y131" s="65" t="e" cm="1">
        <f t="array" aca="1" ref="Y131" ca="1">SUM(IF((TRANSPOSE(MMULT(MMULT(_xlfn.MUNIT(X131),IF(ROUND(MMULT(IF(E131=0,INDIRECT(_xlfn.CONCAT($CQ$1,MATCH(F131,$CP$7:$CP$100,0)+6)):INDIRECT(_xlfn.CONCAT($CQ$1,MATCH(F131,$CP$7:$CP$100,0)+6+SUM(IF((F131=$CP$7:$CP$59)=TRUE,1,0))-1)),INDIRECT(_xlfn.CONCAT($CM$1,MATCH(E131,$CL$7:$CL$100,0)+6)):INDIRECT(_xlfn.CONCAT($CM$1,MATCH(E131,$CL$7:$CL$100,0)+6+SUM(IF((E131=$CL$7:$CL$59)=TRUE,1,0))-1)))*$S$3*$Q131,1/TRANSPOSE(W131-INDIRECT(_xlfn.CONCAT($CI$1,MATCH(D131,$CH$7:$CH$100,0)+6)):INDIRECT(_xlfn.CONCAT($CI$1,MATCH(D131,$CH$7:$CH$100,0)+6+SUM(IF((D131=$CH$7:$CH$59)=TRUE,1,0))-1))*$R$3)),1)=1,1,0)),W131-INDIRECT(_xlfn.CONCAT($CI$1,MATCH(D131,$CH$7:$CH$100,0)+6)):INDIRECT(_xlfn.CONCAT($CI$1,MATCH(D131,$CH$7:$CH$100,0)+6+SUM(IF((D131=$CH$7:$CH$59)=TRUE,1,0))-1))*$R$3)))=0,0,1))</f>
        <v>#N/A</v>
      </c>
      <c r="Z131" s="65"/>
      <c r="AA131" s="65" t="str" cm="1">
        <f t="array" aca="1" ref="AA131" ca="1">IFERROR(ROUND(IF(_xlfn._xlws.SORT(TRANSPOSE(MMULT(MMULT(_xlfn.MUNIT(X131),IF(ROUND(MMULT(IF(E131=0,IF($DW$4=1,INDIRECT(_xlfn.CONCAT($CY$1,MATCH(F131,$CX$7:$CX$100,0)+6)):INDIRECT(_xlfn.CONCAT($CY$1,MATCH(F131,$CX$7:$CX$100,0)+6+SUM(IF((F131=$CX$7:$CX$59)=TRUE,1,0))-1)),INDIRECT(_xlfn.CONCAT($CQ$1,MATCH(F131,$CP$7:$CP$100,0)+6)):INDIRECT(_xlfn.CONCAT($CQ$1,MATCH(F131,$CP$7:$CP$100,0)+6+SUM(IF((F131=$CP$7:$CP$59)=TRUE,1,0))-1))),IF(OR($DW$4=2,$DW$4=3),INDIRECT(_xlfn.CONCAT($CU$1,MATCH(E131,$CT$7:$CT$100,0)+6)):INDIRECT(_xlfn.CONCAT($CU$1,MATCH(E131,$CT$7:$CT$100,0)+6+SUM(IF((E131=$CT$7:$CT$59)=TRUE,1,0))-1)),INDIRECT(_xlfn.CONCAT($CM$1,MATCH(E131,$CL$7:$CL$100,0)+6)):INDIRECT(_xlfn.CONCAT($CM$1,MATCH(E131,$CL$7:$CL$100,0)+6+SUM(IF((E131=$CL$7:$CL$59)=TRUE,1,0))-1))))*$S$3*IF(AND($DV$4=4,F131=0),1.1,1),1/TRANSPOSE(W131-INDIRECT(_xlfn.CONCAT($CI$1,MATCH(D131,$CH$7:$CH$100,0)+6)):INDIRECT(_xlfn.CONCAT($CI$1,MATCH(D131,$CH$7:$CH$100,0)+6+SUM(IF((D131=$CH$7:$CH$59)=TRUE,1,0))-1))*$R$3)),3)=1,1,0)),W131-INDIRECT(_xlfn.CONCAT($CI$1,MATCH(D131,$CH$7:$CH$100,0)+6)):INDIRECT(_xlfn.CONCAT($CI$1,MATCH(D131,$CH$7:$CH$100,0)+6+SUM(IF((D131=$CH$7:$CH$59)=TRUE,1,0))-1))*$R$3))/($S$3*$Q131),1,-1,TRUE)=0,"",_xlfn._xlws.SORT(TRANSPOSE(MMULT(MMULT(_xlfn.MUNIT(X131),IF(ROUND(MMULT(IF(E131=0,IF($DW$4=1,INDIRECT(_xlfn.CONCAT($CY$1,MATCH(F131,$CX$7:$CX$100,0)+6)):INDIRECT(_xlfn.CONCAT($CY$1,MATCH(F131,$CX$7:$CX$100,0)+6+SUM(IF((F131=$CX$7:$CX$59)=TRUE,1,0))-1)),INDIRECT(_xlfn.CONCAT($CQ$1,MATCH(F131,$CP$7:$CP$100,0)+6)):INDIRECT(_xlfn.CONCAT($CQ$1,MATCH(F131,$CP$7:$CP$100,0)+6+SUM(IF((F131=$CP$7:$CP$59)=TRUE,1,0))-1))),IF(OR($DW$4=2,$DW$4=3),INDIRECT(_xlfn.CONCAT($CU$1,MATCH(E131,$CT$7:$CT$100,0)+6)):INDIRECT(_xlfn.CONCAT($CU$1,MATCH(E131,$CT$7:$CT$100,0)+6+SUM(IF((E131=$CT$7:$CT$59)=TRUE,1,0))-1)),INDIRECT(_xlfn.CONCAT($CM$1,MATCH(E131,$CL$7:$CL$100,0)+6)):INDIRECT(_xlfn.CONCAT($CM$1,MATCH(E131,$CL$7:$CL$100,0)+6+SUM(IF((E131=$CL$7:$CL$59)=TRUE,1,0))-1))))*$S$3*IF(AND($DV$4=4,F131=0),1.1,1),1/TRANSPOSE(W131-INDIRECT(_xlfn.CONCAT($CI$1,MATCH(D131,$CH$7:$CH$100,0)+6)):INDIRECT(_xlfn.CONCAT($CI$1,MATCH(D131,$CH$7:$CH$100,0)+6+SUM(IF((D131=$CH$7:$CH$59)=TRUE,1,0))-1))*$R$3)),3)=1,1,0)),W131-INDIRECT(_xlfn.CONCAT($CI$1,MATCH(D131,$CH$7:$CH$100,0)+6)):INDIRECT(_xlfn.CONCAT($CI$1,MATCH(D131,$CH$7:$CH$100,0)+6+SUM(IF((D131=$CH$7:$CH$59)=TRUE,1,0))-1))*$R$3))/($S$3*$Q131),1,-1,TRUE)),1),"")</f>
        <v/>
      </c>
      <c r="AB131" s="65"/>
      <c r="AC131" s="65"/>
      <c r="AD131" s="65"/>
      <c r="AE131" s="65"/>
      <c r="AF131" s="65"/>
      <c r="AG131" s="65"/>
      <c r="AH131" s="65"/>
      <c r="AI131" s="6"/>
      <c r="AJ131" s="28" t="str">
        <f t="shared" ca="1" si="45"/>
        <v/>
      </c>
      <c r="AK131" s="29" t="str">
        <f t="shared" si="46"/>
        <v/>
      </c>
      <c r="AL131" s="29" t="str">
        <f t="shared" si="47"/>
        <v/>
      </c>
      <c r="AM131" s="29" t="str">
        <f t="shared" si="48"/>
        <v/>
      </c>
      <c r="AN131" s="112" t="str">
        <f t="shared" si="49"/>
        <v/>
      </c>
      <c r="AO131" s="28" t="str">
        <f t="shared" ca="1" si="36"/>
        <v/>
      </c>
      <c r="AP131" s="29" t="str">
        <f t="shared" si="37"/>
        <v/>
      </c>
      <c r="AQ131" s="29" t="str">
        <f t="shared" si="38"/>
        <v/>
      </c>
      <c r="AR131" s="29" t="str">
        <f t="shared" si="39"/>
        <v/>
      </c>
      <c r="AS131" s="30" t="str">
        <f t="shared" si="40"/>
        <v/>
      </c>
      <c r="AT131" s="6"/>
      <c r="AU131" s="20"/>
      <c r="AV131" s="20"/>
      <c r="AW131" s="44">
        <f t="shared" si="50"/>
        <v>12</v>
      </c>
      <c r="AX131" s="35" t="e">
        <f t="shared" si="51"/>
        <v>#N/A</v>
      </c>
      <c r="AY131" s="35" t="e" cm="1">
        <f t="array" ref="AY131">_xlfn.XMATCH(1,IF(IF((AU131=$DP$24:$EO$24)=TRUE,1,0)+IF((AV131=$DP$25:$EO$25)=TRUE,1,0)=2,1,0))</f>
        <v>#N/A</v>
      </c>
      <c r="AZ131" s="35" t="str" cm="1">
        <f t="array" aca="1" ref="AZ131:BD131" ca="1">AJ131:AN131</f>
        <v/>
      </c>
      <c r="BA131" s="35" t="str">
        <f ca="1"/>
        <v/>
      </c>
      <c r="BB131" s="35" t="str">
        <f ca="1"/>
        <v/>
      </c>
      <c r="BC131" s="35" t="str">
        <f ca="1"/>
        <v/>
      </c>
      <c r="BD131" s="35" t="str">
        <f ca="1"/>
        <v/>
      </c>
      <c r="BE131" s="35">
        <f t="shared" si="52"/>
        <v>0</v>
      </c>
      <c r="BF131" s="35" t="e" cm="1">
        <f t="array" ref="BF131">IF(AND(BE131=1,AX131&lt;&gt;1),VLOOKUP(E131,변환표준점수!$H$8:$O$60,_xlfn.XMATCH('표점 계산기'!$AU131,변환표준점수!$I$6:$O$6)+1,FALSE),IF(AND($E131=0,$DW$4=1),INDEX($CQ$7:$CQ$73,SUM(IF(AO131=$CY$7:$CY$59,ROW($A$1:$A$50),0))),IF(AND($E131&lt;&gt;0,$DW$4&lt;&gt;1),INDEX($CM$7:$CM$73,SUM(IF(AO131=$CU$7:$CU$59,ROW($A$1:$A$50),0))),AO131:AS131)))</f>
        <v>#N/A</v>
      </c>
      <c r="BG131" s="35"/>
      <c r="BH131" s="35"/>
      <c r="BI131" s="35"/>
      <c r="BJ131" s="35"/>
      <c r="BK131" s="35" t="e">
        <f>VLOOKUP(G131,변환표준점수!$X$8:$AM$16,_xlfn.XMATCH(AU131,변환표준점수!$Y$5:$AM$5)+IF(OR(AW131=6,AW131=7,AW131=10,AW131=11),IF(AX131=1,0,1),0)+1,FALSE)</f>
        <v>#N/A</v>
      </c>
      <c r="BL131" s="35" t="e">
        <f>VLOOKUP(H131,변환표준점수!$AO$8:$BE$16,_xlfn.XMATCH(AU131,변환표준점수!$AP$5:$BE$5)+IF(OR(AW131=3,AW131=6,AW131=8,AW131=9,AW131=10),IF(AX131=1,0,1),0)+1,FALSE)</f>
        <v>#N/A</v>
      </c>
      <c r="BM131" s="35" t="e">
        <f>IF(I131=0,VLOOKUP(K131,변환표준점수!$BU$8:$CF$62,'표점 계산기'!$AW131+1,FALSE),VLOOKUP(I131,변환표준점수!$BH$8:$BS$62,'표점 계산기'!$AW131+1,FALSE))</f>
        <v>#N/A</v>
      </c>
      <c r="BN131" s="35" t="e">
        <f>IF(J131=0,VLOOKUP(L131,변환표준점수!$BU$8:$CF$62,'표점 계산기'!$AW131+1,FALSE),VLOOKUP(J131,변환표준점수!$BH$8:$BS$62,'표점 계산기'!$AW131+1,FALSE))</f>
        <v>#N/A</v>
      </c>
      <c r="BO131" s="35" cm="1">
        <f t="array" ref="BO131">IF(M131=0,0,IF(OR(AW131=3,AW131=4),0,IF(AW131=1,INDEX($DI$7:$DI$15,SUM(IF(M131&lt;$DH$7:$DH$15=TRUE,1,0))+1),VLOOKUP(M131,변환표준점수!$BH$8:$BS$62,'표점 계산기'!AW131+1,FALSE))))</f>
        <v>0</v>
      </c>
      <c r="BP131" s="35" t="e" cm="1">
        <f t="array" ref="BP131">INDEX($DP$24:$EO$31,COLUMN(C126),$AY131)</f>
        <v>#N/A</v>
      </c>
      <c r="BQ131" s="35" t="e" cm="1">
        <f t="array" ref="BQ131">INDEX($DP$24:$EO$31,COLUMN(D126),$AY131)</f>
        <v>#N/A</v>
      </c>
      <c r="BR131" s="35" t="e" cm="1">
        <f t="array" ref="BR131">INDEX($DP$24:$EO$31,COLUMN(E126),$AY131)</f>
        <v>#N/A</v>
      </c>
      <c r="BS131" s="35" t="e" cm="1">
        <f t="array" ref="BS131">INDEX($DP$24:$EO$31,COLUMN(F126),$AY131)</f>
        <v>#N/A</v>
      </c>
      <c r="BT131" s="35" t="e" cm="1">
        <f t="array" ref="BT131">INDEX($DP$24:$EO$31,COLUMN(G126),$AY131)</f>
        <v>#N/A</v>
      </c>
      <c r="BU131" s="35" t="e" cm="1">
        <f t="array" ref="BU131">INDEX($DP$24:$EO$31,COLUMN(H126),$AY131)</f>
        <v>#N/A</v>
      </c>
      <c r="BV131" s="59" t="str" cm="1">
        <f t="array" aca="1" ref="BV131:BZ131" ca="1">IFERROR(ROUND(IF(IFERROR(BF131:BJ131/BF131:BJ131,0)=1,(IFERROR(AZ131:BD131*BP131,0)+IFERROR(BF131:BJ131*BQ131,0)+(SUM(BM131:BO131)-MIN(BM131:BO131))*BR131+BK131*BS131+BL131*BT131)*BU131+BK131*(1-BS131)+BL131*(1-BT131)+IF(AW131=1,BO131,0),""),2),"")</f>
        <v/>
      </c>
      <c r="BW131" s="48" t="str">
        <f ca="1"/>
        <v/>
      </c>
      <c r="BX131" s="48" t="str">
        <f ca="1"/>
        <v/>
      </c>
      <c r="BY131" s="48" t="str">
        <f ca="1"/>
        <v/>
      </c>
      <c r="BZ131" s="60" t="str">
        <f ca="1"/>
        <v/>
      </c>
      <c r="CA131" s="6"/>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6"/>
      <c r="DV131" s="6"/>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row>
    <row r="132" spans="1:162" x14ac:dyDescent="0.3">
      <c r="A132" s="5"/>
      <c r="B132" s="17" t="str">
        <f t="shared" si="34"/>
        <v/>
      </c>
      <c r="C132" s="23"/>
      <c r="D132" s="23"/>
      <c r="E132" s="23"/>
      <c r="F132" s="23"/>
      <c r="G132" s="23"/>
      <c r="H132" s="24"/>
      <c r="I132" s="24"/>
      <c r="J132" s="24"/>
      <c r="K132" s="24"/>
      <c r="L132" s="24"/>
      <c r="M132" s="24"/>
      <c r="N132" s="23"/>
      <c r="O132" s="24"/>
      <c r="P132" s="6"/>
      <c r="Q132" s="65">
        <f t="shared" si="35"/>
        <v>1</v>
      </c>
      <c r="R132" s="6" t="e">
        <f t="shared" si="41"/>
        <v>#N/A</v>
      </c>
      <c r="S132" s="6" t="e">
        <f t="shared" si="42"/>
        <v>#N/A</v>
      </c>
      <c r="T132" s="6" t="e">
        <f t="shared" si="43"/>
        <v>#N/A</v>
      </c>
      <c r="U132" s="6" t="e">
        <f t="shared" si="44"/>
        <v>#N/A</v>
      </c>
      <c r="V132" s="8" cm="1">
        <f t="array" ref="V132">IF(M132=0,0,IF(OR($DV$4=3,$DV$4=4),0,IF($DV$4=1,INDEX($DI$7:$DI$15,SUM(IF(M132&lt;$DH$7:$DH$15=TRUE,1,0))+1),VLOOKUP(M132,$DK$7:$DL$107,2,FALSE))))</f>
        <v>0</v>
      </c>
      <c r="W132" s="6" t="e">
        <f t="shared" si="33"/>
        <v>#N/A</v>
      </c>
      <c r="X132" s="65" cm="1">
        <f t="array" aca="1" ref="X132" ca="1">SUM(IF((IF(E132=0,INDIRECT(_xlfn.CONCAT($CQ$1,MATCH(F132,$CP$7:$CP$100,0)+6)):INDIRECT(_xlfn.CONCAT($CQ$1,MATCH(F132,$CP$7:$CP$100,0)+6+SUM(IF((F132=$CP$7:$CP$59)=TRUE,1,0))-1)),INDIRECT(_xlfn.CONCAT($CM$1,MATCH(E132,$CL$7:$CL$100,0)+6)):INDIRECT(_xlfn.CONCAT($CM$1,MATCH(E132,$CL$7:$CL$100,0)+6+SUM(IF((E132=$CL$7:$CL$59)=TRUE,1,0))-1)))*$S$3*$Q132)=0,0,1))</f>
        <v>2</v>
      </c>
      <c r="Y132" s="65" t="e" cm="1">
        <f t="array" aca="1" ref="Y132" ca="1">SUM(IF((TRANSPOSE(MMULT(MMULT(_xlfn.MUNIT(X132),IF(ROUND(MMULT(IF(E132=0,INDIRECT(_xlfn.CONCAT($CQ$1,MATCH(F132,$CP$7:$CP$100,0)+6)):INDIRECT(_xlfn.CONCAT($CQ$1,MATCH(F132,$CP$7:$CP$100,0)+6+SUM(IF((F132=$CP$7:$CP$59)=TRUE,1,0))-1)),INDIRECT(_xlfn.CONCAT($CM$1,MATCH(E132,$CL$7:$CL$100,0)+6)):INDIRECT(_xlfn.CONCAT($CM$1,MATCH(E132,$CL$7:$CL$100,0)+6+SUM(IF((E132=$CL$7:$CL$59)=TRUE,1,0))-1)))*$S$3*$Q132,1/TRANSPOSE(W132-INDIRECT(_xlfn.CONCAT($CI$1,MATCH(D132,$CH$7:$CH$100,0)+6)):INDIRECT(_xlfn.CONCAT($CI$1,MATCH(D132,$CH$7:$CH$100,0)+6+SUM(IF((D132=$CH$7:$CH$59)=TRUE,1,0))-1))*$R$3)),1)=1,1,0)),W132-INDIRECT(_xlfn.CONCAT($CI$1,MATCH(D132,$CH$7:$CH$100,0)+6)):INDIRECT(_xlfn.CONCAT($CI$1,MATCH(D132,$CH$7:$CH$100,0)+6+SUM(IF((D132=$CH$7:$CH$59)=TRUE,1,0))-1))*$R$3)))=0,0,1))</f>
        <v>#N/A</v>
      </c>
      <c r="Z132" s="65"/>
      <c r="AA132" s="65" t="str" cm="1">
        <f t="array" aca="1" ref="AA132" ca="1">IFERROR(ROUND(IF(_xlfn._xlws.SORT(TRANSPOSE(MMULT(MMULT(_xlfn.MUNIT(X132),IF(ROUND(MMULT(IF(E132=0,IF($DW$4=1,INDIRECT(_xlfn.CONCAT($CY$1,MATCH(F132,$CX$7:$CX$100,0)+6)):INDIRECT(_xlfn.CONCAT($CY$1,MATCH(F132,$CX$7:$CX$100,0)+6+SUM(IF((F132=$CX$7:$CX$59)=TRUE,1,0))-1)),INDIRECT(_xlfn.CONCAT($CQ$1,MATCH(F132,$CP$7:$CP$100,0)+6)):INDIRECT(_xlfn.CONCAT($CQ$1,MATCH(F132,$CP$7:$CP$100,0)+6+SUM(IF((F132=$CP$7:$CP$59)=TRUE,1,0))-1))),IF(OR($DW$4=2,$DW$4=3),INDIRECT(_xlfn.CONCAT($CU$1,MATCH(E132,$CT$7:$CT$100,0)+6)):INDIRECT(_xlfn.CONCAT($CU$1,MATCH(E132,$CT$7:$CT$100,0)+6+SUM(IF((E132=$CT$7:$CT$59)=TRUE,1,0))-1)),INDIRECT(_xlfn.CONCAT($CM$1,MATCH(E132,$CL$7:$CL$100,0)+6)):INDIRECT(_xlfn.CONCAT($CM$1,MATCH(E132,$CL$7:$CL$100,0)+6+SUM(IF((E132=$CL$7:$CL$59)=TRUE,1,0))-1))))*$S$3*IF(AND($DV$4=4,F132=0),1.1,1),1/TRANSPOSE(W132-INDIRECT(_xlfn.CONCAT($CI$1,MATCH(D132,$CH$7:$CH$100,0)+6)):INDIRECT(_xlfn.CONCAT($CI$1,MATCH(D132,$CH$7:$CH$100,0)+6+SUM(IF((D132=$CH$7:$CH$59)=TRUE,1,0))-1))*$R$3)),3)=1,1,0)),W132-INDIRECT(_xlfn.CONCAT($CI$1,MATCH(D132,$CH$7:$CH$100,0)+6)):INDIRECT(_xlfn.CONCAT($CI$1,MATCH(D132,$CH$7:$CH$100,0)+6+SUM(IF((D132=$CH$7:$CH$59)=TRUE,1,0))-1))*$R$3))/($S$3*$Q132),1,-1,TRUE)=0,"",_xlfn._xlws.SORT(TRANSPOSE(MMULT(MMULT(_xlfn.MUNIT(X132),IF(ROUND(MMULT(IF(E132=0,IF($DW$4=1,INDIRECT(_xlfn.CONCAT($CY$1,MATCH(F132,$CX$7:$CX$100,0)+6)):INDIRECT(_xlfn.CONCAT($CY$1,MATCH(F132,$CX$7:$CX$100,0)+6+SUM(IF((F132=$CX$7:$CX$59)=TRUE,1,0))-1)),INDIRECT(_xlfn.CONCAT($CQ$1,MATCH(F132,$CP$7:$CP$100,0)+6)):INDIRECT(_xlfn.CONCAT($CQ$1,MATCH(F132,$CP$7:$CP$100,0)+6+SUM(IF((F132=$CP$7:$CP$59)=TRUE,1,0))-1))),IF(OR($DW$4=2,$DW$4=3),INDIRECT(_xlfn.CONCAT($CU$1,MATCH(E132,$CT$7:$CT$100,0)+6)):INDIRECT(_xlfn.CONCAT($CU$1,MATCH(E132,$CT$7:$CT$100,0)+6+SUM(IF((E132=$CT$7:$CT$59)=TRUE,1,0))-1)),INDIRECT(_xlfn.CONCAT($CM$1,MATCH(E132,$CL$7:$CL$100,0)+6)):INDIRECT(_xlfn.CONCAT($CM$1,MATCH(E132,$CL$7:$CL$100,0)+6+SUM(IF((E132=$CL$7:$CL$59)=TRUE,1,0))-1))))*$S$3*IF(AND($DV$4=4,F132=0),1.1,1),1/TRANSPOSE(W132-INDIRECT(_xlfn.CONCAT($CI$1,MATCH(D132,$CH$7:$CH$100,0)+6)):INDIRECT(_xlfn.CONCAT($CI$1,MATCH(D132,$CH$7:$CH$100,0)+6+SUM(IF((D132=$CH$7:$CH$59)=TRUE,1,0))-1))*$R$3)),3)=1,1,0)),W132-INDIRECT(_xlfn.CONCAT($CI$1,MATCH(D132,$CH$7:$CH$100,0)+6)):INDIRECT(_xlfn.CONCAT($CI$1,MATCH(D132,$CH$7:$CH$100,0)+6+SUM(IF((D132=$CH$7:$CH$59)=TRUE,1,0))-1))*$R$3))/($S$3*$Q132),1,-1,TRUE)),1),"")</f>
        <v/>
      </c>
      <c r="AB132" s="65"/>
      <c r="AC132" s="65"/>
      <c r="AD132" s="65"/>
      <c r="AE132" s="65"/>
      <c r="AF132" s="65"/>
      <c r="AG132" s="65"/>
      <c r="AH132" s="65"/>
      <c r="AI132" s="6"/>
      <c r="AJ132" s="28" t="str">
        <f t="shared" ca="1" si="45"/>
        <v/>
      </c>
      <c r="AK132" s="29" t="str">
        <f t="shared" si="46"/>
        <v/>
      </c>
      <c r="AL132" s="29" t="str">
        <f t="shared" si="47"/>
        <v/>
      </c>
      <c r="AM132" s="29" t="str">
        <f t="shared" si="48"/>
        <v/>
      </c>
      <c r="AN132" s="112" t="str">
        <f t="shared" si="49"/>
        <v/>
      </c>
      <c r="AO132" s="28" t="str">
        <f t="shared" ca="1" si="36"/>
        <v/>
      </c>
      <c r="AP132" s="29" t="str">
        <f t="shared" si="37"/>
        <v/>
      </c>
      <c r="AQ132" s="29" t="str">
        <f t="shared" si="38"/>
        <v/>
      </c>
      <c r="AR132" s="29" t="str">
        <f t="shared" si="39"/>
        <v/>
      </c>
      <c r="AS132" s="30" t="str">
        <f t="shared" si="40"/>
        <v/>
      </c>
      <c r="AT132" s="6"/>
      <c r="AU132" s="20"/>
      <c r="AV132" s="20"/>
      <c r="AW132" s="44">
        <f t="shared" si="50"/>
        <v>12</v>
      </c>
      <c r="AX132" s="35" t="e">
        <f t="shared" si="51"/>
        <v>#N/A</v>
      </c>
      <c r="AY132" s="35" t="e" cm="1">
        <f t="array" ref="AY132">_xlfn.XMATCH(1,IF(IF((AU132=$DP$24:$EO$24)=TRUE,1,0)+IF((AV132=$DP$25:$EO$25)=TRUE,1,0)=2,1,0))</f>
        <v>#N/A</v>
      </c>
      <c r="AZ132" s="35" t="str" cm="1">
        <f t="array" aca="1" ref="AZ132:BD132" ca="1">AJ132:AN132</f>
        <v/>
      </c>
      <c r="BA132" s="35" t="str">
        <f ca="1"/>
        <v/>
      </c>
      <c r="BB132" s="35" t="str">
        <f ca="1"/>
        <v/>
      </c>
      <c r="BC132" s="35" t="str">
        <f ca="1"/>
        <v/>
      </c>
      <c r="BD132" s="35" t="str">
        <f ca="1"/>
        <v/>
      </c>
      <c r="BE132" s="35">
        <f t="shared" si="52"/>
        <v>0</v>
      </c>
      <c r="BF132" s="35" t="e" cm="1">
        <f t="array" ref="BF132">IF(AND(BE132=1,AX132&lt;&gt;1),VLOOKUP(E132,변환표준점수!$H$8:$O$60,_xlfn.XMATCH('표점 계산기'!$AU132,변환표준점수!$I$6:$O$6)+1,FALSE),IF(AND($E132=0,$DW$4=1),INDEX($CQ$7:$CQ$73,SUM(IF(AO132=$CY$7:$CY$59,ROW($A$1:$A$50),0))),IF(AND($E132&lt;&gt;0,$DW$4&lt;&gt;1),INDEX($CM$7:$CM$73,SUM(IF(AO132=$CU$7:$CU$59,ROW($A$1:$A$50),0))),AO132:AS132)))</f>
        <v>#N/A</v>
      </c>
      <c r="BG132" s="35"/>
      <c r="BH132" s="35"/>
      <c r="BI132" s="35"/>
      <c r="BJ132" s="35"/>
      <c r="BK132" s="35" t="e">
        <f>VLOOKUP(G132,변환표준점수!$X$8:$AM$16,_xlfn.XMATCH(AU132,변환표준점수!$Y$5:$AM$5)+IF(OR(AW132=6,AW132=7,AW132=10,AW132=11),IF(AX132=1,0,1),0)+1,FALSE)</f>
        <v>#N/A</v>
      </c>
      <c r="BL132" s="35" t="e">
        <f>VLOOKUP(H132,변환표준점수!$AO$8:$BE$16,_xlfn.XMATCH(AU132,변환표준점수!$AP$5:$BE$5)+IF(OR(AW132=3,AW132=6,AW132=8,AW132=9,AW132=10),IF(AX132=1,0,1),0)+1,FALSE)</f>
        <v>#N/A</v>
      </c>
      <c r="BM132" s="35" t="e">
        <f>IF(I132=0,VLOOKUP(K132,변환표준점수!$BU$8:$CF$62,'표점 계산기'!$AW132+1,FALSE),VLOOKUP(I132,변환표준점수!$BH$8:$BS$62,'표점 계산기'!$AW132+1,FALSE))</f>
        <v>#N/A</v>
      </c>
      <c r="BN132" s="35" t="e">
        <f>IF(J132=0,VLOOKUP(L132,변환표준점수!$BU$8:$CF$62,'표점 계산기'!$AW132+1,FALSE),VLOOKUP(J132,변환표준점수!$BH$8:$BS$62,'표점 계산기'!$AW132+1,FALSE))</f>
        <v>#N/A</v>
      </c>
      <c r="BO132" s="35" cm="1">
        <f t="array" ref="BO132">IF(M132=0,0,IF(OR(AW132=3,AW132=4),0,IF(AW132=1,INDEX($DI$7:$DI$15,SUM(IF(M132&lt;$DH$7:$DH$15=TRUE,1,0))+1),VLOOKUP(M132,변환표준점수!$BH$8:$BS$62,'표점 계산기'!AW132+1,FALSE))))</f>
        <v>0</v>
      </c>
      <c r="BP132" s="35" t="e" cm="1">
        <f t="array" ref="BP132">INDEX($DP$24:$EO$31,COLUMN(C127),$AY132)</f>
        <v>#N/A</v>
      </c>
      <c r="BQ132" s="35" t="e" cm="1">
        <f t="array" ref="BQ132">INDEX($DP$24:$EO$31,COLUMN(D127),$AY132)</f>
        <v>#N/A</v>
      </c>
      <c r="BR132" s="35" t="e" cm="1">
        <f t="array" ref="BR132">INDEX($DP$24:$EO$31,COLUMN(E127),$AY132)</f>
        <v>#N/A</v>
      </c>
      <c r="BS132" s="35" t="e" cm="1">
        <f t="array" ref="BS132">INDEX($DP$24:$EO$31,COLUMN(F127),$AY132)</f>
        <v>#N/A</v>
      </c>
      <c r="BT132" s="35" t="e" cm="1">
        <f t="array" ref="BT132">INDEX($DP$24:$EO$31,COLUMN(G127),$AY132)</f>
        <v>#N/A</v>
      </c>
      <c r="BU132" s="35" t="e" cm="1">
        <f t="array" ref="BU132">INDEX($DP$24:$EO$31,COLUMN(H127),$AY132)</f>
        <v>#N/A</v>
      </c>
      <c r="BV132" s="59" t="str" cm="1">
        <f t="array" aca="1" ref="BV132:BZ132" ca="1">IFERROR(ROUND(IF(IFERROR(BF132:BJ132/BF132:BJ132,0)=1,(IFERROR(AZ132:BD132*BP132,0)+IFERROR(BF132:BJ132*BQ132,0)+(SUM(BM132:BO132)-MIN(BM132:BO132))*BR132+BK132*BS132+BL132*BT132)*BU132+BK132*(1-BS132)+BL132*(1-BT132)+IF(AW132=1,BO132,0),""),2),"")</f>
        <v/>
      </c>
      <c r="BW132" s="48" t="str">
        <f ca="1"/>
        <v/>
      </c>
      <c r="BX132" s="48" t="str">
        <f ca="1"/>
        <v/>
      </c>
      <c r="BY132" s="48" t="str">
        <f ca="1"/>
        <v/>
      </c>
      <c r="BZ132" s="60" t="str">
        <f ca="1"/>
        <v/>
      </c>
      <c r="CA132" s="6"/>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6"/>
      <c r="DV132" s="6"/>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row>
    <row r="133" spans="1:162" x14ac:dyDescent="0.3">
      <c r="A133" s="5"/>
      <c r="B133" s="17" t="str">
        <f t="shared" si="34"/>
        <v/>
      </c>
      <c r="C133" s="23"/>
      <c r="D133" s="23"/>
      <c r="E133" s="23"/>
      <c r="F133" s="23"/>
      <c r="G133" s="23"/>
      <c r="H133" s="24"/>
      <c r="I133" s="24"/>
      <c r="J133" s="24"/>
      <c r="K133" s="24"/>
      <c r="L133" s="24"/>
      <c r="M133" s="24"/>
      <c r="N133" s="23"/>
      <c r="O133" s="24"/>
      <c r="P133" s="6"/>
      <c r="Q133" s="65">
        <f t="shared" si="35"/>
        <v>1</v>
      </c>
      <c r="R133" s="6" t="e">
        <f t="shared" si="41"/>
        <v>#N/A</v>
      </c>
      <c r="S133" s="6" t="e">
        <f t="shared" si="42"/>
        <v>#N/A</v>
      </c>
      <c r="T133" s="6" t="e">
        <f t="shared" si="43"/>
        <v>#N/A</v>
      </c>
      <c r="U133" s="6" t="e">
        <f t="shared" si="44"/>
        <v>#N/A</v>
      </c>
      <c r="V133" s="8" cm="1">
        <f t="array" ref="V133">IF(M133=0,0,IF(OR($DV$4=3,$DV$4=4),0,IF($DV$4=1,INDEX($DI$7:$DI$15,SUM(IF(M133&lt;$DH$7:$DH$15=TRUE,1,0))+1),VLOOKUP(M133,$DK$7:$DL$107,2,FALSE))))</f>
        <v>0</v>
      </c>
      <c r="W133" s="6" t="e">
        <f t="shared" si="33"/>
        <v>#N/A</v>
      </c>
      <c r="X133" s="65" cm="1">
        <f t="array" aca="1" ref="X133" ca="1">SUM(IF((IF(E133=0,INDIRECT(_xlfn.CONCAT($CQ$1,MATCH(F133,$CP$7:$CP$100,0)+6)):INDIRECT(_xlfn.CONCAT($CQ$1,MATCH(F133,$CP$7:$CP$100,0)+6+SUM(IF((F133=$CP$7:$CP$59)=TRUE,1,0))-1)),INDIRECT(_xlfn.CONCAT($CM$1,MATCH(E133,$CL$7:$CL$100,0)+6)):INDIRECT(_xlfn.CONCAT($CM$1,MATCH(E133,$CL$7:$CL$100,0)+6+SUM(IF((E133=$CL$7:$CL$59)=TRUE,1,0))-1)))*$S$3*$Q133)=0,0,1))</f>
        <v>2</v>
      </c>
      <c r="Y133" s="65" t="e" cm="1">
        <f t="array" aca="1" ref="Y133" ca="1">SUM(IF((TRANSPOSE(MMULT(MMULT(_xlfn.MUNIT(X133),IF(ROUND(MMULT(IF(E133=0,INDIRECT(_xlfn.CONCAT($CQ$1,MATCH(F133,$CP$7:$CP$100,0)+6)):INDIRECT(_xlfn.CONCAT($CQ$1,MATCH(F133,$CP$7:$CP$100,0)+6+SUM(IF((F133=$CP$7:$CP$59)=TRUE,1,0))-1)),INDIRECT(_xlfn.CONCAT($CM$1,MATCH(E133,$CL$7:$CL$100,0)+6)):INDIRECT(_xlfn.CONCAT($CM$1,MATCH(E133,$CL$7:$CL$100,0)+6+SUM(IF((E133=$CL$7:$CL$59)=TRUE,1,0))-1)))*$S$3*$Q133,1/TRANSPOSE(W133-INDIRECT(_xlfn.CONCAT($CI$1,MATCH(D133,$CH$7:$CH$100,0)+6)):INDIRECT(_xlfn.CONCAT($CI$1,MATCH(D133,$CH$7:$CH$100,0)+6+SUM(IF((D133=$CH$7:$CH$59)=TRUE,1,0))-1))*$R$3)),1)=1,1,0)),W133-INDIRECT(_xlfn.CONCAT($CI$1,MATCH(D133,$CH$7:$CH$100,0)+6)):INDIRECT(_xlfn.CONCAT($CI$1,MATCH(D133,$CH$7:$CH$100,0)+6+SUM(IF((D133=$CH$7:$CH$59)=TRUE,1,0))-1))*$R$3)))=0,0,1))</f>
        <v>#N/A</v>
      </c>
      <c r="Z133" s="65"/>
      <c r="AA133" s="65" t="str" cm="1">
        <f t="array" aca="1" ref="AA133" ca="1">IFERROR(ROUND(IF(_xlfn._xlws.SORT(TRANSPOSE(MMULT(MMULT(_xlfn.MUNIT(X133),IF(ROUND(MMULT(IF(E133=0,IF($DW$4=1,INDIRECT(_xlfn.CONCAT($CY$1,MATCH(F133,$CX$7:$CX$100,0)+6)):INDIRECT(_xlfn.CONCAT($CY$1,MATCH(F133,$CX$7:$CX$100,0)+6+SUM(IF((F133=$CX$7:$CX$59)=TRUE,1,0))-1)),INDIRECT(_xlfn.CONCAT($CQ$1,MATCH(F133,$CP$7:$CP$100,0)+6)):INDIRECT(_xlfn.CONCAT($CQ$1,MATCH(F133,$CP$7:$CP$100,0)+6+SUM(IF((F133=$CP$7:$CP$59)=TRUE,1,0))-1))),IF(OR($DW$4=2,$DW$4=3),INDIRECT(_xlfn.CONCAT($CU$1,MATCH(E133,$CT$7:$CT$100,0)+6)):INDIRECT(_xlfn.CONCAT($CU$1,MATCH(E133,$CT$7:$CT$100,0)+6+SUM(IF((E133=$CT$7:$CT$59)=TRUE,1,0))-1)),INDIRECT(_xlfn.CONCAT($CM$1,MATCH(E133,$CL$7:$CL$100,0)+6)):INDIRECT(_xlfn.CONCAT($CM$1,MATCH(E133,$CL$7:$CL$100,0)+6+SUM(IF((E133=$CL$7:$CL$59)=TRUE,1,0))-1))))*$S$3*IF(AND($DV$4=4,F133=0),1.1,1),1/TRANSPOSE(W133-INDIRECT(_xlfn.CONCAT($CI$1,MATCH(D133,$CH$7:$CH$100,0)+6)):INDIRECT(_xlfn.CONCAT($CI$1,MATCH(D133,$CH$7:$CH$100,0)+6+SUM(IF((D133=$CH$7:$CH$59)=TRUE,1,0))-1))*$R$3)),3)=1,1,0)),W133-INDIRECT(_xlfn.CONCAT($CI$1,MATCH(D133,$CH$7:$CH$100,0)+6)):INDIRECT(_xlfn.CONCAT($CI$1,MATCH(D133,$CH$7:$CH$100,0)+6+SUM(IF((D133=$CH$7:$CH$59)=TRUE,1,0))-1))*$R$3))/($S$3*$Q133),1,-1,TRUE)=0,"",_xlfn._xlws.SORT(TRANSPOSE(MMULT(MMULT(_xlfn.MUNIT(X133),IF(ROUND(MMULT(IF(E133=0,IF($DW$4=1,INDIRECT(_xlfn.CONCAT($CY$1,MATCH(F133,$CX$7:$CX$100,0)+6)):INDIRECT(_xlfn.CONCAT($CY$1,MATCH(F133,$CX$7:$CX$100,0)+6+SUM(IF((F133=$CX$7:$CX$59)=TRUE,1,0))-1)),INDIRECT(_xlfn.CONCAT($CQ$1,MATCH(F133,$CP$7:$CP$100,0)+6)):INDIRECT(_xlfn.CONCAT($CQ$1,MATCH(F133,$CP$7:$CP$100,0)+6+SUM(IF((F133=$CP$7:$CP$59)=TRUE,1,0))-1))),IF(OR($DW$4=2,$DW$4=3),INDIRECT(_xlfn.CONCAT($CU$1,MATCH(E133,$CT$7:$CT$100,0)+6)):INDIRECT(_xlfn.CONCAT($CU$1,MATCH(E133,$CT$7:$CT$100,0)+6+SUM(IF((E133=$CT$7:$CT$59)=TRUE,1,0))-1)),INDIRECT(_xlfn.CONCAT($CM$1,MATCH(E133,$CL$7:$CL$100,0)+6)):INDIRECT(_xlfn.CONCAT($CM$1,MATCH(E133,$CL$7:$CL$100,0)+6+SUM(IF((E133=$CL$7:$CL$59)=TRUE,1,0))-1))))*$S$3*IF(AND($DV$4=4,F133=0),1.1,1),1/TRANSPOSE(W133-INDIRECT(_xlfn.CONCAT($CI$1,MATCH(D133,$CH$7:$CH$100,0)+6)):INDIRECT(_xlfn.CONCAT($CI$1,MATCH(D133,$CH$7:$CH$100,0)+6+SUM(IF((D133=$CH$7:$CH$59)=TRUE,1,0))-1))*$R$3)),3)=1,1,0)),W133-INDIRECT(_xlfn.CONCAT($CI$1,MATCH(D133,$CH$7:$CH$100,0)+6)):INDIRECT(_xlfn.CONCAT($CI$1,MATCH(D133,$CH$7:$CH$100,0)+6+SUM(IF((D133=$CH$7:$CH$59)=TRUE,1,0))-1))*$R$3))/($S$3*$Q133),1,-1,TRUE)),1),"")</f>
        <v/>
      </c>
      <c r="AB133" s="65"/>
      <c r="AC133" s="65"/>
      <c r="AD133" s="65"/>
      <c r="AE133" s="65"/>
      <c r="AF133" s="65"/>
      <c r="AG133" s="65"/>
      <c r="AH133" s="65"/>
      <c r="AI133" s="6"/>
      <c r="AJ133" s="28" t="str">
        <f t="shared" ca="1" si="45"/>
        <v/>
      </c>
      <c r="AK133" s="29" t="str">
        <f t="shared" si="46"/>
        <v/>
      </c>
      <c r="AL133" s="29" t="str">
        <f t="shared" si="47"/>
        <v/>
      </c>
      <c r="AM133" s="29" t="str">
        <f t="shared" si="48"/>
        <v/>
      </c>
      <c r="AN133" s="112" t="str">
        <f t="shared" si="49"/>
        <v/>
      </c>
      <c r="AO133" s="28" t="str">
        <f t="shared" ca="1" si="36"/>
        <v/>
      </c>
      <c r="AP133" s="29" t="str">
        <f t="shared" si="37"/>
        <v/>
      </c>
      <c r="AQ133" s="29" t="str">
        <f t="shared" si="38"/>
        <v/>
      </c>
      <c r="AR133" s="29" t="str">
        <f t="shared" si="39"/>
        <v/>
      </c>
      <c r="AS133" s="30" t="str">
        <f t="shared" si="40"/>
        <v/>
      </c>
      <c r="AT133" s="6"/>
      <c r="AU133" s="20"/>
      <c r="AV133" s="20"/>
      <c r="AW133" s="44">
        <f t="shared" si="50"/>
        <v>12</v>
      </c>
      <c r="AX133" s="35" t="e">
        <f t="shared" si="51"/>
        <v>#N/A</v>
      </c>
      <c r="AY133" s="35" t="e" cm="1">
        <f t="array" ref="AY133">_xlfn.XMATCH(1,IF(IF((AU133=$DP$24:$EO$24)=TRUE,1,0)+IF((AV133=$DP$25:$EO$25)=TRUE,1,0)=2,1,0))</f>
        <v>#N/A</v>
      </c>
      <c r="AZ133" s="35" t="str" cm="1">
        <f t="array" aca="1" ref="AZ133:BD133" ca="1">AJ133:AN133</f>
        <v/>
      </c>
      <c r="BA133" s="35" t="str">
        <f ca="1"/>
        <v/>
      </c>
      <c r="BB133" s="35" t="str">
        <f ca="1"/>
        <v/>
      </c>
      <c r="BC133" s="35" t="str">
        <f ca="1"/>
        <v/>
      </c>
      <c r="BD133" s="35" t="str">
        <f ca="1"/>
        <v/>
      </c>
      <c r="BE133" s="35">
        <f t="shared" si="52"/>
        <v>0</v>
      </c>
      <c r="BF133" s="35" t="e" cm="1">
        <f t="array" ref="BF133">IF(AND(BE133=1,AX133&lt;&gt;1),VLOOKUP(E133,변환표준점수!$H$8:$O$60,_xlfn.XMATCH('표점 계산기'!$AU133,변환표준점수!$I$6:$O$6)+1,FALSE),IF(AND($E133=0,$DW$4=1),INDEX($CQ$7:$CQ$73,SUM(IF(AO133=$CY$7:$CY$59,ROW($A$1:$A$50),0))),IF(AND($E133&lt;&gt;0,$DW$4&lt;&gt;1),INDEX($CM$7:$CM$73,SUM(IF(AO133=$CU$7:$CU$59,ROW($A$1:$A$50),0))),AO133:AS133)))</f>
        <v>#N/A</v>
      </c>
      <c r="BG133" s="35"/>
      <c r="BH133" s="35"/>
      <c r="BI133" s="35"/>
      <c r="BJ133" s="35"/>
      <c r="BK133" s="35" t="e">
        <f>VLOOKUP(G133,변환표준점수!$X$8:$AM$16,_xlfn.XMATCH(AU133,변환표준점수!$Y$5:$AM$5)+IF(OR(AW133=6,AW133=7,AW133=10,AW133=11),IF(AX133=1,0,1),0)+1,FALSE)</f>
        <v>#N/A</v>
      </c>
      <c r="BL133" s="35" t="e">
        <f>VLOOKUP(H133,변환표준점수!$AO$8:$BE$16,_xlfn.XMATCH(AU133,변환표준점수!$AP$5:$BE$5)+IF(OR(AW133=3,AW133=6,AW133=8,AW133=9,AW133=10),IF(AX133=1,0,1),0)+1,FALSE)</f>
        <v>#N/A</v>
      </c>
      <c r="BM133" s="35" t="e">
        <f>IF(I133=0,VLOOKUP(K133,변환표준점수!$BU$8:$CF$62,'표점 계산기'!$AW133+1,FALSE),VLOOKUP(I133,변환표준점수!$BH$8:$BS$62,'표점 계산기'!$AW133+1,FALSE))</f>
        <v>#N/A</v>
      </c>
      <c r="BN133" s="35" t="e">
        <f>IF(J133=0,VLOOKUP(L133,변환표준점수!$BU$8:$CF$62,'표점 계산기'!$AW133+1,FALSE),VLOOKUP(J133,변환표준점수!$BH$8:$BS$62,'표점 계산기'!$AW133+1,FALSE))</f>
        <v>#N/A</v>
      </c>
      <c r="BO133" s="35" cm="1">
        <f t="array" ref="BO133">IF(M133=0,0,IF(OR(AW133=3,AW133=4),0,IF(AW133=1,INDEX($DI$7:$DI$15,SUM(IF(M133&lt;$DH$7:$DH$15=TRUE,1,0))+1),VLOOKUP(M133,변환표준점수!$BH$8:$BS$62,'표점 계산기'!AW133+1,FALSE))))</f>
        <v>0</v>
      </c>
      <c r="BP133" s="35" t="e" cm="1">
        <f t="array" ref="BP133">INDEX($DP$24:$EO$31,COLUMN(C128),$AY133)</f>
        <v>#N/A</v>
      </c>
      <c r="BQ133" s="35" t="e" cm="1">
        <f t="array" ref="BQ133">INDEX($DP$24:$EO$31,COLUMN(D128),$AY133)</f>
        <v>#N/A</v>
      </c>
      <c r="BR133" s="35" t="e" cm="1">
        <f t="array" ref="BR133">INDEX($DP$24:$EO$31,COLUMN(E128),$AY133)</f>
        <v>#N/A</v>
      </c>
      <c r="BS133" s="35" t="e" cm="1">
        <f t="array" ref="BS133">INDEX($DP$24:$EO$31,COLUMN(F128),$AY133)</f>
        <v>#N/A</v>
      </c>
      <c r="BT133" s="35" t="e" cm="1">
        <f t="array" ref="BT133">INDEX($DP$24:$EO$31,COLUMN(G128),$AY133)</f>
        <v>#N/A</v>
      </c>
      <c r="BU133" s="35" t="e" cm="1">
        <f t="array" ref="BU133">INDEX($DP$24:$EO$31,COLUMN(H128),$AY133)</f>
        <v>#N/A</v>
      </c>
      <c r="BV133" s="59" t="str" cm="1">
        <f t="array" aca="1" ref="BV133:BZ133" ca="1">IFERROR(ROUND(IF(IFERROR(BF133:BJ133/BF133:BJ133,0)=1,(IFERROR(AZ133:BD133*BP133,0)+IFERROR(BF133:BJ133*BQ133,0)+(SUM(BM133:BO133)-MIN(BM133:BO133))*BR133+BK133*BS133+BL133*BT133)*BU133+BK133*(1-BS133)+BL133*(1-BT133)+IF(AW133=1,BO133,0),""),2),"")</f>
        <v/>
      </c>
      <c r="BW133" s="48" t="str">
        <f ca="1"/>
        <v/>
      </c>
      <c r="BX133" s="48" t="str">
        <f ca="1"/>
        <v/>
      </c>
      <c r="BY133" s="48" t="str">
        <f ca="1"/>
        <v/>
      </c>
      <c r="BZ133" s="60" t="str">
        <f ca="1"/>
        <v/>
      </c>
      <c r="CA133" s="6"/>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6"/>
      <c r="DV133" s="6"/>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row>
    <row r="134" spans="1:162" x14ac:dyDescent="0.3">
      <c r="A134" s="5"/>
      <c r="B134" s="17" t="str">
        <f t="shared" si="34"/>
        <v/>
      </c>
      <c r="C134" s="23"/>
      <c r="D134" s="23"/>
      <c r="E134" s="23"/>
      <c r="F134" s="23"/>
      <c r="G134" s="23"/>
      <c r="H134" s="24"/>
      <c r="I134" s="24"/>
      <c r="J134" s="24"/>
      <c r="K134" s="24"/>
      <c r="L134" s="24"/>
      <c r="M134" s="24"/>
      <c r="N134" s="23"/>
      <c r="O134" s="24"/>
      <c r="P134" s="6"/>
      <c r="Q134" s="65">
        <f t="shared" si="35"/>
        <v>1</v>
      </c>
      <c r="R134" s="6" t="e">
        <f t="shared" si="41"/>
        <v>#N/A</v>
      </c>
      <c r="S134" s="6" t="e">
        <f t="shared" si="42"/>
        <v>#N/A</v>
      </c>
      <c r="T134" s="6" t="e">
        <f t="shared" si="43"/>
        <v>#N/A</v>
      </c>
      <c r="U134" s="6" t="e">
        <f t="shared" si="44"/>
        <v>#N/A</v>
      </c>
      <c r="V134" s="8" cm="1">
        <f t="array" ref="V134">IF(M134=0,0,IF(OR($DV$4=3,$DV$4=4),0,IF($DV$4=1,INDEX($DI$7:$DI$15,SUM(IF(M134&lt;$DH$7:$DH$15=TRUE,1,0))+1),VLOOKUP(M134,$DK$7:$DL$107,2,FALSE))))</f>
        <v>0</v>
      </c>
      <c r="W134" s="6" t="e">
        <f t="shared" ref="W134:W197" si="53">ROUND((C134-S134*(1-$V$3)-V134*(IF($DV$4=1,1,0))-R134*(1-$U$3))/$W$3-R134*$U$3-S134*$V$3-(SUM(T134:V134)-MIN(T134:V134))*$T$3,2)</f>
        <v>#N/A</v>
      </c>
      <c r="X134" s="65" cm="1">
        <f t="array" aca="1" ref="X134" ca="1">SUM(IF((IF(E134=0,INDIRECT(_xlfn.CONCAT($CQ$1,MATCH(F134,$CP$7:$CP$100,0)+6)):INDIRECT(_xlfn.CONCAT($CQ$1,MATCH(F134,$CP$7:$CP$100,0)+6+SUM(IF((F134=$CP$7:$CP$59)=TRUE,1,0))-1)),INDIRECT(_xlfn.CONCAT($CM$1,MATCH(E134,$CL$7:$CL$100,0)+6)):INDIRECT(_xlfn.CONCAT($CM$1,MATCH(E134,$CL$7:$CL$100,0)+6+SUM(IF((E134=$CL$7:$CL$59)=TRUE,1,0))-1)))*$S$3*$Q134)=0,0,1))</f>
        <v>2</v>
      </c>
      <c r="Y134" s="65" t="e" cm="1">
        <f t="array" aca="1" ref="Y134" ca="1">SUM(IF((TRANSPOSE(MMULT(MMULT(_xlfn.MUNIT(X134),IF(ROUND(MMULT(IF(E134=0,INDIRECT(_xlfn.CONCAT($CQ$1,MATCH(F134,$CP$7:$CP$100,0)+6)):INDIRECT(_xlfn.CONCAT($CQ$1,MATCH(F134,$CP$7:$CP$100,0)+6+SUM(IF((F134=$CP$7:$CP$59)=TRUE,1,0))-1)),INDIRECT(_xlfn.CONCAT($CM$1,MATCH(E134,$CL$7:$CL$100,0)+6)):INDIRECT(_xlfn.CONCAT($CM$1,MATCH(E134,$CL$7:$CL$100,0)+6+SUM(IF((E134=$CL$7:$CL$59)=TRUE,1,0))-1)))*$S$3*$Q134,1/TRANSPOSE(W134-INDIRECT(_xlfn.CONCAT($CI$1,MATCH(D134,$CH$7:$CH$100,0)+6)):INDIRECT(_xlfn.CONCAT($CI$1,MATCH(D134,$CH$7:$CH$100,0)+6+SUM(IF((D134=$CH$7:$CH$59)=TRUE,1,0))-1))*$R$3)),1)=1,1,0)),W134-INDIRECT(_xlfn.CONCAT($CI$1,MATCH(D134,$CH$7:$CH$100,0)+6)):INDIRECT(_xlfn.CONCAT($CI$1,MATCH(D134,$CH$7:$CH$100,0)+6+SUM(IF((D134=$CH$7:$CH$59)=TRUE,1,0))-1))*$R$3)))=0,0,1))</f>
        <v>#N/A</v>
      </c>
      <c r="Z134" s="65"/>
      <c r="AA134" s="65" t="str" cm="1">
        <f t="array" aca="1" ref="AA134" ca="1">IFERROR(ROUND(IF(_xlfn._xlws.SORT(TRANSPOSE(MMULT(MMULT(_xlfn.MUNIT(X134),IF(ROUND(MMULT(IF(E134=0,IF($DW$4=1,INDIRECT(_xlfn.CONCAT($CY$1,MATCH(F134,$CX$7:$CX$100,0)+6)):INDIRECT(_xlfn.CONCAT($CY$1,MATCH(F134,$CX$7:$CX$100,0)+6+SUM(IF((F134=$CX$7:$CX$59)=TRUE,1,0))-1)),INDIRECT(_xlfn.CONCAT($CQ$1,MATCH(F134,$CP$7:$CP$100,0)+6)):INDIRECT(_xlfn.CONCAT($CQ$1,MATCH(F134,$CP$7:$CP$100,0)+6+SUM(IF((F134=$CP$7:$CP$59)=TRUE,1,0))-1))),IF(OR($DW$4=2,$DW$4=3),INDIRECT(_xlfn.CONCAT($CU$1,MATCH(E134,$CT$7:$CT$100,0)+6)):INDIRECT(_xlfn.CONCAT($CU$1,MATCH(E134,$CT$7:$CT$100,0)+6+SUM(IF((E134=$CT$7:$CT$59)=TRUE,1,0))-1)),INDIRECT(_xlfn.CONCAT($CM$1,MATCH(E134,$CL$7:$CL$100,0)+6)):INDIRECT(_xlfn.CONCAT($CM$1,MATCH(E134,$CL$7:$CL$100,0)+6+SUM(IF((E134=$CL$7:$CL$59)=TRUE,1,0))-1))))*$S$3*IF(AND($DV$4=4,F134=0),1.1,1),1/TRANSPOSE(W134-INDIRECT(_xlfn.CONCAT($CI$1,MATCH(D134,$CH$7:$CH$100,0)+6)):INDIRECT(_xlfn.CONCAT($CI$1,MATCH(D134,$CH$7:$CH$100,0)+6+SUM(IF((D134=$CH$7:$CH$59)=TRUE,1,0))-1))*$R$3)),3)=1,1,0)),W134-INDIRECT(_xlfn.CONCAT($CI$1,MATCH(D134,$CH$7:$CH$100,0)+6)):INDIRECT(_xlfn.CONCAT($CI$1,MATCH(D134,$CH$7:$CH$100,0)+6+SUM(IF((D134=$CH$7:$CH$59)=TRUE,1,0))-1))*$R$3))/($S$3*$Q134),1,-1,TRUE)=0,"",_xlfn._xlws.SORT(TRANSPOSE(MMULT(MMULT(_xlfn.MUNIT(X134),IF(ROUND(MMULT(IF(E134=0,IF($DW$4=1,INDIRECT(_xlfn.CONCAT($CY$1,MATCH(F134,$CX$7:$CX$100,0)+6)):INDIRECT(_xlfn.CONCAT($CY$1,MATCH(F134,$CX$7:$CX$100,0)+6+SUM(IF((F134=$CX$7:$CX$59)=TRUE,1,0))-1)),INDIRECT(_xlfn.CONCAT($CQ$1,MATCH(F134,$CP$7:$CP$100,0)+6)):INDIRECT(_xlfn.CONCAT($CQ$1,MATCH(F134,$CP$7:$CP$100,0)+6+SUM(IF((F134=$CP$7:$CP$59)=TRUE,1,0))-1))),IF(OR($DW$4=2,$DW$4=3),INDIRECT(_xlfn.CONCAT($CU$1,MATCH(E134,$CT$7:$CT$100,0)+6)):INDIRECT(_xlfn.CONCAT($CU$1,MATCH(E134,$CT$7:$CT$100,0)+6+SUM(IF((E134=$CT$7:$CT$59)=TRUE,1,0))-1)),INDIRECT(_xlfn.CONCAT($CM$1,MATCH(E134,$CL$7:$CL$100,0)+6)):INDIRECT(_xlfn.CONCAT($CM$1,MATCH(E134,$CL$7:$CL$100,0)+6+SUM(IF((E134=$CL$7:$CL$59)=TRUE,1,0))-1))))*$S$3*IF(AND($DV$4=4,F134=0),1.1,1),1/TRANSPOSE(W134-INDIRECT(_xlfn.CONCAT($CI$1,MATCH(D134,$CH$7:$CH$100,0)+6)):INDIRECT(_xlfn.CONCAT($CI$1,MATCH(D134,$CH$7:$CH$100,0)+6+SUM(IF((D134=$CH$7:$CH$59)=TRUE,1,0))-1))*$R$3)),3)=1,1,0)),W134-INDIRECT(_xlfn.CONCAT($CI$1,MATCH(D134,$CH$7:$CH$100,0)+6)):INDIRECT(_xlfn.CONCAT($CI$1,MATCH(D134,$CH$7:$CH$100,0)+6+SUM(IF((D134=$CH$7:$CH$59)=TRUE,1,0))-1))*$R$3))/($S$3*$Q134),1,-1,TRUE)),1),"")</f>
        <v/>
      </c>
      <c r="AB134" s="65"/>
      <c r="AC134" s="65"/>
      <c r="AD134" s="65"/>
      <c r="AE134" s="65"/>
      <c r="AF134" s="65"/>
      <c r="AG134" s="65"/>
      <c r="AH134" s="65"/>
      <c r="AI134" s="6"/>
      <c r="AJ134" s="28" t="str">
        <f t="shared" ca="1" si="45"/>
        <v/>
      </c>
      <c r="AK134" s="29" t="str">
        <f t="shared" si="46"/>
        <v/>
      </c>
      <c r="AL134" s="29" t="str">
        <f t="shared" si="47"/>
        <v/>
      </c>
      <c r="AM134" s="29" t="str">
        <f t="shared" si="48"/>
        <v/>
      </c>
      <c r="AN134" s="112" t="str">
        <f t="shared" si="49"/>
        <v/>
      </c>
      <c r="AO134" s="28" t="str">
        <f t="shared" ca="1" si="36"/>
        <v/>
      </c>
      <c r="AP134" s="29" t="str">
        <f t="shared" si="37"/>
        <v/>
      </c>
      <c r="AQ134" s="29" t="str">
        <f t="shared" si="38"/>
        <v/>
      </c>
      <c r="AR134" s="29" t="str">
        <f t="shared" si="39"/>
        <v/>
      </c>
      <c r="AS134" s="30" t="str">
        <f t="shared" si="40"/>
        <v/>
      </c>
      <c r="AT134" s="6"/>
      <c r="AU134" s="20"/>
      <c r="AV134" s="20"/>
      <c r="AW134" s="44">
        <f t="shared" si="50"/>
        <v>12</v>
      </c>
      <c r="AX134" s="35" t="e">
        <f t="shared" si="51"/>
        <v>#N/A</v>
      </c>
      <c r="AY134" s="35" t="e" cm="1">
        <f t="array" ref="AY134">_xlfn.XMATCH(1,IF(IF((AU134=$DP$24:$EO$24)=TRUE,1,0)+IF((AV134=$DP$25:$EO$25)=TRUE,1,0)=2,1,0))</f>
        <v>#N/A</v>
      </c>
      <c r="AZ134" s="35" t="str" cm="1">
        <f t="array" aca="1" ref="AZ134:BD134" ca="1">AJ134:AN134</f>
        <v/>
      </c>
      <c r="BA134" s="35" t="str">
        <f ca="1"/>
        <v/>
      </c>
      <c r="BB134" s="35" t="str">
        <f ca="1"/>
        <v/>
      </c>
      <c r="BC134" s="35" t="str">
        <f ca="1"/>
        <v/>
      </c>
      <c r="BD134" s="35" t="str">
        <f ca="1"/>
        <v/>
      </c>
      <c r="BE134" s="35">
        <f t="shared" si="52"/>
        <v>0</v>
      </c>
      <c r="BF134" s="35" t="e" cm="1">
        <f t="array" ref="BF134">IF(AND(BE134=1,AX134&lt;&gt;1),VLOOKUP(E134,변환표준점수!$H$8:$O$60,_xlfn.XMATCH('표점 계산기'!$AU134,변환표준점수!$I$6:$O$6)+1,FALSE),IF(AND($E134=0,$DW$4=1),INDEX($CQ$7:$CQ$73,SUM(IF(AO134=$CY$7:$CY$59,ROW($A$1:$A$50),0))),IF(AND($E134&lt;&gt;0,$DW$4&lt;&gt;1),INDEX($CM$7:$CM$73,SUM(IF(AO134=$CU$7:$CU$59,ROW($A$1:$A$50),0))),AO134:AS134)))</f>
        <v>#N/A</v>
      </c>
      <c r="BG134" s="35"/>
      <c r="BH134" s="35"/>
      <c r="BI134" s="35"/>
      <c r="BJ134" s="35"/>
      <c r="BK134" s="35" t="e">
        <f>VLOOKUP(G134,변환표준점수!$X$8:$AM$16,_xlfn.XMATCH(AU134,변환표준점수!$Y$5:$AM$5)+IF(OR(AW134=6,AW134=7,AW134=10,AW134=11),IF(AX134=1,0,1),0)+1,FALSE)</f>
        <v>#N/A</v>
      </c>
      <c r="BL134" s="35" t="e">
        <f>VLOOKUP(H134,변환표준점수!$AO$8:$BE$16,_xlfn.XMATCH(AU134,변환표준점수!$AP$5:$BE$5)+IF(OR(AW134=3,AW134=6,AW134=8,AW134=9,AW134=10),IF(AX134=1,0,1),0)+1,FALSE)</f>
        <v>#N/A</v>
      </c>
      <c r="BM134" s="35" t="e">
        <f>IF(I134=0,VLOOKUP(K134,변환표준점수!$BU$8:$CF$62,'표점 계산기'!$AW134+1,FALSE),VLOOKUP(I134,변환표준점수!$BH$8:$BS$62,'표점 계산기'!$AW134+1,FALSE))</f>
        <v>#N/A</v>
      </c>
      <c r="BN134" s="35" t="e">
        <f>IF(J134=0,VLOOKUP(L134,변환표준점수!$BU$8:$CF$62,'표점 계산기'!$AW134+1,FALSE),VLOOKUP(J134,변환표준점수!$BH$8:$BS$62,'표점 계산기'!$AW134+1,FALSE))</f>
        <v>#N/A</v>
      </c>
      <c r="BO134" s="35" cm="1">
        <f t="array" ref="BO134">IF(M134=0,0,IF(OR(AW134=3,AW134=4),0,IF(AW134=1,INDEX($DI$7:$DI$15,SUM(IF(M134&lt;$DH$7:$DH$15=TRUE,1,0))+1),VLOOKUP(M134,변환표준점수!$BH$8:$BS$62,'표점 계산기'!AW134+1,FALSE))))</f>
        <v>0</v>
      </c>
      <c r="BP134" s="35" t="e" cm="1">
        <f t="array" ref="BP134">INDEX($DP$24:$EO$31,COLUMN(C129),$AY134)</f>
        <v>#N/A</v>
      </c>
      <c r="BQ134" s="35" t="e" cm="1">
        <f t="array" ref="BQ134">INDEX($DP$24:$EO$31,COLUMN(D129),$AY134)</f>
        <v>#N/A</v>
      </c>
      <c r="BR134" s="35" t="e" cm="1">
        <f t="array" ref="BR134">INDEX($DP$24:$EO$31,COLUMN(E129),$AY134)</f>
        <v>#N/A</v>
      </c>
      <c r="BS134" s="35" t="e" cm="1">
        <f t="array" ref="BS134">INDEX($DP$24:$EO$31,COLUMN(F129),$AY134)</f>
        <v>#N/A</v>
      </c>
      <c r="BT134" s="35" t="e" cm="1">
        <f t="array" ref="BT134">INDEX($DP$24:$EO$31,COLUMN(G129),$AY134)</f>
        <v>#N/A</v>
      </c>
      <c r="BU134" s="35" t="e" cm="1">
        <f t="array" ref="BU134">INDEX($DP$24:$EO$31,COLUMN(H129),$AY134)</f>
        <v>#N/A</v>
      </c>
      <c r="BV134" s="59" t="str" cm="1">
        <f t="array" aca="1" ref="BV134:BZ134" ca="1">IFERROR(ROUND(IF(IFERROR(BF134:BJ134/BF134:BJ134,0)=1,(IFERROR(AZ134:BD134*BP134,0)+IFERROR(BF134:BJ134*BQ134,0)+(SUM(BM134:BO134)-MIN(BM134:BO134))*BR134+BK134*BS134+BL134*BT134)*BU134+BK134*(1-BS134)+BL134*(1-BT134)+IF(AW134=1,BO134,0),""),2),"")</f>
        <v/>
      </c>
      <c r="BW134" s="48" t="str">
        <f ca="1"/>
        <v/>
      </c>
      <c r="BX134" s="48" t="str">
        <f ca="1"/>
        <v/>
      </c>
      <c r="BY134" s="48" t="str">
        <f ca="1"/>
        <v/>
      </c>
      <c r="BZ134" s="60" t="str">
        <f ca="1"/>
        <v/>
      </c>
      <c r="CA134" s="6"/>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6"/>
      <c r="DV134" s="6"/>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row>
    <row r="135" spans="1:162" x14ac:dyDescent="0.3">
      <c r="A135" s="5"/>
      <c r="B135" s="17" t="str">
        <f t="shared" ref="B135:B198" si="54">IF(C135=0,"",ROW(A130))</f>
        <v/>
      </c>
      <c r="C135" s="23"/>
      <c r="D135" s="23"/>
      <c r="E135" s="23"/>
      <c r="F135" s="23"/>
      <c r="G135" s="23"/>
      <c r="H135" s="24"/>
      <c r="I135" s="24"/>
      <c r="J135" s="24"/>
      <c r="K135" s="24"/>
      <c r="L135" s="24"/>
      <c r="M135" s="24"/>
      <c r="N135" s="23"/>
      <c r="O135" s="24"/>
      <c r="P135" s="6"/>
      <c r="Q135" s="65">
        <f t="shared" ref="Q135:Q198" si="55">IF(AND($DV$4=4,F135=0)=TRUE,1.1,1)</f>
        <v>1</v>
      </c>
      <c r="R135" s="6" t="e">
        <f t="shared" si="41"/>
        <v>#N/A</v>
      </c>
      <c r="S135" s="6" t="e">
        <f t="shared" si="42"/>
        <v>#N/A</v>
      </c>
      <c r="T135" s="6" t="e">
        <f t="shared" si="43"/>
        <v>#N/A</v>
      </c>
      <c r="U135" s="6" t="e">
        <f t="shared" si="44"/>
        <v>#N/A</v>
      </c>
      <c r="V135" s="8" cm="1">
        <f t="array" ref="V135">IF(M135=0,0,IF(OR($DV$4=3,$DV$4=4),0,IF($DV$4=1,INDEX($DI$7:$DI$15,SUM(IF(M135&lt;$DH$7:$DH$15=TRUE,1,0))+1),VLOOKUP(M135,$DK$7:$DL$107,2,FALSE))))</f>
        <v>0</v>
      </c>
      <c r="W135" s="6" t="e">
        <f t="shared" si="53"/>
        <v>#N/A</v>
      </c>
      <c r="X135" s="65" cm="1">
        <f t="array" aca="1" ref="X135" ca="1">SUM(IF((IF(E135=0,INDIRECT(_xlfn.CONCAT($CQ$1,MATCH(F135,$CP$7:$CP$100,0)+6)):INDIRECT(_xlfn.CONCAT($CQ$1,MATCH(F135,$CP$7:$CP$100,0)+6+SUM(IF((F135=$CP$7:$CP$59)=TRUE,1,0))-1)),INDIRECT(_xlfn.CONCAT($CM$1,MATCH(E135,$CL$7:$CL$100,0)+6)):INDIRECT(_xlfn.CONCAT($CM$1,MATCH(E135,$CL$7:$CL$100,0)+6+SUM(IF((E135=$CL$7:$CL$59)=TRUE,1,0))-1)))*$S$3*$Q135)=0,0,1))</f>
        <v>2</v>
      </c>
      <c r="Y135" s="65" t="e" cm="1">
        <f t="array" aca="1" ref="Y135" ca="1">SUM(IF((TRANSPOSE(MMULT(MMULT(_xlfn.MUNIT(X135),IF(ROUND(MMULT(IF(E135=0,INDIRECT(_xlfn.CONCAT($CQ$1,MATCH(F135,$CP$7:$CP$100,0)+6)):INDIRECT(_xlfn.CONCAT($CQ$1,MATCH(F135,$CP$7:$CP$100,0)+6+SUM(IF((F135=$CP$7:$CP$59)=TRUE,1,0))-1)),INDIRECT(_xlfn.CONCAT($CM$1,MATCH(E135,$CL$7:$CL$100,0)+6)):INDIRECT(_xlfn.CONCAT($CM$1,MATCH(E135,$CL$7:$CL$100,0)+6+SUM(IF((E135=$CL$7:$CL$59)=TRUE,1,0))-1)))*$S$3*$Q135,1/TRANSPOSE(W135-INDIRECT(_xlfn.CONCAT($CI$1,MATCH(D135,$CH$7:$CH$100,0)+6)):INDIRECT(_xlfn.CONCAT($CI$1,MATCH(D135,$CH$7:$CH$100,0)+6+SUM(IF((D135=$CH$7:$CH$59)=TRUE,1,0))-1))*$R$3)),1)=1,1,0)),W135-INDIRECT(_xlfn.CONCAT($CI$1,MATCH(D135,$CH$7:$CH$100,0)+6)):INDIRECT(_xlfn.CONCAT($CI$1,MATCH(D135,$CH$7:$CH$100,0)+6+SUM(IF((D135=$CH$7:$CH$59)=TRUE,1,0))-1))*$R$3)))=0,0,1))</f>
        <v>#N/A</v>
      </c>
      <c r="Z135" s="65"/>
      <c r="AA135" s="65" t="str" cm="1">
        <f t="array" aca="1" ref="AA135" ca="1">IFERROR(ROUND(IF(_xlfn._xlws.SORT(TRANSPOSE(MMULT(MMULT(_xlfn.MUNIT(X135),IF(ROUND(MMULT(IF(E135=0,IF($DW$4=1,INDIRECT(_xlfn.CONCAT($CY$1,MATCH(F135,$CX$7:$CX$100,0)+6)):INDIRECT(_xlfn.CONCAT($CY$1,MATCH(F135,$CX$7:$CX$100,0)+6+SUM(IF((F135=$CX$7:$CX$59)=TRUE,1,0))-1)),INDIRECT(_xlfn.CONCAT($CQ$1,MATCH(F135,$CP$7:$CP$100,0)+6)):INDIRECT(_xlfn.CONCAT($CQ$1,MATCH(F135,$CP$7:$CP$100,0)+6+SUM(IF((F135=$CP$7:$CP$59)=TRUE,1,0))-1))),IF(OR($DW$4=2,$DW$4=3),INDIRECT(_xlfn.CONCAT($CU$1,MATCH(E135,$CT$7:$CT$100,0)+6)):INDIRECT(_xlfn.CONCAT($CU$1,MATCH(E135,$CT$7:$CT$100,0)+6+SUM(IF((E135=$CT$7:$CT$59)=TRUE,1,0))-1)),INDIRECT(_xlfn.CONCAT($CM$1,MATCH(E135,$CL$7:$CL$100,0)+6)):INDIRECT(_xlfn.CONCAT($CM$1,MATCH(E135,$CL$7:$CL$100,0)+6+SUM(IF((E135=$CL$7:$CL$59)=TRUE,1,0))-1))))*$S$3*IF(AND($DV$4=4,F135=0),1.1,1),1/TRANSPOSE(W135-INDIRECT(_xlfn.CONCAT($CI$1,MATCH(D135,$CH$7:$CH$100,0)+6)):INDIRECT(_xlfn.CONCAT($CI$1,MATCH(D135,$CH$7:$CH$100,0)+6+SUM(IF((D135=$CH$7:$CH$59)=TRUE,1,0))-1))*$R$3)),3)=1,1,0)),W135-INDIRECT(_xlfn.CONCAT($CI$1,MATCH(D135,$CH$7:$CH$100,0)+6)):INDIRECT(_xlfn.CONCAT($CI$1,MATCH(D135,$CH$7:$CH$100,0)+6+SUM(IF((D135=$CH$7:$CH$59)=TRUE,1,0))-1))*$R$3))/($S$3*$Q135),1,-1,TRUE)=0,"",_xlfn._xlws.SORT(TRANSPOSE(MMULT(MMULT(_xlfn.MUNIT(X135),IF(ROUND(MMULT(IF(E135=0,IF($DW$4=1,INDIRECT(_xlfn.CONCAT($CY$1,MATCH(F135,$CX$7:$CX$100,0)+6)):INDIRECT(_xlfn.CONCAT($CY$1,MATCH(F135,$CX$7:$CX$100,0)+6+SUM(IF((F135=$CX$7:$CX$59)=TRUE,1,0))-1)),INDIRECT(_xlfn.CONCAT($CQ$1,MATCH(F135,$CP$7:$CP$100,0)+6)):INDIRECT(_xlfn.CONCAT($CQ$1,MATCH(F135,$CP$7:$CP$100,0)+6+SUM(IF((F135=$CP$7:$CP$59)=TRUE,1,0))-1))),IF(OR($DW$4=2,$DW$4=3),INDIRECT(_xlfn.CONCAT($CU$1,MATCH(E135,$CT$7:$CT$100,0)+6)):INDIRECT(_xlfn.CONCAT($CU$1,MATCH(E135,$CT$7:$CT$100,0)+6+SUM(IF((E135=$CT$7:$CT$59)=TRUE,1,0))-1)),INDIRECT(_xlfn.CONCAT($CM$1,MATCH(E135,$CL$7:$CL$100,0)+6)):INDIRECT(_xlfn.CONCAT($CM$1,MATCH(E135,$CL$7:$CL$100,0)+6+SUM(IF((E135=$CL$7:$CL$59)=TRUE,1,0))-1))))*$S$3*IF(AND($DV$4=4,F135=0),1.1,1),1/TRANSPOSE(W135-INDIRECT(_xlfn.CONCAT($CI$1,MATCH(D135,$CH$7:$CH$100,0)+6)):INDIRECT(_xlfn.CONCAT($CI$1,MATCH(D135,$CH$7:$CH$100,0)+6+SUM(IF((D135=$CH$7:$CH$59)=TRUE,1,0))-1))*$R$3)),3)=1,1,0)),W135-INDIRECT(_xlfn.CONCAT($CI$1,MATCH(D135,$CH$7:$CH$100,0)+6)):INDIRECT(_xlfn.CONCAT($CI$1,MATCH(D135,$CH$7:$CH$100,0)+6+SUM(IF((D135=$CH$7:$CH$59)=TRUE,1,0))-1))*$R$3))/($S$3*$Q135),1,-1,TRUE)),1),"")</f>
        <v/>
      </c>
      <c r="AB135" s="65"/>
      <c r="AC135" s="65"/>
      <c r="AD135" s="65"/>
      <c r="AE135" s="65"/>
      <c r="AF135" s="65"/>
      <c r="AG135" s="65"/>
      <c r="AH135" s="65"/>
      <c r="AI135" s="6"/>
      <c r="AJ135" s="28" t="str">
        <f t="shared" ca="1" si="45"/>
        <v/>
      </c>
      <c r="AK135" s="29" t="str">
        <f t="shared" si="46"/>
        <v/>
      </c>
      <c r="AL135" s="29" t="str">
        <f t="shared" si="47"/>
        <v/>
      </c>
      <c r="AM135" s="29" t="str">
        <f t="shared" si="48"/>
        <v/>
      </c>
      <c r="AN135" s="112" t="str">
        <f t="shared" si="49"/>
        <v/>
      </c>
      <c r="AO135" s="28" t="str">
        <f t="shared" ref="AO135:AO198" ca="1" si="56">IFERROR(IF(IF(AA135&gt;200,AA135/2,AA135)=0,"",IF(AA135&gt;200,AA135/2,AA135)),"")</f>
        <v/>
      </c>
      <c r="AP135" s="29" t="str">
        <f t="shared" ref="AP135:AP198" si="57">IFERROR(IF(IF(AB135&gt;200,AB135/2,AB135)=0,"",IF(AB135&gt;200,AB135/2,AB135)),"")</f>
        <v/>
      </c>
      <c r="AQ135" s="29" t="str">
        <f t="shared" ref="AQ135:AQ198" si="58">IFERROR(IF(IF(AC135&gt;200,AC135/2,AC135)=0,"",IF(AC135&gt;200,AC135/2,AC135)),"")</f>
        <v/>
      </c>
      <c r="AR135" s="29" t="str">
        <f t="shared" ref="AR135:AR198" si="59">IFERROR(IF(IF(AD135&gt;200,AD135/2,AD135)=0,"",IF(AD135&gt;200,AD135/2,AD135)),"")</f>
        <v/>
      </c>
      <c r="AS135" s="30" t="str">
        <f t="shared" ref="AS135:AS198" si="60">IFERROR(IF(IF(AE135&gt;200,AE135/2,AE135)=0,"",IF(AE135&gt;200,AE135/2,AE135)),"")</f>
        <v/>
      </c>
      <c r="AT135" s="6"/>
      <c r="AU135" s="20"/>
      <c r="AV135" s="20"/>
      <c r="AW135" s="44">
        <f t="shared" si="50"/>
        <v>12</v>
      </c>
      <c r="AX135" s="35" t="e">
        <f t="shared" si="51"/>
        <v>#N/A</v>
      </c>
      <c r="AY135" s="35" t="e" cm="1">
        <f t="array" ref="AY135">_xlfn.XMATCH(1,IF(IF((AU135=$DP$24:$EO$24)=TRUE,1,0)+IF((AV135=$DP$25:$EO$25)=TRUE,1,0)=2,1,0))</f>
        <v>#N/A</v>
      </c>
      <c r="AZ135" s="35" t="str" cm="1">
        <f t="array" aca="1" ref="AZ135:BD135" ca="1">AJ135:AN135</f>
        <v/>
      </c>
      <c r="BA135" s="35" t="str">
        <f ca="1"/>
        <v/>
      </c>
      <c r="BB135" s="35" t="str">
        <f ca="1"/>
        <v/>
      </c>
      <c r="BC135" s="35" t="str">
        <f ca="1"/>
        <v/>
      </c>
      <c r="BD135" s="35" t="str">
        <f ca="1"/>
        <v/>
      </c>
      <c r="BE135" s="35">
        <f t="shared" si="52"/>
        <v>0</v>
      </c>
      <c r="BF135" s="35" t="e" cm="1">
        <f t="array" ref="BF135">IF(AND(BE135=1,AX135&lt;&gt;1),VLOOKUP(E135,변환표준점수!$H$8:$O$60,_xlfn.XMATCH('표점 계산기'!$AU135,변환표준점수!$I$6:$O$6)+1,FALSE),IF(AND($E135=0,$DW$4=1),INDEX($CQ$7:$CQ$73,SUM(IF(AO135=$CY$7:$CY$59,ROW($A$1:$A$50),0))),IF(AND($E135&lt;&gt;0,$DW$4&lt;&gt;1),INDEX($CM$7:$CM$73,SUM(IF(AO135=$CU$7:$CU$59,ROW($A$1:$A$50),0))),AO135:AS135)))</f>
        <v>#N/A</v>
      </c>
      <c r="BG135" s="35"/>
      <c r="BH135" s="35"/>
      <c r="BI135" s="35"/>
      <c r="BJ135" s="35"/>
      <c r="BK135" s="35" t="e">
        <f>VLOOKUP(G135,변환표준점수!$X$8:$AM$16,_xlfn.XMATCH(AU135,변환표준점수!$Y$5:$AM$5)+IF(OR(AW135=6,AW135=7,AW135=10,AW135=11),IF(AX135=1,0,1),0)+1,FALSE)</f>
        <v>#N/A</v>
      </c>
      <c r="BL135" s="35" t="e">
        <f>VLOOKUP(H135,변환표준점수!$AO$8:$BE$16,_xlfn.XMATCH(AU135,변환표준점수!$AP$5:$BE$5)+IF(OR(AW135=3,AW135=6,AW135=8,AW135=9,AW135=10),IF(AX135=1,0,1),0)+1,FALSE)</f>
        <v>#N/A</v>
      </c>
      <c r="BM135" s="35" t="e">
        <f>IF(I135=0,VLOOKUP(K135,변환표준점수!$BU$8:$CF$62,'표점 계산기'!$AW135+1,FALSE),VLOOKUP(I135,변환표준점수!$BH$8:$BS$62,'표점 계산기'!$AW135+1,FALSE))</f>
        <v>#N/A</v>
      </c>
      <c r="BN135" s="35" t="e">
        <f>IF(J135=0,VLOOKUP(L135,변환표준점수!$BU$8:$CF$62,'표점 계산기'!$AW135+1,FALSE),VLOOKUP(J135,변환표준점수!$BH$8:$BS$62,'표점 계산기'!$AW135+1,FALSE))</f>
        <v>#N/A</v>
      </c>
      <c r="BO135" s="35" cm="1">
        <f t="array" ref="BO135">IF(M135=0,0,IF(OR(AW135=3,AW135=4),0,IF(AW135=1,INDEX($DI$7:$DI$15,SUM(IF(M135&lt;$DH$7:$DH$15=TRUE,1,0))+1),VLOOKUP(M135,변환표준점수!$BH$8:$BS$62,'표점 계산기'!AW135+1,FALSE))))</f>
        <v>0</v>
      </c>
      <c r="BP135" s="35" t="e" cm="1">
        <f t="array" ref="BP135">INDEX($DP$24:$EO$31,COLUMN(C130),$AY135)</f>
        <v>#N/A</v>
      </c>
      <c r="BQ135" s="35" t="e" cm="1">
        <f t="array" ref="BQ135">INDEX($DP$24:$EO$31,COLUMN(D130),$AY135)</f>
        <v>#N/A</v>
      </c>
      <c r="BR135" s="35" t="e" cm="1">
        <f t="array" ref="BR135">INDEX($DP$24:$EO$31,COLUMN(E130),$AY135)</f>
        <v>#N/A</v>
      </c>
      <c r="BS135" s="35" t="e" cm="1">
        <f t="array" ref="BS135">INDEX($DP$24:$EO$31,COLUMN(F130),$AY135)</f>
        <v>#N/A</v>
      </c>
      <c r="BT135" s="35" t="e" cm="1">
        <f t="array" ref="BT135">INDEX($DP$24:$EO$31,COLUMN(G130),$AY135)</f>
        <v>#N/A</v>
      </c>
      <c r="BU135" s="35" t="e" cm="1">
        <f t="array" ref="BU135">INDEX($DP$24:$EO$31,COLUMN(H130),$AY135)</f>
        <v>#N/A</v>
      </c>
      <c r="BV135" s="59" t="str" cm="1">
        <f t="array" aca="1" ref="BV135:BZ135" ca="1">IFERROR(ROUND(IF(IFERROR(BF135:BJ135/BF135:BJ135,0)=1,(IFERROR(AZ135:BD135*BP135,0)+IFERROR(BF135:BJ135*BQ135,0)+(SUM(BM135:BO135)-MIN(BM135:BO135))*BR135+BK135*BS135+BL135*BT135)*BU135+BK135*(1-BS135)+BL135*(1-BT135)+IF(AW135=1,BO135,0),""),2),"")</f>
        <v/>
      </c>
      <c r="BW135" s="48" t="str">
        <f ca="1"/>
        <v/>
      </c>
      <c r="BX135" s="48" t="str">
        <f ca="1"/>
        <v/>
      </c>
      <c r="BY135" s="48" t="str">
        <f ca="1"/>
        <v/>
      </c>
      <c r="BZ135" s="60" t="str">
        <f ca="1"/>
        <v/>
      </c>
      <c r="CA135" s="6"/>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6"/>
      <c r="DV135" s="6"/>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row>
    <row r="136" spans="1:162" x14ac:dyDescent="0.3">
      <c r="A136" s="5"/>
      <c r="B136" s="17" t="str">
        <f t="shared" si="54"/>
        <v/>
      </c>
      <c r="C136" s="23"/>
      <c r="D136" s="23"/>
      <c r="E136" s="23"/>
      <c r="F136" s="23"/>
      <c r="G136" s="23"/>
      <c r="H136" s="24"/>
      <c r="I136" s="24"/>
      <c r="J136" s="24"/>
      <c r="K136" s="24"/>
      <c r="L136" s="24"/>
      <c r="M136" s="24"/>
      <c r="N136" s="23"/>
      <c r="O136" s="24"/>
      <c r="P136" s="6"/>
      <c r="Q136" s="65">
        <f t="shared" si="55"/>
        <v>1</v>
      </c>
      <c r="R136" s="6" t="e">
        <f t="shared" si="41"/>
        <v>#N/A</v>
      </c>
      <c r="S136" s="6" t="e">
        <f t="shared" si="42"/>
        <v>#N/A</v>
      </c>
      <c r="T136" s="6" t="e">
        <f t="shared" si="43"/>
        <v>#N/A</v>
      </c>
      <c r="U136" s="6" t="e">
        <f t="shared" si="44"/>
        <v>#N/A</v>
      </c>
      <c r="V136" s="8" cm="1">
        <f t="array" ref="V136">IF(M136=0,0,IF(OR($DV$4=3,$DV$4=4),0,IF($DV$4=1,INDEX($DI$7:$DI$15,SUM(IF(M136&lt;$DH$7:$DH$15=TRUE,1,0))+1),VLOOKUP(M136,$DK$7:$DL$107,2,FALSE))))</f>
        <v>0</v>
      </c>
      <c r="W136" s="6" t="e">
        <f t="shared" si="53"/>
        <v>#N/A</v>
      </c>
      <c r="X136" s="65" cm="1">
        <f t="array" aca="1" ref="X136" ca="1">SUM(IF((IF(E136=0,INDIRECT(_xlfn.CONCAT($CQ$1,MATCH(F136,$CP$7:$CP$100,0)+6)):INDIRECT(_xlfn.CONCAT($CQ$1,MATCH(F136,$CP$7:$CP$100,0)+6+SUM(IF((F136=$CP$7:$CP$59)=TRUE,1,0))-1)),INDIRECT(_xlfn.CONCAT($CM$1,MATCH(E136,$CL$7:$CL$100,0)+6)):INDIRECT(_xlfn.CONCAT($CM$1,MATCH(E136,$CL$7:$CL$100,0)+6+SUM(IF((E136=$CL$7:$CL$59)=TRUE,1,0))-1)))*$S$3*$Q136)=0,0,1))</f>
        <v>2</v>
      </c>
      <c r="Y136" s="65" t="e" cm="1">
        <f t="array" aca="1" ref="Y136" ca="1">SUM(IF((TRANSPOSE(MMULT(MMULT(_xlfn.MUNIT(X136),IF(ROUND(MMULT(IF(E136=0,INDIRECT(_xlfn.CONCAT($CQ$1,MATCH(F136,$CP$7:$CP$100,0)+6)):INDIRECT(_xlfn.CONCAT($CQ$1,MATCH(F136,$CP$7:$CP$100,0)+6+SUM(IF((F136=$CP$7:$CP$59)=TRUE,1,0))-1)),INDIRECT(_xlfn.CONCAT($CM$1,MATCH(E136,$CL$7:$CL$100,0)+6)):INDIRECT(_xlfn.CONCAT($CM$1,MATCH(E136,$CL$7:$CL$100,0)+6+SUM(IF((E136=$CL$7:$CL$59)=TRUE,1,0))-1)))*$S$3*$Q136,1/TRANSPOSE(W136-INDIRECT(_xlfn.CONCAT($CI$1,MATCH(D136,$CH$7:$CH$100,0)+6)):INDIRECT(_xlfn.CONCAT($CI$1,MATCH(D136,$CH$7:$CH$100,0)+6+SUM(IF((D136=$CH$7:$CH$59)=TRUE,1,0))-1))*$R$3)),1)=1,1,0)),W136-INDIRECT(_xlfn.CONCAT($CI$1,MATCH(D136,$CH$7:$CH$100,0)+6)):INDIRECT(_xlfn.CONCAT($CI$1,MATCH(D136,$CH$7:$CH$100,0)+6+SUM(IF((D136=$CH$7:$CH$59)=TRUE,1,0))-1))*$R$3)))=0,0,1))</f>
        <v>#N/A</v>
      </c>
      <c r="Z136" s="65"/>
      <c r="AA136" s="65" t="str" cm="1">
        <f t="array" aca="1" ref="AA136" ca="1">IFERROR(ROUND(IF(_xlfn._xlws.SORT(TRANSPOSE(MMULT(MMULT(_xlfn.MUNIT(X136),IF(ROUND(MMULT(IF(E136=0,IF($DW$4=1,INDIRECT(_xlfn.CONCAT($CY$1,MATCH(F136,$CX$7:$CX$100,0)+6)):INDIRECT(_xlfn.CONCAT($CY$1,MATCH(F136,$CX$7:$CX$100,0)+6+SUM(IF((F136=$CX$7:$CX$59)=TRUE,1,0))-1)),INDIRECT(_xlfn.CONCAT($CQ$1,MATCH(F136,$CP$7:$CP$100,0)+6)):INDIRECT(_xlfn.CONCAT($CQ$1,MATCH(F136,$CP$7:$CP$100,0)+6+SUM(IF((F136=$CP$7:$CP$59)=TRUE,1,0))-1))),IF(OR($DW$4=2,$DW$4=3),INDIRECT(_xlfn.CONCAT($CU$1,MATCH(E136,$CT$7:$CT$100,0)+6)):INDIRECT(_xlfn.CONCAT($CU$1,MATCH(E136,$CT$7:$CT$100,0)+6+SUM(IF((E136=$CT$7:$CT$59)=TRUE,1,0))-1)),INDIRECT(_xlfn.CONCAT($CM$1,MATCH(E136,$CL$7:$CL$100,0)+6)):INDIRECT(_xlfn.CONCAT($CM$1,MATCH(E136,$CL$7:$CL$100,0)+6+SUM(IF((E136=$CL$7:$CL$59)=TRUE,1,0))-1))))*$S$3*IF(AND($DV$4=4,F136=0),1.1,1),1/TRANSPOSE(W136-INDIRECT(_xlfn.CONCAT($CI$1,MATCH(D136,$CH$7:$CH$100,0)+6)):INDIRECT(_xlfn.CONCAT($CI$1,MATCH(D136,$CH$7:$CH$100,0)+6+SUM(IF((D136=$CH$7:$CH$59)=TRUE,1,0))-1))*$R$3)),3)=1,1,0)),W136-INDIRECT(_xlfn.CONCAT($CI$1,MATCH(D136,$CH$7:$CH$100,0)+6)):INDIRECT(_xlfn.CONCAT($CI$1,MATCH(D136,$CH$7:$CH$100,0)+6+SUM(IF((D136=$CH$7:$CH$59)=TRUE,1,0))-1))*$R$3))/($S$3*$Q136),1,-1,TRUE)=0,"",_xlfn._xlws.SORT(TRANSPOSE(MMULT(MMULT(_xlfn.MUNIT(X136),IF(ROUND(MMULT(IF(E136=0,IF($DW$4=1,INDIRECT(_xlfn.CONCAT($CY$1,MATCH(F136,$CX$7:$CX$100,0)+6)):INDIRECT(_xlfn.CONCAT($CY$1,MATCH(F136,$CX$7:$CX$100,0)+6+SUM(IF((F136=$CX$7:$CX$59)=TRUE,1,0))-1)),INDIRECT(_xlfn.CONCAT($CQ$1,MATCH(F136,$CP$7:$CP$100,0)+6)):INDIRECT(_xlfn.CONCAT($CQ$1,MATCH(F136,$CP$7:$CP$100,0)+6+SUM(IF((F136=$CP$7:$CP$59)=TRUE,1,0))-1))),IF(OR($DW$4=2,$DW$4=3),INDIRECT(_xlfn.CONCAT($CU$1,MATCH(E136,$CT$7:$CT$100,0)+6)):INDIRECT(_xlfn.CONCAT($CU$1,MATCH(E136,$CT$7:$CT$100,0)+6+SUM(IF((E136=$CT$7:$CT$59)=TRUE,1,0))-1)),INDIRECT(_xlfn.CONCAT($CM$1,MATCH(E136,$CL$7:$CL$100,0)+6)):INDIRECT(_xlfn.CONCAT($CM$1,MATCH(E136,$CL$7:$CL$100,0)+6+SUM(IF((E136=$CL$7:$CL$59)=TRUE,1,0))-1))))*$S$3*IF(AND($DV$4=4,F136=0),1.1,1),1/TRANSPOSE(W136-INDIRECT(_xlfn.CONCAT($CI$1,MATCH(D136,$CH$7:$CH$100,0)+6)):INDIRECT(_xlfn.CONCAT($CI$1,MATCH(D136,$CH$7:$CH$100,0)+6+SUM(IF((D136=$CH$7:$CH$59)=TRUE,1,0))-1))*$R$3)),3)=1,1,0)),W136-INDIRECT(_xlfn.CONCAT($CI$1,MATCH(D136,$CH$7:$CH$100,0)+6)):INDIRECT(_xlfn.CONCAT($CI$1,MATCH(D136,$CH$7:$CH$100,0)+6+SUM(IF((D136=$CH$7:$CH$59)=TRUE,1,0))-1))*$R$3))/($S$3*$Q136),1,-1,TRUE)),1),"")</f>
        <v/>
      </c>
      <c r="AB136" s="65"/>
      <c r="AC136" s="65"/>
      <c r="AD136" s="65"/>
      <c r="AE136" s="65"/>
      <c r="AF136" s="65"/>
      <c r="AG136" s="65"/>
      <c r="AH136" s="65"/>
      <c r="AI136" s="6"/>
      <c r="AJ136" s="28" t="str">
        <f t="shared" ca="1" si="45"/>
        <v/>
      </c>
      <c r="AK136" s="29" t="str">
        <f t="shared" si="46"/>
        <v/>
      </c>
      <c r="AL136" s="29" t="str">
        <f t="shared" si="47"/>
        <v/>
      </c>
      <c r="AM136" s="29" t="str">
        <f t="shared" si="48"/>
        <v/>
      </c>
      <c r="AN136" s="112" t="str">
        <f t="shared" si="49"/>
        <v/>
      </c>
      <c r="AO136" s="28" t="str">
        <f t="shared" ca="1" si="56"/>
        <v/>
      </c>
      <c r="AP136" s="29" t="str">
        <f t="shared" si="57"/>
        <v/>
      </c>
      <c r="AQ136" s="29" t="str">
        <f t="shared" si="58"/>
        <v/>
      </c>
      <c r="AR136" s="29" t="str">
        <f t="shared" si="59"/>
        <v/>
      </c>
      <c r="AS136" s="30" t="str">
        <f t="shared" si="60"/>
        <v/>
      </c>
      <c r="AT136" s="6"/>
      <c r="AU136" s="20"/>
      <c r="AV136" s="20"/>
      <c r="AW136" s="44">
        <f t="shared" si="50"/>
        <v>12</v>
      </c>
      <c r="AX136" s="35" t="e">
        <f t="shared" si="51"/>
        <v>#N/A</v>
      </c>
      <c r="AY136" s="35" t="e" cm="1">
        <f t="array" ref="AY136">_xlfn.XMATCH(1,IF(IF((AU136=$DP$24:$EO$24)=TRUE,1,0)+IF((AV136=$DP$25:$EO$25)=TRUE,1,0)=2,1,0))</f>
        <v>#N/A</v>
      </c>
      <c r="AZ136" s="35" t="str" cm="1">
        <f t="array" aca="1" ref="AZ136:BD136" ca="1">AJ136:AN136</f>
        <v/>
      </c>
      <c r="BA136" s="35" t="str">
        <f ca="1"/>
        <v/>
      </c>
      <c r="BB136" s="35" t="str">
        <f ca="1"/>
        <v/>
      </c>
      <c r="BC136" s="35" t="str">
        <f ca="1"/>
        <v/>
      </c>
      <c r="BD136" s="35" t="str">
        <f ca="1"/>
        <v/>
      </c>
      <c r="BE136" s="35">
        <f t="shared" si="52"/>
        <v>0</v>
      </c>
      <c r="BF136" s="35" t="e" cm="1">
        <f t="array" ref="BF136">IF(AND(BE136=1,AX136&lt;&gt;1),VLOOKUP(E136,변환표준점수!$H$8:$O$60,_xlfn.XMATCH('표점 계산기'!$AU136,변환표준점수!$I$6:$O$6)+1,FALSE),IF(AND($E136=0,$DW$4=1),INDEX($CQ$7:$CQ$73,SUM(IF(AO136=$CY$7:$CY$59,ROW($A$1:$A$50),0))),IF(AND($E136&lt;&gt;0,$DW$4&lt;&gt;1),INDEX($CM$7:$CM$73,SUM(IF(AO136=$CU$7:$CU$59,ROW($A$1:$A$50),0))),AO136:AS136)))</f>
        <v>#N/A</v>
      </c>
      <c r="BG136" s="35"/>
      <c r="BH136" s="35"/>
      <c r="BI136" s="35"/>
      <c r="BJ136" s="35"/>
      <c r="BK136" s="35" t="e">
        <f>VLOOKUP(G136,변환표준점수!$X$8:$AM$16,_xlfn.XMATCH(AU136,변환표준점수!$Y$5:$AM$5)+IF(OR(AW136=6,AW136=7,AW136=10,AW136=11),IF(AX136=1,0,1),0)+1,FALSE)</f>
        <v>#N/A</v>
      </c>
      <c r="BL136" s="35" t="e">
        <f>VLOOKUP(H136,변환표준점수!$AO$8:$BE$16,_xlfn.XMATCH(AU136,변환표준점수!$AP$5:$BE$5)+IF(OR(AW136=3,AW136=6,AW136=8,AW136=9,AW136=10),IF(AX136=1,0,1),0)+1,FALSE)</f>
        <v>#N/A</v>
      </c>
      <c r="BM136" s="35" t="e">
        <f>IF(I136=0,VLOOKUP(K136,변환표준점수!$BU$8:$CF$62,'표점 계산기'!$AW136+1,FALSE),VLOOKUP(I136,변환표준점수!$BH$8:$BS$62,'표점 계산기'!$AW136+1,FALSE))</f>
        <v>#N/A</v>
      </c>
      <c r="BN136" s="35" t="e">
        <f>IF(J136=0,VLOOKUP(L136,변환표준점수!$BU$8:$CF$62,'표점 계산기'!$AW136+1,FALSE),VLOOKUP(J136,변환표준점수!$BH$8:$BS$62,'표점 계산기'!$AW136+1,FALSE))</f>
        <v>#N/A</v>
      </c>
      <c r="BO136" s="35" cm="1">
        <f t="array" ref="BO136">IF(M136=0,0,IF(OR(AW136=3,AW136=4),0,IF(AW136=1,INDEX($DI$7:$DI$15,SUM(IF(M136&lt;$DH$7:$DH$15=TRUE,1,0))+1),VLOOKUP(M136,변환표준점수!$BH$8:$BS$62,'표점 계산기'!AW136+1,FALSE))))</f>
        <v>0</v>
      </c>
      <c r="BP136" s="35" t="e" cm="1">
        <f t="array" ref="BP136">INDEX($DP$24:$EO$31,COLUMN(C131),$AY136)</f>
        <v>#N/A</v>
      </c>
      <c r="BQ136" s="35" t="e" cm="1">
        <f t="array" ref="BQ136">INDEX($DP$24:$EO$31,COLUMN(D131),$AY136)</f>
        <v>#N/A</v>
      </c>
      <c r="BR136" s="35" t="e" cm="1">
        <f t="array" ref="BR136">INDEX($DP$24:$EO$31,COLUMN(E131),$AY136)</f>
        <v>#N/A</v>
      </c>
      <c r="BS136" s="35" t="e" cm="1">
        <f t="array" ref="BS136">INDEX($DP$24:$EO$31,COLUMN(F131),$AY136)</f>
        <v>#N/A</v>
      </c>
      <c r="BT136" s="35" t="e" cm="1">
        <f t="array" ref="BT136">INDEX($DP$24:$EO$31,COLUMN(G131),$AY136)</f>
        <v>#N/A</v>
      </c>
      <c r="BU136" s="35" t="e" cm="1">
        <f t="array" ref="BU136">INDEX($DP$24:$EO$31,COLUMN(H131),$AY136)</f>
        <v>#N/A</v>
      </c>
      <c r="BV136" s="59" t="str" cm="1">
        <f t="array" aca="1" ref="BV136:BZ136" ca="1">IFERROR(ROUND(IF(IFERROR(BF136:BJ136/BF136:BJ136,0)=1,(IFERROR(AZ136:BD136*BP136,0)+IFERROR(BF136:BJ136*BQ136,0)+(SUM(BM136:BO136)-MIN(BM136:BO136))*BR136+BK136*BS136+BL136*BT136)*BU136+BK136*(1-BS136)+BL136*(1-BT136)+IF(AW136=1,BO136,0),""),2),"")</f>
        <v/>
      </c>
      <c r="BW136" s="48" t="str">
        <f ca="1"/>
        <v/>
      </c>
      <c r="BX136" s="48" t="str">
        <f ca="1"/>
        <v/>
      </c>
      <c r="BY136" s="48" t="str">
        <f ca="1"/>
        <v/>
      </c>
      <c r="BZ136" s="60" t="str">
        <f ca="1"/>
        <v/>
      </c>
      <c r="CA136" s="6"/>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6"/>
      <c r="DV136" s="6"/>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row>
    <row r="137" spans="1:162" x14ac:dyDescent="0.3">
      <c r="A137" s="5"/>
      <c r="B137" s="17" t="str">
        <f t="shared" si="54"/>
        <v/>
      </c>
      <c r="C137" s="23"/>
      <c r="D137" s="23"/>
      <c r="E137" s="23"/>
      <c r="F137" s="23"/>
      <c r="G137" s="23"/>
      <c r="H137" s="24"/>
      <c r="I137" s="24"/>
      <c r="J137" s="24"/>
      <c r="K137" s="24"/>
      <c r="L137" s="24"/>
      <c r="M137" s="24"/>
      <c r="N137" s="23"/>
      <c r="O137" s="24"/>
      <c r="P137" s="6"/>
      <c r="Q137" s="65">
        <f t="shared" si="55"/>
        <v>1</v>
      </c>
      <c r="R137" s="6" t="e">
        <f t="shared" ref="R137:R200" si="61">VLOOKUP(G137,$DB$7:$DC$15,2,FALSE)</f>
        <v>#N/A</v>
      </c>
      <c r="S137" s="6" t="e">
        <f t="shared" ref="S137:S200" si="62">VLOOKUP(H137,$DE$7:$DF$15,2,FALSE)</f>
        <v>#N/A</v>
      </c>
      <c r="T137" s="6" t="e">
        <f t="shared" ref="T137:T200" si="63">ROUND(IF(AND($DV$4=6,$DW$4=1),IF(N137=1,1.03,1),1)*IF(I137=0,VLOOKUP(K137,$DK$7:$DM$61,3,FALSE),VLOOKUP(I137,$DK$7:$DL$61,2,FALSE)),2)</f>
        <v>#N/A</v>
      </c>
      <c r="U137" s="6" t="e">
        <f t="shared" ref="U137:U200" si="64">ROUND(IF(AND($DV$4=6,$DW$4=1),IF(O137=1,1.03,1),1)*IF(J137=0,VLOOKUP(L137,$DK$7:$DM$61,3,FALSE),VLOOKUP(J137,$DK$7:$DL$61,2,FALSE)),2)</f>
        <v>#N/A</v>
      </c>
      <c r="V137" s="8" cm="1">
        <f t="array" ref="V137">IF(M137=0,0,IF(OR($DV$4=3,$DV$4=4),0,IF($DV$4=1,INDEX($DI$7:$DI$15,SUM(IF(M137&lt;$DH$7:$DH$15=TRUE,1,0))+1),VLOOKUP(M137,$DK$7:$DL$107,2,FALSE))))</f>
        <v>0</v>
      </c>
      <c r="W137" s="6" t="e">
        <f t="shared" si="53"/>
        <v>#N/A</v>
      </c>
      <c r="X137" s="65" cm="1">
        <f t="array" aca="1" ref="X137" ca="1">SUM(IF((IF(E137=0,INDIRECT(_xlfn.CONCAT($CQ$1,MATCH(F137,$CP$7:$CP$100,0)+6)):INDIRECT(_xlfn.CONCAT($CQ$1,MATCH(F137,$CP$7:$CP$100,0)+6+SUM(IF((F137=$CP$7:$CP$59)=TRUE,1,0))-1)),INDIRECT(_xlfn.CONCAT($CM$1,MATCH(E137,$CL$7:$CL$100,0)+6)):INDIRECT(_xlfn.CONCAT($CM$1,MATCH(E137,$CL$7:$CL$100,0)+6+SUM(IF((E137=$CL$7:$CL$59)=TRUE,1,0))-1)))*$S$3*$Q137)=0,0,1))</f>
        <v>2</v>
      </c>
      <c r="Y137" s="65" t="e" cm="1">
        <f t="array" aca="1" ref="Y137" ca="1">SUM(IF((TRANSPOSE(MMULT(MMULT(_xlfn.MUNIT(X137),IF(ROUND(MMULT(IF(E137=0,INDIRECT(_xlfn.CONCAT($CQ$1,MATCH(F137,$CP$7:$CP$100,0)+6)):INDIRECT(_xlfn.CONCAT($CQ$1,MATCH(F137,$CP$7:$CP$100,0)+6+SUM(IF((F137=$CP$7:$CP$59)=TRUE,1,0))-1)),INDIRECT(_xlfn.CONCAT($CM$1,MATCH(E137,$CL$7:$CL$100,0)+6)):INDIRECT(_xlfn.CONCAT($CM$1,MATCH(E137,$CL$7:$CL$100,0)+6+SUM(IF((E137=$CL$7:$CL$59)=TRUE,1,0))-1)))*$S$3*$Q137,1/TRANSPOSE(W137-INDIRECT(_xlfn.CONCAT($CI$1,MATCH(D137,$CH$7:$CH$100,0)+6)):INDIRECT(_xlfn.CONCAT($CI$1,MATCH(D137,$CH$7:$CH$100,0)+6+SUM(IF((D137=$CH$7:$CH$59)=TRUE,1,0))-1))*$R$3)),1)=1,1,0)),W137-INDIRECT(_xlfn.CONCAT($CI$1,MATCH(D137,$CH$7:$CH$100,0)+6)):INDIRECT(_xlfn.CONCAT($CI$1,MATCH(D137,$CH$7:$CH$100,0)+6+SUM(IF((D137=$CH$7:$CH$59)=TRUE,1,0))-1))*$R$3)))=0,0,1))</f>
        <v>#N/A</v>
      </c>
      <c r="Z137" s="65"/>
      <c r="AA137" s="65" t="str" cm="1">
        <f t="array" aca="1" ref="AA137" ca="1">IFERROR(ROUND(IF(_xlfn._xlws.SORT(TRANSPOSE(MMULT(MMULT(_xlfn.MUNIT(X137),IF(ROUND(MMULT(IF(E137=0,IF($DW$4=1,INDIRECT(_xlfn.CONCAT($CY$1,MATCH(F137,$CX$7:$CX$100,0)+6)):INDIRECT(_xlfn.CONCAT($CY$1,MATCH(F137,$CX$7:$CX$100,0)+6+SUM(IF((F137=$CX$7:$CX$59)=TRUE,1,0))-1)),INDIRECT(_xlfn.CONCAT($CQ$1,MATCH(F137,$CP$7:$CP$100,0)+6)):INDIRECT(_xlfn.CONCAT($CQ$1,MATCH(F137,$CP$7:$CP$100,0)+6+SUM(IF((F137=$CP$7:$CP$59)=TRUE,1,0))-1))),IF(OR($DW$4=2,$DW$4=3),INDIRECT(_xlfn.CONCAT($CU$1,MATCH(E137,$CT$7:$CT$100,0)+6)):INDIRECT(_xlfn.CONCAT($CU$1,MATCH(E137,$CT$7:$CT$100,0)+6+SUM(IF((E137=$CT$7:$CT$59)=TRUE,1,0))-1)),INDIRECT(_xlfn.CONCAT($CM$1,MATCH(E137,$CL$7:$CL$100,0)+6)):INDIRECT(_xlfn.CONCAT($CM$1,MATCH(E137,$CL$7:$CL$100,0)+6+SUM(IF((E137=$CL$7:$CL$59)=TRUE,1,0))-1))))*$S$3*IF(AND($DV$4=4,F137=0),1.1,1),1/TRANSPOSE(W137-INDIRECT(_xlfn.CONCAT($CI$1,MATCH(D137,$CH$7:$CH$100,0)+6)):INDIRECT(_xlfn.CONCAT($CI$1,MATCH(D137,$CH$7:$CH$100,0)+6+SUM(IF((D137=$CH$7:$CH$59)=TRUE,1,0))-1))*$R$3)),3)=1,1,0)),W137-INDIRECT(_xlfn.CONCAT($CI$1,MATCH(D137,$CH$7:$CH$100,0)+6)):INDIRECT(_xlfn.CONCAT($CI$1,MATCH(D137,$CH$7:$CH$100,0)+6+SUM(IF((D137=$CH$7:$CH$59)=TRUE,1,0))-1))*$R$3))/($S$3*$Q137),1,-1,TRUE)=0,"",_xlfn._xlws.SORT(TRANSPOSE(MMULT(MMULT(_xlfn.MUNIT(X137),IF(ROUND(MMULT(IF(E137=0,IF($DW$4=1,INDIRECT(_xlfn.CONCAT($CY$1,MATCH(F137,$CX$7:$CX$100,0)+6)):INDIRECT(_xlfn.CONCAT($CY$1,MATCH(F137,$CX$7:$CX$100,0)+6+SUM(IF((F137=$CX$7:$CX$59)=TRUE,1,0))-1)),INDIRECT(_xlfn.CONCAT($CQ$1,MATCH(F137,$CP$7:$CP$100,0)+6)):INDIRECT(_xlfn.CONCAT($CQ$1,MATCH(F137,$CP$7:$CP$100,0)+6+SUM(IF((F137=$CP$7:$CP$59)=TRUE,1,0))-1))),IF(OR($DW$4=2,$DW$4=3),INDIRECT(_xlfn.CONCAT($CU$1,MATCH(E137,$CT$7:$CT$100,0)+6)):INDIRECT(_xlfn.CONCAT($CU$1,MATCH(E137,$CT$7:$CT$100,0)+6+SUM(IF((E137=$CT$7:$CT$59)=TRUE,1,0))-1)),INDIRECT(_xlfn.CONCAT($CM$1,MATCH(E137,$CL$7:$CL$100,0)+6)):INDIRECT(_xlfn.CONCAT($CM$1,MATCH(E137,$CL$7:$CL$100,0)+6+SUM(IF((E137=$CL$7:$CL$59)=TRUE,1,0))-1))))*$S$3*IF(AND($DV$4=4,F137=0),1.1,1),1/TRANSPOSE(W137-INDIRECT(_xlfn.CONCAT($CI$1,MATCH(D137,$CH$7:$CH$100,0)+6)):INDIRECT(_xlfn.CONCAT($CI$1,MATCH(D137,$CH$7:$CH$100,0)+6+SUM(IF((D137=$CH$7:$CH$59)=TRUE,1,0))-1))*$R$3)),3)=1,1,0)),W137-INDIRECT(_xlfn.CONCAT($CI$1,MATCH(D137,$CH$7:$CH$100,0)+6)):INDIRECT(_xlfn.CONCAT($CI$1,MATCH(D137,$CH$7:$CH$100,0)+6+SUM(IF((D137=$CH$7:$CH$59)=TRUE,1,0))-1))*$R$3))/($S$3*$Q137),1,-1,TRUE)),1),"")</f>
        <v/>
      </c>
      <c r="AB137" s="65"/>
      <c r="AC137" s="65"/>
      <c r="AD137" s="65"/>
      <c r="AE137" s="65"/>
      <c r="AF137" s="65"/>
      <c r="AG137" s="65"/>
      <c r="AH137" s="65"/>
      <c r="AI137" s="6"/>
      <c r="AJ137" s="28" t="str">
        <f t="shared" ref="AJ137:AJ200" ca="1" si="65">IF(IF(AO137="",0,($W137-AO137*$S$3)/$R$3)=0,"",IF(AO137=0,0,($W137-AO137*$S$3)/$R$3))</f>
        <v/>
      </c>
      <c r="AK137" s="29" t="str">
        <f t="shared" ref="AK137:AK200" si="66">IF(IF(AP137="",0,($W137-AP137*$S$3)/$R$3)=0,"",IF(AP137=0,0,($W137-AP137*$S$3)/$R$3))</f>
        <v/>
      </c>
      <c r="AL137" s="29" t="str">
        <f t="shared" ref="AL137:AL200" si="67">IF(IF(AQ137="",0,($W137-AQ137*$S$3)/$R$3)=0,"",IF(AQ137=0,0,($W137-AQ137*$S$3)/$R$3))</f>
        <v/>
      </c>
      <c r="AM137" s="29" t="str">
        <f t="shared" ref="AM137:AM200" si="68">IF(IF(AR137="",0,($W137-AR137*$S$3)/$R$3)=0,"",IF(AR137=0,0,($W137-AR137*$S$3)/$R$3))</f>
        <v/>
      </c>
      <c r="AN137" s="112" t="str">
        <f t="shared" ref="AN137:AN200" si="69">IF(IF(AS137="",0,($W137-AS137*$S$3)/$R$3)=0,"",IF(AS137=0,0,($W137-AS137*$S$3)/$R$3))</f>
        <v/>
      </c>
      <c r="AO137" s="28" t="str">
        <f t="shared" ca="1" si="56"/>
        <v/>
      </c>
      <c r="AP137" s="29" t="str">
        <f t="shared" si="57"/>
        <v/>
      </c>
      <c r="AQ137" s="29" t="str">
        <f t="shared" si="58"/>
        <v/>
      </c>
      <c r="AR137" s="29" t="str">
        <f t="shared" si="59"/>
        <v/>
      </c>
      <c r="AS137" s="30" t="str">
        <f t="shared" si="60"/>
        <v/>
      </c>
      <c r="AT137" s="6"/>
      <c r="AU137" s="20"/>
      <c r="AV137" s="20"/>
      <c r="AW137" s="44">
        <f t="shared" si="50"/>
        <v>12</v>
      </c>
      <c r="AX137" s="35" t="e">
        <f t="shared" si="51"/>
        <v>#N/A</v>
      </c>
      <c r="AY137" s="35" t="e" cm="1">
        <f t="array" ref="AY137">_xlfn.XMATCH(1,IF(IF((AU137=$DP$24:$EO$24)=TRUE,1,0)+IF((AV137=$DP$25:$EO$25)=TRUE,1,0)=2,1,0))</f>
        <v>#N/A</v>
      </c>
      <c r="AZ137" s="35" t="str" cm="1">
        <f t="array" aca="1" ref="AZ137:BD137" ca="1">AJ137:AN137</f>
        <v/>
      </c>
      <c r="BA137" s="35" t="str">
        <f ca="1"/>
        <v/>
      </c>
      <c r="BB137" s="35" t="str">
        <f ca="1"/>
        <v/>
      </c>
      <c r="BC137" s="35" t="str">
        <f ca="1"/>
        <v/>
      </c>
      <c r="BD137" s="35" t="str">
        <f ca="1"/>
        <v/>
      </c>
      <c r="BE137" s="35">
        <f t="shared" si="52"/>
        <v>0</v>
      </c>
      <c r="BF137" s="35" t="e" cm="1">
        <f t="array" ref="BF137">IF(AND(BE137=1,AX137&lt;&gt;1),VLOOKUP(E137,변환표준점수!$H$8:$O$60,_xlfn.XMATCH('표점 계산기'!$AU137,변환표준점수!$I$6:$O$6)+1,FALSE),IF(AND($E137=0,$DW$4=1),INDEX($CQ$7:$CQ$73,SUM(IF(AO137=$CY$7:$CY$59,ROW($A$1:$A$50),0))),IF(AND($E137&lt;&gt;0,$DW$4&lt;&gt;1),INDEX($CM$7:$CM$73,SUM(IF(AO137=$CU$7:$CU$59,ROW($A$1:$A$50),0))),AO137:AS137)))</f>
        <v>#N/A</v>
      </c>
      <c r="BG137" s="35"/>
      <c r="BH137" s="35"/>
      <c r="BI137" s="35"/>
      <c r="BJ137" s="35"/>
      <c r="BK137" s="35" t="e">
        <f>VLOOKUP(G137,변환표준점수!$X$8:$AM$16,_xlfn.XMATCH(AU137,변환표준점수!$Y$5:$AM$5)+IF(OR(AW137=6,AW137=7,AW137=10,AW137=11),IF(AX137=1,0,1),0)+1,FALSE)</f>
        <v>#N/A</v>
      </c>
      <c r="BL137" s="35" t="e">
        <f>VLOOKUP(H137,변환표준점수!$AO$8:$BE$16,_xlfn.XMATCH(AU137,변환표준점수!$AP$5:$BE$5)+IF(OR(AW137=3,AW137=6,AW137=8,AW137=9,AW137=10),IF(AX137=1,0,1),0)+1,FALSE)</f>
        <v>#N/A</v>
      </c>
      <c r="BM137" s="35" t="e">
        <f>IF(I137=0,VLOOKUP(K137,변환표준점수!$BU$8:$CF$62,'표점 계산기'!$AW137+1,FALSE),VLOOKUP(I137,변환표준점수!$BH$8:$BS$62,'표점 계산기'!$AW137+1,FALSE))</f>
        <v>#N/A</v>
      </c>
      <c r="BN137" s="35" t="e">
        <f>IF(J137=0,VLOOKUP(L137,변환표준점수!$BU$8:$CF$62,'표점 계산기'!$AW137+1,FALSE),VLOOKUP(J137,변환표준점수!$BH$8:$BS$62,'표점 계산기'!$AW137+1,FALSE))</f>
        <v>#N/A</v>
      </c>
      <c r="BO137" s="35" cm="1">
        <f t="array" ref="BO137">IF(M137=0,0,IF(OR(AW137=3,AW137=4),0,IF(AW137=1,INDEX($DI$7:$DI$15,SUM(IF(M137&lt;$DH$7:$DH$15=TRUE,1,0))+1),VLOOKUP(M137,변환표준점수!$BH$8:$BS$62,'표점 계산기'!AW137+1,FALSE))))</f>
        <v>0</v>
      </c>
      <c r="BP137" s="35" t="e" cm="1">
        <f t="array" ref="BP137">INDEX($DP$24:$EO$31,COLUMN(C132),$AY137)</f>
        <v>#N/A</v>
      </c>
      <c r="BQ137" s="35" t="e" cm="1">
        <f t="array" ref="BQ137">INDEX($DP$24:$EO$31,COLUMN(D132),$AY137)</f>
        <v>#N/A</v>
      </c>
      <c r="BR137" s="35" t="e" cm="1">
        <f t="array" ref="BR137">INDEX($DP$24:$EO$31,COLUMN(E132),$AY137)</f>
        <v>#N/A</v>
      </c>
      <c r="BS137" s="35" t="e" cm="1">
        <f t="array" ref="BS137">INDEX($DP$24:$EO$31,COLUMN(F132),$AY137)</f>
        <v>#N/A</v>
      </c>
      <c r="BT137" s="35" t="e" cm="1">
        <f t="array" ref="BT137">INDEX($DP$24:$EO$31,COLUMN(G132),$AY137)</f>
        <v>#N/A</v>
      </c>
      <c r="BU137" s="35" t="e" cm="1">
        <f t="array" ref="BU137">INDEX($DP$24:$EO$31,COLUMN(H132),$AY137)</f>
        <v>#N/A</v>
      </c>
      <c r="BV137" s="59" t="str" cm="1">
        <f t="array" aca="1" ref="BV137:BZ137" ca="1">IFERROR(ROUND(IF(IFERROR(BF137:BJ137/BF137:BJ137,0)=1,(IFERROR(AZ137:BD137*BP137,0)+IFERROR(BF137:BJ137*BQ137,0)+(SUM(BM137:BO137)-MIN(BM137:BO137))*BR137+BK137*BS137+BL137*BT137)*BU137+BK137*(1-BS137)+BL137*(1-BT137)+IF(AW137=1,BO137,0),""),2),"")</f>
        <v/>
      </c>
      <c r="BW137" s="48" t="str">
        <f ca="1"/>
        <v/>
      </c>
      <c r="BX137" s="48" t="str">
        <f ca="1"/>
        <v/>
      </c>
      <c r="BY137" s="48" t="str">
        <f ca="1"/>
        <v/>
      </c>
      <c r="BZ137" s="60" t="str">
        <f ca="1"/>
        <v/>
      </c>
      <c r="CA137" s="6"/>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6"/>
      <c r="DV137" s="6"/>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row>
    <row r="138" spans="1:162" x14ac:dyDescent="0.3">
      <c r="A138" s="5"/>
      <c r="B138" s="17" t="str">
        <f t="shared" si="54"/>
        <v/>
      </c>
      <c r="C138" s="23"/>
      <c r="D138" s="23"/>
      <c r="E138" s="23"/>
      <c r="F138" s="23"/>
      <c r="G138" s="23"/>
      <c r="H138" s="24"/>
      <c r="I138" s="24"/>
      <c r="J138" s="24"/>
      <c r="K138" s="24"/>
      <c r="L138" s="24"/>
      <c r="M138" s="24"/>
      <c r="N138" s="23"/>
      <c r="O138" s="24"/>
      <c r="P138" s="6"/>
      <c r="Q138" s="65">
        <f t="shared" si="55"/>
        <v>1</v>
      </c>
      <c r="R138" s="6" t="e">
        <f t="shared" si="61"/>
        <v>#N/A</v>
      </c>
      <c r="S138" s="6" t="e">
        <f t="shared" si="62"/>
        <v>#N/A</v>
      </c>
      <c r="T138" s="6" t="e">
        <f t="shared" si="63"/>
        <v>#N/A</v>
      </c>
      <c r="U138" s="6" t="e">
        <f t="shared" si="64"/>
        <v>#N/A</v>
      </c>
      <c r="V138" s="8" cm="1">
        <f t="array" ref="V138">IF(M138=0,0,IF(OR($DV$4=3,$DV$4=4),0,IF($DV$4=1,INDEX($DI$7:$DI$15,SUM(IF(M138&lt;$DH$7:$DH$15=TRUE,1,0))+1),VLOOKUP(M138,$DK$7:$DL$107,2,FALSE))))</f>
        <v>0</v>
      </c>
      <c r="W138" s="6" t="e">
        <f t="shared" si="53"/>
        <v>#N/A</v>
      </c>
      <c r="X138" s="65" cm="1">
        <f t="array" aca="1" ref="X138" ca="1">SUM(IF((IF(E138=0,INDIRECT(_xlfn.CONCAT($CQ$1,MATCH(F138,$CP$7:$CP$100,0)+6)):INDIRECT(_xlfn.CONCAT($CQ$1,MATCH(F138,$CP$7:$CP$100,0)+6+SUM(IF((F138=$CP$7:$CP$59)=TRUE,1,0))-1)),INDIRECT(_xlfn.CONCAT($CM$1,MATCH(E138,$CL$7:$CL$100,0)+6)):INDIRECT(_xlfn.CONCAT($CM$1,MATCH(E138,$CL$7:$CL$100,0)+6+SUM(IF((E138=$CL$7:$CL$59)=TRUE,1,0))-1)))*$S$3*$Q138)=0,0,1))</f>
        <v>2</v>
      </c>
      <c r="Y138" s="65" t="e" cm="1">
        <f t="array" aca="1" ref="Y138" ca="1">SUM(IF((TRANSPOSE(MMULT(MMULT(_xlfn.MUNIT(X138),IF(ROUND(MMULT(IF(E138=0,INDIRECT(_xlfn.CONCAT($CQ$1,MATCH(F138,$CP$7:$CP$100,0)+6)):INDIRECT(_xlfn.CONCAT($CQ$1,MATCH(F138,$CP$7:$CP$100,0)+6+SUM(IF((F138=$CP$7:$CP$59)=TRUE,1,0))-1)),INDIRECT(_xlfn.CONCAT($CM$1,MATCH(E138,$CL$7:$CL$100,0)+6)):INDIRECT(_xlfn.CONCAT($CM$1,MATCH(E138,$CL$7:$CL$100,0)+6+SUM(IF((E138=$CL$7:$CL$59)=TRUE,1,0))-1)))*$S$3*$Q138,1/TRANSPOSE(W138-INDIRECT(_xlfn.CONCAT($CI$1,MATCH(D138,$CH$7:$CH$100,0)+6)):INDIRECT(_xlfn.CONCAT($CI$1,MATCH(D138,$CH$7:$CH$100,0)+6+SUM(IF((D138=$CH$7:$CH$59)=TRUE,1,0))-1))*$R$3)),1)=1,1,0)),W138-INDIRECT(_xlfn.CONCAT($CI$1,MATCH(D138,$CH$7:$CH$100,0)+6)):INDIRECT(_xlfn.CONCAT($CI$1,MATCH(D138,$CH$7:$CH$100,0)+6+SUM(IF((D138=$CH$7:$CH$59)=TRUE,1,0))-1))*$R$3)))=0,0,1))</f>
        <v>#N/A</v>
      </c>
      <c r="Z138" s="65"/>
      <c r="AA138" s="65" t="str" cm="1">
        <f t="array" aca="1" ref="AA138" ca="1">IFERROR(ROUND(IF(_xlfn._xlws.SORT(TRANSPOSE(MMULT(MMULT(_xlfn.MUNIT(X138),IF(ROUND(MMULT(IF(E138=0,IF($DW$4=1,INDIRECT(_xlfn.CONCAT($CY$1,MATCH(F138,$CX$7:$CX$100,0)+6)):INDIRECT(_xlfn.CONCAT($CY$1,MATCH(F138,$CX$7:$CX$100,0)+6+SUM(IF((F138=$CX$7:$CX$59)=TRUE,1,0))-1)),INDIRECT(_xlfn.CONCAT($CQ$1,MATCH(F138,$CP$7:$CP$100,0)+6)):INDIRECT(_xlfn.CONCAT($CQ$1,MATCH(F138,$CP$7:$CP$100,0)+6+SUM(IF((F138=$CP$7:$CP$59)=TRUE,1,0))-1))),IF(OR($DW$4=2,$DW$4=3),INDIRECT(_xlfn.CONCAT($CU$1,MATCH(E138,$CT$7:$CT$100,0)+6)):INDIRECT(_xlfn.CONCAT($CU$1,MATCH(E138,$CT$7:$CT$100,0)+6+SUM(IF((E138=$CT$7:$CT$59)=TRUE,1,0))-1)),INDIRECT(_xlfn.CONCAT($CM$1,MATCH(E138,$CL$7:$CL$100,0)+6)):INDIRECT(_xlfn.CONCAT($CM$1,MATCH(E138,$CL$7:$CL$100,0)+6+SUM(IF((E138=$CL$7:$CL$59)=TRUE,1,0))-1))))*$S$3*IF(AND($DV$4=4,F138=0),1.1,1),1/TRANSPOSE(W138-INDIRECT(_xlfn.CONCAT($CI$1,MATCH(D138,$CH$7:$CH$100,0)+6)):INDIRECT(_xlfn.CONCAT($CI$1,MATCH(D138,$CH$7:$CH$100,0)+6+SUM(IF((D138=$CH$7:$CH$59)=TRUE,1,0))-1))*$R$3)),3)=1,1,0)),W138-INDIRECT(_xlfn.CONCAT($CI$1,MATCH(D138,$CH$7:$CH$100,0)+6)):INDIRECT(_xlfn.CONCAT($CI$1,MATCH(D138,$CH$7:$CH$100,0)+6+SUM(IF((D138=$CH$7:$CH$59)=TRUE,1,0))-1))*$R$3))/($S$3*$Q138),1,-1,TRUE)=0,"",_xlfn._xlws.SORT(TRANSPOSE(MMULT(MMULT(_xlfn.MUNIT(X138),IF(ROUND(MMULT(IF(E138=0,IF($DW$4=1,INDIRECT(_xlfn.CONCAT($CY$1,MATCH(F138,$CX$7:$CX$100,0)+6)):INDIRECT(_xlfn.CONCAT($CY$1,MATCH(F138,$CX$7:$CX$100,0)+6+SUM(IF((F138=$CX$7:$CX$59)=TRUE,1,0))-1)),INDIRECT(_xlfn.CONCAT($CQ$1,MATCH(F138,$CP$7:$CP$100,0)+6)):INDIRECT(_xlfn.CONCAT($CQ$1,MATCH(F138,$CP$7:$CP$100,0)+6+SUM(IF((F138=$CP$7:$CP$59)=TRUE,1,0))-1))),IF(OR($DW$4=2,$DW$4=3),INDIRECT(_xlfn.CONCAT($CU$1,MATCH(E138,$CT$7:$CT$100,0)+6)):INDIRECT(_xlfn.CONCAT($CU$1,MATCH(E138,$CT$7:$CT$100,0)+6+SUM(IF((E138=$CT$7:$CT$59)=TRUE,1,0))-1)),INDIRECT(_xlfn.CONCAT($CM$1,MATCH(E138,$CL$7:$CL$100,0)+6)):INDIRECT(_xlfn.CONCAT($CM$1,MATCH(E138,$CL$7:$CL$100,0)+6+SUM(IF((E138=$CL$7:$CL$59)=TRUE,1,0))-1))))*$S$3*IF(AND($DV$4=4,F138=0),1.1,1),1/TRANSPOSE(W138-INDIRECT(_xlfn.CONCAT($CI$1,MATCH(D138,$CH$7:$CH$100,0)+6)):INDIRECT(_xlfn.CONCAT($CI$1,MATCH(D138,$CH$7:$CH$100,0)+6+SUM(IF((D138=$CH$7:$CH$59)=TRUE,1,0))-1))*$R$3)),3)=1,1,0)),W138-INDIRECT(_xlfn.CONCAT($CI$1,MATCH(D138,$CH$7:$CH$100,0)+6)):INDIRECT(_xlfn.CONCAT($CI$1,MATCH(D138,$CH$7:$CH$100,0)+6+SUM(IF((D138=$CH$7:$CH$59)=TRUE,1,0))-1))*$R$3))/($S$3*$Q138),1,-1,TRUE)),1),"")</f>
        <v/>
      </c>
      <c r="AB138" s="65"/>
      <c r="AC138" s="65"/>
      <c r="AD138" s="65"/>
      <c r="AE138" s="65"/>
      <c r="AF138" s="65"/>
      <c r="AG138" s="65"/>
      <c r="AH138" s="65"/>
      <c r="AI138" s="6"/>
      <c r="AJ138" s="28" t="str">
        <f t="shared" ca="1" si="65"/>
        <v/>
      </c>
      <c r="AK138" s="29" t="str">
        <f t="shared" si="66"/>
        <v/>
      </c>
      <c r="AL138" s="29" t="str">
        <f t="shared" si="67"/>
        <v/>
      </c>
      <c r="AM138" s="29" t="str">
        <f t="shared" si="68"/>
        <v/>
      </c>
      <c r="AN138" s="112" t="str">
        <f t="shared" si="69"/>
        <v/>
      </c>
      <c r="AO138" s="28" t="str">
        <f t="shared" ca="1" si="56"/>
        <v/>
      </c>
      <c r="AP138" s="29" t="str">
        <f t="shared" si="57"/>
        <v/>
      </c>
      <c r="AQ138" s="29" t="str">
        <f t="shared" si="58"/>
        <v/>
      </c>
      <c r="AR138" s="29" t="str">
        <f t="shared" si="59"/>
        <v/>
      </c>
      <c r="AS138" s="30" t="str">
        <f t="shared" si="60"/>
        <v/>
      </c>
      <c r="AT138" s="6"/>
      <c r="AU138" s="20"/>
      <c r="AV138" s="20"/>
      <c r="AW138" s="44">
        <f t="shared" si="50"/>
        <v>12</v>
      </c>
      <c r="AX138" s="35" t="e">
        <f t="shared" si="51"/>
        <v>#N/A</v>
      </c>
      <c r="AY138" s="35" t="e" cm="1">
        <f t="array" ref="AY138">_xlfn.XMATCH(1,IF(IF((AU138=$DP$24:$EO$24)=TRUE,1,0)+IF((AV138=$DP$25:$EO$25)=TRUE,1,0)=2,1,0))</f>
        <v>#N/A</v>
      </c>
      <c r="AZ138" s="35" t="str" cm="1">
        <f t="array" aca="1" ref="AZ138:BD138" ca="1">AJ138:AN138</f>
        <v/>
      </c>
      <c r="BA138" s="35" t="str">
        <f ca="1"/>
        <v/>
      </c>
      <c r="BB138" s="35" t="str">
        <f ca="1"/>
        <v/>
      </c>
      <c r="BC138" s="35" t="str">
        <f ca="1"/>
        <v/>
      </c>
      <c r="BD138" s="35" t="str">
        <f ca="1"/>
        <v/>
      </c>
      <c r="BE138" s="35">
        <f t="shared" si="52"/>
        <v>0</v>
      </c>
      <c r="BF138" s="35" t="e" cm="1">
        <f t="array" ref="BF138">IF(AND(BE138=1,AX138&lt;&gt;1),VLOOKUP(E138,변환표준점수!$H$8:$O$60,_xlfn.XMATCH('표점 계산기'!$AU138,변환표준점수!$I$6:$O$6)+1,FALSE),IF(AND($E138=0,$DW$4=1),INDEX($CQ$7:$CQ$73,SUM(IF(AO138=$CY$7:$CY$59,ROW($A$1:$A$50),0))),IF(AND($E138&lt;&gt;0,$DW$4&lt;&gt;1),INDEX($CM$7:$CM$73,SUM(IF(AO138=$CU$7:$CU$59,ROW($A$1:$A$50),0))),AO138:AS138)))</f>
        <v>#N/A</v>
      </c>
      <c r="BG138" s="35"/>
      <c r="BH138" s="35"/>
      <c r="BI138" s="35"/>
      <c r="BJ138" s="35"/>
      <c r="BK138" s="35" t="e">
        <f>VLOOKUP(G138,변환표준점수!$X$8:$AM$16,_xlfn.XMATCH(AU138,변환표준점수!$Y$5:$AM$5)+IF(OR(AW138=6,AW138=7,AW138=10,AW138=11),IF(AX138=1,0,1),0)+1,FALSE)</f>
        <v>#N/A</v>
      </c>
      <c r="BL138" s="35" t="e">
        <f>VLOOKUP(H138,변환표준점수!$AO$8:$BE$16,_xlfn.XMATCH(AU138,변환표준점수!$AP$5:$BE$5)+IF(OR(AW138=3,AW138=6,AW138=8,AW138=9,AW138=10),IF(AX138=1,0,1),0)+1,FALSE)</f>
        <v>#N/A</v>
      </c>
      <c r="BM138" s="35" t="e">
        <f>IF(I138=0,VLOOKUP(K138,변환표준점수!$BU$8:$CF$62,'표점 계산기'!$AW138+1,FALSE),VLOOKUP(I138,변환표준점수!$BH$8:$BS$62,'표점 계산기'!$AW138+1,FALSE))</f>
        <v>#N/A</v>
      </c>
      <c r="BN138" s="35" t="e">
        <f>IF(J138=0,VLOOKUP(L138,변환표준점수!$BU$8:$CF$62,'표점 계산기'!$AW138+1,FALSE),VLOOKUP(J138,변환표준점수!$BH$8:$BS$62,'표점 계산기'!$AW138+1,FALSE))</f>
        <v>#N/A</v>
      </c>
      <c r="BO138" s="35" cm="1">
        <f t="array" ref="BO138">IF(M138=0,0,IF(OR(AW138=3,AW138=4),0,IF(AW138=1,INDEX($DI$7:$DI$15,SUM(IF(M138&lt;$DH$7:$DH$15=TRUE,1,0))+1),VLOOKUP(M138,변환표준점수!$BH$8:$BS$62,'표점 계산기'!AW138+1,FALSE))))</f>
        <v>0</v>
      </c>
      <c r="BP138" s="35" t="e" cm="1">
        <f t="array" ref="BP138">INDEX($DP$24:$EO$31,COLUMN(C133),$AY138)</f>
        <v>#N/A</v>
      </c>
      <c r="BQ138" s="35" t="e" cm="1">
        <f t="array" ref="BQ138">INDEX($DP$24:$EO$31,COLUMN(D133),$AY138)</f>
        <v>#N/A</v>
      </c>
      <c r="BR138" s="35" t="e" cm="1">
        <f t="array" ref="BR138">INDEX($DP$24:$EO$31,COLUMN(E133),$AY138)</f>
        <v>#N/A</v>
      </c>
      <c r="BS138" s="35" t="e" cm="1">
        <f t="array" ref="BS138">INDEX($DP$24:$EO$31,COLUMN(F133),$AY138)</f>
        <v>#N/A</v>
      </c>
      <c r="BT138" s="35" t="e" cm="1">
        <f t="array" ref="BT138">INDEX($DP$24:$EO$31,COLUMN(G133),$AY138)</f>
        <v>#N/A</v>
      </c>
      <c r="BU138" s="35" t="e" cm="1">
        <f t="array" ref="BU138">INDEX($DP$24:$EO$31,COLUMN(H133),$AY138)</f>
        <v>#N/A</v>
      </c>
      <c r="BV138" s="59" t="str" cm="1">
        <f t="array" aca="1" ref="BV138:BZ138" ca="1">IFERROR(ROUND(IF(IFERROR(BF138:BJ138/BF138:BJ138,0)=1,(IFERROR(AZ138:BD138*BP138,0)+IFERROR(BF138:BJ138*BQ138,0)+(SUM(BM138:BO138)-MIN(BM138:BO138))*BR138+BK138*BS138+BL138*BT138)*BU138+BK138*(1-BS138)+BL138*(1-BT138)+IF(AW138=1,BO138,0),""),2),"")</f>
        <v/>
      </c>
      <c r="BW138" s="48" t="str">
        <f ca="1"/>
        <v/>
      </c>
      <c r="BX138" s="48" t="str">
        <f ca="1"/>
        <v/>
      </c>
      <c r="BY138" s="48" t="str">
        <f ca="1"/>
        <v/>
      </c>
      <c r="BZ138" s="60" t="str">
        <f ca="1"/>
        <v/>
      </c>
      <c r="CA138" s="6"/>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6"/>
      <c r="DV138" s="6"/>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row>
    <row r="139" spans="1:162" x14ac:dyDescent="0.3">
      <c r="A139" s="5"/>
      <c r="B139" s="17" t="str">
        <f t="shared" si="54"/>
        <v/>
      </c>
      <c r="C139" s="23"/>
      <c r="D139" s="23"/>
      <c r="E139" s="23"/>
      <c r="F139" s="23"/>
      <c r="G139" s="23"/>
      <c r="H139" s="24"/>
      <c r="I139" s="24"/>
      <c r="J139" s="24"/>
      <c r="K139" s="24"/>
      <c r="L139" s="24"/>
      <c r="M139" s="24"/>
      <c r="N139" s="23"/>
      <c r="O139" s="24"/>
      <c r="P139" s="6"/>
      <c r="Q139" s="65">
        <f t="shared" si="55"/>
        <v>1</v>
      </c>
      <c r="R139" s="6" t="e">
        <f t="shared" si="61"/>
        <v>#N/A</v>
      </c>
      <c r="S139" s="6" t="e">
        <f t="shared" si="62"/>
        <v>#N/A</v>
      </c>
      <c r="T139" s="6" t="e">
        <f t="shared" si="63"/>
        <v>#N/A</v>
      </c>
      <c r="U139" s="6" t="e">
        <f t="shared" si="64"/>
        <v>#N/A</v>
      </c>
      <c r="V139" s="8" cm="1">
        <f t="array" ref="V139">IF(M139=0,0,IF(OR($DV$4=3,$DV$4=4),0,IF($DV$4=1,INDEX($DI$7:$DI$15,SUM(IF(M139&lt;$DH$7:$DH$15=TRUE,1,0))+1),VLOOKUP(M139,$DK$7:$DL$107,2,FALSE))))</f>
        <v>0</v>
      </c>
      <c r="W139" s="6" t="e">
        <f t="shared" si="53"/>
        <v>#N/A</v>
      </c>
      <c r="X139" s="65" cm="1">
        <f t="array" aca="1" ref="X139" ca="1">SUM(IF((IF(E139=0,INDIRECT(_xlfn.CONCAT($CQ$1,MATCH(F139,$CP$7:$CP$100,0)+6)):INDIRECT(_xlfn.CONCAT($CQ$1,MATCH(F139,$CP$7:$CP$100,0)+6+SUM(IF((F139=$CP$7:$CP$59)=TRUE,1,0))-1)),INDIRECT(_xlfn.CONCAT($CM$1,MATCH(E139,$CL$7:$CL$100,0)+6)):INDIRECT(_xlfn.CONCAT($CM$1,MATCH(E139,$CL$7:$CL$100,0)+6+SUM(IF((E139=$CL$7:$CL$59)=TRUE,1,0))-1)))*$S$3*$Q139)=0,0,1))</f>
        <v>2</v>
      </c>
      <c r="Y139" s="65" t="e" cm="1">
        <f t="array" aca="1" ref="Y139" ca="1">SUM(IF((TRANSPOSE(MMULT(MMULT(_xlfn.MUNIT(X139),IF(ROUND(MMULT(IF(E139=0,INDIRECT(_xlfn.CONCAT($CQ$1,MATCH(F139,$CP$7:$CP$100,0)+6)):INDIRECT(_xlfn.CONCAT($CQ$1,MATCH(F139,$CP$7:$CP$100,0)+6+SUM(IF((F139=$CP$7:$CP$59)=TRUE,1,0))-1)),INDIRECT(_xlfn.CONCAT($CM$1,MATCH(E139,$CL$7:$CL$100,0)+6)):INDIRECT(_xlfn.CONCAT($CM$1,MATCH(E139,$CL$7:$CL$100,0)+6+SUM(IF((E139=$CL$7:$CL$59)=TRUE,1,0))-1)))*$S$3*$Q139,1/TRANSPOSE(W139-INDIRECT(_xlfn.CONCAT($CI$1,MATCH(D139,$CH$7:$CH$100,0)+6)):INDIRECT(_xlfn.CONCAT($CI$1,MATCH(D139,$CH$7:$CH$100,0)+6+SUM(IF((D139=$CH$7:$CH$59)=TRUE,1,0))-1))*$R$3)),1)=1,1,0)),W139-INDIRECT(_xlfn.CONCAT($CI$1,MATCH(D139,$CH$7:$CH$100,0)+6)):INDIRECT(_xlfn.CONCAT($CI$1,MATCH(D139,$CH$7:$CH$100,0)+6+SUM(IF((D139=$CH$7:$CH$59)=TRUE,1,0))-1))*$R$3)))=0,0,1))</f>
        <v>#N/A</v>
      </c>
      <c r="Z139" s="65"/>
      <c r="AA139" s="65" t="str" cm="1">
        <f t="array" aca="1" ref="AA139" ca="1">IFERROR(ROUND(IF(_xlfn._xlws.SORT(TRANSPOSE(MMULT(MMULT(_xlfn.MUNIT(X139),IF(ROUND(MMULT(IF(E139=0,IF($DW$4=1,INDIRECT(_xlfn.CONCAT($CY$1,MATCH(F139,$CX$7:$CX$100,0)+6)):INDIRECT(_xlfn.CONCAT($CY$1,MATCH(F139,$CX$7:$CX$100,0)+6+SUM(IF((F139=$CX$7:$CX$59)=TRUE,1,0))-1)),INDIRECT(_xlfn.CONCAT($CQ$1,MATCH(F139,$CP$7:$CP$100,0)+6)):INDIRECT(_xlfn.CONCAT($CQ$1,MATCH(F139,$CP$7:$CP$100,0)+6+SUM(IF((F139=$CP$7:$CP$59)=TRUE,1,0))-1))),IF(OR($DW$4=2,$DW$4=3),INDIRECT(_xlfn.CONCAT($CU$1,MATCH(E139,$CT$7:$CT$100,0)+6)):INDIRECT(_xlfn.CONCAT($CU$1,MATCH(E139,$CT$7:$CT$100,0)+6+SUM(IF((E139=$CT$7:$CT$59)=TRUE,1,0))-1)),INDIRECT(_xlfn.CONCAT($CM$1,MATCH(E139,$CL$7:$CL$100,0)+6)):INDIRECT(_xlfn.CONCAT($CM$1,MATCH(E139,$CL$7:$CL$100,0)+6+SUM(IF((E139=$CL$7:$CL$59)=TRUE,1,0))-1))))*$S$3*IF(AND($DV$4=4,F139=0),1.1,1),1/TRANSPOSE(W139-INDIRECT(_xlfn.CONCAT($CI$1,MATCH(D139,$CH$7:$CH$100,0)+6)):INDIRECT(_xlfn.CONCAT($CI$1,MATCH(D139,$CH$7:$CH$100,0)+6+SUM(IF((D139=$CH$7:$CH$59)=TRUE,1,0))-1))*$R$3)),3)=1,1,0)),W139-INDIRECT(_xlfn.CONCAT($CI$1,MATCH(D139,$CH$7:$CH$100,0)+6)):INDIRECT(_xlfn.CONCAT($CI$1,MATCH(D139,$CH$7:$CH$100,0)+6+SUM(IF((D139=$CH$7:$CH$59)=TRUE,1,0))-1))*$R$3))/($S$3*$Q139),1,-1,TRUE)=0,"",_xlfn._xlws.SORT(TRANSPOSE(MMULT(MMULT(_xlfn.MUNIT(X139),IF(ROUND(MMULT(IF(E139=0,IF($DW$4=1,INDIRECT(_xlfn.CONCAT($CY$1,MATCH(F139,$CX$7:$CX$100,0)+6)):INDIRECT(_xlfn.CONCAT($CY$1,MATCH(F139,$CX$7:$CX$100,0)+6+SUM(IF((F139=$CX$7:$CX$59)=TRUE,1,0))-1)),INDIRECT(_xlfn.CONCAT($CQ$1,MATCH(F139,$CP$7:$CP$100,0)+6)):INDIRECT(_xlfn.CONCAT($CQ$1,MATCH(F139,$CP$7:$CP$100,0)+6+SUM(IF((F139=$CP$7:$CP$59)=TRUE,1,0))-1))),IF(OR($DW$4=2,$DW$4=3),INDIRECT(_xlfn.CONCAT($CU$1,MATCH(E139,$CT$7:$CT$100,0)+6)):INDIRECT(_xlfn.CONCAT($CU$1,MATCH(E139,$CT$7:$CT$100,0)+6+SUM(IF((E139=$CT$7:$CT$59)=TRUE,1,0))-1)),INDIRECT(_xlfn.CONCAT($CM$1,MATCH(E139,$CL$7:$CL$100,0)+6)):INDIRECT(_xlfn.CONCAT($CM$1,MATCH(E139,$CL$7:$CL$100,0)+6+SUM(IF((E139=$CL$7:$CL$59)=TRUE,1,0))-1))))*$S$3*IF(AND($DV$4=4,F139=0),1.1,1),1/TRANSPOSE(W139-INDIRECT(_xlfn.CONCAT($CI$1,MATCH(D139,$CH$7:$CH$100,0)+6)):INDIRECT(_xlfn.CONCAT($CI$1,MATCH(D139,$CH$7:$CH$100,0)+6+SUM(IF((D139=$CH$7:$CH$59)=TRUE,1,0))-1))*$R$3)),3)=1,1,0)),W139-INDIRECT(_xlfn.CONCAT($CI$1,MATCH(D139,$CH$7:$CH$100,0)+6)):INDIRECT(_xlfn.CONCAT($CI$1,MATCH(D139,$CH$7:$CH$100,0)+6+SUM(IF((D139=$CH$7:$CH$59)=TRUE,1,0))-1))*$R$3))/($S$3*$Q139),1,-1,TRUE)),1),"")</f>
        <v/>
      </c>
      <c r="AB139" s="65"/>
      <c r="AC139" s="65"/>
      <c r="AD139" s="65"/>
      <c r="AE139" s="65"/>
      <c r="AF139" s="65"/>
      <c r="AG139" s="65"/>
      <c r="AH139" s="65"/>
      <c r="AI139" s="6"/>
      <c r="AJ139" s="28" t="str">
        <f t="shared" ca="1" si="65"/>
        <v/>
      </c>
      <c r="AK139" s="29" t="str">
        <f t="shared" si="66"/>
        <v/>
      </c>
      <c r="AL139" s="29" t="str">
        <f t="shared" si="67"/>
        <v/>
      </c>
      <c r="AM139" s="29" t="str">
        <f t="shared" si="68"/>
        <v/>
      </c>
      <c r="AN139" s="112" t="str">
        <f t="shared" si="69"/>
        <v/>
      </c>
      <c r="AO139" s="28" t="str">
        <f t="shared" ca="1" si="56"/>
        <v/>
      </c>
      <c r="AP139" s="29" t="str">
        <f t="shared" si="57"/>
        <v/>
      </c>
      <c r="AQ139" s="29" t="str">
        <f t="shared" si="58"/>
        <v/>
      </c>
      <c r="AR139" s="29" t="str">
        <f t="shared" si="59"/>
        <v/>
      </c>
      <c r="AS139" s="30" t="str">
        <f t="shared" si="60"/>
        <v/>
      </c>
      <c r="AT139" s="6"/>
      <c r="AU139" s="20"/>
      <c r="AV139" s="20"/>
      <c r="AW139" s="44">
        <f t="shared" si="50"/>
        <v>12</v>
      </c>
      <c r="AX139" s="35" t="e">
        <f t="shared" si="51"/>
        <v>#N/A</v>
      </c>
      <c r="AY139" s="35" t="e" cm="1">
        <f t="array" ref="AY139">_xlfn.XMATCH(1,IF(IF((AU139=$DP$24:$EO$24)=TRUE,1,0)+IF((AV139=$DP$25:$EO$25)=TRUE,1,0)=2,1,0))</f>
        <v>#N/A</v>
      </c>
      <c r="AZ139" s="35" t="str" cm="1">
        <f t="array" aca="1" ref="AZ139:BD139" ca="1">AJ139:AN139</f>
        <v/>
      </c>
      <c r="BA139" s="35" t="str">
        <f ca="1"/>
        <v/>
      </c>
      <c r="BB139" s="35" t="str">
        <f ca="1"/>
        <v/>
      </c>
      <c r="BC139" s="35" t="str">
        <f ca="1"/>
        <v/>
      </c>
      <c r="BD139" s="35" t="str">
        <f ca="1"/>
        <v/>
      </c>
      <c r="BE139" s="35">
        <f t="shared" si="52"/>
        <v>0</v>
      </c>
      <c r="BF139" s="35" t="e" cm="1">
        <f t="array" ref="BF139">IF(AND(BE139=1,AX139&lt;&gt;1),VLOOKUP(E139,변환표준점수!$H$8:$O$60,_xlfn.XMATCH('표점 계산기'!$AU139,변환표준점수!$I$6:$O$6)+1,FALSE),IF(AND($E139=0,$DW$4=1),INDEX($CQ$7:$CQ$73,SUM(IF(AO139=$CY$7:$CY$59,ROW($A$1:$A$50),0))),IF(AND($E139&lt;&gt;0,$DW$4&lt;&gt;1),INDEX($CM$7:$CM$73,SUM(IF(AO139=$CU$7:$CU$59,ROW($A$1:$A$50),0))),AO139:AS139)))</f>
        <v>#N/A</v>
      </c>
      <c r="BG139" s="35"/>
      <c r="BH139" s="35"/>
      <c r="BI139" s="35"/>
      <c r="BJ139" s="35"/>
      <c r="BK139" s="35" t="e">
        <f>VLOOKUP(G139,변환표준점수!$X$8:$AM$16,_xlfn.XMATCH(AU139,변환표준점수!$Y$5:$AM$5)+IF(OR(AW139=6,AW139=7,AW139=10,AW139=11),IF(AX139=1,0,1),0)+1,FALSE)</f>
        <v>#N/A</v>
      </c>
      <c r="BL139" s="35" t="e">
        <f>VLOOKUP(H139,변환표준점수!$AO$8:$BE$16,_xlfn.XMATCH(AU139,변환표준점수!$AP$5:$BE$5)+IF(OR(AW139=3,AW139=6,AW139=8,AW139=9,AW139=10),IF(AX139=1,0,1),0)+1,FALSE)</f>
        <v>#N/A</v>
      </c>
      <c r="BM139" s="35" t="e">
        <f>IF(I139=0,VLOOKUP(K139,변환표준점수!$BU$8:$CF$62,'표점 계산기'!$AW139+1,FALSE),VLOOKUP(I139,변환표준점수!$BH$8:$BS$62,'표점 계산기'!$AW139+1,FALSE))</f>
        <v>#N/A</v>
      </c>
      <c r="BN139" s="35" t="e">
        <f>IF(J139=0,VLOOKUP(L139,변환표준점수!$BU$8:$CF$62,'표점 계산기'!$AW139+1,FALSE),VLOOKUP(J139,변환표준점수!$BH$8:$BS$62,'표점 계산기'!$AW139+1,FALSE))</f>
        <v>#N/A</v>
      </c>
      <c r="BO139" s="35" cm="1">
        <f t="array" ref="BO139">IF(M139=0,0,IF(OR(AW139=3,AW139=4),0,IF(AW139=1,INDEX($DI$7:$DI$15,SUM(IF(M139&lt;$DH$7:$DH$15=TRUE,1,0))+1),VLOOKUP(M139,변환표준점수!$BH$8:$BS$62,'표점 계산기'!AW139+1,FALSE))))</f>
        <v>0</v>
      </c>
      <c r="BP139" s="35" t="e" cm="1">
        <f t="array" ref="BP139">INDEX($DP$24:$EO$31,COLUMN(C134),$AY139)</f>
        <v>#N/A</v>
      </c>
      <c r="BQ139" s="35" t="e" cm="1">
        <f t="array" ref="BQ139">INDEX($DP$24:$EO$31,COLUMN(D134),$AY139)</f>
        <v>#N/A</v>
      </c>
      <c r="BR139" s="35" t="e" cm="1">
        <f t="array" ref="BR139">INDEX($DP$24:$EO$31,COLUMN(E134),$AY139)</f>
        <v>#N/A</v>
      </c>
      <c r="BS139" s="35" t="e" cm="1">
        <f t="array" ref="BS139">INDEX($DP$24:$EO$31,COLUMN(F134),$AY139)</f>
        <v>#N/A</v>
      </c>
      <c r="BT139" s="35" t="e" cm="1">
        <f t="array" ref="BT139">INDEX($DP$24:$EO$31,COLUMN(G134),$AY139)</f>
        <v>#N/A</v>
      </c>
      <c r="BU139" s="35" t="e" cm="1">
        <f t="array" ref="BU139">INDEX($DP$24:$EO$31,COLUMN(H134),$AY139)</f>
        <v>#N/A</v>
      </c>
      <c r="BV139" s="59" t="str" cm="1">
        <f t="array" aca="1" ref="BV139:BZ139" ca="1">IFERROR(ROUND(IF(IFERROR(BF139:BJ139/BF139:BJ139,0)=1,(IFERROR(AZ139:BD139*BP139,0)+IFERROR(BF139:BJ139*BQ139,0)+(SUM(BM139:BO139)-MIN(BM139:BO139))*BR139+BK139*BS139+BL139*BT139)*BU139+BK139*(1-BS139)+BL139*(1-BT139)+IF(AW139=1,BO139,0),""),2),"")</f>
        <v/>
      </c>
      <c r="BW139" s="48" t="str">
        <f ca="1"/>
        <v/>
      </c>
      <c r="BX139" s="48" t="str">
        <f ca="1"/>
        <v/>
      </c>
      <c r="BY139" s="48" t="str">
        <f ca="1"/>
        <v/>
      </c>
      <c r="BZ139" s="60" t="str">
        <f ca="1"/>
        <v/>
      </c>
      <c r="CA139" s="6"/>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6"/>
      <c r="DV139" s="6"/>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row>
    <row r="140" spans="1:162" x14ac:dyDescent="0.3">
      <c r="A140" s="5"/>
      <c r="B140" s="17" t="str">
        <f t="shared" si="54"/>
        <v/>
      </c>
      <c r="C140" s="23"/>
      <c r="D140" s="23"/>
      <c r="E140" s="23"/>
      <c r="F140" s="23"/>
      <c r="G140" s="23"/>
      <c r="H140" s="24"/>
      <c r="I140" s="24"/>
      <c r="J140" s="24"/>
      <c r="K140" s="24"/>
      <c r="L140" s="24"/>
      <c r="M140" s="24"/>
      <c r="N140" s="23"/>
      <c r="O140" s="24"/>
      <c r="P140" s="6"/>
      <c r="Q140" s="65">
        <f t="shared" si="55"/>
        <v>1</v>
      </c>
      <c r="R140" s="6" t="e">
        <f t="shared" si="61"/>
        <v>#N/A</v>
      </c>
      <c r="S140" s="6" t="e">
        <f t="shared" si="62"/>
        <v>#N/A</v>
      </c>
      <c r="T140" s="6" t="e">
        <f t="shared" si="63"/>
        <v>#N/A</v>
      </c>
      <c r="U140" s="6" t="e">
        <f t="shared" si="64"/>
        <v>#N/A</v>
      </c>
      <c r="V140" s="8" cm="1">
        <f t="array" ref="V140">IF(M140=0,0,IF(OR($DV$4=3,$DV$4=4),0,IF($DV$4=1,INDEX($DI$7:$DI$15,SUM(IF(M140&lt;$DH$7:$DH$15=TRUE,1,0))+1),VLOOKUP(M140,$DK$7:$DL$107,2,FALSE))))</f>
        <v>0</v>
      </c>
      <c r="W140" s="6" t="e">
        <f t="shared" si="53"/>
        <v>#N/A</v>
      </c>
      <c r="X140" s="65" cm="1">
        <f t="array" aca="1" ref="X140" ca="1">SUM(IF((IF(E140=0,INDIRECT(_xlfn.CONCAT($CQ$1,MATCH(F140,$CP$7:$CP$100,0)+6)):INDIRECT(_xlfn.CONCAT($CQ$1,MATCH(F140,$CP$7:$CP$100,0)+6+SUM(IF((F140=$CP$7:$CP$59)=TRUE,1,0))-1)),INDIRECT(_xlfn.CONCAT($CM$1,MATCH(E140,$CL$7:$CL$100,0)+6)):INDIRECT(_xlfn.CONCAT($CM$1,MATCH(E140,$CL$7:$CL$100,0)+6+SUM(IF((E140=$CL$7:$CL$59)=TRUE,1,0))-1)))*$S$3*$Q140)=0,0,1))</f>
        <v>2</v>
      </c>
      <c r="Y140" s="65" t="e" cm="1">
        <f t="array" aca="1" ref="Y140" ca="1">SUM(IF((TRANSPOSE(MMULT(MMULT(_xlfn.MUNIT(X140),IF(ROUND(MMULT(IF(E140=0,INDIRECT(_xlfn.CONCAT($CQ$1,MATCH(F140,$CP$7:$CP$100,0)+6)):INDIRECT(_xlfn.CONCAT($CQ$1,MATCH(F140,$CP$7:$CP$100,0)+6+SUM(IF((F140=$CP$7:$CP$59)=TRUE,1,0))-1)),INDIRECT(_xlfn.CONCAT($CM$1,MATCH(E140,$CL$7:$CL$100,0)+6)):INDIRECT(_xlfn.CONCAT($CM$1,MATCH(E140,$CL$7:$CL$100,0)+6+SUM(IF((E140=$CL$7:$CL$59)=TRUE,1,0))-1)))*$S$3*$Q140,1/TRANSPOSE(W140-INDIRECT(_xlfn.CONCAT($CI$1,MATCH(D140,$CH$7:$CH$100,0)+6)):INDIRECT(_xlfn.CONCAT($CI$1,MATCH(D140,$CH$7:$CH$100,0)+6+SUM(IF((D140=$CH$7:$CH$59)=TRUE,1,0))-1))*$R$3)),1)=1,1,0)),W140-INDIRECT(_xlfn.CONCAT($CI$1,MATCH(D140,$CH$7:$CH$100,0)+6)):INDIRECT(_xlfn.CONCAT($CI$1,MATCH(D140,$CH$7:$CH$100,0)+6+SUM(IF((D140=$CH$7:$CH$59)=TRUE,1,0))-1))*$R$3)))=0,0,1))</f>
        <v>#N/A</v>
      </c>
      <c r="Z140" s="65"/>
      <c r="AA140" s="65" t="str" cm="1">
        <f t="array" aca="1" ref="AA140" ca="1">IFERROR(ROUND(IF(_xlfn._xlws.SORT(TRANSPOSE(MMULT(MMULT(_xlfn.MUNIT(X140),IF(ROUND(MMULT(IF(E140=0,IF($DW$4=1,INDIRECT(_xlfn.CONCAT($CY$1,MATCH(F140,$CX$7:$CX$100,0)+6)):INDIRECT(_xlfn.CONCAT($CY$1,MATCH(F140,$CX$7:$CX$100,0)+6+SUM(IF((F140=$CX$7:$CX$59)=TRUE,1,0))-1)),INDIRECT(_xlfn.CONCAT($CQ$1,MATCH(F140,$CP$7:$CP$100,0)+6)):INDIRECT(_xlfn.CONCAT($CQ$1,MATCH(F140,$CP$7:$CP$100,0)+6+SUM(IF((F140=$CP$7:$CP$59)=TRUE,1,0))-1))),IF(OR($DW$4=2,$DW$4=3),INDIRECT(_xlfn.CONCAT($CU$1,MATCH(E140,$CT$7:$CT$100,0)+6)):INDIRECT(_xlfn.CONCAT($CU$1,MATCH(E140,$CT$7:$CT$100,0)+6+SUM(IF((E140=$CT$7:$CT$59)=TRUE,1,0))-1)),INDIRECT(_xlfn.CONCAT($CM$1,MATCH(E140,$CL$7:$CL$100,0)+6)):INDIRECT(_xlfn.CONCAT($CM$1,MATCH(E140,$CL$7:$CL$100,0)+6+SUM(IF((E140=$CL$7:$CL$59)=TRUE,1,0))-1))))*$S$3*IF(AND($DV$4=4,F140=0),1.1,1),1/TRANSPOSE(W140-INDIRECT(_xlfn.CONCAT($CI$1,MATCH(D140,$CH$7:$CH$100,0)+6)):INDIRECT(_xlfn.CONCAT($CI$1,MATCH(D140,$CH$7:$CH$100,0)+6+SUM(IF((D140=$CH$7:$CH$59)=TRUE,1,0))-1))*$R$3)),3)=1,1,0)),W140-INDIRECT(_xlfn.CONCAT($CI$1,MATCH(D140,$CH$7:$CH$100,0)+6)):INDIRECT(_xlfn.CONCAT($CI$1,MATCH(D140,$CH$7:$CH$100,0)+6+SUM(IF((D140=$CH$7:$CH$59)=TRUE,1,0))-1))*$R$3))/($S$3*$Q140),1,-1,TRUE)=0,"",_xlfn._xlws.SORT(TRANSPOSE(MMULT(MMULT(_xlfn.MUNIT(X140),IF(ROUND(MMULT(IF(E140=0,IF($DW$4=1,INDIRECT(_xlfn.CONCAT($CY$1,MATCH(F140,$CX$7:$CX$100,0)+6)):INDIRECT(_xlfn.CONCAT($CY$1,MATCH(F140,$CX$7:$CX$100,0)+6+SUM(IF((F140=$CX$7:$CX$59)=TRUE,1,0))-1)),INDIRECT(_xlfn.CONCAT($CQ$1,MATCH(F140,$CP$7:$CP$100,0)+6)):INDIRECT(_xlfn.CONCAT($CQ$1,MATCH(F140,$CP$7:$CP$100,0)+6+SUM(IF((F140=$CP$7:$CP$59)=TRUE,1,0))-1))),IF(OR($DW$4=2,$DW$4=3),INDIRECT(_xlfn.CONCAT($CU$1,MATCH(E140,$CT$7:$CT$100,0)+6)):INDIRECT(_xlfn.CONCAT($CU$1,MATCH(E140,$CT$7:$CT$100,0)+6+SUM(IF((E140=$CT$7:$CT$59)=TRUE,1,0))-1)),INDIRECT(_xlfn.CONCAT($CM$1,MATCH(E140,$CL$7:$CL$100,0)+6)):INDIRECT(_xlfn.CONCAT($CM$1,MATCH(E140,$CL$7:$CL$100,0)+6+SUM(IF((E140=$CL$7:$CL$59)=TRUE,1,0))-1))))*$S$3*IF(AND($DV$4=4,F140=0),1.1,1),1/TRANSPOSE(W140-INDIRECT(_xlfn.CONCAT($CI$1,MATCH(D140,$CH$7:$CH$100,0)+6)):INDIRECT(_xlfn.CONCAT($CI$1,MATCH(D140,$CH$7:$CH$100,0)+6+SUM(IF((D140=$CH$7:$CH$59)=TRUE,1,0))-1))*$R$3)),3)=1,1,0)),W140-INDIRECT(_xlfn.CONCAT($CI$1,MATCH(D140,$CH$7:$CH$100,0)+6)):INDIRECT(_xlfn.CONCAT($CI$1,MATCH(D140,$CH$7:$CH$100,0)+6+SUM(IF((D140=$CH$7:$CH$59)=TRUE,1,0))-1))*$R$3))/($S$3*$Q140),1,-1,TRUE)),1),"")</f>
        <v/>
      </c>
      <c r="AB140" s="65"/>
      <c r="AC140" s="65"/>
      <c r="AD140" s="65"/>
      <c r="AE140" s="65"/>
      <c r="AF140" s="65"/>
      <c r="AG140" s="65"/>
      <c r="AH140" s="65"/>
      <c r="AI140" s="6"/>
      <c r="AJ140" s="28" t="str">
        <f t="shared" ca="1" si="65"/>
        <v/>
      </c>
      <c r="AK140" s="29" t="str">
        <f t="shared" si="66"/>
        <v/>
      </c>
      <c r="AL140" s="29" t="str">
        <f t="shared" si="67"/>
        <v/>
      </c>
      <c r="AM140" s="29" t="str">
        <f t="shared" si="68"/>
        <v/>
      </c>
      <c r="AN140" s="112" t="str">
        <f t="shared" si="69"/>
        <v/>
      </c>
      <c r="AO140" s="28" t="str">
        <f t="shared" ca="1" si="56"/>
        <v/>
      </c>
      <c r="AP140" s="29" t="str">
        <f t="shared" si="57"/>
        <v/>
      </c>
      <c r="AQ140" s="29" t="str">
        <f t="shared" si="58"/>
        <v/>
      </c>
      <c r="AR140" s="29" t="str">
        <f t="shared" si="59"/>
        <v/>
      </c>
      <c r="AS140" s="30" t="str">
        <f t="shared" si="60"/>
        <v/>
      </c>
      <c r="AT140" s="6"/>
      <c r="AU140" s="20"/>
      <c r="AV140" s="20"/>
      <c r="AW140" s="44">
        <f t="shared" si="50"/>
        <v>12</v>
      </c>
      <c r="AX140" s="35" t="e">
        <f t="shared" si="51"/>
        <v>#N/A</v>
      </c>
      <c r="AY140" s="35" t="e" cm="1">
        <f t="array" ref="AY140">_xlfn.XMATCH(1,IF(IF((AU140=$DP$24:$EO$24)=TRUE,1,0)+IF((AV140=$DP$25:$EO$25)=TRUE,1,0)=2,1,0))</f>
        <v>#N/A</v>
      </c>
      <c r="AZ140" s="35" t="str" cm="1">
        <f t="array" aca="1" ref="AZ140:BD140" ca="1">AJ140:AN140</f>
        <v/>
      </c>
      <c r="BA140" s="35" t="str">
        <f ca="1"/>
        <v/>
      </c>
      <c r="BB140" s="35" t="str">
        <f ca="1"/>
        <v/>
      </c>
      <c r="BC140" s="35" t="str">
        <f ca="1"/>
        <v/>
      </c>
      <c r="BD140" s="35" t="str">
        <f ca="1"/>
        <v/>
      </c>
      <c r="BE140" s="35">
        <f t="shared" si="52"/>
        <v>0</v>
      </c>
      <c r="BF140" s="35" t="e" cm="1">
        <f t="array" ref="BF140">IF(AND(BE140=1,AX140&lt;&gt;1),VLOOKUP(E140,변환표준점수!$H$8:$O$60,_xlfn.XMATCH('표점 계산기'!$AU140,변환표준점수!$I$6:$O$6)+1,FALSE),IF(AND($E140=0,$DW$4=1),INDEX($CQ$7:$CQ$73,SUM(IF(AO140=$CY$7:$CY$59,ROW($A$1:$A$50),0))),IF(AND($E140&lt;&gt;0,$DW$4&lt;&gt;1),INDEX($CM$7:$CM$73,SUM(IF(AO140=$CU$7:$CU$59,ROW($A$1:$A$50),0))),AO140:AS140)))</f>
        <v>#N/A</v>
      </c>
      <c r="BG140" s="35"/>
      <c r="BH140" s="35"/>
      <c r="BI140" s="35"/>
      <c r="BJ140" s="35"/>
      <c r="BK140" s="35" t="e">
        <f>VLOOKUP(G140,변환표준점수!$X$8:$AM$16,_xlfn.XMATCH(AU140,변환표준점수!$Y$5:$AM$5)+IF(OR(AW140=6,AW140=7,AW140=10,AW140=11),IF(AX140=1,0,1),0)+1,FALSE)</f>
        <v>#N/A</v>
      </c>
      <c r="BL140" s="35" t="e">
        <f>VLOOKUP(H140,변환표준점수!$AO$8:$BE$16,_xlfn.XMATCH(AU140,변환표준점수!$AP$5:$BE$5)+IF(OR(AW140=3,AW140=6,AW140=8,AW140=9,AW140=10),IF(AX140=1,0,1),0)+1,FALSE)</f>
        <v>#N/A</v>
      </c>
      <c r="BM140" s="35" t="e">
        <f>IF(I140=0,VLOOKUP(K140,변환표준점수!$BU$8:$CF$62,'표점 계산기'!$AW140+1,FALSE),VLOOKUP(I140,변환표준점수!$BH$8:$BS$62,'표점 계산기'!$AW140+1,FALSE))</f>
        <v>#N/A</v>
      </c>
      <c r="BN140" s="35" t="e">
        <f>IF(J140=0,VLOOKUP(L140,변환표준점수!$BU$8:$CF$62,'표점 계산기'!$AW140+1,FALSE),VLOOKUP(J140,변환표준점수!$BH$8:$BS$62,'표점 계산기'!$AW140+1,FALSE))</f>
        <v>#N/A</v>
      </c>
      <c r="BO140" s="35" cm="1">
        <f t="array" ref="BO140">IF(M140=0,0,IF(OR(AW140=3,AW140=4),0,IF(AW140=1,INDEX($DI$7:$DI$15,SUM(IF(M140&lt;$DH$7:$DH$15=TRUE,1,0))+1),VLOOKUP(M140,변환표준점수!$BH$8:$BS$62,'표점 계산기'!AW140+1,FALSE))))</f>
        <v>0</v>
      </c>
      <c r="BP140" s="35" t="e" cm="1">
        <f t="array" ref="BP140">INDEX($DP$24:$EO$31,COLUMN(C135),$AY140)</f>
        <v>#N/A</v>
      </c>
      <c r="BQ140" s="35" t="e" cm="1">
        <f t="array" ref="BQ140">INDEX($DP$24:$EO$31,COLUMN(D135),$AY140)</f>
        <v>#N/A</v>
      </c>
      <c r="BR140" s="35" t="e" cm="1">
        <f t="array" ref="BR140">INDEX($DP$24:$EO$31,COLUMN(E135),$AY140)</f>
        <v>#N/A</v>
      </c>
      <c r="BS140" s="35" t="e" cm="1">
        <f t="array" ref="BS140">INDEX($DP$24:$EO$31,COLUMN(F135),$AY140)</f>
        <v>#N/A</v>
      </c>
      <c r="BT140" s="35" t="e" cm="1">
        <f t="array" ref="BT140">INDEX($DP$24:$EO$31,COLUMN(G135),$AY140)</f>
        <v>#N/A</v>
      </c>
      <c r="BU140" s="35" t="e" cm="1">
        <f t="array" ref="BU140">INDEX($DP$24:$EO$31,COLUMN(H135),$AY140)</f>
        <v>#N/A</v>
      </c>
      <c r="BV140" s="59" t="str" cm="1">
        <f t="array" aca="1" ref="BV140:BZ140" ca="1">IFERROR(ROUND(IF(IFERROR(BF140:BJ140/BF140:BJ140,0)=1,(IFERROR(AZ140:BD140*BP140,0)+IFERROR(BF140:BJ140*BQ140,0)+(SUM(BM140:BO140)-MIN(BM140:BO140))*BR140+BK140*BS140+BL140*BT140)*BU140+BK140*(1-BS140)+BL140*(1-BT140)+IF(AW140=1,BO140,0),""),2),"")</f>
        <v/>
      </c>
      <c r="BW140" s="48" t="str">
        <f ca="1"/>
        <v/>
      </c>
      <c r="BX140" s="48" t="str">
        <f ca="1"/>
        <v/>
      </c>
      <c r="BY140" s="48" t="str">
        <f ca="1"/>
        <v/>
      </c>
      <c r="BZ140" s="60" t="str">
        <f ca="1"/>
        <v/>
      </c>
      <c r="CA140" s="6"/>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6"/>
      <c r="DV140" s="6"/>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row>
    <row r="141" spans="1:162" x14ac:dyDescent="0.3">
      <c r="A141" s="5"/>
      <c r="B141" s="17" t="str">
        <f t="shared" si="54"/>
        <v/>
      </c>
      <c r="C141" s="23"/>
      <c r="D141" s="23"/>
      <c r="E141" s="23"/>
      <c r="F141" s="23"/>
      <c r="G141" s="23"/>
      <c r="H141" s="24"/>
      <c r="I141" s="24"/>
      <c r="J141" s="24"/>
      <c r="K141" s="24"/>
      <c r="L141" s="24"/>
      <c r="M141" s="24"/>
      <c r="N141" s="23"/>
      <c r="O141" s="24"/>
      <c r="P141" s="6"/>
      <c r="Q141" s="65">
        <f t="shared" si="55"/>
        <v>1</v>
      </c>
      <c r="R141" s="6" t="e">
        <f t="shared" si="61"/>
        <v>#N/A</v>
      </c>
      <c r="S141" s="6" t="e">
        <f t="shared" si="62"/>
        <v>#N/A</v>
      </c>
      <c r="T141" s="6" t="e">
        <f t="shared" si="63"/>
        <v>#N/A</v>
      </c>
      <c r="U141" s="6" t="e">
        <f t="shared" si="64"/>
        <v>#N/A</v>
      </c>
      <c r="V141" s="8" cm="1">
        <f t="array" ref="V141">IF(M141=0,0,IF(OR($DV$4=3,$DV$4=4),0,IF($DV$4=1,INDEX($DI$7:$DI$15,SUM(IF(M141&lt;$DH$7:$DH$15=TRUE,1,0))+1),VLOOKUP(M141,$DK$7:$DL$107,2,FALSE))))</f>
        <v>0</v>
      </c>
      <c r="W141" s="6" t="e">
        <f t="shared" si="53"/>
        <v>#N/A</v>
      </c>
      <c r="X141" s="65" cm="1">
        <f t="array" aca="1" ref="X141" ca="1">SUM(IF((IF(E141=0,INDIRECT(_xlfn.CONCAT($CQ$1,MATCH(F141,$CP$7:$CP$100,0)+6)):INDIRECT(_xlfn.CONCAT($CQ$1,MATCH(F141,$CP$7:$CP$100,0)+6+SUM(IF((F141=$CP$7:$CP$59)=TRUE,1,0))-1)),INDIRECT(_xlfn.CONCAT($CM$1,MATCH(E141,$CL$7:$CL$100,0)+6)):INDIRECT(_xlfn.CONCAT($CM$1,MATCH(E141,$CL$7:$CL$100,0)+6+SUM(IF((E141=$CL$7:$CL$59)=TRUE,1,0))-1)))*$S$3*$Q141)=0,0,1))</f>
        <v>2</v>
      </c>
      <c r="Y141" s="65" t="e" cm="1">
        <f t="array" aca="1" ref="Y141" ca="1">SUM(IF((TRANSPOSE(MMULT(MMULT(_xlfn.MUNIT(X141),IF(ROUND(MMULT(IF(E141=0,INDIRECT(_xlfn.CONCAT($CQ$1,MATCH(F141,$CP$7:$CP$100,0)+6)):INDIRECT(_xlfn.CONCAT($CQ$1,MATCH(F141,$CP$7:$CP$100,0)+6+SUM(IF((F141=$CP$7:$CP$59)=TRUE,1,0))-1)),INDIRECT(_xlfn.CONCAT($CM$1,MATCH(E141,$CL$7:$CL$100,0)+6)):INDIRECT(_xlfn.CONCAT($CM$1,MATCH(E141,$CL$7:$CL$100,0)+6+SUM(IF((E141=$CL$7:$CL$59)=TRUE,1,0))-1)))*$S$3*$Q141,1/TRANSPOSE(W141-INDIRECT(_xlfn.CONCAT($CI$1,MATCH(D141,$CH$7:$CH$100,0)+6)):INDIRECT(_xlfn.CONCAT($CI$1,MATCH(D141,$CH$7:$CH$100,0)+6+SUM(IF((D141=$CH$7:$CH$59)=TRUE,1,0))-1))*$R$3)),1)=1,1,0)),W141-INDIRECT(_xlfn.CONCAT($CI$1,MATCH(D141,$CH$7:$CH$100,0)+6)):INDIRECT(_xlfn.CONCAT($CI$1,MATCH(D141,$CH$7:$CH$100,0)+6+SUM(IF((D141=$CH$7:$CH$59)=TRUE,1,0))-1))*$R$3)))=0,0,1))</f>
        <v>#N/A</v>
      </c>
      <c r="Z141" s="65"/>
      <c r="AA141" s="65" t="str" cm="1">
        <f t="array" aca="1" ref="AA141" ca="1">IFERROR(ROUND(IF(_xlfn._xlws.SORT(TRANSPOSE(MMULT(MMULT(_xlfn.MUNIT(X141),IF(ROUND(MMULT(IF(E141=0,IF($DW$4=1,INDIRECT(_xlfn.CONCAT($CY$1,MATCH(F141,$CX$7:$CX$100,0)+6)):INDIRECT(_xlfn.CONCAT($CY$1,MATCH(F141,$CX$7:$CX$100,0)+6+SUM(IF((F141=$CX$7:$CX$59)=TRUE,1,0))-1)),INDIRECT(_xlfn.CONCAT($CQ$1,MATCH(F141,$CP$7:$CP$100,0)+6)):INDIRECT(_xlfn.CONCAT($CQ$1,MATCH(F141,$CP$7:$CP$100,0)+6+SUM(IF((F141=$CP$7:$CP$59)=TRUE,1,0))-1))),IF(OR($DW$4=2,$DW$4=3),INDIRECT(_xlfn.CONCAT($CU$1,MATCH(E141,$CT$7:$CT$100,0)+6)):INDIRECT(_xlfn.CONCAT($CU$1,MATCH(E141,$CT$7:$CT$100,0)+6+SUM(IF((E141=$CT$7:$CT$59)=TRUE,1,0))-1)),INDIRECT(_xlfn.CONCAT($CM$1,MATCH(E141,$CL$7:$CL$100,0)+6)):INDIRECT(_xlfn.CONCAT($CM$1,MATCH(E141,$CL$7:$CL$100,0)+6+SUM(IF((E141=$CL$7:$CL$59)=TRUE,1,0))-1))))*$S$3*IF(AND($DV$4=4,F141=0),1.1,1),1/TRANSPOSE(W141-INDIRECT(_xlfn.CONCAT($CI$1,MATCH(D141,$CH$7:$CH$100,0)+6)):INDIRECT(_xlfn.CONCAT($CI$1,MATCH(D141,$CH$7:$CH$100,0)+6+SUM(IF((D141=$CH$7:$CH$59)=TRUE,1,0))-1))*$R$3)),3)=1,1,0)),W141-INDIRECT(_xlfn.CONCAT($CI$1,MATCH(D141,$CH$7:$CH$100,0)+6)):INDIRECT(_xlfn.CONCAT($CI$1,MATCH(D141,$CH$7:$CH$100,0)+6+SUM(IF((D141=$CH$7:$CH$59)=TRUE,1,0))-1))*$R$3))/($S$3*$Q141),1,-1,TRUE)=0,"",_xlfn._xlws.SORT(TRANSPOSE(MMULT(MMULT(_xlfn.MUNIT(X141),IF(ROUND(MMULT(IF(E141=0,IF($DW$4=1,INDIRECT(_xlfn.CONCAT($CY$1,MATCH(F141,$CX$7:$CX$100,0)+6)):INDIRECT(_xlfn.CONCAT($CY$1,MATCH(F141,$CX$7:$CX$100,0)+6+SUM(IF((F141=$CX$7:$CX$59)=TRUE,1,0))-1)),INDIRECT(_xlfn.CONCAT($CQ$1,MATCH(F141,$CP$7:$CP$100,0)+6)):INDIRECT(_xlfn.CONCAT($CQ$1,MATCH(F141,$CP$7:$CP$100,0)+6+SUM(IF((F141=$CP$7:$CP$59)=TRUE,1,0))-1))),IF(OR($DW$4=2,$DW$4=3),INDIRECT(_xlfn.CONCAT($CU$1,MATCH(E141,$CT$7:$CT$100,0)+6)):INDIRECT(_xlfn.CONCAT($CU$1,MATCH(E141,$CT$7:$CT$100,0)+6+SUM(IF((E141=$CT$7:$CT$59)=TRUE,1,0))-1)),INDIRECT(_xlfn.CONCAT($CM$1,MATCH(E141,$CL$7:$CL$100,0)+6)):INDIRECT(_xlfn.CONCAT($CM$1,MATCH(E141,$CL$7:$CL$100,0)+6+SUM(IF((E141=$CL$7:$CL$59)=TRUE,1,0))-1))))*$S$3*IF(AND($DV$4=4,F141=0),1.1,1),1/TRANSPOSE(W141-INDIRECT(_xlfn.CONCAT($CI$1,MATCH(D141,$CH$7:$CH$100,0)+6)):INDIRECT(_xlfn.CONCAT($CI$1,MATCH(D141,$CH$7:$CH$100,0)+6+SUM(IF((D141=$CH$7:$CH$59)=TRUE,1,0))-1))*$R$3)),3)=1,1,0)),W141-INDIRECT(_xlfn.CONCAT($CI$1,MATCH(D141,$CH$7:$CH$100,0)+6)):INDIRECT(_xlfn.CONCAT($CI$1,MATCH(D141,$CH$7:$CH$100,0)+6+SUM(IF((D141=$CH$7:$CH$59)=TRUE,1,0))-1))*$R$3))/($S$3*$Q141),1,-1,TRUE)),1),"")</f>
        <v/>
      </c>
      <c r="AB141" s="65"/>
      <c r="AC141" s="65"/>
      <c r="AD141" s="65"/>
      <c r="AE141" s="65"/>
      <c r="AF141" s="65"/>
      <c r="AG141" s="65"/>
      <c r="AH141" s="65"/>
      <c r="AI141" s="6"/>
      <c r="AJ141" s="28" t="str">
        <f t="shared" ca="1" si="65"/>
        <v/>
      </c>
      <c r="AK141" s="29" t="str">
        <f t="shared" si="66"/>
        <v/>
      </c>
      <c r="AL141" s="29" t="str">
        <f t="shared" si="67"/>
        <v/>
      </c>
      <c r="AM141" s="29" t="str">
        <f t="shared" si="68"/>
        <v/>
      </c>
      <c r="AN141" s="112" t="str">
        <f t="shared" si="69"/>
        <v/>
      </c>
      <c r="AO141" s="28" t="str">
        <f t="shared" ca="1" si="56"/>
        <v/>
      </c>
      <c r="AP141" s="29" t="str">
        <f t="shared" si="57"/>
        <v/>
      </c>
      <c r="AQ141" s="29" t="str">
        <f t="shared" si="58"/>
        <v/>
      </c>
      <c r="AR141" s="29" t="str">
        <f t="shared" si="59"/>
        <v/>
      </c>
      <c r="AS141" s="30" t="str">
        <f t="shared" si="60"/>
        <v/>
      </c>
      <c r="AT141" s="6"/>
      <c r="AU141" s="20"/>
      <c r="AV141" s="20"/>
      <c r="AW141" s="44">
        <f t="shared" si="50"/>
        <v>12</v>
      </c>
      <c r="AX141" s="35" t="e">
        <f t="shared" si="51"/>
        <v>#N/A</v>
      </c>
      <c r="AY141" s="35" t="e" cm="1">
        <f t="array" ref="AY141">_xlfn.XMATCH(1,IF(IF((AU141=$DP$24:$EO$24)=TRUE,1,0)+IF((AV141=$DP$25:$EO$25)=TRUE,1,0)=2,1,0))</f>
        <v>#N/A</v>
      </c>
      <c r="AZ141" s="35" t="str" cm="1">
        <f t="array" aca="1" ref="AZ141:BD141" ca="1">AJ141:AN141</f>
        <v/>
      </c>
      <c r="BA141" s="35" t="str">
        <f ca="1"/>
        <v/>
      </c>
      <c r="BB141" s="35" t="str">
        <f ca="1"/>
        <v/>
      </c>
      <c r="BC141" s="35" t="str">
        <f ca="1"/>
        <v/>
      </c>
      <c r="BD141" s="35" t="str">
        <f ca="1"/>
        <v/>
      </c>
      <c r="BE141" s="35">
        <f t="shared" si="52"/>
        <v>0</v>
      </c>
      <c r="BF141" s="35" t="e" cm="1">
        <f t="array" ref="BF141">IF(AND(BE141=1,AX141&lt;&gt;1),VLOOKUP(E141,변환표준점수!$H$8:$O$60,_xlfn.XMATCH('표점 계산기'!$AU141,변환표준점수!$I$6:$O$6)+1,FALSE),IF(AND($E141=0,$DW$4=1),INDEX($CQ$7:$CQ$73,SUM(IF(AO141=$CY$7:$CY$59,ROW($A$1:$A$50),0))),IF(AND($E141&lt;&gt;0,$DW$4&lt;&gt;1),INDEX($CM$7:$CM$73,SUM(IF(AO141=$CU$7:$CU$59,ROW($A$1:$A$50),0))),AO141:AS141)))</f>
        <v>#N/A</v>
      </c>
      <c r="BG141" s="35"/>
      <c r="BH141" s="35"/>
      <c r="BI141" s="35"/>
      <c r="BJ141" s="35"/>
      <c r="BK141" s="35" t="e">
        <f>VLOOKUP(G141,변환표준점수!$X$8:$AM$16,_xlfn.XMATCH(AU141,변환표준점수!$Y$5:$AM$5)+IF(OR(AW141=6,AW141=7,AW141=10,AW141=11),IF(AX141=1,0,1),0)+1,FALSE)</f>
        <v>#N/A</v>
      </c>
      <c r="BL141" s="35" t="e">
        <f>VLOOKUP(H141,변환표준점수!$AO$8:$BE$16,_xlfn.XMATCH(AU141,변환표준점수!$AP$5:$BE$5)+IF(OR(AW141=3,AW141=6,AW141=8,AW141=9,AW141=10),IF(AX141=1,0,1),0)+1,FALSE)</f>
        <v>#N/A</v>
      </c>
      <c r="BM141" s="35" t="e">
        <f>IF(I141=0,VLOOKUP(K141,변환표준점수!$BU$8:$CF$62,'표점 계산기'!$AW141+1,FALSE),VLOOKUP(I141,변환표준점수!$BH$8:$BS$62,'표점 계산기'!$AW141+1,FALSE))</f>
        <v>#N/A</v>
      </c>
      <c r="BN141" s="35" t="e">
        <f>IF(J141=0,VLOOKUP(L141,변환표준점수!$BU$8:$CF$62,'표점 계산기'!$AW141+1,FALSE),VLOOKUP(J141,변환표준점수!$BH$8:$BS$62,'표점 계산기'!$AW141+1,FALSE))</f>
        <v>#N/A</v>
      </c>
      <c r="BO141" s="35" cm="1">
        <f t="array" ref="BO141">IF(M141=0,0,IF(OR(AW141=3,AW141=4),0,IF(AW141=1,INDEX($DI$7:$DI$15,SUM(IF(M141&lt;$DH$7:$DH$15=TRUE,1,0))+1),VLOOKUP(M141,변환표준점수!$BH$8:$BS$62,'표점 계산기'!AW141+1,FALSE))))</f>
        <v>0</v>
      </c>
      <c r="BP141" s="35" t="e" cm="1">
        <f t="array" ref="BP141">INDEX($DP$24:$EO$31,COLUMN(C136),$AY141)</f>
        <v>#N/A</v>
      </c>
      <c r="BQ141" s="35" t="e" cm="1">
        <f t="array" ref="BQ141">INDEX($DP$24:$EO$31,COLUMN(D136),$AY141)</f>
        <v>#N/A</v>
      </c>
      <c r="BR141" s="35" t="e" cm="1">
        <f t="array" ref="BR141">INDEX($DP$24:$EO$31,COLUMN(E136),$AY141)</f>
        <v>#N/A</v>
      </c>
      <c r="BS141" s="35" t="e" cm="1">
        <f t="array" ref="BS141">INDEX($DP$24:$EO$31,COLUMN(F136),$AY141)</f>
        <v>#N/A</v>
      </c>
      <c r="BT141" s="35" t="e" cm="1">
        <f t="array" ref="BT141">INDEX($DP$24:$EO$31,COLUMN(G136),$AY141)</f>
        <v>#N/A</v>
      </c>
      <c r="BU141" s="35" t="e" cm="1">
        <f t="array" ref="BU141">INDEX($DP$24:$EO$31,COLUMN(H136),$AY141)</f>
        <v>#N/A</v>
      </c>
      <c r="BV141" s="59" t="str" cm="1">
        <f t="array" aca="1" ref="BV141:BZ141" ca="1">IFERROR(ROUND(IF(IFERROR(BF141:BJ141/BF141:BJ141,0)=1,(IFERROR(AZ141:BD141*BP141,0)+IFERROR(BF141:BJ141*BQ141,0)+(SUM(BM141:BO141)-MIN(BM141:BO141))*BR141+BK141*BS141+BL141*BT141)*BU141+BK141*(1-BS141)+BL141*(1-BT141)+IF(AW141=1,BO141,0),""),2),"")</f>
        <v/>
      </c>
      <c r="BW141" s="48" t="str">
        <f ca="1"/>
        <v/>
      </c>
      <c r="BX141" s="48" t="str">
        <f ca="1"/>
        <v/>
      </c>
      <c r="BY141" s="48" t="str">
        <f ca="1"/>
        <v/>
      </c>
      <c r="BZ141" s="60" t="str">
        <f ca="1"/>
        <v/>
      </c>
      <c r="CA141" s="6"/>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6"/>
      <c r="DV141" s="6"/>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row>
    <row r="142" spans="1:162" x14ac:dyDescent="0.3">
      <c r="A142" s="5"/>
      <c r="B142" s="17" t="str">
        <f t="shared" si="54"/>
        <v/>
      </c>
      <c r="C142" s="23"/>
      <c r="D142" s="23"/>
      <c r="E142" s="23"/>
      <c r="F142" s="23"/>
      <c r="G142" s="23"/>
      <c r="H142" s="24"/>
      <c r="I142" s="24"/>
      <c r="J142" s="24"/>
      <c r="K142" s="24"/>
      <c r="L142" s="24"/>
      <c r="M142" s="24"/>
      <c r="N142" s="23"/>
      <c r="O142" s="24"/>
      <c r="P142" s="6"/>
      <c r="Q142" s="65">
        <f t="shared" si="55"/>
        <v>1</v>
      </c>
      <c r="R142" s="6" t="e">
        <f t="shared" si="61"/>
        <v>#N/A</v>
      </c>
      <c r="S142" s="6" t="e">
        <f t="shared" si="62"/>
        <v>#N/A</v>
      </c>
      <c r="T142" s="6" t="e">
        <f t="shared" si="63"/>
        <v>#N/A</v>
      </c>
      <c r="U142" s="6" t="e">
        <f t="shared" si="64"/>
        <v>#N/A</v>
      </c>
      <c r="V142" s="8" cm="1">
        <f t="array" ref="V142">IF(M142=0,0,IF(OR($DV$4=3,$DV$4=4),0,IF($DV$4=1,INDEX($DI$7:$DI$15,SUM(IF(M142&lt;$DH$7:$DH$15=TRUE,1,0))+1),VLOOKUP(M142,$DK$7:$DL$107,2,FALSE))))</f>
        <v>0</v>
      </c>
      <c r="W142" s="6" t="e">
        <f t="shared" si="53"/>
        <v>#N/A</v>
      </c>
      <c r="X142" s="65" cm="1">
        <f t="array" aca="1" ref="X142" ca="1">SUM(IF((IF(E142=0,INDIRECT(_xlfn.CONCAT($CQ$1,MATCH(F142,$CP$7:$CP$100,0)+6)):INDIRECT(_xlfn.CONCAT($CQ$1,MATCH(F142,$CP$7:$CP$100,0)+6+SUM(IF((F142=$CP$7:$CP$59)=TRUE,1,0))-1)),INDIRECT(_xlfn.CONCAT($CM$1,MATCH(E142,$CL$7:$CL$100,0)+6)):INDIRECT(_xlfn.CONCAT($CM$1,MATCH(E142,$CL$7:$CL$100,0)+6+SUM(IF((E142=$CL$7:$CL$59)=TRUE,1,0))-1)))*$S$3*$Q142)=0,0,1))</f>
        <v>2</v>
      </c>
      <c r="Y142" s="65" t="e" cm="1">
        <f t="array" aca="1" ref="Y142" ca="1">SUM(IF((TRANSPOSE(MMULT(MMULT(_xlfn.MUNIT(X142),IF(ROUND(MMULT(IF(E142=0,INDIRECT(_xlfn.CONCAT($CQ$1,MATCH(F142,$CP$7:$CP$100,0)+6)):INDIRECT(_xlfn.CONCAT($CQ$1,MATCH(F142,$CP$7:$CP$100,0)+6+SUM(IF((F142=$CP$7:$CP$59)=TRUE,1,0))-1)),INDIRECT(_xlfn.CONCAT($CM$1,MATCH(E142,$CL$7:$CL$100,0)+6)):INDIRECT(_xlfn.CONCAT($CM$1,MATCH(E142,$CL$7:$CL$100,0)+6+SUM(IF((E142=$CL$7:$CL$59)=TRUE,1,0))-1)))*$S$3*$Q142,1/TRANSPOSE(W142-INDIRECT(_xlfn.CONCAT($CI$1,MATCH(D142,$CH$7:$CH$100,0)+6)):INDIRECT(_xlfn.CONCAT($CI$1,MATCH(D142,$CH$7:$CH$100,0)+6+SUM(IF((D142=$CH$7:$CH$59)=TRUE,1,0))-1))*$R$3)),1)=1,1,0)),W142-INDIRECT(_xlfn.CONCAT($CI$1,MATCH(D142,$CH$7:$CH$100,0)+6)):INDIRECT(_xlfn.CONCAT($CI$1,MATCH(D142,$CH$7:$CH$100,0)+6+SUM(IF((D142=$CH$7:$CH$59)=TRUE,1,0))-1))*$R$3)))=0,0,1))</f>
        <v>#N/A</v>
      </c>
      <c r="Z142" s="65"/>
      <c r="AA142" s="65" t="str" cm="1">
        <f t="array" aca="1" ref="AA142" ca="1">IFERROR(ROUND(IF(_xlfn._xlws.SORT(TRANSPOSE(MMULT(MMULT(_xlfn.MUNIT(X142),IF(ROUND(MMULT(IF(E142=0,IF($DW$4=1,INDIRECT(_xlfn.CONCAT($CY$1,MATCH(F142,$CX$7:$CX$100,0)+6)):INDIRECT(_xlfn.CONCAT($CY$1,MATCH(F142,$CX$7:$CX$100,0)+6+SUM(IF((F142=$CX$7:$CX$59)=TRUE,1,0))-1)),INDIRECT(_xlfn.CONCAT($CQ$1,MATCH(F142,$CP$7:$CP$100,0)+6)):INDIRECT(_xlfn.CONCAT($CQ$1,MATCH(F142,$CP$7:$CP$100,0)+6+SUM(IF((F142=$CP$7:$CP$59)=TRUE,1,0))-1))),IF(OR($DW$4=2,$DW$4=3),INDIRECT(_xlfn.CONCAT($CU$1,MATCH(E142,$CT$7:$CT$100,0)+6)):INDIRECT(_xlfn.CONCAT($CU$1,MATCH(E142,$CT$7:$CT$100,0)+6+SUM(IF((E142=$CT$7:$CT$59)=TRUE,1,0))-1)),INDIRECT(_xlfn.CONCAT($CM$1,MATCH(E142,$CL$7:$CL$100,0)+6)):INDIRECT(_xlfn.CONCAT($CM$1,MATCH(E142,$CL$7:$CL$100,0)+6+SUM(IF((E142=$CL$7:$CL$59)=TRUE,1,0))-1))))*$S$3*IF(AND($DV$4=4,F142=0),1.1,1),1/TRANSPOSE(W142-INDIRECT(_xlfn.CONCAT($CI$1,MATCH(D142,$CH$7:$CH$100,0)+6)):INDIRECT(_xlfn.CONCAT($CI$1,MATCH(D142,$CH$7:$CH$100,0)+6+SUM(IF((D142=$CH$7:$CH$59)=TRUE,1,0))-1))*$R$3)),3)=1,1,0)),W142-INDIRECT(_xlfn.CONCAT($CI$1,MATCH(D142,$CH$7:$CH$100,0)+6)):INDIRECT(_xlfn.CONCAT($CI$1,MATCH(D142,$CH$7:$CH$100,0)+6+SUM(IF((D142=$CH$7:$CH$59)=TRUE,1,0))-1))*$R$3))/($S$3*$Q142),1,-1,TRUE)=0,"",_xlfn._xlws.SORT(TRANSPOSE(MMULT(MMULT(_xlfn.MUNIT(X142),IF(ROUND(MMULT(IF(E142=0,IF($DW$4=1,INDIRECT(_xlfn.CONCAT($CY$1,MATCH(F142,$CX$7:$CX$100,0)+6)):INDIRECT(_xlfn.CONCAT($CY$1,MATCH(F142,$CX$7:$CX$100,0)+6+SUM(IF((F142=$CX$7:$CX$59)=TRUE,1,0))-1)),INDIRECT(_xlfn.CONCAT($CQ$1,MATCH(F142,$CP$7:$CP$100,0)+6)):INDIRECT(_xlfn.CONCAT($CQ$1,MATCH(F142,$CP$7:$CP$100,0)+6+SUM(IF((F142=$CP$7:$CP$59)=TRUE,1,0))-1))),IF(OR($DW$4=2,$DW$4=3),INDIRECT(_xlfn.CONCAT($CU$1,MATCH(E142,$CT$7:$CT$100,0)+6)):INDIRECT(_xlfn.CONCAT($CU$1,MATCH(E142,$CT$7:$CT$100,0)+6+SUM(IF((E142=$CT$7:$CT$59)=TRUE,1,0))-1)),INDIRECT(_xlfn.CONCAT($CM$1,MATCH(E142,$CL$7:$CL$100,0)+6)):INDIRECT(_xlfn.CONCAT($CM$1,MATCH(E142,$CL$7:$CL$100,0)+6+SUM(IF((E142=$CL$7:$CL$59)=TRUE,1,0))-1))))*$S$3*IF(AND($DV$4=4,F142=0),1.1,1),1/TRANSPOSE(W142-INDIRECT(_xlfn.CONCAT($CI$1,MATCH(D142,$CH$7:$CH$100,0)+6)):INDIRECT(_xlfn.CONCAT($CI$1,MATCH(D142,$CH$7:$CH$100,0)+6+SUM(IF((D142=$CH$7:$CH$59)=TRUE,1,0))-1))*$R$3)),3)=1,1,0)),W142-INDIRECT(_xlfn.CONCAT($CI$1,MATCH(D142,$CH$7:$CH$100,0)+6)):INDIRECT(_xlfn.CONCAT($CI$1,MATCH(D142,$CH$7:$CH$100,0)+6+SUM(IF((D142=$CH$7:$CH$59)=TRUE,1,0))-1))*$R$3))/($S$3*$Q142),1,-1,TRUE)),1),"")</f>
        <v/>
      </c>
      <c r="AB142" s="65"/>
      <c r="AC142" s="65"/>
      <c r="AD142" s="65"/>
      <c r="AE142" s="65"/>
      <c r="AF142" s="65"/>
      <c r="AG142" s="65"/>
      <c r="AH142" s="65"/>
      <c r="AI142" s="6"/>
      <c r="AJ142" s="28" t="str">
        <f t="shared" ca="1" si="65"/>
        <v/>
      </c>
      <c r="AK142" s="29" t="str">
        <f t="shared" si="66"/>
        <v/>
      </c>
      <c r="AL142" s="29" t="str">
        <f t="shared" si="67"/>
        <v/>
      </c>
      <c r="AM142" s="29" t="str">
        <f t="shared" si="68"/>
        <v/>
      </c>
      <c r="AN142" s="112" t="str">
        <f t="shared" si="69"/>
        <v/>
      </c>
      <c r="AO142" s="28" t="str">
        <f t="shared" ca="1" si="56"/>
        <v/>
      </c>
      <c r="AP142" s="29" t="str">
        <f t="shared" si="57"/>
        <v/>
      </c>
      <c r="AQ142" s="29" t="str">
        <f t="shared" si="58"/>
        <v/>
      </c>
      <c r="AR142" s="29" t="str">
        <f t="shared" si="59"/>
        <v/>
      </c>
      <c r="AS142" s="30" t="str">
        <f t="shared" si="60"/>
        <v/>
      </c>
      <c r="AT142" s="6"/>
      <c r="AU142" s="20"/>
      <c r="AV142" s="20"/>
      <c r="AW142" s="44">
        <f t="shared" si="50"/>
        <v>12</v>
      </c>
      <c r="AX142" s="35" t="e">
        <f t="shared" si="51"/>
        <v>#N/A</v>
      </c>
      <c r="AY142" s="35" t="e" cm="1">
        <f t="array" ref="AY142">_xlfn.XMATCH(1,IF(IF((AU142=$DP$24:$EO$24)=TRUE,1,0)+IF((AV142=$DP$25:$EO$25)=TRUE,1,0)=2,1,0))</f>
        <v>#N/A</v>
      </c>
      <c r="AZ142" s="35" t="str" cm="1">
        <f t="array" aca="1" ref="AZ142:BD142" ca="1">AJ142:AN142</f>
        <v/>
      </c>
      <c r="BA142" s="35" t="str">
        <f ca="1"/>
        <v/>
      </c>
      <c r="BB142" s="35" t="str">
        <f ca="1"/>
        <v/>
      </c>
      <c r="BC142" s="35" t="str">
        <f ca="1"/>
        <v/>
      </c>
      <c r="BD142" s="35" t="str">
        <f ca="1"/>
        <v/>
      </c>
      <c r="BE142" s="35">
        <f t="shared" si="52"/>
        <v>0</v>
      </c>
      <c r="BF142" s="35" t="e" cm="1">
        <f t="array" ref="BF142">IF(AND(BE142=1,AX142&lt;&gt;1),VLOOKUP(E142,변환표준점수!$H$8:$O$60,_xlfn.XMATCH('표점 계산기'!$AU142,변환표준점수!$I$6:$O$6)+1,FALSE),IF(AND($E142=0,$DW$4=1),INDEX($CQ$7:$CQ$73,SUM(IF(AO142=$CY$7:$CY$59,ROW($A$1:$A$50),0))),IF(AND($E142&lt;&gt;0,$DW$4&lt;&gt;1),INDEX($CM$7:$CM$73,SUM(IF(AO142=$CU$7:$CU$59,ROW($A$1:$A$50),0))),AO142:AS142)))</f>
        <v>#N/A</v>
      </c>
      <c r="BG142" s="35"/>
      <c r="BH142" s="35"/>
      <c r="BI142" s="35"/>
      <c r="BJ142" s="35"/>
      <c r="BK142" s="35" t="e">
        <f>VLOOKUP(G142,변환표준점수!$X$8:$AM$16,_xlfn.XMATCH(AU142,변환표준점수!$Y$5:$AM$5)+IF(OR(AW142=6,AW142=7,AW142=10,AW142=11),IF(AX142=1,0,1),0)+1,FALSE)</f>
        <v>#N/A</v>
      </c>
      <c r="BL142" s="35" t="e">
        <f>VLOOKUP(H142,변환표준점수!$AO$8:$BE$16,_xlfn.XMATCH(AU142,변환표준점수!$AP$5:$BE$5)+IF(OR(AW142=3,AW142=6,AW142=8,AW142=9,AW142=10),IF(AX142=1,0,1),0)+1,FALSE)</f>
        <v>#N/A</v>
      </c>
      <c r="BM142" s="35" t="e">
        <f>IF(I142=0,VLOOKUP(K142,변환표준점수!$BU$8:$CF$62,'표점 계산기'!$AW142+1,FALSE),VLOOKUP(I142,변환표준점수!$BH$8:$BS$62,'표점 계산기'!$AW142+1,FALSE))</f>
        <v>#N/A</v>
      </c>
      <c r="BN142" s="35" t="e">
        <f>IF(J142=0,VLOOKUP(L142,변환표준점수!$BU$8:$CF$62,'표점 계산기'!$AW142+1,FALSE),VLOOKUP(J142,변환표준점수!$BH$8:$BS$62,'표점 계산기'!$AW142+1,FALSE))</f>
        <v>#N/A</v>
      </c>
      <c r="BO142" s="35" cm="1">
        <f t="array" ref="BO142">IF(M142=0,0,IF(OR(AW142=3,AW142=4),0,IF(AW142=1,INDEX($DI$7:$DI$15,SUM(IF(M142&lt;$DH$7:$DH$15=TRUE,1,0))+1),VLOOKUP(M142,변환표준점수!$BH$8:$BS$62,'표점 계산기'!AW142+1,FALSE))))</f>
        <v>0</v>
      </c>
      <c r="BP142" s="35" t="e" cm="1">
        <f t="array" ref="BP142">INDEX($DP$24:$EO$31,COLUMN(C137),$AY142)</f>
        <v>#N/A</v>
      </c>
      <c r="BQ142" s="35" t="e" cm="1">
        <f t="array" ref="BQ142">INDEX($DP$24:$EO$31,COLUMN(D137),$AY142)</f>
        <v>#N/A</v>
      </c>
      <c r="BR142" s="35" t="e" cm="1">
        <f t="array" ref="BR142">INDEX($DP$24:$EO$31,COLUMN(E137),$AY142)</f>
        <v>#N/A</v>
      </c>
      <c r="BS142" s="35" t="e" cm="1">
        <f t="array" ref="BS142">INDEX($DP$24:$EO$31,COLUMN(F137),$AY142)</f>
        <v>#N/A</v>
      </c>
      <c r="BT142" s="35" t="e" cm="1">
        <f t="array" ref="BT142">INDEX($DP$24:$EO$31,COLUMN(G137),$AY142)</f>
        <v>#N/A</v>
      </c>
      <c r="BU142" s="35" t="e" cm="1">
        <f t="array" ref="BU142">INDEX($DP$24:$EO$31,COLUMN(H137),$AY142)</f>
        <v>#N/A</v>
      </c>
      <c r="BV142" s="59" t="str" cm="1">
        <f t="array" aca="1" ref="BV142:BZ142" ca="1">IFERROR(ROUND(IF(IFERROR(BF142:BJ142/BF142:BJ142,0)=1,(IFERROR(AZ142:BD142*BP142,0)+IFERROR(BF142:BJ142*BQ142,0)+(SUM(BM142:BO142)-MIN(BM142:BO142))*BR142+BK142*BS142+BL142*BT142)*BU142+BK142*(1-BS142)+BL142*(1-BT142)+IF(AW142=1,BO142,0),""),2),"")</f>
        <v/>
      </c>
      <c r="BW142" s="48" t="str">
        <f ca="1"/>
        <v/>
      </c>
      <c r="BX142" s="48" t="str">
        <f ca="1"/>
        <v/>
      </c>
      <c r="BY142" s="48" t="str">
        <f ca="1"/>
        <v/>
      </c>
      <c r="BZ142" s="60" t="str">
        <f ca="1"/>
        <v/>
      </c>
      <c r="CA142" s="6"/>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6"/>
      <c r="DV142" s="6"/>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row>
    <row r="143" spans="1:162" x14ac:dyDescent="0.3">
      <c r="A143" s="5"/>
      <c r="B143" s="17" t="str">
        <f t="shared" si="54"/>
        <v/>
      </c>
      <c r="C143" s="23"/>
      <c r="D143" s="23"/>
      <c r="E143" s="23"/>
      <c r="F143" s="23"/>
      <c r="G143" s="23"/>
      <c r="H143" s="24"/>
      <c r="I143" s="24"/>
      <c r="J143" s="24"/>
      <c r="K143" s="24"/>
      <c r="L143" s="24"/>
      <c r="M143" s="24"/>
      <c r="N143" s="23"/>
      <c r="O143" s="24"/>
      <c r="P143" s="6"/>
      <c r="Q143" s="65">
        <f t="shared" si="55"/>
        <v>1</v>
      </c>
      <c r="R143" s="6" t="e">
        <f t="shared" si="61"/>
        <v>#N/A</v>
      </c>
      <c r="S143" s="6" t="e">
        <f t="shared" si="62"/>
        <v>#N/A</v>
      </c>
      <c r="T143" s="6" t="e">
        <f t="shared" si="63"/>
        <v>#N/A</v>
      </c>
      <c r="U143" s="6" t="e">
        <f t="shared" si="64"/>
        <v>#N/A</v>
      </c>
      <c r="V143" s="8" cm="1">
        <f t="array" ref="V143">IF(M143=0,0,IF(OR($DV$4=3,$DV$4=4),0,IF($DV$4=1,INDEX($DI$7:$DI$15,SUM(IF(M143&lt;$DH$7:$DH$15=TRUE,1,0))+1),VLOOKUP(M143,$DK$7:$DL$107,2,FALSE))))</f>
        <v>0</v>
      </c>
      <c r="W143" s="6" t="e">
        <f t="shared" si="53"/>
        <v>#N/A</v>
      </c>
      <c r="X143" s="65" cm="1">
        <f t="array" aca="1" ref="X143" ca="1">SUM(IF((IF(E143=0,INDIRECT(_xlfn.CONCAT($CQ$1,MATCH(F143,$CP$7:$CP$100,0)+6)):INDIRECT(_xlfn.CONCAT($CQ$1,MATCH(F143,$CP$7:$CP$100,0)+6+SUM(IF((F143=$CP$7:$CP$59)=TRUE,1,0))-1)),INDIRECT(_xlfn.CONCAT($CM$1,MATCH(E143,$CL$7:$CL$100,0)+6)):INDIRECT(_xlfn.CONCAT($CM$1,MATCH(E143,$CL$7:$CL$100,0)+6+SUM(IF((E143=$CL$7:$CL$59)=TRUE,1,0))-1)))*$S$3*$Q143)=0,0,1))</f>
        <v>2</v>
      </c>
      <c r="Y143" s="65" t="e" cm="1">
        <f t="array" aca="1" ref="Y143" ca="1">SUM(IF((TRANSPOSE(MMULT(MMULT(_xlfn.MUNIT(X143),IF(ROUND(MMULT(IF(E143=0,INDIRECT(_xlfn.CONCAT($CQ$1,MATCH(F143,$CP$7:$CP$100,0)+6)):INDIRECT(_xlfn.CONCAT($CQ$1,MATCH(F143,$CP$7:$CP$100,0)+6+SUM(IF((F143=$CP$7:$CP$59)=TRUE,1,0))-1)),INDIRECT(_xlfn.CONCAT($CM$1,MATCH(E143,$CL$7:$CL$100,0)+6)):INDIRECT(_xlfn.CONCAT($CM$1,MATCH(E143,$CL$7:$CL$100,0)+6+SUM(IF((E143=$CL$7:$CL$59)=TRUE,1,0))-1)))*$S$3*$Q143,1/TRANSPOSE(W143-INDIRECT(_xlfn.CONCAT($CI$1,MATCH(D143,$CH$7:$CH$100,0)+6)):INDIRECT(_xlfn.CONCAT($CI$1,MATCH(D143,$CH$7:$CH$100,0)+6+SUM(IF((D143=$CH$7:$CH$59)=TRUE,1,0))-1))*$R$3)),1)=1,1,0)),W143-INDIRECT(_xlfn.CONCAT($CI$1,MATCH(D143,$CH$7:$CH$100,0)+6)):INDIRECT(_xlfn.CONCAT($CI$1,MATCH(D143,$CH$7:$CH$100,0)+6+SUM(IF((D143=$CH$7:$CH$59)=TRUE,1,0))-1))*$R$3)))=0,0,1))</f>
        <v>#N/A</v>
      </c>
      <c r="Z143" s="65"/>
      <c r="AA143" s="65" t="str" cm="1">
        <f t="array" aca="1" ref="AA143" ca="1">IFERROR(ROUND(IF(_xlfn._xlws.SORT(TRANSPOSE(MMULT(MMULT(_xlfn.MUNIT(X143),IF(ROUND(MMULT(IF(E143=0,IF($DW$4=1,INDIRECT(_xlfn.CONCAT($CY$1,MATCH(F143,$CX$7:$CX$100,0)+6)):INDIRECT(_xlfn.CONCAT($CY$1,MATCH(F143,$CX$7:$CX$100,0)+6+SUM(IF((F143=$CX$7:$CX$59)=TRUE,1,0))-1)),INDIRECT(_xlfn.CONCAT($CQ$1,MATCH(F143,$CP$7:$CP$100,0)+6)):INDIRECT(_xlfn.CONCAT($CQ$1,MATCH(F143,$CP$7:$CP$100,0)+6+SUM(IF((F143=$CP$7:$CP$59)=TRUE,1,0))-1))),IF(OR($DW$4=2,$DW$4=3),INDIRECT(_xlfn.CONCAT($CU$1,MATCH(E143,$CT$7:$CT$100,0)+6)):INDIRECT(_xlfn.CONCAT($CU$1,MATCH(E143,$CT$7:$CT$100,0)+6+SUM(IF((E143=$CT$7:$CT$59)=TRUE,1,0))-1)),INDIRECT(_xlfn.CONCAT($CM$1,MATCH(E143,$CL$7:$CL$100,0)+6)):INDIRECT(_xlfn.CONCAT($CM$1,MATCH(E143,$CL$7:$CL$100,0)+6+SUM(IF((E143=$CL$7:$CL$59)=TRUE,1,0))-1))))*$S$3*IF(AND($DV$4=4,F143=0),1.1,1),1/TRANSPOSE(W143-INDIRECT(_xlfn.CONCAT($CI$1,MATCH(D143,$CH$7:$CH$100,0)+6)):INDIRECT(_xlfn.CONCAT($CI$1,MATCH(D143,$CH$7:$CH$100,0)+6+SUM(IF((D143=$CH$7:$CH$59)=TRUE,1,0))-1))*$R$3)),3)=1,1,0)),W143-INDIRECT(_xlfn.CONCAT($CI$1,MATCH(D143,$CH$7:$CH$100,0)+6)):INDIRECT(_xlfn.CONCAT($CI$1,MATCH(D143,$CH$7:$CH$100,0)+6+SUM(IF((D143=$CH$7:$CH$59)=TRUE,1,0))-1))*$R$3))/($S$3*$Q143),1,-1,TRUE)=0,"",_xlfn._xlws.SORT(TRANSPOSE(MMULT(MMULT(_xlfn.MUNIT(X143),IF(ROUND(MMULT(IF(E143=0,IF($DW$4=1,INDIRECT(_xlfn.CONCAT($CY$1,MATCH(F143,$CX$7:$CX$100,0)+6)):INDIRECT(_xlfn.CONCAT($CY$1,MATCH(F143,$CX$7:$CX$100,0)+6+SUM(IF((F143=$CX$7:$CX$59)=TRUE,1,0))-1)),INDIRECT(_xlfn.CONCAT($CQ$1,MATCH(F143,$CP$7:$CP$100,0)+6)):INDIRECT(_xlfn.CONCAT($CQ$1,MATCH(F143,$CP$7:$CP$100,0)+6+SUM(IF((F143=$CP$7:$CP$59)=TRUE,1,0))-1))),IF(OR($DW$4=2,$DW$4=3),INDIRECT(_xlfn.CONCAT($CU$1,MATCH(E143,$CT$7:$CT$100,0)+6)):INDIRECT(_xlfn.CONCAT($CU$1,MATCH(E143,$CT$7:$CT$100,0)+6+SUM(IF((E143=$CT$7:$CT$59)=TRUE,1,0))-1)),INDIRECT(_xlfn.CONCAT($CM$1,MATCH(E143,$CL$7:$CL$100,0)+6)):INDIRECT(_xlfn.CONCAT($CM$1,MATCH(E143,$CL$7:$CL$100,0)+6+SUM(IF((E143=$CL$7:$CL$59)=TRUE,1,0))-1))))*$S$3*IF(AND($DV$4=4,F143=0),1.1,1),1/TRANSPOSE(W143-INDIRECT(_xlfn.CONCAT($CI$1,MATCH(D143,$CH$7:$CH$100,0)+6)):INDIRECT(_xlfn.CONCAT($CI$1,MATCH(D143,$CH$7:$CH$100,0)+6+SUM(IF((D143=$CH$7:$CH$59)=TRUE,1,0))-1))*$R$3)),3)=1,1,0)),W143-INDIRECT(_xlfn.CONCAT($CI$1,MATCH(D143,$CH$7:$CH$100,0)+6)):INDIRECT(_xlfn.CONCAT($CI$1,MATCH(D143,$CH$7:$CH$100,0)+6+SUM(IF((D143=$CH$7:$CH$59)=TRUE,1,0))-1))*$R$3))/($S$3*$Q143),1,-1,TRUE)),1),"")</f>
        <v/>
      </c>
      <c r="AB143" s="65"/>
      <c r="AC143" s="65"/>
      <c r="AD143" s="65"/>
      <c r="AE143" s="65"/>
      <c r="AF143" s="65"/>
      <c r="AG143" s="65"/>
      <c r="AH143" s="65"/>
      <c r="AI143" s="6"/>
      <c r="AJ143" s="28" t="str">
        <f t="shared" ca="1" si="65"/>
        <v/>
      </c>
      <c r="AK143" s="29" t="str">
        <f t="shared" si="66"/>
        <v/>
      </c>
      <c r="AL143" s="29" t="str">
        <f t="shared" si="67"/>
        <v/>
      </c>
      <c r="AM143" s="29" t="str">
        <f t="shared" si="68"/>
        <v/>
      </c>
      <c r="AN143" s="112" t="str">
        <f t="shared" si="69"/>
        <v/>
      </c>
      <c r="AO143" s="28" t="str">
        <f t="shared" ca="1" si="56"/>
        <v/>
      </c>
      <c r="AP143" s="29" t="str">
        <f t="shared" si="57"/>
        <v/>
      </c>
      <c r="AQ143" s="29" t="str">
        <f t="shared" si="58"/>
        <v/>
      </c>
      <c r="AR143" s="29" t="str">
        <f t="shared" si="59"/>
        <v/>
      </c>
      <c r="AS143" s="30" t="str">
        <f t="shared" si="60"/>
        <v/>
      </c>
      <c r="AT143" s="6"/>
      <c r="AU143" s="20"/>
      <c r="AV143" s="20"/>
      <c r="AW143" s="44">
        <f t="shared" si="50"/>
        <v>12</v>
      </c>
      <c r="AX143" s="35" t="e">
        <f t="shared" si="51"/>
        <v>#N/A</v>
      </c>
      <c r="AY143" s="35" t="e" cm="1">
        <f t="array" ref="AY143">_xlfn.XMATCH(1,IF(IF((AU143=$DP$24:$EO$24)=TRUE,1,0)+IF((AV143=$DP$25:$EO$25)=TRUE,1,0)=2,1,0))</f>
        <v>#N/A</v>
      </c>
      <c r="AZ143" s="35" t="str" cm="1">
        <f t="array" aca="1" ref="AZ143:BD143" ca="1">AJ143:AN143</f>
        <v/>
      </c>
      <c r="BA143" s="35" t="str">
        <f ca="1"/>
        <v/>
      </c>
      <c r="BB143" s="35" t="str">
        <f ca="1"/>
        <v/>
      </c>
      <c r="BC143" s="35" t="str">
        <f ca="1"/>
        <v/>
      </c>
      <c r="BD143" s="35" t="str">
        <f ca="1"/>
        <v/>
      </c>
      <c r="BE143" s="35">
        <f t="shared" si="52"/>
        <v>0</v>
      </c>
      <c r="BF143" s="35" t="e" cm="1">
        <f t="array" ref="BF143">IF(AND(BE143=1,AX143&lt;&gt;1),VLOOKUP(E143,변환표준점수!$H$8:$O$60,_xlfn.XMATCH('표점 계산기'!$AU143,변환표준점수!$I$6:$O$6)+1,FALSE),IF(AND($E143=0,$DW$4=1),INDEX($CQ$7:$CQ$73,SUM(IF(AO143=$CY$7:$CY$59,ROW($A$1:$A$50),0))),IF(AND($E143&lt;&gt;0,$DW$4&lt;&gt;1),INDEX($CM$7:$CM$73,SUM(IF(AO143=$CU$7:$CU$59,ROW($A$1:$A$50),0))),AO143:AS143)))</f>
        <v>#N/A</v>
      </c>
      <c r="BG143" s="35"/>
      <c r="BH143" s="35"/>
      <c r="BI143" s="35"/>
      <c r="BJ143" s="35"/>
      <c r="BK143" s="35" t="e">
        <f>VLOOKUP(G143,변환표준점수!$X$8:$AM$16,_xlfn.XMATCH(AU143,변환표준점수!$Y$5:$AM$5)+IF(OR(AW143=6,AW143=7,AW143=10,AW143=11),IF(AX143=1,0,1),0)+1,FALSE)</f>
        <v>#N/A</v>
      </c>
      <c r="BL143" s="35" t="e">
        <f>VLOOKUP(H143,변환표준점수!$AO$8:$BE$16,_xlfn.XMATCH(AU143,변환표준점수!$AP$5:$BE$5)+IF(OR(AW143=3,AW143=6,AW143=8,AW143=9,AW143=10),IF(AX143=1,0,1),0)+1,FALSE)</f>
        <v>#N/A</v>
      </c>
      <c r="BM143" s="35" t="e">
        <f>IF(I143=0,VLOOKUP(K143,변환표준점수!$BU$8:$CF$62,'표점 계산기'!$AW143+1,FALSE),VLOOKUP(I143,변환표준점수!$BH$8:$BS$62,'표점 계산기'!$AW143+1,FALSE))</f>
        <v>#N/A</v>
      </c>
      <c r="BN143" s="35" t="e">
        <f>IF(J143=0,VLOOKUP(L143,변환표준점수!$BU$8:$CF$62,'표점 계산기'!$AW143+1,FALSE),VLOOKUP(J143,변환표준점수!$BH$8:$BS$62,'표점 계산기'!$AW143+1,FALSE))</f>
        <v>#N/A</v>
      </c>
      <c r="BO143" s="35" cm="1">
        <f t="array" ref="BO143">IF(M143=0,0,IF(OR(AW143=3,AW143=4),0,IF(AW143=1,INDEX($DI$7:$DI$15,SUM(IF(M143&lt;$DH$7:$DH$15=TRUE,1,0))+1),VLOOKUP(M143,변환표준점수!$BH$8:$BS$62,'표점 계산기'!AW143+1,FALSE))))</f>
        <v>0</v>
      </c>
      <c r="BP143" s="35" t="e" cm="1">
        <f t="array" ref="BP143">INDEX($DP$24:$EO$31,COLUMN(C138),$AY143)</f>
        <v>#N/A</v>
      </c>
      <c r="BQ143" s="35" t="e" cm="1">
        <f t="array" ref="BQ143">INDEX($DP$24:$EO$31,COLUMN(D138),$AY143)</f>
        <v>#N/A</v>
      </c>
      <c r="BR143" s="35" t="e" cm="1">
        <f t="array" ref="BR143">INDEX($DP$24:$EO$31,COLUMN(E138),$AY143)</f>
        <v>#N/A</v>
      </c>
      <c r="BS143" s="35" t="e" cm="1">
        <f t="array" ref="BS143">INDEX($DP$24:$EO$31,COLUMN(F138),$AY143)</f>
        <v>#N/A</v>
      </c>
      <c r="BT143" s="35" t="e" cm="1">
        <f t="array" ref="BT143">INDEX($DP$24:$EO$31,COLUMN(G138),$AY143)</f>
        <v>#N/A</v>
      </c>
      <c r="BU143" s="35" t="e" cm="1">
        <f t="array" ref="BU143">INDEX($DP$24:$EO$31,COLUMN(H138),$AY143)</f>
        <v>#N/A</v>
      </c>
      <c r="BV143" s="59" t="str" cm="1">
        <f t="array" aca="1" ref="BV143:BZ143" ca="1">IFERROR(ROUND(IF(IFERROR(BF143:BJ143/BF143:BJ143,0)=1,(IFERROR(AZ143:BD143*BP143,0)+IFERROR(BF143:BJ143*BQ143,0)+(SUM(BM143:BO143)-MIN(BM143:BO143))*BR143+BK143*BS143+BL143*BT143)*BU143+BK143*(1-BS143)+BL143*(1-BT143)+IF(AW143=1,BO143,0),""),2),"")</f>
        <v/>
      </c>
      <c r="BW143" s="48" t="str">
        <f ca="1"/>
        <v/>
      </c>
      <c r="BX143" s="48" t="str">
        <f ca="1"/>
        <v/>
      </c>
      <c r="BY143" s="48" t="str">
        <f ca="1"/>
        <v/>
      </c>
      <c r="BZ143" s="60" t="str">
        <f ca="1"/>
        <v/>
      </c>
      <c r="CA143" s="6"/>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6"/>
      <c r="DV143" s="6"/>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row>
    <row r="144" spans="1:162" x14ac:dyDescent="0.3">
      <c r="A144" s="5"/>
      <c r="B144" s="17" t="str">
        <f t="shared" si="54"/>
        <v/>
      </c>
      <c r="C144" s="23"/>
      <c r="D144" s="23"/>
      <c r="E144" s="23"/>
      <c r="F144" s="23"/>
      <c r="G144" s="23"/>
      <c r="H144" s="24"/>
      <c r="I144" s="24"/>
      <c r="J144" s="24"/>
      <c r="K144" s="24"/>
      <c r="L144" s="24"/>
      <c r="M144" s="24"/>
      <c r="N144" s="23"/>
      <c r="O144" s="24"/>
      <c r="P144" s="6"/>
      <c r="Q144" s="65">
        <f t="shared" si="55"/>
        <v>1</v>
      </c>
      <c r="R144" s="6" t="e">
        <f t="shared" si="61"/>
        <v>#N/A</v>
      </c>
      <c r="S144" s="6" t="e">
        <f t="shared" si="62"/>
        <v>#N/A</v>
      </c>
      <c r="T144" s="6" t="e">
        <f t="shared" si="63"/>
        <v>#N/A</v>
      </c>
      <c r="U144" s="6" t="e">
        <f t="shared" si="64"/>
        <v>#N/A</v>
      </c>
      <c r="V144" s="8" cm="1">
        <f t="array" ref="V144">IF(M144=0,0,IF(OR($DV$4=3,$DV$4=4),0,IF($DV$4=1,INDEX($DI$7:$DI$15,SUM(IF(M144&lt;$DH$7:$DH$15=TRUE,1,0))+1),VLOOKUP(M144,$DK$7:$DL$107,2,FALSE))))</f>
        <v>0</v>
      </c>
      <c r="W144" s="6" t="e">
        <f t="shared" si="53"/>
        <v>#N/A</v>
      </c>
      <c r="X144" s="65" cm="1">
        <f t="array" aca="1" ref="X144" ca="1">SUM(IF((IF(E144=0,INDIRECT(_xlfn.CONCAT($CQ$1,MATCH(F144,$CP$7:$CP$100,0)+6)):INDIRECT(_xlfn.CONCAT($CQ$1,MATCH(F144,$CP$7:$CP$100,0)+6+SUM(IF((F144=$CP$7:$CP$59)=TRUE,1,0))-1)),INDIRECT(_xlfn.CONCAT($CM$1,MATCH(E144,$CL$7:$CL$100,0)+6)):INDIRECT(_xlfn.CONCAT($CM$1,MATCH(E144,$CL$7:$CL$100,0)+6+SUM(IF((E144=$CL$7:$CL$59)=TRUE,1,0))-1)))*$S$3*$Q144)=0,0,1))</f>
        <v>2</v>
      </c>
      <c r="Y144" s="65" t="e" cm="1">
        <f t="array" aca="1" ref="Y144" ca="1">SUM(IF((TRANSPOSE(MMULT(MMULT(_xlfn.MUNIT(X144),IF(ROUND(MMULT(IF(E144=0,INDIRECT(_xlfn.CONCAT($CQ$1,MATCH(F144,$CP$7:$CP$100,0)+6)):INDIRECT(_xlfn.CONCAT($CQ$1,MATCH(F144,$CP$7:$CP$100,0)+6+SUM(IF((F144=$CP$7:$CP$59)=TRUE,1,0))-1)),INDIRECT(_xlfn.CONCAT($CM$1,MATCH(E144,$CL$7:$CL$100,0)+6)):INDIRECT(_xlfn.CONCAT($CM$1,MATCH(E144,$CL$7:$CL$100,0)+6+SUM(IF((E144=$CL$7:$CL$59)=TRUE,1,0))-1)))*$S$3*$Q144,1/TRANSPOSE(W144-INDIRECT(_xlfn.CONCAT($CI$1,MATCH(D144,$CH$7:$CH$100,0)+6)):INDIRECT(_xlfn.CONCAT($CI$1,MATCH(D144,$CH$7:$CH$100,0)+6+SUM(IF((D144=$CH$7:$CH$59)=TRUE,1,0))-1))*$R$3)),1)=1,1,0)),W144-INDIRECT(_xlfn.CONCAT($CI$1,MATCH(D144,$CH$7:$CH$100,0)+6)):INDIRECT(_xlfn.CONCAT($CI$1,MATCH(D144,$CH$7:$CH$100,0)+6+SUM(IF((D144=$CH$7:$CH$59)=TRUE,1,0))-1))*$R$3)))=0,0,1))</f>
        <v>#N/A</v>
      </c>
      <c r="Z144" s="65"/>
      <c r="AA144" s="65" t="str" cm="1">
        <f t="array" aca="1" ref="AA144" ca="1">IFERROR(ROUND(IF(_xlfn._xlws.SORT(TRANSPOSE(MMULT(MMULT(_xlfn.MUNIT(X144),IF(ROUND(MMULT(IF(E144=0,IF($DW$4=1,INDIRECT(_xlfn.CONCAT($CY$1,MATCH(F144,$CX$7:$CX$100,0)+6)):INDIRECT(_xlfn.CONCAT($CY$1,MATCH(F144,$CX$7:$CX$100,0)+6+SUM(IF((F144=$CX$7:$CX$59)=TRUE,1,0))-1)),INDIRECT(_xlfn.CONCAT($CQ$1,MATCH(F144,$CP$7:$CP$100,0)+6)):INDIRECT(_xlfn.CONCAT($CQ$1,MATCH(F144,$CP$7:$CP$100,0)+6+SUM(IF((F144=$CP$7:$CP$59)=TRUE,1,0))-1))),IF(OR($DW$4=2,$DW$4=3),INDIRECT(_xlfn.CONCAT($CU$1,MATCH(E144,$CT$7:$CT$100,0)+6)):INDIRECT(_xlfn.CONCAT($CU$1,MATCH(E144,$CT$7:$CT$100,0)+6+SUM(IF((E144=$CT$7:$CT$59)=TRUE,1,0))-1)),INDIRECT(_xlfn.CONCAT($CM$1,MATCH(E144,$CL$7:$CL$100,0)+6)):INDIRECT(_xlfn.CONCAT($CM$1,MATCH(E144,$CL$7:$CL$100,0)+6+SUM(IF((E144=$CL$7:$CL$59)=TRUE,1,0))-1))))*$S$3*IF(AND($DV$4=4,F144=0),1.1,1),1/TRANSPOSE(W144-INDIRECT(_xlfn.CONCAT($CI$1,MATCH(D144,$CH$7:$CH$100,0)+6)):INDIRECT(_xlfn.CONCAT($CI$1,MATCH(D144,$CH$7:$CH$100,0)+6+SUM(IF((D144=$CH$7:$CH$59)=TRUE,1,0))-1))*$R$3)),3)=1,1,0)),W144-INDIRECT(_xlfn.CONCAT($CI$1,MATCH(D144,$CH$7:$CH$100,0)+6)):INDIRECT(_xlfn.CONCAT($CI$1,MATCH(D144,$CH$7:$CH$100,0)+6+SUM(IF((D144=$CH$7:$CH$59)=TRUE,1,0))-1))*$R$3))/($S$3*$Q144),1,-1,TRUE)=0,"",_xlfn._xlws.SORT(TRANSPOSE(MMULT(MMULT(_xlfn.MUNIT(X144),IF(ROUND(MMULT(IF(E144=0,IF($DW$4=1,INDIRECT(_xlfn.CONCAT($CY$1,MATCH(F144,$CX$7:$CX$100,0)+6)):INDIRECT(_xlfn.CONCAT($CY$1,MATCH(F144,$CX$7:$CX$100,0)+6+SUM(IF((F144=$CX$7:$CX$59)=TRUE,1,0))-1)),INDIRECT(_xlfn.CONCAT($CQ$1,MATCH(F144,$CP$7:$CP$100,0)+6)):INDIRECT(_xlfn.CONCAT($CQ$1,MATCH(F144,$CP$7:$CP$100,0)+6+SUM(IF((F144=$CP$7:$CP$59)=TRUE,1,0))-1))),IF(OR($DW$4=2,$DW$4=3),INDIRECT(_xlfn.CONCAT($CU$1,MATCH(E144,$CT$7:$CT$100,0)+6)):INDIRECT(_xlfn.CONCAT($CU$1,MATCH(E144,$CT$7:$CT$100,0)+6+SUM(IF((E144=$CT$7:$CT$59)=TRUE,1,0))-1)),INDIRECT(_xlfn.CONCAT($CM$1,MATCH(E144,$CL$7:$CL$100,0)+6)):INDIRECT(_xlfn.CONCAT($CM$1,MATCH(E144,$CL$7:$CL$100,0)+6+SUM(IF((E144=$CL$7:$CL$59)=TRUE,1,0))-1))))*$S$3*IF(AND($DV$4=4,F144=0),1.1,1),1/TRANSPOSE(W144-INDIRECT(_xlfn.CONCAT($CI$1,MATCH(D144,$CH$7:$CH$100,0)+6)):INDIRECT(_xlfn.CONCAT($CI$1,MATCH(D144,$CH$7:$CH$100,0)+6+SUM(IF((D144=$CH$7:$CH$59)=TRUE,1,0))-1))*$R$3)),3)=1,1,0)),W144-INDIRECT(_xlfn.CONCAT($CI$1,MATCH(D144,$CH$7:$CH$100,0)+6)):INDIRECT(_xlfn.CONCAT($CI$1,MATCH(D144,$CH$7:$CH$100,0)+6+SUM(IF((D144=$CH$7:$CH$59)=TRUE,1,0))-1))*$R$3))/($S$3*$Q144),1,-1,TRUE)),1),"")</f>
        <v/>
      </c>
      <c r="AB144" s="65"/>
      <c r="AC144" s="65"/>
      <c r="AD144" s="65"/>
      <c r="AE144" s="65"/>
      <c r="AF144" s="65"/>
      <c r="AG144" s="65"/>
      <c r="AH144" s="65"/>
      <c r="AI144" s="6"/>
      <c r="AJ144" s="28" t="str">
        <f t="shared" ca="1" si="65"/>
        <v/>
      </c>
      <c r="AK144" s="29" t="str">
        <f t="shared" si="66"/>
        <v/>
      </c>
      <c r="AL144" s="29" t="str">
        <f t="shared" si="67"/>
        <v/>
      </c>
      <c r="AM144" s="29" t="str">
        <f t="shared" si="68"/>
        <v/>
      </c>
      <c r="AN144" s="112" t="str">
        <f t="shared" si="69"/>
        <v/>
      </c>
      <c r="AO144" s="28" t="str">
        <f t="shared" ca="1" si="56"/>
        <v/>
      </c>
      <c r="AP144" s="29" t="str">
        <f t="shared" si="57"/>
        <v/>
      </c>
      <c r="AQ144" s="29" t="str">
        <f t="shared" si="58"/>
        <v/>
      </c>
      <c r="AR144" s="29" t="str">
        <f t="shared" si="59"/>
        <v/>
      </c>
      <c r="AS144" s="30" t="str">
        <f t="shared" si="60"/>
        <v/>
      </c>
      <c r="AT144" s="6"/>
      <c r="AU144" s="20"/>
      <c r="AV144" s="20"/>
      <c r="AW144" s="44">
        <f t="shared" si="50"/>
        <v>12</v>
      </c>
      <c r="AX144" s="35" t="e">
        <f t="shared" si="51"/>
        <v>#N/A</v>
      </c>
      <c r="AY144" s="35" t="e" cm="1">
        <f t="array" ref="AY144">_xlfn.XMATCH(1,IF(IF((AU144=$DP$24:$EO$24)=TRUE,1,0)+IF((AV144=$DP$25:$EO$25)=TRUE,1,0)=2,1,0))</f>
        <v>#N/A</v>
      </c>
      <c r="AZ144" s="35" t="str" cm="1">
        <f t="array" aca="1" ref="AZ144:BD144" ca="1">AJ144:AN144</f>
        <v/>
      </c>
      <c r="BA144" s="35" t="str">
        <f ca="1"/>
        <v/>
      </c>
      <c r="BB144" s="35" t="str">
        <f ca="1"/>
        <v/>
      </c>
      <c r="BC144" s="35" t="str">
        <f ca="1"/>
        <v/>
      </c>
      <c r="BD144" s="35" t="str">
        <f ca="1"/>
        <v/>
      </c>
      <c r="BE144" s="35">
        <f t="shared" si="52"/>
        <v>0</v>
      </c>
      <c r="BF144" s="35" t="e" cm="1">
        <f t="array" ref="BF144">IF(AND(BE144=1,AX144&lt;&gt;1),VLOOKUP(E144,변환표준점수!$H$8:$O$60,_xlfn.XMATCH('표점 계산기'!$AU144,변환표준점수!$I$6:$O$6)+1,FALSE),IF(AND($E144=0,$DW$4=1),INDEX($CQ$7:$CQ$73,SUM(IF(AO144=$CY$7:$CY$59,ROW($A$1:$A$50),0))),IF(AND($E144&lt;&gt;0,$DW$4&lt;&gt;1),INDEX($CM$7:$CM$73,SUM(IF(AO144=$CU$7:$CU$59,ROW($A$1:$A$50),0))),AO144:AS144)))</f>
        <v>#N/A</v>
      </c>
      <c r="BG144" s="35"/>
      <c r="BH144" s="35"/>
      <c r="BI144" s="35"/>
      <c r="BJ144" s="35"/>
      <c r="BK144" s="35" t="e">
        <f>VLOOKUP(G144,변환표준점수!$X$8:$AM$16,_xlfn.XMATCH(AU144,변환표준점수!$Y$5:$AM$5)+IF(OR(AW144=6,AW144=7,AW144=10,AW144=11),IF(AX144=1,0,1),0)+1,FALSE)</f>
        <v>#N/A</v>
      </c>
      <c r="BL144" s="35" t="e">
        <f>VLOOKUP(H144,변환표준점수!$AO$8:$BE$16,_xlfn.XMATCH(AU144,변환표준점수!$AP$5:$BE$5)+IF(OR(AW144=3,AW144=6,AW144=8,AW144=9,AW144=10),IF(AX144=1,0,1),0)+1,FALSE)</f>
        <v>#N/A</v>
      </c>
      <c r="BM144" s="35" t="e">
        <f>IF(I144=0,VLOOKUP(K144,변환표준점수!$BU$8:$CF$62,'표점 계산기'!$AW144+1,FALSE),VLOOKUP(I144,변환표준점수!$BH$8:$BS$62,'표점 계산기'!$AW144+1,FALSE))</f>
        <v>#N/A</v>
      </c>
      <c r="BN144" s="35" t="e">
        <f>IF(J144=0,VLOOKUP(L144,변환표준점수!$BU$8:$CF$62,'표점 계산기'!$AW144+1,FALSE),VLOOKUP(J144,변환표준점수!$BH$8:$BS$62,'표점 계산기'!$AW144+1,FALSE))</f>
        <v>#N/A</v>
      </c>
      <c r="BO144" s="35" cm="1">
        <f t="array" ref="BO144">IF(M144=0,0,IF(OR(AW144=3,AW144=4),0,IF(AW144=1,INDEX($DI$7:$DI$15,SUM(IF(M144&lt;$DH$7:$DH$15=TRUE,1,0))+1),VLOOKUP(M144,변환표준점수!$BH$8:$BS$62,'표점 계산기'!AW144+1,FALSE))))</f>
        <v>0</v>
      </c>
      <c r="BP144" s="35" t="e" cm="1">
        <f t="array" ref="BP144">INDEX($DP$24:$EO$31,COLUMN(C139),$AY144)</f>
        <v>#N/A</v>
      </c>
      <c r="BQ144" s="35" t="e" cm="1">
        <f t="array" ref="BQ144">INDEX($DP$24:$EO$31,COLUMN(D139),$AY144)</f>
        <v>#N/A</v>
      </c>
      <c r="BR144" s="35" t="e" cm="1">
        <f t="array" ref="BR144">INDEX($DP$24:$EO$31,COLUMN(E139),$AY144)</f>
        <v>#N/A</v>
      </c>
      <c r="BS144" s="35" t="e" cm="1">
        <f t="array" ref="BS144">INDEX($DP$24:$EO$31,COLUMN(F139),$AY144)</f>
        <v>#N/A</v>
      </c>
      <c r="BT144" s="35" t="e" cm="1">
        <f t="array" ref="BT144">INDEX($DP$24:$EO$31,COLUMN(G139),$AY144)</f>
        <v>#N/A</v>
      </c>
      <c r="BU144" s="35" t="e" cm="1">
        <f t="array" ref="BU144">INDEX($DP$24:$EO$31,COLUMN(H139),$AY144)</f>
        <v>#N/A</v>
      </c>
      <c r="BV144" s="59" t="str" cm="1">
        <f t="array" aca="1" ref="BV144:BZ144" ca="1">IFERROR(ROUND(IF(IFERROR(BF144:BJ144/BF144:BJ144,0)=1,(IFERROR(AZ144:BD144*BP144,0)+IFERROR(BF144:BJ144*BQ144,0)+(SUM(BM144:BO144)-MIN(BM144:BO144))*BR144+BK144*BS144+BL144*BT144)*BU144+BK144*(1-BS144)+BL144*(1-BT144)+IF(AW144=1,BO144,0),""),2),"")</f>
        <v/>
      </c>
      <c r="BW144" s="48" t="str">
        <f ca="1"/>
        <v/>
      </c>
      <c r="BX144" s="48" t="str">
        <f ca="1"/>
        <v/>
      </c>
      <c r="BY144" s="48" t="str">
        <f ca="1"/>
        <v/>
      </c>
      <c r="BZ144" s="60" t="str">
        <f ca="1"/>
        <v/>
      </c>
      <c r="CA144" s="6"/>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6"/>
      <c r="DV144" s="6"/>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row>
    <row r="145" spans="1:162" x14ac:dyDescent="0.3">
      <c r="A145" s="5"/>
      <c r="B145" s="17" t="str">
        <f t="shared" si="54"/>
        <v/>
      </c>
      <c r="C145" s="23"/>
      <c r="D145" s="23"/>
      <c r="E145" s="23"/>
      <c r="F145" s="23"/>
      <c r="G145" s="23"/>
      <c r="H145" s="24"/>
      <c r="I145" s="24"/>
      <c r="J145" s="24"/>
      <c r="K145" s="24"/>
      <c r="L145" s="24"/>
      <c r="M145" s="24"/>
      <c r="N145" s="23"/>
      <c r="O145" s="24"/>
      <c r="P145" s="6"/>
      <c r="Q145" s="65">
        <f t="shared" si="55"/>
        <v>1</v>
      </c>
      <c r="R145" s="6" t="e">
        <f t="shared" si="61"/>
        <v>#N/A</v>
      </c>
      <c r="S145" s="6" t="e">
        <f t="shared" si="62"/>
        <v>#N/A</v>
      </c>
      <c r="T145" s="6" t="e">
        <f t="shared" si="63"/>
        <v>#N/A</v>
      </c>
      <c r="U145" s="6" t="e">
        <f t="shared" si="64"/>
        <v>#N/A</v>
      </c>
      <c r="V145" s="8" cm="1">
        <f t="array" ref="V145">IF(M145=0,0,IF(OR($DV$4=3,$DV$4=4),0,IF($DV$4=1,INDEX($DI$7:$DI$15,SUM(IF(M145&lt;$DH$7:$DH$15=TRUE,1,0))+1),VLOOKUP(M145,$DK$7:$DL$107,2,FALSE))))</f>
        <v>0</v>
      </c>
      <c r="W145" s="6" t="e">
        <f t="shared" si="53"/>
        <v>#N/A</v>
      </c>
      <c r="X145" s="65" cm="1">
        <f t="array" aca="1" ref="X145" ca="1">SUM(IF((IF(E145=0,INDIRECT(_xlfn.CONCAT($CQ$1,MATCH(F145,$CP$7:$CP$100,0)+6)):INDIRECT(_xlfn.CONCAT($CQ$1,MATCH(F145,$CP$7:$CP$100,0)+6+SUM(IF((F145=$CP$7:$CP$59)=TRUE,1,0))-1)),INDIRECT(_xlfn.CONCAT($CM$1,MATCH(E145,$CL$7:$CL$100,0)+6)):INDIRECT(_xlfn.CONCAT($CM$1,MATCH(E145,$CL$7:$CL$100,0)+6+SUM(IF((E145=$CL$7:$CL$59)=TRUE,1,0))-1)))*$S$3*$Q145)=0,0,1))</f>
        <v>2</v>
      </c>
      <c r="Y145" s="65" t="e" cm="1">
        <f t="array" aca="1" ref="Y145" ca="1">SUM(IF((TRANSPOSE(MMULT(MMULT(_xlfn.MUNIT(X145),IF(ROUND(MMULT(IF(E145=0,INDIRECT(_xlfn.CONCAT($CQ$1,MATCH(F145,$CP$7:$CP$100,0)+6)):INDIRECT(_xlfn.CONCAT($CQ$1,MATCH(F145,$CP$7:$CP$100,0)+6+SUM(IF((F145=$CP$7:$CP$59)=TRUE,1,0))-1)),INDIRECT(_xlfn.CONCAT($CM$1,MATCH(E145,$CL$7:$CL$100,0)+6)):INDIRECT(_xlfn.CONCAT($CM$1,MATCH(E145,$CL$7:$CL$100,0)+6+SUM(IF((E145=$CL$7:$CL$59)=TRUE,1,0))-1)))*$S$3*$Q145,1/TRANSPOSE(W145-INDIRECT(_xlfn.CONCAT($CI$1,MATCH(D145,$CH$7:$CH$100,0)+6)):INDIRECT(_xlfn.CONCAT($CI$1,MATCH(D145,$CH$7:$CH$100,0)+6+SUM(IF((D145=$CH$7:$CH$59)=TRUE,1,0))-1))*$R$3)),1)=1,1,0)),W145-INDIRECT(_xlfn.CONCAT($CI$1,MATCH(D145,$CH$7:$CH$100,0)+6)):INDIRECT(_xlfn.CONCAT($CI$1,MATCH(D145,$CH$7:$CH$100,0)+6+SUM(IF((D145=$CH$7:$CH$59)=TRUE,1,0))-1))*$R$3)))=0,0,1))</f>
        <v>#N/A</v>
      </c>
      <c r="Z145" s="65"/>
      <c r="AA145" s="65" t="str" cm="1">
        <f t="array" aca="1" ref="AA145" ca="1">IFERROR(ROUND(IF(_xlfn._xlws.SORT(TRANSPOSE(MMULT(MMULT(_xlfn.MUNIT(X145),IF(ROUND(MMULT(IF(E145=0,IF($DW$4=1,INDIRECT(_xlfn.CONCAT($CY$1,MATCH(F145,$CX$7:$CX$100,0)+6)):INDIRECT(_xlfn.CONCAT($CY$1,MATCH(F145,$CX$7:$CX$100,0)+6+SUM(IF((F145=$CX$7:$CX$59)=TRUE,1,0))-1)),INDIRECT(_xlfn.CONCAT($CQ$1,MATCH(F145,$CP$7:$CP$100,0)+6)):INDIRECT(_xlfn.CONCAT($CQ$1,MATCH(F145,$CP$7:$CP$100,0)+6+SUM(IF((F145=$CP$7:$CP$59)=TRUE,1,0))-1))),IF(OR($DW$4=2,$DW$4=3),INDIRECT(_xlfn.CONCAT($CU$1,MATCH(E145,$CT$7:$CT$100,0)+6)):INDIRECT(_xlfn.CONCAT($CU$1,MATCH(E145,$CT$7:$CT$100,0)+6+SUM(IF((E145=$CT$7:$CT$59)=TRUE,1,0))-1)),INDIRECT(_xlfn.CONCAT($CM$1,MATCH(E145,$CL$7:$CL$100,0)+6)):INDIRECT(_xlfn.CONCAT($CM$1,MATCH(E145,$CL$7:$CL$100,0)+6+SUM(IF((E145=$CL$7:$CL$59)=TRUE,1,0))-1))))*$S$3*IF(AND($DV$4=4,F145=0),1.1,1),1/TRANSPOSE(W145-INDIRECT(_xlfn.CONCAT($CI$1,MATCH(D145,$CH$7:$CH$100,0)+6)):INDIRECT(_xlfn.CONCAT($CI$1,MATCH(D145,$CH$7:$CH$100,0)+6+SUM(IF((D145=$CH$7:$CH$59)=TRUE,1,0))-1))*$R$3)),3)=1,1,0)),W145-INDIRECT(_xlfn.CONCAT($CI$1,MATCH(D145,$CH$7:$CH$100,0)+6)):INDIRECT(_xlfn.CONCAT($CI$1,MATCH(D145,$CH$7:$CH$100,0)+6+SUM(IF((D145=$CH$7:$CH$59)=TRUE,1,0))-1))*$R$3))/($S$3*$Q145),1,-1,TRUE)=0,"",_xlfn._xlws.SORT(TRANSPOSE(MMULT(MMULT(_xlfn.MUNIT(X145),IF(ROUND(MMULT(IF(E145=0,IF($DW$4=1,INDIRECT(_xlfn.CONCAT($CY$1,MATCH(F145,$CX$7:$CX$100,0)+6)):INDIRECT(_xlfn.CONCAT($CY$1,MATCH(F145,$CX$7:$CX$100,0)+6+SUM(IF((F145=$CX$7:$CX$59)=TRUE,1,0))-1)),INDIRECT(_xlfn.CONCAT($CQ$1,MATCH(F145,$CP$7:$CP$100,0)+6)):INDIRECT(_xlfn.CONCAT($CQ$1,MATCH(F145,$CP$7:$CP$100,0)+6+SUM(IF((F145=$CP$7:$CP$59)=TRUE,1,0))-1))),IF(OR($DW$4=2,$DW$4=3),INDIRECT(_xlfn.CONCAT($CU$1,MATCH(E145,$CT$7:$CT$100,0)+6)):INDIRECT(_xlfn.CONCAT($CU$1,MATCH(E145,$CT$7:$CT$100,0)+6+SUM(IF((E145=$CT$7:$CT$59)=TRUE,1,0))-1)),INDIRECT(_xlfn.CONCAT($CM$1,MATCH(E145,$CL$7:$CL$100,0)+6)):INDIRECT(_xlfn.CONCAT($CM$1,MATCH(E145,$CL$7:$CL$100,0)+6+SUM(IF((E145=$CL$7:$CL$59)=TRUE,1,0))-1))))*$S$3*IF(AND($DV$4=4,F145=0),1.1,1),1/TRANSPOSE(W145-INDIRECT(_xlfn.CONCAT($CI$1,MATCH(D145,$CH$7:$CH$100,0)+6)):INDIRECT(_xlfn.CONCAT($CI$1,MATCH(D145,$CH$7:$CH$100,0)+6+SUM(IF((D145=$CH$7:$CH$59)=TRUE,1,0))-1))*$R$3)),3)=1,1,0)),W145-INDIRECT(_xlfn.CONCAT($CI$1,MATCH(D145,$CH$7:$CH$100,0)+6)):INDIRECT(_xlfn.CONCAT($CI$1,MATCH(D145,$CH$7:$CH$100,0)+6+SUM(IF((D145=$CH$7:$CH$59)=TRUE,1,0))-1))*$R$3))/($S$3*$Q145),1,-1,TRUE)),1),"")</f>
        <v/>
      </c>
      <c r="AB145" s="65"/>
      <c r="AC145" s="65"/>
      <c r="AD145" s="65"/>
      <c r="AE145" s="65"/>
      <c r="AF145" s="65"/>
      <c r="AG145" s="65"/>
      <c r="AH145" s="65"/>
      <c r="AI145" s="6"/>
      <c r="AJ145" s="28" t="str">
        <f t="shared" ca="1" si="65"/>
        <v/>
      </c>
      <c r="AK145" s="29" t="str">
        <f t="shared" si="66"/>
        <v/>
      </c>
      <c r="AL145" s="29" t="str">
        <f t="shared" si="67"/>
        <v/>
      </c>
      <c r="AM145" s="29" t="str">
        <f t="shared" si="68"/>
        <v/>
      </c>
      <c r="AN145" s="112" t="str">
        <f t="shared" si="69"/>
        <v/>
      </c>
      <c r="AO145" s="28" t="str">
        <f t="shared" ca="1" si="56"/>
        <v/>
      </c>
      <c r="AP145" s="29" t="str">
        <f t="shared" si="57"/>
        <v/>
      </c>
      <c r="AQ145" s="29" t="str">
        <f t="shared" si="58"/>
        <v/>
      </c>
      <c r="AR145" s="29" t="str">
        <f t="shared" si="59"/>
        <v/>
      </c>
      <c r="AS145" s="30" t="str">
        <f t="shared" si="60"/>
        <v/>
      </c>
      <c r="AT145" s="6"/>
      <c r="AU145" s="20"/>
      <c r="AV145" s="20"/>
      <c r="AW145" s="44">
        <f t="shared" si="50"/>
        <v>12</v>
      </c>
      <c r="AX145" s="35" t="e">
        <f t="shared" si="51"/>
        <v>#N/A</v>
      </c>
      <c r="AY145" s="35" t="e" cm="1">
        <f t="array" ref="AY145">_xlfn.XMATCH(1,IF(IF((AU145=$DP$24:$EO$24)=TRUE,1,0)+IF((AV145=$DP$25:$EO$25)=TRUE,1,0)=2,1,0))</f>
        <v>#N/A</v>
      </c>
      <c r="AZ145" s="35" t="str" cm="1">
        <f t="array" aca="1" ref="AZ145:BD145" ca="1">AJ145:AN145</f>
        <v/>
      </c>
      <c r="BA145" s="35" t="str">
        <f ca="1"/>
        <v/>
      </c>
      <c r="BB145" s="35" t="str">
        <f ca="1"/>
        <v/>
      </c>
      <c r="BC145" s="35" t="str">
        <f ca="1"/>
        <v/>
      </c>
      <c r="BD145" s="35" t="str">
        <f ca="1"/>
        <v/>
      </c>
      <c r="BE145" s="35">
        <f t="shared" si="52"/>
        <v>0</v>
      </c>
      <c r="BF145" s="35" t="e" cm="1">
        <f t="array" ref="BF145">IF(AND(BE145=1,AX145&lt;&gt;1),VLOOKUP(E145,변환표준점수!$H$8:$O$60,_xlfn.XMATCH('표점 계산기'!$AU145,변환표준점수!$I$6:$O$6)+1,FALSE),IF(AND($E145=0,$DW$4=1),INDEX($CQ$7:$CQ$73,SUM(IF(AO145=$CY$7:$CY$59,ROW($A$1:$A$50),0))),IF(AND($E145&lt;&gt;0,$DW$4&lt;&gt;1),INDEX($CM$7:$CM$73,SUM(IF(AO145=$CU$7:$CU$59,ROW($A$1:$A$50),0))),AO145:AS145)))</f>
        <v>#N/A</v>
      </c>
      <c r="BG145" s="35"/>
      <c r="BH145" s="35"/>
      <c r="BI145" s="35"/>
      <c r="BJ145" s="35"/>
      <c r="BK145" s="35" t="e">
        <f>VLOOKUP(G145,변환표준점수!$X$8:$AM$16,_xlfn.XMATCH(AU145,변환표준점수!$Y$5:$AM$5)+IF(OR(AW145=6,AW145=7,AW145=10,AW145=11),IF(AX145=1,0,1),0)+1,FALSE)</f>
        <v>#N/A</v>
      </c>
      <c r="BL145" s="35" t="e">
        <f>VLOOKUP(H145,변환표준점수!$AO$8:$BE$16,_xlfn.XMATCH(AU145,변환표준점수!$AP$5:$BE$5)+IF(OR(AW145=3,AW145=6,AW145=8,AW145=9,AW145=10),IF(AX145=1,0,1),0)+1,FALSE)</f>
        <v>#N/A</v>
      </c>
      <c r="BM145" s="35" t="e">
        <f>IF(I145=0,VLOOKUP(K145,변환표준점수!$BU$8:$CF$62,'표점 계산기'!$AW145+1,FALSE),VLOOKUP(I145,변환표준점수!$BH$8:$BS$62,'표점 계산기'!$AW145+1,FALSE))</f>
        <v>#N/A</v>
      </c>
      <c r="BN145" s="35" t="e">
        <f>IF(J145=0,VLOOKUP(L145,변환표준점수!$BU$8:$CF$62,'표점 계산기'!$AW145+1,FALSE),VLOOKUP(J145,변환표준점수!$BH$8:$BS$62,'표점 계산기'!$AW145+1,FALSE))</f>
        <v>#N/A</v>
      </c>
      <c r="BO145" s="35" cm="1">
        <f t="array" ref="BO145">IF(M145=0,0,IF(OR(AW145=3,AW145=4),0,IF(AW145=1,INDEX($DI$7:$DI$15,SUM(IF(M145&lt;$DH$7:$DH$15=TRUE,1,0))+1),VLOOKUP(M145,변환표준점수!$BH$8:$BS$62,'표점 계산기'!AW145+1,FALSE))))</f>
        <v>0</v>
      </c>
      <c r="BP145" s="35" t="e" cm="1">
        <f t="array" ref="BP145">INDEX($DP$24:$EO$31,COLUMN(C140),$AY145)</f>
        <v>#N/A</v>
      </c>
      <c r="BQ145" s="35" t="e" cm="1">
        <f t="array" ref="BQ145">INDEX($DP$24:$EO$31,COLUMN(D140),$AY145)</f>
        <v>#N/A</v>
      </c>
      <c r="BR145" s="35" t="e" cm="1">
        <f t="array" ref="BR145">INDEX($DP$24:$EO$31,COLUMN(E140),$AY145)</f>
        <v>#N/A</v>
      </c>
      <c r="BS145" s="35" t="e" cm="1">
        <f t="array" ref="BS145">INDEX($DP$24:$EO$31,COLUMN(F140),$AY145)</f>
        <v>#N/A</v>
      </c>
      <c r="BT145" s="35" t="e" cm="1">
        <f t="array" ref="BT145">INDEX($DP$24:$EO$31,COLUMN(G140),$AY145)</f>
        <v>#N/A</v>
      </c>
      <c r="BU145" s="35" t="e" cm="1">
        <f t="array" ref="BU145">INDEX($DP$24:$EO$31,COLUMN(H140),$AY145)</f>
        <v>#N/A</v>
      </c>
      <c r="BV145" s="59" t="str" cm="1">
        <f t="array" aca="1" ref="BV145:BZ145" ca="1">IFERROR(ROUND(IF(IFERROR(BF145:BJ145/BF145:BJ145,0)=1,(IFERROR(AZ145:BD145*BP145,0)+IFERROR(BF145:BJ145*BQ145,0)+(SUM(BM145:BO145)-MIN(BM145:BO145))*BR145+BK145*BS145+BL145*BT145)*BU145+BK145*(1-BS145)+BL145*(1-BT145)+IF(AW145=1,BO145,0),""),2),"")</f>
        <v/>
      </c>
      <c r="BW145" s="48" t="str">
        <f ca="1"/>
        <v/>
      </c>
      <c r="BX145" s="48" t="str">
        <f ca="1"/>
        <v/>
      </c>
      <c r="BY145" s="48" t="str">
        <f ca="1"/>
        <v/>
      </c>
      <c r="BZ145" s="60" t="str">
        <f ca="1"/>
        <v/>
      </c>
      <c r="CA145" s="6"/>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6"/>
      <c r="DV145" s="6"/>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row>
    <row r="146" spans="1:162" x14ac:dyDescent="0.3">
      <c r="A146" s="5"/>
      <c r="B146" s="17" t="str">
        <f t="shared" si="54"/>
        <v/>
      </c>
      <c r="C146" s="23"/>
      <c r="D146" s="23"/>
      <c r="E146" s="23"/>
      <c r="F146" s="23"/>
      <c r="G146" s="23"/>
      <c r="H146" s="24"/>
      <c r="I146" s="24"/>
      <c r="J146" s="24"/>
      <c r="K146" s="24"/>
      <c r="L146" s="24"/>
      <c r="M146" s="24"/>
      <c r="N146" s="23"/>
      <c r="O146" s="24"/>
      <c r="P146" s="6"/>
      <c r="Q146" s="65">
        <f t="shared" si="55"/>
        <v>1</v>
      </c>
      <c r="R146" s="6" t="e">
        <f t="shared" si="61"/>
        <v>#N/A</v>
      </c>
      <c r="S146" s="6" t="e">
        <f t="shared" si="62"/>
        <v>#N/A</v>
      </c>
      <c r="T146" s="6" t="e">
        <f t="shared" si="63"/>
        <v>#N/A</v>
      </c>
      <c r="U146" s="6" t="e">
        <f t="shared" si="64"/>
        <v>#N/A</v>
      </c>
      <c r="V146" s="8" cm="1">
        <f t="array" ref="V146">IF(M146=0,0,IF(OR($DV$4=3,$DV$4=4),0,IF($DV$4=1,INDEX($DI$7:$DI$15,SUM(IF(M146&lt;$DH$7:$DH$15=TRUE,1,0))+1),VLOOKUP(M146,$DK$7:$DL$107,2,FALSE))))</f>
        <v>0</v>
      </c>
      <c r="W146" s="6" t="e">
        <f t="shared" si="53"/>
        <v>#N/A</v>
      </c>
      <c r="X146" s="65" cm="1">
        <f t="array" aca="1" ref="X146" ca="1">SUM(IF((IF(E146=0,INDIRECT(_xlfn.CONCAT($CQ$1,MATCH(F146,$CP$7:$CP$100,0)+6)):INDIRECT(_xlfn.CONCAT($CQ$1,MATCH(F146,$CP$7:$CP$100,0)+6+SUM(IF((F146=$CP$7:$CP$59)=TRUE,1,0))-1)),INDIRECT(_xlfn.CONCAT($CM$1,MATCH(E146,$CL$7:$CL$100,0)+6)):INDIRECT(_xlfn.CONCAT($CM$1,MATCH(E146,$CL$7:$CL$100,0)+6+SUM(IF((E146=$CL$7:$CL$59)=TRUE,1,0))-1)))*$S$3*$Q146)=0,0,1))</f>
        <v>2</v>
      </c>
      <c r="Y146" s="65" t="e" cm="1">
        <f t="array" aca="1" ref="Y146" ca="1">SUM(IF((TRANSPOSE(MMULT(MMULT(_xlfn.MUNIT(X146),IF(ROUND(MMULT(IF(E146=0,INDIRECT(_xlfn.CONCAT($CQ$1,MATCH(F146,$CP$7:$CP$100,0)+6)):INDIRECT(_xlfn.CONCAT($CQ$1,MATCH(F146,$CP$7:$CP$100,0)+6+SUM(IF((F146=$CP$7:$CP$59)=TRUE,1,0))-1)),INDIRECT(_xlfn.CONCAT($CM$1,MATCH(E146,$CL$7:$CL$100,0)+6)):INDIRECT(_xlfn.CONCAT($CM$1,MATCH(E146,$CL$7:$CL$100,0)+6+SUM(IF((E146=$CL$7:$CL$59)=TRUE,1,0))-1)))*$S$3*$Q146,1/TRANSPOSE(W146-INDIRECT(_xlfn.CONCAT($CI$1,MATCH(D146,$CH$7:$CH$100,0)+6)):INDIRECT(_xlfn.CONCAT($CI$1,MATCH(D146,$CH$7:$CH$100,0)+6+SUM(IF((D146=$CH$7:$CH$59)=TRUE,1,0))-1))*$R$3)),1)=1,1,0)),W146-INDIRECT(_xlfn.CONCAT($CI$1,MATCH(D146,$CH$7:$CH$100,0)+6)):INDIRECT(_xlfn.CONCAT($CI$1,MATCH(D146,$CH$7:$CH$100,0)+6+SUM(IF((D146=$CH$7:$CH$59)=TRUE,1,0))-1))*$R$3)))=0,0,1))</f>
        <v>#N/A</v>
      </c>
      <c r="Z146" s="65"/>
      <c r="AA146" s="65" t="str" cm="1">
        <f t="array" aca="1" ref="AA146" ca="1">IFERROR(ROUND(IF(_xlfn._xlws.SORT(TRANSPOSE(MMULT(MMULT(_xlfn.MUNIT(X146),IF(ROUND(MMULT(IF(E146=0,IF($DW$4=1,INDIRECT(_xlfn.CONCAT($CY$1,MATCH(F146,$CX$7:$CX$100,0)+6)):INDIRECT(_xlfn.CONCAT($CY$1,MATCH(F146,$CX$7:$CX$100,0)+6+SUM(IF((F146=$CX$7:$CX$59)=TRUE,1,0))-1)),INDIRECT(_xlfn.CONCAT($CQ$1,MATCH(F146,$CP$7:$CP$100,0)+6)):INDIRECT(_xlfn.CONCAT($CQ$1,MATCH(F146,$CP$7:$CP$100,0)+6+SUM(IF((F146=$CP$7:$CP$59)=TRUE,1,0))-1))),IF(OR($DW$4=2,$DW$4=3),INDIRECT(_xlfn.CONCAT($CU$1,MATCH(E146,$CT$7:$CT$100,0)+6)):INDIRECT(_xlfn.CONCAT($CU$1,MATCH(E146,$CT$7:$CT$100,0)+6+SUM(IF((E146=$CT$7:$CT$59)=TRUE,1,0))-1)),INDIRECT(_xlfn.CONCAT($CM$1,MATCH(E146,$CL$7:$CL$100,0)+6)):INDIRECT(_xlfn.CONCAT($CM$1,MATCH(E146,$CL$7:$CL$100,0)+6+SUM(IF((E146=$CL$7:$CL$59)=TRUE,1,0))-1))))*$S$3*IF(AND($DV$4=4,F146=0),1.1,1),1/TRANSPOSE(W146-INDIRECT(_xlfn.CONCAT($CI$1,MATCH(D146,$CH$7:$CH$100,0)+6)):INDIRECT(_xlfn.CONCAT($CI$1,MATCH(D146,$CH$7:$CH$100,0)+6+SUM(IF((D146=$CH$7:$CH$59)=TRUE,1,0))-1))*$R$3)),3)=1,1,0)),W146-INDIRECT(_xlfn.CONCAT($CI$1,MATCH(D146,$CH$7:$CH$100,0)+6)):INDIRECT(_xlfn.CONCAT($CI$1,MATCH(D146,$CH$7:$CH$100,0)+6+SUM(IF((D146=$CH$7:$CH$59)=TRUE,1,0))-1))*$R$3))/($S$3*$Q146),1,-1,TRUE)=0,"",_xlfn._xlws.SORT(TRANSPOSE(MMULT(MMULT(_xlfn.MUNIT(X146),IF(ROUND(MMULT(IF(E146=0,IF($DW$4=1,INDIRECT(_xlfn.CONCAT($CY$1,MATCH(F146,$CX$7:$CX$100,0)+6)):INDIRECT(_xlfn.CONCAT($CY$1,MATCH(F146,$CX$7:$CX$100,0)+6+SUM(IF((F146=$CX$7:$CX$59)=TRUE,1,0))-1)),INDIRECT(_xlfn.CONCAT($CQ$1,MATCH(F146,$CP$7:$CP$100,0)+6)):INDIRECT(_xlfn.CONCAT($CQ$1,MATCH(F146,$CP$7:$CP$100,0)+6+SUM(IF((F146=$CP$7:$CP$59)=TRUE,1,0))-1))),IF(OR($DW$4=2,$DW$4=3),INDIRECT(_xlfn.CONCAT($CU$1,MATCH(E146,$CT$7:$CT$100,0)+6)):INDIRECT(_xlfn.CONCAT($CU$1,MATCH(E146,$CT$7:$CT$100,0)+6+SUM(IF((E146=$CT$7:$CT$59)=TRUE,1,0))-1)),INDIRECT(_xlfn.CONCAT($CM$1,MATCH(E146,$CL$7:$CL$100,0)+6)):INDIRECT(_xlfn.CONCAT($CM$1,MATCH(E146,$CL$7:$CL$100,0)+6+SUM(IF((E146=$CL$7:$CL$59)=TRUE,1,0))-1))))*$S$3*IF(AND($DV$4=4,F146=0),1.1,1),1/TRANSPOSE(W146-INDIRECT(_xlfn.CONCAT($CI$1,MATCH(D146,$CH$7:$CH$100,0)+6)):INDIRECT(_xlfn.CONCAT($CI$1,MATCH(D146,$CH$7:$CH$100,0)+6+SUM(IF((D146=$CH$7:$CH$59)=TRUE,1,0))-1))*$R$3)),3)=1,1,0)),W146-INDIRECT(_xlfn.CONCAT($CI$1,MATCH(D146,$CH$7:$CH$100,0)+6)):INDIRECT(_xlfn.CONCAT($CI$1,MATCH(D146,$CH$7:$CH$100,0)+6+SUM(IF((D146=$CH$7:$CH$59)=TRUE,1,0))-1))*$R$3))/($S$3*$Q146),1,-1,TRUE)),1),"")</f>
        <v/>
      </c>
      <c r="AB146" s="65"/>
      <c r="AC146" s="65"/>
      <c r="AD146" s="65"/>
      <c r="AE146" s="65"/>
      <c r="AF146" s="65"/>
      <c r="AG146" s="65"/>
      <c r="AH146" s="65"/>
      <c r="AI146" s="6"/>
      <c r="AJ146" s="28" t="str">
        <f t="shared" ca="1" si="65"/>
        <v/>
      </c>
      <c r="AK146" s="29" t="str">
        <f t="shared" si="66"/>
        <v/>
      </c>
      <c r="AL146" s="29" t="str">
        <f t="shared" si="67"/>
        <v/>
      </c>
      <c r="AM146" s="29" t="str">
        <f t="shared" si="68"/>
        <v/>
      </c>
      <c r="AN146" s="112" t="str">
        <f t="shared" si="69"/>
        <v/>
      </c>
      <c r="AO146" s="28" t="str">
        <f t="shared" ca="1" si="56"/>
        <v/>
      </c>
      <c r="AP146" s="29" t="str">
        <f t="shared" si="57"/>
        <v/>
      </c>
      <c r="AQ146" s="29" t="str">
        <f t="shared" si="58"/>
        <v/>
      </c>
      <c r="AR146" s="29" t="str">
        <f t="shared" si="59"/>
        <v/>
      </c>
      <c r="AS146" s="30" t="str">
        <f t="shared" si="60"/>
        <v/>
      </c>
      <c r="AT146" s="6"/>
      <c r="AU146" s="20"/>
      <c r="AV146" s="20"/>
      <c r="AW146" s="44">
        <f t="shared" si="50"/>
        <v>12</v>
      </c>
      <c r="AX146" s="35" t="e">
        <f t="shared" si="51"/>
        <v>#N/A</v>
      </c>
      <c r="AY146" s="35" t="e" cm="1">
        <f t="array" ref="AY146">_xlfn.XMATCH(1,IF(IF((AU146=$DP$24:$EO$24)=TRUE,1,0)+IF((AV146=$DP$25:$EO$25)=TRUE,1,0)=2,1,0))</f>
        <v>#N/A</v>
      </c>
      <c r="AZ146" s="35" t="str" cm="1">
        <f t="array" aca="1" ref="AZ146:BD146" ca="1">AJ146:AN146</f>
        <v/>
      </c>
      <c r="BA146" s="35" t="str">
        <f ca="1"/>
        <v/>
      </c>
      <c r="BB146" s="35" t="str">
        <f ca="1"/>
        <v/>
      </c>
      <c r="BC146" s="35" t="str">
        <f ca="1"/>
        <v/>
      </c>
      <c r="BD146" s="35" t="str">
        <f ca="1"/>
        <v/>
      </c>
      <c r="BE146" s="35">
        <f t="shared" si="52"/>
        <v>0</v>
      </c>
      <c r="BF146" s="35" t="e" cm="1">
        <f t="array" ref="BF146">IF(AND(BE146=1,AX146&lt;&gt;1),VLOOKUP(E146,변환표준점수!$H$8:$O$60,_xlfn.XMATCH('표점 계산기'!$AU146,변환표준점수!$I$6:$O$6)+1,FALSE),IF(AND($E146=0,$DW$4=1),INDEX($CQ$7:$CQ$73,SUM(IF(AO146=$CY$7:$CY$59,ROW($A$1:$A$50),0))),IF(AND($E146&lt;&gt;0,$DW$4&lt;&gt;1),INDEX($CM$7:$CM$73,SUM(IF(AO146=$CU$7:$CU$59,ROW($A$1:$A$50),0))),AO146:AS146)))</f>
        <v>#N/A</v>
      </c>
      <c r="BG146" s="35"/>
      <c r="BH146" s="35"/>
      <c r="BI146" s="35"/>
      <c r="BJ146" s="35"/>
      <c r="BK146" s="35" t="e">
        <f>VLOOKUP(G146,변환표준점수!$X$8:$AM$16,_xlfn.XMATCH(AU146,변환표준점수!$Y$5:$AM$5)+IF(OR(AW146=6,AW146=7,AW146=10,AW146=11),IF(AX146=1,0,1),0)+1,FALSE)</f>
        <v>#N/A</v>
      </c>
      <c r="BL146" s="35" t="e">
        <f>VLOOKUP(H146,변환표준점수!$AO$8:$BE$16,_xlfn.XMATCH(AU146,변환표준점수!$AP$5:$BE$5)+IF(OR(AW146=3,AW146=6,AW146=8,AW146=9,AW146=10),IF(AX146=1,0,1),0)+1,FALSE)</f>
        <v>#N/A</v>
      </c>
      <c r="BM146" s="35" t="e">
        <f>IF(I146=0,VLOOKUP(K146,변환표준점수!$BU$8:$CF$62,'표점 계산기'!$AW146+1,FALSE),VLOOKUP(I146,변환표준점수!$BH$8:$BS$62,'표점 계산기'!$AW146+1,FALSE))</f>
        <v>#N/A</v>
      </c>
      <c r="BN146" s="35" t="e">
        <f>IF(J146=0,VLOOKUP(L146,변환표준점수!$BU$8:$CF$62,'표점 계산기'!$AW146+1,FALSE),VLOOKUP(J146,변환표준점수!$BH$8:$BS$62,'표점 계산기'!$AW146+1,FALSE))</f>
        <v>#N/A</v>
      </c>
      <c r="BO146" s="35" cm="1">
        <f t="array" ref="BO146">IF(M146=0,0,IF(OR(AW146=3,AW146=4),0,IF(AW146=1,INDEX($DI$7:$DI$15,SUM(IF(M146&lt;$DH$7:$DH$15=TRUE,1,0))+1),VLOOKUP(M146,변환표준점수!$BH$8:$BS$62,'표점 계산기'!AW146+1,FALSE))))</f>
        <v>0</v>
      </c>
      <c r="BP146" s="35" t="e" cm="1">
        <f t="array" ref="BP146">INDEX($DP$24:$EO$31,COLUMN(C141),$AY146)</f>
        <v>#N/A</v>
      </c>
      <c r="BQ146" s="35" t="e" cm="1">
        <f t="array" ref="BQ146">INDEX($DP$24:$EO$31,COLUMN(D141),$AY146)</f>
        <v>#N/A</v>
      </c>
      <c r="BR146" s="35" t="e" cm="1">
        <f t="array" ref="BR146">INDEX($DP$24:$EO$31,COLUMN(E141),$AY146)</f>
        <v>#N/A</v>
      </c>
      <c r="BS146" s="35" t="e" cm="1">
        <f t="array" ref="BS146">INDEX($DP$24:$EO$31,COLUMN(F141),$AY146)</f>
        <v>#N/A</v>
      </c>
      <c r="BT146" s="35" t="e" cm="1">
        <f t="array" ref="BT146">INDEX($DP$24:$EO$31,COLUMN(G141),$AY146)</f>
        <v>#N/A</v>
      </c>
      <c r="BU146" s="35" t="e" cm="1">
        <f t="array" ref="BU146">INDEX($DP$24:$EO$31,COLUMN(H141),$AY146)</f>
        <v>#N/A</v>
      </c>
      <c r="BV146" s="59" t="str" cm="1">
        <f t="array" aca="1" ref="BV146:BZ146" ca="1">IFERROR(ROUND(IF(IFERROR(BF146:BJ146/BF146:BJ146,0)=1,(IFERROR(AZ146:BD146*BP146,0)+IFERROR(BF146:BJ146*BQ146,0)+(SUM(BM146:BO146)-MIN(BM146:BO146))*BR146+BK146*BS146+BL146*BT146)*BU146+BK146*(1-BS146)+BL146*(1-BT146)+IF(AW146=1,BO146,0),""),2),"")</f>
        <v/>
      </c>
      <c r="BW146" s="48" t="str">
        <f ca="1"/>
        <v/>
      </c>
      <c r="BX146" s="48" t="str">
        <f ca="1"/>
        <v/>
      </c>
      <c r="BY146" s="48" t="str">
        <f ca="1"/>
        <v/>
      </c>
      <c r="BZ146" s="60" t="str">
        <f ca="1"/>
        <v/>
      </c>
      <c r="CA146" s="6"/>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6"/>
      <c r="DV146" s="6"/>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row>
    <row r="147" spans="1:162" x14ac:dyDescent="0.3">
      <c r="A147" s="5"/>
      <c r="B147" s="17" t="str">
        <f t="shared" si="54"/>
        <v/>
      </c>
      <c r="C147" s="23"/>
      <c r="D147" s="23"/>
      <c r="E147" s="23"/>
      <c r="F147" s="23"/>
      <c r="G147" s="23"/>
      <c r="H147" s="24"/>
      <c r="I147" s="24"/>
      <c r="J147" s="24"/>
      <c r="K147" s="24"/>
      <c r="L147" s="24"/>
      <c r="M147" s="24"/>
      <c r="N147" s="23"/>
      <c r="O147" s="24"/>
      <c r="P147" s="6"/>
      <c r="Q147" s="65">
        <f t="shared" si="55"/>
        <v>1</v>
      </c>
      <c r="R147" s="6" t="e">
        <f t="shared" si="61"/>
        <v>#N/A</v>
      </c>
      <c r="S147" s="6" t="e">
        <f t="shared" si="62"/>
        <v>#N/A</v>
      </c>
      <c r="T147" s="6" t="e">
        <f t="shared" si="63"/>
        <v>#N/A</v>
      </c>
      <c r="U147" s="6" t="e">
        <f t="shared" si="64"/>
        <v>#N/A</v>
      </c>
      <c r="V147" s="8" cm="1">
        <f t="array" ref="V147">IF(M147=0,0,IF(OR($DV$4=3,$DV$4=4),0,IF($DV$4=1,INDEX($DI$7:$DI$15,SUM(IF(M147&lt;$DH$7:$DH$15=TRUE,1,0))+1),VLOOKUP(M147,$DK$7:$DL$107,2,FALSE))))</f>
        <v>0</v>
      </c>
      <c r="W147" s="6" t="e">
        <f t="shared" si="53"/>
        <v>#N/A</v>
      </c>
      <c r="X147" s="65" cm="1">
        <f t="array" aca="1" ref="X147" ca="1">SUM(IF((IF(E147=0,INDIRECT(_xlfn.CONCAT($CQ$1,MATCH(F147,$CP$7:$CP$100,0)+6)):INDIRECT(_xlfn.CONCAT($CQ$1,MATCH(F147,$CP$7:$CP$100,0)+6+SUM(IF((F147=$CP$7:$CP$59)=TRUE,1,0))-1)),INDIRECT(_xlfn.CONCAT($CM$1,MATCH(E147,$CL$7:$CL$100,0)+6)):INDIRECT(_xlfn.CONCAT($CM$1,MATCH(E147,$CL$7:$CL$100,0)+6+SUM(IF((E147=$CL$7:$CL$59)=TRUE,1,0))-1)))*$S$3*$Q147)=0,0,1))</f>
        <v>2</v>
      </c>
      <c r="Y147" s="65" t="e" cm="1">
        <f t="array" aca="1" ref="Y147" ca="1">SUM(IF((TRANSPOSE(MMULT(MMULT(_xlfn.MUNIT(X147),IF(ROUND(MMULT(IF(E147=0,INDIRECT(_xlfn.CONCAT($CQ$1,MATCH(F147,$CP$7:$CP$100,0)+6)):INDIRECT(_xlfn.CONCAT($CQ$1,MATCH(F147,$CP$7:$CP$100,0)+6+SUM(IF((F147=$CP$7:$CP$59)=TRUE,1,0))-1)),INDIRECT(_xlfn.CONCAT($CM$1,MATCH(E147,$CL$7:$CL$100,0)+6)):INDIRECT(_xlfn.CONCAT($CM$1,MATCH(E147,$CL$7:$CL$100,0)+6+SUM(IF((E147=$CL$7:$CL$59)=TRUE,1,0))-1)))*$S$3*$Q147,1/TRANSPOSE(W147-INDIRECT(_xlfn.CONCAT($CI$1,MATCH(D147,$CH$7:$CH$100,0)+6)):INDIRECT(_xlfn.CONCAT($CI$1,MATCH(D147,$CH$7:$CH$100,0)+6+SUM(IF((D147=$CH$7:$CH$59)=TRUE,1,0))-1))*$R$3)),1)=1,1,0)),W147-INDIRECT(_xlfn.CONCAT($CI$1,MATCH(D147,$CH$7:$CH$100,0)+6)):INDIRECT(_xlfn.CONCAT($CI$1,MATCH(D147,$CH$7:$CH$100,0)+6+SUM(IF((D147=$CH$7:$CH$59)=TRUE,1,0))-1))*$R$3)))=0,0,1))</f>
        <v>#N/A</v>
      </c>
      <c r="Z147" s="65"/>
      <c r="AA147" s="65" t="str" cm="1">
        <f t="array" aca="1" ref="AA147" ca="1">IFERROR(ROUND(IF(_xlfn._xlws.SORT(TRANSPOSE(MMULT(MMULT(_xlfn.MUNIT(X147),IF(ROUND(MMULT(IF(E147=0,IF($DW$4=1,INDIRECT(_xlfn.CONCAT($CY$1,MATCH(F147,$CX$7:$CX$100,0)+6)):INDIRECT(_xlfn.CONCAT($CY$1,MATCH(F147,$CX$7:$CX$100,0)+6+SUM(IF((F147=$CX$7:$CX$59)=TRUE,1,0))-1)),INDIRECT(_xlfn.CONCAT($CQ$1,MATCH(F147,$CP$7:$CP$100,0)+6)):INDIRECT(_xlfn.CONCAT($CQ$1,MATCH(F147,$CP$7:$CP$100,0)+6+SUM(IF((F147=$CP$7:$CP$59)=TRUE,1,0))-1))),IF(OR($DW$4=2,$DW$4=3),INDIRECT(_xlfn.CONCAT($CU$1,MATCH(E147,$CT$7:$CT$100,0)+6)):INDIRECT(_xlfn.CONCAT($CU$1,MATCH(E147,$CT$7:$CT$100,0)+6+SUM(IF((E147=$CT$7:$CT$59)=TRUE,1,0))-1)),INDIRECT(_xlfn.CONCAT($CM$1,MATCH(E147,$CL$7:$CL$100,0)+6)):INDIRECT(_xlfn.CONCAT($CM$1,MATCH(E147,$CL$7:$CL$100,0)+6+SUM(IF((E147=$CL$7:$CL$59)=TRUE,1,0))-1))))*$S$3*IF(AND($DV$4=4,F147=0),1.1,1),1/TRANSPOSE(W147-INDIRECT(_xlfn.CONCAT($CI$1,MATCH(D147,$CH$7:$CH$100,0)+6)):INDIRECT(_xlfn.CONCAT($CI$1,MATCH(D147,$CH$7:$CH$100,0)+6+SUM(IF((D147=$CH$7:$CH$59)=TRUE,1,0))-1))*$R$3)),3)=1,1,0)),W147-INDIRECT(_xlfn.CONCAT($CI$1,MATCH(D147,$CH$7:$CH$100,0)+6)):INDIRECT(_xlfn.CONCAT($CI$1,MATCH(D147,$CH$7:$CH$100,0)+6+SUM(IF((D147=$CH$7:$CH$59)=TRUE,1,0))-1))*$R$3))/($S$3*$Q147),1,-1,TRUE)=0,"",_xlfn._xlws.SORT(TRANSPOSE(MMULT(MMULT(_xlfn.MUNIT(X147),IF(ROUND(MMULT(IF(E147=0,IF($DW$4=1,INDIRECT(_xlfn.CONCAT($CY$1,MATCH(F147,$CX$7:$CX$100,0)+6)):INDIRECT(_xlfn.CONCAT($CY$1,MATCH(F147,$CX$7:$CX$100,0)+6+SUM(IF((F147=$CX$7:$CX$59)=TRUE,1,0))-1)),INDIRECT(_xlfn.CONCAT($CQ$1,MATCH(F147,$CP$7:$CP$100,0)+6)):INDIRECT(_xlfn.CONCAT($CQ$1,MATCH(F147,$CP$7:$CP$100,0)+6+SUM(IF((F147=$CP$7:$CP$59)=TRUE,1,0))-1))),IF(OR($DW$4=2,$DW$4=3),INDIRECT(_xlfn.CONCAT($CU$1,MATCH(E147,$CT$7:$CT$100,0)+6)):INDIRECT(_xlfn.CONCAT($CU$1,MATCH(E147,$CT$7:$CT$100,0)+6+SUM(IF((E147=$CT$7:$CT$59)=TRUE,1,0))-1)),INDIRECT(_xlfn.CONCAT($CM$1,MATCH(E147,$CL$7:$CL$100,0)+6)):INDIRECT(_xlfn.CONCAT($CM$1,MATCH(E147,$CL$7:$CL$100,0)+6+SUM(IF((E147=$CL$7:$CL$59)=TRUE,1,0))-1))))*$S$3*IF(AND($DV$4=4,F147=0),1.1,1),1/TRANSPOSE(W147-INDIRECT(_xlfn.CONCAT($CI$1,MATCH(D147,$CH$7:$CH$100,0)+6)):INDIRECT(_xlfn.CONCAT($CI$1,MATCH(D147,$CH$7:$CH$100,0)+6+SUM(IF((D147=$CH$7:$CH$59)=TRUE,1,0))-1))*$R$3)),3)=1,1,0)),W147-INDIRECT(_xlfn.CONCAT($CI$1,MATCH(D147,$CH$7:$CH$100,0)+6)):INDIRECT(_xlfn.CONCAT($CI$1,MATCH(D147,$CH$7:$CH$100,0)+6+SUM(IF((D147=$CH$7:$CH$59)=TRUE,1,0))-1))*$R$3))/($S$3*$Q147),1,-1,TRUE)),1),"")</f>
        <v/>
      </c>
      <c r="AB147" s="65"/>
      <c r="AC147" s="65"/>
      <c r="AD147" s="65"/>
      <c r="AE147" s="65"/>
      <c r="AF147" s="65"/>
      <c r="AG147" s="65"/>
      <c r="AH147" s="65"/>
      <c r="AI147" s="6"/>
      <c r="AJ147" s="28" t="str">
        <f t="shared" ca="1" si="65"/>
        <v/>
      </c>
      <c r="AK147" s="29" t="str">
        <f t="shared" si="66"/>
        <v/>
      </c>
      <c r="AL147" s="29" t="str">
        <f t="shared" si="67"/>
        <v/>
      </c>
      <c r="AM147" s="29" t="str">
        <f t="shared" si="68"/>
        <v/>
      </c>
      <c r="AN147" s="112" t="str">
        <f t="shared" si="69"/>
        <v/>
      </c>
      <c r="AO147" s="28" t="str">
        <f t="shared" ca="1" si="56"/>
        <v/>
      </c>
      <c r="AP147" s="29" t="str">
        <f t="shared" si="57"/>
        <v/>
      </c>
      <c r="AQ147" s="29" t="str">
        <f t="shared" si="58"/>
        <v/>
      </c>
      <c r="AR147" s="29" t="str">
        <f t="shared" si="59"/>
        <v/>
      </c>
      <c r="AS147" s="30" t="str">
        <f t="shared" si="60"/>
        <v/>
      </c>
      <c r="AT147" s="6"/>
      <c r="AU147" s="20"/>
      <c r="AV147" s="20"/>
      <c r="AW147" s="44">
        <f t="shared" si="50"/>
        <v>12</v>
      </c>
      <c r="AX147" s="35" t="e">
        <f t="shared" si="51"/>
        <v>#N/A</v>
      </c>
      <c r="AY147" s="35" t="e" cm="1">
        <f t="array" ref="AY147">_xlfn.XMATCH(1,IF(IF((AU147=$DP$24:$EO$24)=TRUE,1,0)+IF((AV147=$DP$25:$EO$25)=TRUE,1,0)=2,1,0))</f>
        <v>#N/A</v>
      </c>
      <c r="AZ147" s="35" t="str" cm="1">
        <f t="array" aca="1" ref="AZ147:BD147" ca="1">AJ147:AN147</f>
        <v/>
      </c>
      <c r="BA147" s="35" t="str">
        <f ca="1"/>
        <v/>
      </c>
      <c r="BB147" s="35" t="str">
        <f ca="1"/>
        <v/>
      </c>
      <c r="BC147" s="35" t="str">
        <f ca="1"/>
        <v/>
      </c>
      <c r="BD147" s="35" t="str">
        <f ca="1"/>
        <v/>
      </c>
      <c r="BE147" s="35">
        <f t="shared" si="52"/>
        <v>0</v>
      </c>
      <c r="BF147" s="35" t="e" cm="1">
        <f t="array" ref="BF147">IF(AND(BE147=1,AX147&lt;&gt;1),VLOOKUP(E147,변환표준점수!$H$8:$O$60,_xlfn.XMATCH('표점 계산기'!$AU147,변환표준점수!$I$6:$O$6)+1,FALSE),IF(AND($E147=0,$DW$4=1),INDEX($CQ$7:$CQ$73,SUM(IF(AO147=$CY$7:$CY$59,ROW($A$1:$A$50),0))),IF(AND($E147&lt;&gt;0,$DW$4&lt;&gt;1),INDEX($CM$7:$CM$73,SUM(IF(AO147=$CU$7:$CU$59,ROW($A$1:$A$50),0))),AO147:AS147)))</f>
        <v>#N/A</v>
      </c>
      <c r="BG147" s="35"/>
      <c r="BH147" s="35"/>
      <c r="BI147" s="35"/>
      <c r="BJ147" s="35"/>
      <c r="BK147" s="35" t="e">
        <f>VLOOKUP(G147,변환표준점수!$X$8:$AM$16,_xlfn.XMATCH(AU147,변환표준점수!$Y$5:$AM$5)+IF(OR(AW147=6,AW147=7,AW147=10,AW147=11),IF(AX147=1,0,1),0)+1,FALSE)</f>
        <v>#N/A</v>
      </c>
      <c r="BL147" s="35" t="e">
        <f>VLOOKUP(H147,변환표준점수!$AO$8:$BE$16,_xlfn.XMATCH(AU147,변환표준점수!$AP$5:$BE$5)+IF(OR(AW147=3,AW147=6,AW147=8,AW147=9,AW147=10),IF(AX147=1,0,1),0)+1,FALSE)</f>
        <v>#N/A</v>
      </c>
      <c r="BM147" s="35" t="e">
        <f>IF(I147=0,VLOOKUP(K147,변환표준점수!$BU$8:$CF$62,'표점 계산기'!$AW147+1,FALSE),VLOOKUP(I147,변환표준점수!$BH$8:$BS$62,'표점 계산기'!$AW147+1,FALSE))</f>
        <v>#N/A</v>
      </c>
      <c r="BN147" s="35" t="e">
        <f>IF(J147=0,VLOOKUP(L147,변환표준점수!$BU$8:$CF$62,'표점 계산기'!$AW147+1,FALSE),VLOOKUP(J147,변환표준점수!$BH$8:$BS$62,'표점 계산기'!$AW147+1,FALSE))</f>
        <v>#N/A</v>
      </c>
      <c r="BO147" s="35" cm="1">
        <f t="array" ref="BO147">IF(M147=0,0,IF(OR(AW147=3,AW147=4),0,IF(AW147=1,INDEX($DI$7:$DI$15,SUM(IF(M147&lt;$DH$7:$DH$15=TRUE,1,0))+1),VLOOKUP(M147,변환표준점수!$BH$8:$BS$62,'표점 계산기'!AW147+1,FALSE))))</f>
        <v>0</v>
      </c>
      <c r="BP147" s="35" t="e" cm="1">
        <f t="array" ref="BP147">INDEX($DP$24:$EO$31,COLUMN(C142),$AY147)</f>
        <v>#N/A</v>
      </c>
      <c r="BQ147" s="35" t="e" cm="1">
        <f t="array" ref="BQ147">INDEX($DP$24:$EO$31,COLUMN(D142),$AY147)</f>
        <v>#N/A</v>
      </c>
      <c r="BR147" s="35" t="e" cm="1">
        <f t="array" ref="BR147">INDEX($DP$24:$EO$31,COLUMN(E142),$AY147)</f>
        <v>#N/A</v>
      </c>
      <c r="BS147" s="35" t="e" cm="1">
        <f t="array" ref="BS147">INDEX($DP$24:$EO$31,COLUMN(F142),$AY147)</f>
        <v>#N/A</v>
      </c>
      <c r="BT147" s="35" t="e" cm="1">
        <f t="array" ref="BT147">INDEX($DP$24:$EO$31,COLUMN(G142),$AY147)</f>
        <v>#N/A</v>
      </c>
      <c r="BU147" s="35" t="e" cm="1">
        <f t="array" ref="BU147">INDEX($DP$24:$EO$31,COLUMN(H142),$AY147)</f>
        <v>#N/A</v>
      </c>
      <c r="BV147" s="59" t="str" cm="1">
        <f t="array" aca="1" ref="BV147:BZ147" ca="1">IFERROR(ROUND(IF(IFERROR(BF147:BJ147/BF147:BJ147,0)=1,(IFERROR(AZ147:BD147*BP147,0)+IFERROR(BF147:BJ147*BQ147,0)+(SUM(BM147:BO147)-MIN(BM147:BO147))*BR147+BK147*BS147+BL147*BT147)*BU147+BK147*(1-BS147)+BL147*(1-BT147)+IF(AW147=1,BO147,0),""),2),"")</f>
        <v/>
      </c>
      <c r="BW147" s="48" t="str">
        <f ca="1"/>
        <v/>
      </c>
      <c r="BX147" s="48" t="str">
        <f ca="1"/>
        <v/>
      </c>
      <c r="BY147" s="48" t="str">
        <f ca="1"/>
        <v/>
      </c>
      <c r="BZ147" s="60" t="str">
        <f ca="1"/>
        <v/>
      </c>
      <c r="CA147" s="6"/>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6"/>
      <c r="DV147" s="6"/>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row>
    <row r="148" spans="1:162" x14ac:dyDescent="0.3">
      <c r="A148" s="5"/>
      <c r="B148" s="17" t="str">
        <f t="shared" si="54"/>
        <v/>
      </c>
      <c r="C148" s="23"/>
      <c r="D148" s="23"/>
      <c r="E148" s="23"/>
      <c r="F148" s="23"/>
      <c r="G148" s="23"/>
      <c r="H148" s="24"/>
      <c r="I148" s="24"/>
      <c r="J148" s="24"/>
      <c r="K148" s="24"/>
      <c r="L148" s="24"/>
      <c r="M148" s="24"/>
      <c r="N148" s="23"/>
      <c r="O148" s="24"/>
      <c r="P148" s="6"/>
      <c r="Q148" s="65">
        <f t="shared" si="55"/>
        <v>1</v>
      </c>
      <c r="R148" s="6" t="e">
        <f t="shared" si="61"/>
        <v>#N/A</v>
      </c>
      <c r="S148" s="6" t="e">
        <f t="shared" si="62"/>
        <v>#N/A</v>
      </c>
      <c r="T148" s="6" t="e">
        <f t="shared" si="63"/>
        <v>#N/A</v>
      </c>
      <c r="U148" s="6" t="e">
        <f t="shared" si="64"/>
        <v>#N/A</v>
      </c>
      <c r="V148" s="8" cm="1">
        <f t="array" ref="V148">IF(M148=0,0,IF(OR($DV$4=3,$DV$4=4),0,IF($DV$4=1,INDEX($DI$7:$DI$15,SUM(IF(M148&lt;$DH$7:$DH$15=TRUE,1,0))+1),VLOOKUP(M148,$DK$7:$DL$107,2,FALSE))))</f>
        <v>0</v>
      </c>
      <c r="W148" s="6" t="e">
        <f t="shared" si="53"/>
        <v>#N/A</v>
      </c>
      <c r="X148" s="65" cm="1">
        <f t="array" aca="1" ref="X148" ca="1">SUM(IF((IF(E148=0,INDIRECT(_xlfn.CONCAT($CQ$1,MATCH(F148,$CP$7:$CP$100,0)+6)):INDIRECT(_xlfn.CONCAT($CQ$1,MATCH(F148,$CP$7:$CP$100,0)+6+SUM(IF((F148=$CP$7:$CP$59)=TRUE,1,0))-1)),INDIRECT(_xlfn.CONCAT($CM$1,MATCH(E148,$CL$7:$CL$100,0)+6)):INDIRECT(_xlfn.CONCAT($CM$1,MATCH(E148,$CL$7:$CL$100,0)+6+SUM(IF((E148=$CL$7:$CL$59)=TRUE,1,0))-1)))*$S$3*$Q148)=0,0,1))</f>
        <v>2</v>
      </c>
      <c r="Y148" s="65" t="e" cm="1">
        <f t="array" aca="1" ref="Y148" ca="1">SUM(IF((TRANSPOSE(MMULT(MMULT(_xlfn.MUNIT(X148),IF(ROUND(MMULT(IF(E148=0,INDIRECT(_xlfn.CONCAT($CQ$1,MATCH(F148,$CP$7:$CP$100,0)+6)):INDIRECT(_xlfn.CONCAT($CQ$1,MATCH(F148,$CP$7:$CP$100,0)+6+SUM(IF((F148=$CP$7:$CP$59)=TRUE,1,0))-1)),INDIRECT(_xlfn.CONCAT($CM$1,MATCH(E148,$CL$7:$CL$100,0)+6)):INDIRECT(_xlfn.CONCAT($CM$1,MATCH(E148,$CL$7:$CL$100,0)+6+SUM(IF((E148=$CL$7:$CL$59)=TRUE,1,0))-1)))*$S$3*$Q148,1/TRANSPOSE(W148-INDIRECT(_xlfn.CONCAT($CI$1,MATCH(D148,$CH$7:$CH$100,0)+6)):INDIRECT(_xlfn.CONCAT($CI$1,MATCH(D148,$CH$7:$CH$100,0)+6+SUM(IF((D148=$CH$7:$CH$59)=TRUE,1,0))-1))*$R$3)),1)=1,1,0)),W148-INDIRECT(_xlfn.CONCAT($CI$1,MATCH(D148,$CH$7:$CH$100,0)+6)):INDIRECT(_xlfn.CONCAT($CI$1,MATCH(D148,$CH$7:$CH$100,0)+6+SUM(IF((D148=$CH$7:$CH$59)=TRUE,1,0))-1))*$R$3)))=0,0,1))</f>
        <v>#N/A</v>
      </c>
      <c r="Z148" s="65"/>
      <c r="AA148" s="65" t="str" cm="1">
        <f t="array" aca="1" ref="AA148" ca="1">IFERROR(ROUND(IF(_xlfn._xlws.SORT(TRANSPOSE(MMULT(MMULT(_xlfn.MUNIT(X148),IF(ROUND(MMULT(IF(E148=0,IF($DW$4=1,INDIRECT(_xlfn.CONCAT($CY$1,MATCH(F148,$CX$7:$CX$100,0)+6)):INDIRECT(_xlfn.CONCAT($CY$1,MATCH(F148,$CX$7:$CX$100,0)+6+SUM(IF((F148=$CX$7:$CX$59)=TRUE,1,0))-1)),INDIRECT(_xlfn.CONCAT($CQ$1,MATCH(F148,$CP$7:$CP$100,0)+6)):INDIRECT(_xlfn.CONCAT($CQ$1,MATCH(F148,$CP$7:$CP$100,0)+6+SUM(IF((F148=$CP$7:$CP$59)=TRUE,1,0))-1))),IF(OR($DW$4=2,$DW$4=3),INDIRECT(_xlfn.CONCAT($CU$1,MATCH(E148,$CT$7:$CT$100,0)+6)):INDIRECT(_xlfn.CONCAT($CU$1,MATCH(E148,$CT$7:$CT$100,0)+6+SUM(IF((E148=$CT$7:$CT$59)=TRUE,1,0))-1)),INDIRECT(_xlfn.CONCAT($CM$1,MATCH(E148,$CL$7:$CL$100,0)+6)):INDIRECT(_xlfn.CONCAT($CM$1,MATCH(E148,$CL$7:$CL$100,0)+6+SUM(IF((E148=$CL$7:$CL$59)=TRUE,1,0))-1))))*$S$3*IF(AND($DV$4=4,F148=0),1.1,1),1/TRANSPOSE(W148-INDIRECT(_xlfn.CONCAT($CI$1,MATCH(D148,$CH$7:$CH$100,0)+6)):INDIRECT(_xlfn.CONCAT($CI$1,MATCH(D148,$CH$7:$CH$100,0)+6+SUM(IF((D148=$CH$7:$CH$59)=TRUE,1,0))-1))*$R$3)),3)=1,1,0)),W148-INDIRECT(_xlfn.CONCAT($CI$1,MATCH(D148,$CH$7:$CH$100,0)+6)):INDIRECT(_xlfn.CONCAT($CI$1,MATCH(D148,$CH$7:$CH$100,0)+6+SUM(IF((D148=$CH$7:$CH$59)=TRUE,1,0))-1))*$R$3))/($S$3*$Q148),1,-1,TRUE)=0,"",_xlfn._xlws.SORT(TRANSPOSE(MMULT(MMULT(_xlfn.MUNIT(X148),IF(ROUND(MMULT(IF(E148=0,IF($DW$4=1,INDIRECT(_xlfn.CONCAT($CY$1,MATCH(F148,$CX$7:$CX$100,0)+6)):INDIRECT(_xlfn.CONCAT($CY$1,MATCH(F148,$CX$7:$CX$100,0)+6+SUM(IF((F148=$CX$7:$CX$59)=TRUE,1,0))-1)),INDIRECT(_xlfn.CONCAT($CQ$1,MATCH(F148,$CP$7:$CP$100,0)+6)):INDIRECT(_xlfn.CONCAT($CQ$1,MATCH(F148,$CP$7:$CP$100,0)+6+SUM(IF((F148=$CP$7:$CP$59)=TRUE,1,0))-1))),IF(OR($DW$4=2,$DW$4=3),INDIRECT(_xlfn.CONCAT($CU$1,MATCH(E148,$CT$7:$CT$100,0)+6)):INDIRECT(_xlfn.CONCAT($CU$1,MATCH(E148,$CT$7:$CT$100,0)+6+SUM(IF((E148=$CT$7:$CT$59)=TRUE,1,0))-1)),INDIRECT(_xlfn.CONCAT($CM$1,MATCH(E148,$CL$7:$CL$100,0)+6)):INDIRECT(_xlfn.CONCAT($CM$1,MATCH(E148,$CL$7:$CL$100,0)+6+SUM(IF((E148=$CL$7:$CL$59)=TRUE,1,0))-1))))*$S$3*IF(AND($DV$4=4,F148=0),1.1,1),1/TRANSPOSE(W148-INDIRECT(_xlfn.CONCAT($CI$1,MATCH(D148,$CH$7:$CH$100,0)+6)):INDIRECT(_xlfn.CONCAT($CI$1,MATCH(D148,$CH$7:$CH$100,0)+6+SUM(IF((D148=$CH$7:$CH$59)=TRUE,1,0))-1))*$R$3)),3)=1,1,0)),W148-INDIRECT(_xlfn.CONCAT($CI$1,MATCH(D148,$CH$7:$CH$100,0)+6)):INDIRECT(_xlfn.CONCAT($CI$1,MATCH(D148,$CH$7:$CH$100,0)+6+SUM(IF((D148=$CH$7:$CH$59)=TRUE,1,0))-1))*$R$3))/($S$3*$Q148),1,-1,TRUE)),1),"")</f>
        <v/>
      </c>
      <c r="AB148" s="65"/>
      <c r="AC148" s="65"/>
      <c r="AD148" s="65"/>
      <c r="AE148" s="65"/>
      <c r="AF148" s="65"/>
      <c r="AG148" s="65"/>
      <c r="AH148" s="65"/>
      <c r="AI148" s="6"/>
      <c r="AJ148" s="28" t="str">
        <f t="shared" ca="1" si="65"/>
        <v/>
      </c>
      <c r="AK148" s="29" t="str">
        <f t="shared" si="66"/>
        <v/>
      </c>
      <c r="AL148" s="29" t="str">
        <f t="shared" si="67"/>
        <v/>
      </c>
      <c r="AM148" s="29" t="str">
        <f t="shared" si="68"/>
        <v/>
      </c>
      <c r="AN148" s="112" t="str">
        <f t="shared" si="69"/>
        <v/>
      </c>
      <c r="AO148" s="28" t="str">
        <f t="shared" ca="1" si="56"/>
        <v/>
      </c>
      <c r="AP148" s="29" t="str">
        <f t="shared" si="57"/>
        <v/>
      </c>
      <c r="AQ148" s="29" t="str">
        <f t="shared" si="58"/>
        <v/>
      </c>
      <c r="AR148" s="29" t="str">
        <f t="shared" si="59"/>
        <v/>
      </c>
      <c r="AS148" s="30" t="str">
        <f t="shared" si="60"/>
        <v/>
      </c>
      <c r="AT148" s="6"/>
      <c r="AU148" s="20"/>
      <c r="AV148" s="20"/>
      <c r="AW148" s="44">
        <f t="shared" si="50"/>
        <v>12</v>
      </c>
      <c r="AX148" s="35" t="e">
        <f t="shared" si="51"/>
        <v>#N/A</v>
      </c>
      <c r="AY148" s="35" t="e" cm="1">
        <f t="array" ref="AY148">_xlfn.XMATCH(1,IF(IF((AU148=$DP$24:$EO$24)=TRUE,1,0)+IF((AV148=$DP$25:$EO$25)=TRUE,1,0)=2,1,0))</f>
        <v>#N/A</v>
      </c>
      <c r="AZ148" s="35" t="str" cm="1">
        <f t="array" aca="1" ref="AZ148:BD148" ca="1">AJ148:AN148</f>
        <v/>
      </c>
      <c r="BA148" s="35" t="str">
        <f ca="1"/>
        <v/>
      </c>
      <c r="BB148" s="35" t="str">
        <f ca="1"/>
        <v/>
      </c>
      <c r="BC148" s="35" t="str">
        <f ca="1"/>
        <v/>
      </c>
      <c r="BD148" s="35" t="str">
        <f ca="1"/>
        <v/>
      </c>
      <c r="BE148" s="35">
        <f t="shared" si="52"/>
        <v>0</v>
      </c>
      <c r="BF148" s="35" t="e" cm="1">
        <f t="array" ref="BF148">IF(AND(BE148=1,AX148&lt;&gt;1),VLOOKUP(E148,변환표준점수!$H$8:$O$60,_xlfn.XMATCH('표점 계산기'!$AU148,변환표준점수!$I$6:$O$6)+1,FALSE),IF(AND($E148=0,$DW$4=1),INDEX($CQ$7:$CQ$73,SUM(IF(AO148=$CY$7:$CY$59,ROW($A$1:$A$50),0))),IF(AND($E148&lt;&gt;0,$DW$4&lt;&gt;1),INDEX($CM$7:$CM$73,SUM(IF(AO148=$CU$7:$CU$59,ROW($A$1:$A$50),0))),AO148:AS148)))</f>
        <v>#N/A</v>
      </c>
      <c r="BG148" s="35"/>
      <c r="BH148" s="35"/>
      <c r="BI148" s="35"/>
      <c r="BJ148" s="35"/>
      <c r="BK148" s="35" t="e">
        <f>VLOOKUP(G148,변환표준점수!$X$8:$AM$16,_xlfn.XMATCH(AU148,변환표준점수!$Y$5:$AM$5)+IF(OR(AW148=6,AW148=7,AW148=10,AW148=11),IF(AX148=1,0,1),0)+1,FALSE)</f>
        <v>#N/A</v>
      </c>
      <c r="BL148" s="35" t="e">
        <f>VLOOKUP(H148,변환표준점수!$AO$8:$BE$16,_xlfn.XMATCH(AU148,변환표준점수!$AP$5:$BE$5)+IF(OR(AW148=3,AW148=6,AW148=8,AW148=9,AW148=10),IF(AX148=1,0,1),0)+1,FALSE)</f>
        <v>#N/A</v>
      </c>
      <c r="BM148" s="35" t="e">
        <f>IF(I148=0,VLOOKUP(K148,변환표준점수!$BU$8:$CF$62,'표점 계산기'!$AW148+1,FALSE),VLOOKUP(I148,변환표준점수!$BH$8:$BS$62,'표점 계산기'!$AW148+1,FALSE))</f>
        <v>#N/A</v>
      </c>
      <c r="BN148" s="35" t="e">
        <f>IF(J148=0,VLOOKUP(L148,변환표준점수!$BU$8:$CF$62,'표점 계산기'!$AW148+1,FALSE),VLOOKUP(J148,변환표준점수!$BH$8:$BS$62,'표점 계산기'!$AW148+1,FALSE))</f>
        <v>#N/A</v>
      </c>
      <c r="BO148" s="35" cm="1">
        <f t="array" ref="BO148">IF(M148=0,0,IF(OR(AW148=3,AW148=4),0,IF(AW148=1,INDEX($DI$7:$DI$15,SUM(IF(M148&lt;$DH$7:$DH$15=TRUE,1,0))+1),VLOOKUP(M148,변환표준점수!$BH$8:$BS$62,'표점 계산기'!AW148+1,FALSE))))</f>
        <v>0</v>
      </c>
      <c r="BP148" s="35" t="e" cm="1">
        <f t="array" ref="BP148">INDEX($DP$24:$EO$31,COLUMN(C143),$AY148)</f>
        <v>#N/A</v>
      </c>
      <c r="BQ148" s="35" t="e" cm="1">
        <f t="array" ref="BQ148">INDEX($DP$24:$EO$31,COLUMN(D143),$AY148)</f>
        <v>#N/A</v>
      </c>
      <c r="BR148" s="35" t="e" cm="1">
        <f t="array" ref="BR148">INDEX($DP$24:$EO$31,COLUMN(E143),$AY148)</f>
        <v>#N/A</v>
      </c>
      <c r="BS148" s="35" t="e" cm="1">
        <f t="array" ref="BS148">INDEX($DP$24:$EO$31,COLUMN(F143),$AY148)</f>
        <v>#N/A</v>
      </c>
      <c r="BT148" s="35" t="e" cm="1">
        <f t="array" ref="BT148">INDEX($DP$24:$EO$31,COLUMN(G143),$AY148)</f>
        <v>#N/A</v>
      </c>
      <c r="BU148" s="35" t="e" cm="1">
        <f t="array" ref="BU148">INDEX($DP$24:$EO$31,COLUMN(H143),$AY148)</f>
        <v>#N/A</v>
      </c>
      <c r="BV148" s="59" t="str" cm="1">
        <f t="array" aca="1" ref="BV148:BZ148" ca="1">IFERROR(ROUND(IF(IFERROR(BF148:BJ148/BF148:BJ148,0)=1,(IFERROR(AZ148:BD148*BP148,0)+IFERROR(BF148:BJ148*BQ148,0)+(SUM(BM148:BO148)-MIN(BM148:BO148))*BR148+BK148*BS148+BL148*BT148)*BU148+BK148*(1-BS148)+BL148*(1-BT148)+IF(AW148=1,BO148,0),""),2),"")</f>
        <v/>
      </c>
      <c r="BW148" s="48" t="str">
        <f ca="1"/>
        <v/>
      </c>
      <c r="BX148" s="48" t="str">
        <f ca="1"/>
        <v/>
      </c>
      <c r="BY148" s="48" t="str">
        <f ca="1"/>
        <v/>
      </c>
      <c r="BZ148" s="60" t="str">
        <f ca="1"/>
        <v/>
      </c>
      <c r="CA148" s="6"/>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6"/>
      <c r="DV148" s="6"/>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row>
    <row r="149" spans="1:162" x14ac:dyDescent="0.3">
      <c r="A149" s="5"/>
      <c r="B149" s="17" t="str">
        <f t="shared" si="54"/>
        <v/>
      </c>
      <c r="C149" s="23"/>
      <c r="D149" s="23"/>
      <c r="E149" s="23"/>
      <c r="F149" s="23"/>
      <c r="G149" s="23"/>
      <c r="H149" s="24"/>
      <c r="I149" s="24"/>
      <c r="J149" s="24"/>
      <c r="K149" s="24"/>
      <c r="L149" s="24"/>
      <c r="M149" s="24"/>
      <c r="N149" s="23"/>
      <c r="O149" s="24"/>
      <c r="P149" s="6"/>
      <c r="Q149" s="65">
        <f t="shared" si="55"/>
        <v>1</v>
      </c>
      <c r="R149" s="6" t="e">
        <f t="shared" si="61"/>
        <v>#N/A</v>
      </c>
      <c r="S149" s="6" t="e">
        <f t="shared" si="62"/>
        <v>#N/A</v>
      </c>
      <c r="T149" s="6" t="e">
        <f t="shared" si="63"/>
        <v>#N/A</v>
      </c>
      <c r="U149" s="6" t="e">
        <f t="shared" si="64"/>
        <v>#N/A</v>
      </c>
      <c r="V149" s="8" cm="1">
        <f t="array" ref="V149">IF(M149=0,0,IF(OR($DV$4=3,$DV$4=4),0,IF($DV$4=1,INDEX($DI$7:$DI$15,SUM(IF(M149&lt;$DH$7:$DH$15=TRUE,1,0))+1),VLOOKUP(M149,$DK$7:$DL$107,2,FALSE))))</f>
        <v>0</v>
      </c>
      <c r="W149" s="6" t="e">
        <f t="shared" si="53"/>
        <v>#N/A</v>
      </c>
      <c r="X149" s="65" cm="1">
        <f t="array" aca="1" ref="X149" ca="1">SUM(IF((IF(E149=0,INDIRECT(_xlfn.CONCAT($CQ$1,MATCH(F149,$CP$7:$CP$100,0)+6)):INDIRECT(_xlfn.CONCAT($CQ$1,MATCH(F149,$CP$7:$CP$100,0)+6+SUM(IF((F149=$CP$7:$CP$59)=TRUE,1,0))-1)),INDIRECT(_xlfn.CONCAT($CM$1,MATCH(E149,$CL$7:$CL$100,0)+6)):INDIRECT(_xlfn.CONCAT($CM$1,MATCH(E149,$CL$7:$CL$100,0)+6+SUM(IF((E149=$CL$7:$CL$59)=TRUE,1,0))-1)))*$S$3*$Q149)=0,0,1))</f>
        <v>2</v>
      </c>
      <c r="Y149" s="65" t="e" cm="1">
        <f t="array" aca="1" ref="Y149" ca="1">SUM(IF((TRANSPOSE(MMULT(MMULT(_xlfn.MUNIT(X149),IF(ROUND(MMULT(IF(E149=0,INDIRECT(_xlfn.CONCAT($CQ$1,MATCH(F149,$CP$7:$CP$100,0)+6)):INDIRECT(_xlfn.CONCAT($CQ$1,MATCH(F149,$CP$7:$CP$100,0)+6+SUM(IF((F149=$CP$7:$CP$59)=TRUE,1,0))-1)),INDIRECT(_xlfn.CONCAT($CM$1,MATCH(E149,$CL$7:$CL$100,0)+6)):INDIRECT(_xlfn.CONCAT($CM$1,MATCH(E149,$CL$7:$CL$100,0)+6+SUM(IF((E149=$CL$7:$CL$59)=TRUE,1,0))-1)))*$S$3*$Q149,1/TRANSPOSE(W149-INDIRECT(_xlfn.CONCAT($CI$1,MATCH(D149,$CH$7:$CH$100,0)+6)):INDIRECT(_xlfn.CONCAT($CI$1,MATCH(D149,$CH$7:$CH$100,0)+6+SUM(IF((D149=$CH$7:$CH$59)=TRUE,1,0))-1))*$R$3)),1)=1,1,0)),W149-INDIRECT(_xlfn.CONCAT($CI$1,MATCH(D149,$CH$7:$CH$100,0)+6)):INDIRECT(_xlfn.CONCAT($CI$1,MATCH(D149,$CH$7:$CH$100,0)+6+SUM(IF((D149=$CH$7:$CH$59)=TRUE,1,0))-1))*$R$3)))=0,0,1))</f>
        <v>#N/A</v>
      </c>
      <c r="Z149" s="65"/>
      <c r="AA149" s="65" t="str" cm="1">
        <f t="array" aca="1" ref="AA149" ca="1">IFERROR(ROUND(IF(_xlfn._xlws.SORT(TRANSPOSE(MMULT(MMULT(_xlfn.MUNIT(X149),IF(ROUND(MMULT(IF(E149=0,IF($DW$4=1,INDIRECT(_xlfn.CONCAT($CY$1,MATCH(F149,$CX$7:$CX$100,0)+6)):INDIRECT(_xlfn.CONCAT($CY$1,MATCH(F149,$CX$7:$CX$100,0)+6+SUM(IF((F149=$CX$7:$CX$59)=TRUE,1,0))-1)),INDIRECT(_xlfn.CONCAT($CQ$1,MATCH(F149,$CP$7:$CP$100,0)+6)):INDIRECT(_xlfn.CONCAT($CQ$1,MATCH(F149,$CP$7:$CP$100,0)+6+SUM(IF((F149=$CP$7:$CP$59)=TRUE,1,0))-1))),IF(OR($DW$4=2,$DW$4=3),INDIRECT(_xlfn.CONCAT($CU$1,MATCH(E149,$CT$7:$CT$100,0)+6)):INDIRECT(_xlfn.CONCAT($CU$1,MATCH(E149,$CT$7:$CT$100,0)+6+SUM(IF((E149=$CT$7:$CT$59)=TRUE,1,0))-1)),INDIRECT(_xlfn.CONCAT($CM$1,MATCH(E149,$CL$7:$CL$100,0)+6)):INDIRECT(_xlfn.CONCAT($CM$1,MATCH(E149,$CL$7:$CL$100,0)+6+SUM(IF((E149=$CL$7:$CL$59)=TRUE,1,0))-1))))*$S$3*IF(AND($DV$4=4,F149=0),1.1,1),1/TRANSPOSE(W149-INDIRECT(_xlfn.CONCAT($CI$1,MATCH(D149,$CH$7:$CH$100,0)+6)):INDIRECT(_xlfn.CONCAT($CI$1,MATCH(D149,$CH$7:$CH$100,0)+6+SUM(IF((D149=$CH$7:$CH$59)=TRUE,1,0))-1))*$R$3)),3)=1,1,0)),W149-INDIRECT(_xlfn.CONCAT($CI$1,MATCH(D149,$CH$7:$CH$100,0)+6)):INDIRECT(_xlfn.CONCAT($CI$1,MATCH(D149,$CH$7:$CH$100,0)+6+SUM(IF((D149=$CH$7:$CH$59)=TRUE,1,0))-1))*$R$3))/($S$3*$Q149),1,-1,TRUE)=0,"",_xlfn._xlws.SORT(TRANSPOSE(MMULT(MMULT(_xlfn.MUNIT(X149),IF(ROUND(MMULT(IF(E149=0,IF($DW$4=1,INDIRECT(_xlfn.CONCAT($CY$1,MATCH(F149,$CX$7:$CX$100,0)+6)):INDIRECT(_xlfn.CONCAT($CY$1,MATCH(F149,$CX$7:$CX$100,0)+6+SUM(IF((F149=$CX$7:$CX$59)=TRUE,1,0))-1)),INDIRECT(_xlfn.CONCAT($CQ$1,MATCH(F149,$CP$7:$CP$100,0)+6)):INDIRECT(_xlfn.CONCAT($CQ$1,MATCH(F149,$CP$7:$CP$100,0)+6+SUM(IF((F149=$CP$7:$CP$59)=TRUE,1,0))-1))),IF(OR($DW$4=2,$DW$4=3),INDIRECT(_xlfn.CONCAT($CU$1,MATCH(E149,$CT$7:$CT$100,0)+6)):INDIRECT(_xlfn.CONCAT($CU$1,MATCH(E149,$CT$7:$CT$100,0)+6+SUM(IF((E149=$CT$7:$CT$59)=TRUE,1,0))-1)),INDIRECT(_xlfn.CONCAT($CM$1,MATCH(E149,$CL$7:$CL$100,0)+6)):INDIRECT(_xlfn.CONCAT($CM$1,MATCH(E149,$CL$7:$CL$100,0)+6+SUM(IF((E149=$CL$7:$CL$59)=TRUE,1,0))-1))))*$S$3*IF(AND($DV$4=4,F149=0),1.1,1),1/TRANSPOSE(W149-INDIRECT(_xlfn.CONCAT($CI$1,MATCH(D149,$CH$7:$CH$100,0)+6)):INDIRECT(_xlfn.CONCAT($CI$1,MATCH(D149,$CH$7:$CH$100,0)+6+SUM(IF((D149=$CH$7:$CH$59)=TRUE,1,0))-1))*$R$3)),3)=1,1,0)),W149-INDIRECT(_xlfn.CONCAT($CI$1,MATCH(D149,$CH$7:$CH$100,0)+6)):INDIRECT(_xlfn.CONCAT($CI$1,MATCH(D149,$CH$7:$CH$100,0)+6+SUM(IF((D149=$CH$7:$CH$59)=TRUE,1,0))-1))*$R$3))/($S$3*$Q149),1,-1,TRUE)),1),"")</f>
        <v/>
      </c>
      <c r="AB149" s="65"/>
      <c r="AC149" s="65"/>
      <c r="AD149" s="65"/>
      <c r="AE149" s="65"/>
      <c r="AF149" s="65"/>
      <c r="AG149" s="65"/>
      <c r="AH149" s="65"/>
      <c r="AI149" s="6"/>
      <c r="AJ149" s="28" t="str">
        <f t="shared" ca="1" si="65"/>
        <v/>
      </c>
      <c r="AK149" s="29" t="str">
        <f t="shared" si="66"/>
        <v/>
      </c>
      <c r="AL149" s="29" t="str">
        <f t="shared" si="67"/>
        <v/>
      </c>
      <c r="AM149" s="29" t="str">
        <f t="shared" si="68"/>
        <v/>
      </c>
      <c r="AN149" s="112" t="str">
        <f t="shared" si="69"/>
        <v/>
      </c>
      <c r="AO149" s="28" t="str">
        <f t="shared" ca="1" si="56"/>
        <v/>
      </c>
      <c r="AP149" s="29" t="str">
        <f t="shared" si="57"/>
        <v/>
      </c>
      <c r="AQ149" s="29" t="str">
        <f t="shared" si="58"/>
        <v/>
      </c>
      <c r="AR149" s="29" t="str">
        <f t="shared" si="59"/>
        <v/>
      </c>
      <c r="AS149" s="30" t="str">
        <f t="shared" si="60"/>
        <v/>
      </c>
      <c r="AT149" s="6"/>
      <c r="AU149" s="20"/>
      <c r="AV149" s="20"/>
      <c r="AW149" s="44">
        <f t="shared" si="50"/>
        <v>12</v>
      </c>
      <c r="AX149" s="35" t="e">
        <f t="shared" si="51"/>
        <v>#N/A</v>
      </c>
      <c r="AY149" s="35" t="e" cm="1">
        <f t="array" ref="AY149">_xlfn.XMATCH(1,IF(IF((AU149=$DP$24:$EO$24)=TRUE,1,0)+IF((AV149=$DP$25:$EO$25)=TRUE,1,0)=2,1,0))</f>
        <v>#N/A</v>
      </c>
      <c r="AZ149" s="35" t="str" cm="1">
        <f t="array" aca="1" ref="AZ149:BD149" ca="1">AJ149:AN149</f>
        <v/>
      </c>
      <c r="BA149" s="35" t="str">
        <f ca="1"/>
        <v/>
      </c>
      <c r="BB149" s="35" t="str">
        <f ca="1"/>
        <v/>
      </c>
      <c r="BC149" s="35" t="str">
        <f ca="1"/>
        <v/>
      </c>
      <c r="BD149" s="35" t="str">
        <f ca="1"/>
        <v/>
      </c>
      <c r="BE149" s="35">
        <f t="shared" si="52"/>
        <v>0</v>
      </c>
      <c r="BF149" s="35" t="e" cm="1">
        <f t="array" ref="BF149">IF(AND(BE149=1,AX149&lt;&gt;1),VLOOKUP(E149,변환표준점수!$H$8:$O$60,_xlfn.XMATCH('표점 계산기'!$AU149,변환표준점수!$I$6:$O$6)+1,FALSE),IF(AND($E149=0,$DW$4=1),INDEX($CQ$7:$CQ$73,SUM(IF(AO149=$CY$7:$CY$59,ROW($A$1:$A$50),0))),IF(AND($E149&lt;&gt;0,$DW$4&lt;&gt;1),INDEX($CM$7:$CM$73,SUM(IF(AO149=$CU$7:$CU$59,ROW($A$1:$A$50),0))),AO149:AS149)))</f>
        <v>#N/A</v>
      </c>
      <c r="BG149" s="35"/>
      <c r="BH149" s="35"/>
      <c r="BI149" s="35"/>
      <c r="BJ149" s="35"/>
      <c r="BK149" s="35" t="e">
        <f>VLOOKUP(G149,변환표준점수!$X$8:$AM$16,_xlfn.XMATCH(AU149,변환표준점수!$Y$5:$AM$5)+IF(OR(AW149=6,AW149=7,AW149=10,AW149=11),IF(AX149=1,0,1),0)+1,FALSE)</f>
        <v>#N/A</v>
      </c>
      <c r="BL149" s="35" t="e">
        <f>VLOOKUP(H149,변환표준점수!$AO$8:$BE$16,_xlfn.XMATCH(AU149,변환표준점수!$AP$5:$BE$5)+IF(OR(AW149=3,AW149=6,AW149=8,AW149=9,AW149=10),IF(AX149=1,0,1),0)+1,FALSE)</f>
        <v>#N/A</v>
      </c>
      <c r="BM149" s="35" t="e">
        <f>IF(I149=0,VLOOKUP(K149,변환표준점수!$BU$8:$CF$62,'표점 계산기'!$AW149+1,FALSE),VLOOKUP(I149,변환표준점수!$BH$8:$BS$62,'표점 계산기'!$AW149+1,FALSE))</f>
        <v>#N/A</v>
      </c>
      <c r="BN149" s="35" t="e">
        <f>IF(J149=0,VLOOKUP(L149,변환표준점수!$BU$8:$CF$62,'표점 계산기'!$AW149+1,FALSE),VLOOKUP(J149,변환표준점수!$BH$8:$BS$62,'표점 계산기'!$AW149+1,FALSE))</f>
        <v>#N/A</v>
      </c>
      <c r="BO149" s="35" cm="1">
        <f t="array" ref="BO149">IF(M149=0,0,IF(OR(AW149=3,AW149=4),0,IF(AW149=1,INDEX($DI$7:$DI$15,SUM(IF(M149&lt;$DH$7:$DH$15=TRUE,1,0))+1),VLOOKUP(M149,변환표준점수!$BH$8:$BS$62,'표점 계산기'!AW149+1,FALSE))))</f>
        <v>0</v>
      </c>
      <c r="BP149" s="35" t="e" cm="1">
        <f t="array" ref="BP149">INDEX($DP$24:$EO$31,COLUMN(C144),$AY149)</f>
        <v>#N/A</v>
      </c>
      <c r="BQ149" s="35" t="e" cm="1">
        <f t="array" ref="BQ149">INDEX($DP$24:$EO$31,COLUMN(D144),$AY149)</f>
        <v>#N/A</v>
      </c>
      <c r="BR149" s="35" t="e" cm="1">
        <f t="array" ref="BR149">INDEX($DP$24:$EO$31,COLUMN(E144),$AY149)</f>
        <v>#N/A</v>
      </c>
      <c r="BS149" s="35" t="e" cm="1">
        <f t="array" ref="BS149">INDEX($DP$24:$EO$31,COLUMN(F144),$AY149)</f>
        <v>#N/A</v>
      </c>
      <c r="BT149" s="35" t="e" cm="1">
        <f t="array" ref="BT149">INDEX($DP$24:$EO$31,COLUMN(G144),$AY149)</f>
        <v>#N/A</v>
      </c>
      <c r="BU149" s="35" t="e" cm="1">
        <f t="array" ref="BU149">INDEX($DP$24:$EO$31,COLUMN(H144),$AY149)</f>
        <v>#N/A</v>
      </c>
      <c r="BV149" s="59" t="str" cm="1">
        <f t="array" aca="1" ref="BV149:BZ149" ca="1">IFERROR(ROUND(IF(IFERROR(BF149:BJ149/BF149:BJ149,0)=1,(IFERROR(AZ149:BD149*BP149,0)+IFERROR(BF149:BJ149*BQ149,0)+(SUM(BM149:BO149)-MIN(BM149:BO149))*BR149+BK149*BS149+BL149*BT149)*BU149+BK149*(1-BS149)+BL149*(1-BT149)+IF(AW149=1,BO149,0),""),2),"")</f>
        <v/>
      </c>
      <c r="BW149" s="48" t="str">
        <f ca="1"/>
        <v/>
      </c>
      <c r="BX149" s="48" t="str">
        <f ca="1"/>
        <v/>
      </c>
      <c r="BY149" s="48" t="str">
        <f ca="1"/>
        <v/>
      </c>
      <c r="BZ149" s="60" t="str">
        <f ca="1"/>
        <v/>
      </c>
      <c r="CA149" s="6"/>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6"/>
      <c r="DV149" s="6"/>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row>
    <row r="150" spans="1:162" x14ac:dyDescent="0.3">
      <c r="A150" s="5"/>
      <c r="B150" s="17" t="str">
        <f t="shared" si="54"/>
        <v/>
      </c>
      <c r="C150" s="23"/>
      <c r="D150" s="23"/>
      <c r="E150" s="23"/>
      <c r="F150" s="23"/>
      <c r="G150" s="23"/>
      <c r="H150" s="24"/>
      <c r="I150" s="24"/>
      <c r="J150" s="24"/>
      <c r="K150" s="24"/>
      <c r="L150" s="24"/>
      <c r="M150" s="24"/>
      <c r="N150" s="23"/>
      <c r="O150" s="24"/>
      <c r="P150" s="6"/>
      <c r="Q150" s="65">
        <f t="shared" si="55"/>
        <v>1</v>
      </c>
      <c r="R150" s="6" t="e">
        <f t="shared" si="61"/>
        <v>#N/A</v>
      </c>
      <c r="S150" s="6" t="e">
        <f t="shared" si="62"/>
        <v>#N/A</v>
      </c>
      <c r="T150" s="6" t="e">
        <f t="shared" si="63"/>
        <v>#N/A</v>
      </c>
      <c r="U150" s="6" t="e">
        <f t="shared" si="64"/>
        <v>#N/A</v>
      </c>
      <c r="V150" s="8" cm="1">
        <f t="array" ref="V150">IF(M150=0,0,IF(OR($DV$4=3,$DV$4=4),0,IF($DV$4=1,INDEX($DI$7:$DI$15,SUM(IF(M150&lt;$DH$7:$DH$15=TRUE,1,0))+1),VLOOKUP(M150,$DK$7:$DL$107,2,FALSE))))</f>
        <v>0</v>
      </c>
      <c r="W150" s="6" t="e">
        <f t="shared" si="53"/>
        <v>#N/A</v>
      </c>
      <c r="X150" s="65" cm="1">
        <f t="array" aca="1" ref="X150" ca="1">SUM(IF((IF(E150=0,INDIRECT(_xlfn.CONCAT($CQ$1,MATCH(F150,$CP$7:$CP$100,0)+6)):INDIRECT(_xlfn.CONCAT($CQ$1,MATCH(F150,$CP$7:$CP$100,0)+6+SUM(IF((F150=$CP$7:$CP$59)=TRUE,1,0))-1)),INDIRECT(_xlfn.CONCAT($CM$1,MATCH(E150,$CL$7:$CL$100,0)+6)):INDIRECT(_xlfn.CONCAT($CM$1,MATCH(E150,$CL$7:$CL$100,0)+6+SUM(IF((E150=$CL$7:$CL$59)=TRUE,1,0))-1)))*$S$3*$Q150)=0,0,1))</f>
        <v>2</v>
      </c>
      <c r="Y150" s="65" t="e" cm="1">
        <f t="array" aca="1" ref="Y150" ca="1">SUM(IF((TRANSPOSE(MMULT(MMULT(_xlfn.MUNIT(X150),IF(ROUND(MMULT(IF(E150=0,INDIRECT(_xlfn.CONCAT($CQ$1,MATCH(F150,$CP$7:$CP$100,0)+6)):INDIRECT(_xlfn.CONCAT($CQ$1,MATCH(F150,$CP$7:$CP$100,0)+6+SUM(IF((F150=$CP$7:$CP$59)=TRUE,1,0))-1)),INDIRECT(_xlfn.CONCAT($CM$1,MATCH(E150,$CL$7:$CL$100,0)+6)):INDIRECT(_xlfn.CONCAT($CM$1,MATCH(E150,$CL$7:$CL$100,0)+6+SUM(IF((E150=$CL$7:$CL$59)=TRUE,1,0))-1)))*$S$3*$Q150,1/TRANSPOSE(W150-INDIRECT(_xlfn.CONCAT($CI$1,MATCH(D150,$CH$7:$CH$100,0)+6)):INDIRECT(_xlfn.CONCAT($CI$1,MATCH(D150,$CH$7:$CH$100,0)+6+SUM(IF((D150=$CH$7:$CH$59)=TRUE,1,0))-1))*$R$3)),1)=1,1,0)),W150-INDIRECT(_xlfn.CONCAT($CI$1,MATCH(D150,$CH$7:$CH$100,0)+6)):INDIRECT(_xlfn.CONCAT($CI$1,MATCH(D150,$CH$7:$CH$100,0)+6+SUM(IF((D150=$CH$7:$CH$59)=TRUE,1,0))-1))*$R$3)))=0,0,1))</f>
        <v>#N/A</v>
      </c>
      <c r="Z150" s="65"/>
      <c r="AA150" s="65" t="str" cm="1">
        <f t="array" aca="1" ref="AA150" ca="1">IFERROR(ROUND(IF(_xlfn._xlws.SORT(TRANSPOSE(MMULT(MMULT(_xlfn.MUNIT(X150),IF(ROUND(MMULT(IF(E150=0,IF($DW$4=1,INDIRECT(_xlfn.CONCAT($CY$1,MATCH(F150,$CX$7:$CX$100,0)+6)):INDIRECT(_xlfn.CONCAT($CY$1,MATCH(F150,$CX$7:$CX$100,0)+6+SUM(IF((F150=$CX$7:$CX$59)=TRUE,1,0))-1)),INDIRECT(_xlfn.CONCAT($CQ$1,MATCH(F150,$CP$7:$CP$100,0)+6)):INDIRECT(_xlfn.CONCAT($CQ$1,MATCH(F150,$CP$7:$CP$100,0)+6+SUM(IF((F150=$CP$7:$CP$59)=TRUE,1,0))-1))),IF(OR($DW$4=2,$DW$4=3),INDIRECT(_xlfn.CONCAT($CU$1,MATCH(E150,$CT$7:$CT$100,0)+6)):INDIRECT(_xlfn.CONCAT($CU$1,MATCH(E150,$CT$7:$CT$100,0)+6+SUM(IF((E150=$CT$7:$CT$59)=TRUE,1,0))-1)),INDIRECT(_xlfn.CONCAT($CM$1,MATCH(E150,$CL$7:$CL$100,0)+6)):INDIRECT(_xlfn.CONCAT($CM$1,MATCH(E150,$CL$7:$CL$100,0)+6+SUM(IF((E150=$CL$7:$CL$59)=TRUE,1,0))-1))))*$S$3*IF(AND($DV$4=4,F150=0),1.1,1),1/TRANSPOSE(W150-INDIRECT(_xlfn.CONCAT($CI$1,MATCH(D150,$CH$7:$CH$100,0)+6)):INDIRECT(_xlfn.CONCAT($CI$1,MATCH(D150,$CH$7:$CH$100,0)+6+SUM(IF((D150=$CH$7:$CH$59)=TRUE,1,0))-1))*$R$3)),3)=1,1,0)),W150-INDIRECT(_xlfn.CONCAT($CI$1,MATCH(D150,$CH$7:$CH$100,0)+6)):INDIRECT(_xlfn.CONCAT($CI$1,MATCH(D150,$CH$7:$CH$100,0)+6+SUM(IF((D150=$CH$7:$CH$59)=TRUE,1,0))-1))*$R$3))/($S$3*$Q150),1,-1,TRUE)=0,"",_xlfn._xlws.SORT(TRANSPOSE(MMULT(MMULT(_xlfn.MUNIT(X150),IF(ROUND(MMULT(IF(E150=0,IF($DW$4=1,INDIRECT(_xlfn.CONCAT($CY$1,MATCH(F150,$CX$7:$CX$100,0)+6)):INDIRECT(_xlfn.CONCAT($CY$1,MATCH(F150,$CX$7:$CX$100,0)+6+SUM(IF((F150=$CX$7:$CX$59)=TRUE,1,0))-1)),INDIRECT(_xlfn.CONCAT($CQ$1,MATCH(F150,$CP$7:$CP$100,0)+6)):INDIRECT(_xlfn.CONCAT($CQ$1,MATCH(F150,$CP$7:$CP$100,0)+6+SUM(IF((F150=$CP$7:$CP$59)=TRUE,1,0))-1))),IF(OR($DW$4=2,$DW$4=3),INDIRECT(_xlfn.CONCAT($CU$1,MATCH(E150,$CT$7:$CT$100,0)+6)):INDIRECT(_xlfn.CONCAT($CU$1,MATCH(E150,$CT$7:$CT$100,0)+6+SUM(IF((E150=$CT$7:$CT$59)=TRUE,1,0))-1)),INDIRECT(_xlfn.CONCAT($CM$1,MATCH(E150,$CL$7:$CL$100,0)+6)):INDIRECT(_xlfn.CONCAT($CM$1,MATCH(E150,$CL$7:$CL$100,0)+6+SUM(IF((E150=$CL$7:$CL$59)=TRUE,1,0))-1))))*$S$3*IF(AND($DV$4=4,F150=0),1.1,1),1/TRANSPOSE(W150-INDIRECT(_xlfn.CONCAT($CI$1,MATCH(D150,$CH$7:$CH$100,0)+6)):INDIRECT(_xlfn.CONCAT($CI$1,MATCH(D150,$CH$7:$CH$100,0)+6+SUM(IF((D150=$CH$7:$CH$59)=TRUE,1,0))-1))*$R$3)),3)=1,1,0)),W150-INDIRECT(_xlfn.CONCAT($CI$1,MATCH(D150,$CH$7:$CH$100,0)+6)):INDIRECT(_xlfn.CONCAT($CI$1,MATCH(D150,$CH$7:$CH$100,0)+6+SUM(IF((D150=$CH$7:$CH$59)=TRUE,1,0))-1))*$R$3))/($S$3*$Q150),1,-1,TRUE)),1),"")</f>
        <v/>
      </c>
      <c r="AB150" s="65"/>
      <c r="AC150" s="65"/>
      <c r="AD150" s="65"/>
      <c r="AE150" s="65"/>
      <c r="AF150" s="65"/>
      <c r="AG150" s="65"/>
      <c r="AH150" s="65"/>
      <c r="AI150" s="6"/>
      <c r="AJ150" s="28" t="str">
        <f t="shared" ca="1" si="65"/>
        <v/>
      </c>
      <c r="AK150" s="29" t="str">
        <f t="shared" si="66"/>
        <v/>
      </c>
      <c r="AL150" s="29" t="str">
        <f t="shared" si="67"/>
        <v/>
      </c>
      <c r="AM150" s="29" t="str">
        <f t="shared" si="68"/>
        <v/>
      </c>
      <c r="AN150" s="112" t="str">
        <f t="shared" si="69"/>
        <v/>
      </c>
      <c r="AO150" s="28" t="str">
        <f t="shared" ca="1" si="56"/>
        <v/>
      </c>
      <c r="AP150" s="29" t="str">
        <f t="shared" si="57"/>
        <v/>
      </c>
      <c r="AQ150" s="29" t="str">
        <f t="shared" si="58"/>
        <v/>
      </c>
      <c r="AR150" s="29" t="str">
        <f t="shared" si="59"/>
        <v/>
      </c>
      <c r="AS150" s="30" t="str">
        <f t="shared" si="60"/>
        <v/>
      </c>
      <c r="AT150" s="6"/>
      <c r="AU150" s="20"/>
      <c r="AV150" s="20"/>
      <c r="AW150" s="44">
        <f t="shared" si="50"/>
        <v>12</v>
      </c>
      <c r="AX150" s="35" t="e">
        <f t="shared" si="51"/>
        <v>#N/A</v>
      </c>
      <c r="AY150" s="35" t="e" cm="1">
        <f t="array" ref="AY150">_xlfn.XMATCH(1,IF(IF((AU150=$DP$24:$EO$24)=TRUE,1,0)+IF((AV150=$DP$25:$EO$25)=TRUE,1,0)=2,1,0))</f>
        <v>#N/A</v>
      </c>
      <c r="AZ150" s="35" t="str" cm="1">
        <f t="array" aca="1" ref="AZ150:BD150" ca="1">AJ150:AN150</f>
        <v/>
      </c>
      <c r="BA150" s="35" t="str">
        <f ca="1"/>
        <v/>
      </c>
      <c r="BB150" s="35" t="str">
        <f ca="1"/>
        <v/>
      </c>
      <c r="BC150" s="35" t="str">
        <f ca="1"/>
        <v/>
      </c>
      <c r="BD150" s="35" t="str">
        <f ca="1"/>
        <v/>
      </c>
      <c r="BE150" s="35">
        <f t="shared" si="52"/>
        <v>0</v>
      </c>
      <c r="BF150" s="35" t="e" cm="1">
        <f t="array" ref="BF150">IF(AND(BE150=1,AX150&lt;&gt;1),VLOOKUP(E150,변환표준점수!$H$8:$O$60,_xlfn.XMATCH('표점 계산기'!$AU150,변환표준점수!$I$6:$O$6)+1,FALSE),IF(AND($E150=0,$DW$4=1),INDEX($CQ$7:$CQ$73,SUM(IF(AO150=$CY$7:$CY$59,ROW($A$1:$A$50),0))),IF(AND($E150&lt;&gt;0,$DW$4&lt;&gt;1),INDEX($CM$7:$CM$73,SUM(IF(AO150=$CU$7:$CU$59,ROW($A$1:$A$50),0))),AO150:AS150)))</f>
        <v>#N/A</v>
      </c>
      <c r="BG150" s="35"/>
      <c r="BH150" s="35"/>
      <c r="BI150" s="35"/>
      <c r="BJ150" s="35"/>
      <c r="BK150" s="35" t="e">
        <f>VLOOKUP(G150,변환표준점수!$X$8:$AM$16,_xlfn.XMATCH(AU150,변환표준점수!$Y$5:$AM$5)+IF(OR(AW150=6,AW150=7,AW150=10,AW150=11),IF(AX150=1,0,1),0)+1,FALSE)</f>
        <v>#N/A</v>
      </c>
      <c r="BL150" s="35" t="e">
        <f>VLOOKUP(H150,변환표준점수!$AO$8:$BE$16,_xlfn.XMATCH(AU150,변환표준점수!$AP$5:$BE$5)+IF(OR(AW150=3,AW150=6,AW150=8,AW150=9,AW150=10),IF(AX150=1,0,1),0)+1,FALSE)</f>
        <v>#N/A</v>
      </c>
      <c r="BM150" s="35" t="e">
        <f>IF(I150=0,VLOOKUP(K150,변환표준점수!$BU$8:$CF$62,'표점 계산기'!$AW150+1,FALSE),VLOOKUP(I150,변환표준점수!$BH$8:$BS$62,'표점 계산기'!$AW150+1,FALSE))</f>
        <v>#N/A</v>
      </c>
      <c r="BN150" s="35" t="e">
        <f>IF(J150=0,VLOOKUP(L150,변환표준점수!$BU$8:$CF$62,'표점 계산기'!$AW150+1,FALSE),VLOOKUP(J150,변환표준점수!$BH$8:$BS$62,'표점 계산기'!$AW150+1,FALSE))</f>
        <v>#N/A</v>
      </c>
      <c r="BO150" s="35" cm="1">
        <f t="array" ref="BO150">IF(M150=0,0,IF(OR(AW150=3,AW150=4),0,IF(AW150=1,INDEX($DI$7:$DI$15,SUM(IF(M150&lt;$DH$7:$DH$15=TRUE,1,0))+1),VLOOKUP(M150,변환표준점수!$BH$8:$BS$62,'표점 계산기'!AW150+1,FALSE))))</f>
        <v>0</v>
      </c>
      <c r="BP150" s="35" t="e" cm="1">
        <f t="array" ref="BP150">INDEX($DP$24:$EO$31,COLUMN(C145),$AY150)</f>
        <v>#N/A</v>
      </c>
      <c r="BQ150" s="35" t="e" cm="1">
        <f t="array" ref="BQ150">INDEX($DP$24:$EO$31,COLUMN(D145),$AY150)</f>
        <v>#N/A</v>
      </c>
      <c r="BR150" s="35" t="e" cm="1">
        <f t="array" ref="BR150">INDEX($DP$24:$EO$31,COLUMN(E145),$AY150)</f>
        <v>#N/A</v>
      </c>
      <c r="BS150" s="35" t="e" cm="1">
        <f t="array" ref="BS150">INDEX($DP$24:$EO$31,COLUMN(F145),$AY150)</f>
        <v>#N/A</v>
      </c>
      <c r="BT150" s="35" t="e" cm="1">
        <f t="array" ref="BT150">INDEX($DP$24:$EO$31,COLUMN(G145),$AY150)</f>
        <v>#N/A</v>
      </c>
      <c r="BU150" s="35" t="e" cm="1">
        <f t="array" ref="BU150">INDEX($DP$24:$EO$31,COLUMN(H145),$AY150)</f>
        <v>#N/A</v>
      </c>
      <c r="BV150" s="59" t="str" cm="1">
        <f t="array" aca="1" ref="BV150:BZ150" ca="1">IFERROR(ROUND(IF(IFERROR(BF150:BJ150/BF150:BJ150,0)=1,(IFERROR(AZ150:BD150*BP150,0)+IFERROR(BF150:BJ150*BQ150,0)+(SUM(BM150:BO150)-MIN(BM150:BO150))*BR150+BK150*BS150+BL150*BT150)*BU150+BK150*(1-BS150)+BL150*(1-BT150)+IF(AW150=1,BO150,0),""),2),"")</f>
        <v/>
      </c>
      <c r="BW150" s="48" t="str">
        <f ca="1"/>
        <v/>
      </c>
      <c r="BX150" s="48" t="str">
        <f ca="1"/>
        <v/>
      </c>
      <c r="BY150" s="48" t="str">
        <f ca="1"/>
        <v/>
      </c>
      <c r="BZ150" s="60" t="str">
        <f ca="1"/>
        <v/>
      </c>
      <c r="CA150" s="6"/>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6"/>
      <c r="DV150" s="6"/>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row>
    <row r="151" spans="1:162" x14ac:dyDescent="0.3">
      <c r="A151" s="5"/>
      <c r="B151" s="17" t="str">
        <f t="shared" si="54"/>
        <v/>
      </c>
      <c r="C151" s="23"/>
      <c r="D151" s="23"/>
      <c r="E151" s="23"/>
      <c r="F151" s="23"/>
      <c r="G151" s="23"/>
      <c r="H151" s="24"/>
      <c r="I151" s="24"/>
      <c r="J151" s="24"/>
      <c r="K151" s="24"/>
      <c r="L151" s="24"/>
      <c r="M151" s="24"/>
      <c r="N151" s="23"/>
      <c r="O151" s="24"/>
      <c r="P151" s="6"/>
      <c r="Q151" s="65">
        <f t="shared" si="55"/>
        <v>1</v>
      </c>
      <c r="R151" s="6" t="e">
        <f t="shared" si="61"/>
        <v>#N/A</v>
      </c>
      <c r="S151" s="6" t="e">
        <f t="shared" si="62"/>
        <v>#N/A</v>
      </c>
      <c r="T151" s="6" t="e">
        <f t="shared" si="63"/>
        <v>#N/A</v>
      </c>
      <c r="U151" s="6" t="e">
        <f t="shared" si="64"/>
        <v>#N/A</v>
      </c>
      <c r="V151" s="8" cm="1">
        <f t="array" ref="V151">IF(M151=0,0,IF(OR($DV$4=3,$DV$4=4),0,IF($DV$4=1,INDEX($DI$7:$DI$15,SUM(IF(M151&lt;$DH$7:$DH$15=TRUE,1,0))+1),VLOOKUP(M151,$DK$7:$DL$107,2,FALSE))))</f>
        <v>0</v>
      </c>
      <c r="W151" s="6" t="e">
        <f t="shared" si="53"/>
        <v>#N/A</v>
      </c>
      <c r="X151" s="65" cm="1">
        <f t="array" aca="1" ref="X151" ca="1">SUM(IF((IF(E151=0,INDIRECT(_xlfn.CONCAT($CQ$1,MATCH(F151,$CP$7:$CP$100,0)+6)):INDIRECT(_xlfn.CONCAT($CQ$1,MATCH(F151,$CP$7:$CP$100,0)+6+SUM(IF((F151=$CP$7:$CP$59)=TRUE,1,0))-1)),INDIRECT(_xlfn.CONCAT($CM$1,MATCH(E151,$CL$7:$CL$100,0)+6)):INDIRECT(_xlfn.CONCAT($CM$1,MATCH(E151,$CL$7:$CL$100,0)+6+SUM(IF((E151=$CL$7:$CL$59)=TRUE,1,0))-1)))*$S$3*$Q151)=0,0,1))</f>
        <v>2</v>
      </c>
      <c r="Y151" s="65" t="e" cm="1">
        <f t="array" aca="1" ref="Y151" ca="1">SUM(IF((TRANSPOSE(MMULT(MMULT(_xlfn.MUNIT(X151),IF(ROUND(MMULT(IF(E151=0,INDIRECT(_xlfn.CONCAT($CQ$1,MATCH(F151,$CP$7:$CP$100,0)+6)):INDIRECT(_xlfn.CONCAT($CQ$1,MATCH(F151,$CP$7:$CP$100,0)+6+SUM(IF((F151=$CP$7:$CP$59)=TRUE,1,0))-1)),INDIRECT(_xlfn.CONCAT($CM$1,MATCH(E151,$CL$7:$CL$100,0)+6)):INDIRECT(_xlfn.CONCAT($CM$1,MATCH(E151,$CL$7:$CL$100,0)+6+SUM(IF((E151=$CL$7:$CL$59)=TRUE,1,0))-1)))*$S$3*$Q151,1/TRANSPOSE(W151-INDIRECT(_xlfn.CONCAT($CI$1,MATCH(D151,$CH$7:$CH$100,0)+6)):INDIRECT(_xlfn.CONCAT($CI$1,MATCH(D151,$CH$7:$CH$100,0)+6+SUM(IF((D151=$CH$7:$CH$59)=TRUE,1,0))-1))*$R$3)),1)=1,1,0)),W151-INDIRECT(_xlfn.CONCAT($CI$1,MATCH(D151,$CH$7:$CH$100,0)+6)):INDIRECT(_xlfn.CONCAT($CI$1,MATCH(D151,$CH$7:$CH$100,0)+6+SUM(IF((D151=$CH$7:$CH$59)=TRUE,1,0))-1))*$R$3)))=0,0,1))</f>
        <v>#N/A</v>
      </c>
      <c r="Z151" s="65"/>
      <c r="AA151" s="65" t="str" cm="1">
        <f t="array" aca="1" ref="AA151" ca="1">IFERROR(ROUND(IF(_xlfn._xlws.SORT(TRANSPOSE(MMULT(MMULT(_xlfn.MUNIT(X151),IF(ROUND(MMULT(IF(E151=0,IF($DW$4=1,INDIRECT(_xlfn.CONCAT($CY$1,MATCH(F151,$CX$7:$CX$100,0)+6)):INDIRECT(_xlfn.CONCAT($CY$1,MATCH(F151,$CX$7:$CX$100,0)+6+SUM(IF((F151=$CX$7:$CX$59)=TRUE,1,0))-1)),INDIRECT(_xlfn.CONCAT($CQ$1,MATCH(F151,$CP$7:$CP$100,0)+6)):INDIRECT(_xlfn.CONCAT($CQ$1,MATCH(F151,$CP$7:$CP$100,0)+6+SUM(IF((F151=$CP$7:$CP$59)=TRUE,1,0))-1))),IF(OR($DW$4=2,$DW$4=3),INDIRECT(_xlfn.CONCAT($CU$1,MATCH(E151,$CT$7:$CT$100,0)+6)):INDIRECT(_xlfn.CONCAT($CU$1,MATCH(E151,$CT$7:$CT$100,0)+6+SUM(IF((E151=$CT$7:$CT$59)=TRUE,1,0))-1)),INDIRECT(_xlfn.CONCAT($CM$1,MATCH(E151,$CL$7:$CL$100,0)+6)):INDIRECT(_xlfn.CONCAT($CM$1,MATCH(E151,$CL$7:$CL$100,0)+6+SUM(IF((E151=$CL$7:$CL$59)=TRUE,1,0))-1))))*$S$3*IF(AND($DV$4=4,F151=0),1.1,1),1/TRANSPOSE(W151-INDIRECT(_xlfn.CONCAT($CI$1,MATCH(D151,$CH$7:$CH$100,0)+6)):INDIRECT(_xlfn.CONCAT($CI$1,MATCH(D151,$CH$7:$CH$100,0)+6+SUM(IF((D151=$CH$7:$CH$59)=TRUE,1,0))-1))*$R$3)),3)=1,1,0)),W151-INDIRECT(_xlfn.CONCAT($CI$1,MATCH(D151,$CH$7:$CH$100,0)+6)):INDIRECT(_xlfn.CONCAT($CI$1,MATCH(D151,$CH$7:$CH$100,0)+6+SUM(IF((D151=$CH$7:$CH$59)=TRUE,1,0))-1))*$R$3))/($S$3*$Q151),1,-1,TRUE)=0,"",_xlfn._xlws.SORT(TRANSPOSE(MMULT(MMULT(_xlfn.MUNIT(X151),IF(ROUND(MMULT(IF(E151=0,IF($DW$4=1,INDIRECT(_xlfn.CONCAT($CY$1,MATCH(F151,$CX$7:$CX$100,0)+6)):INDIRECT(_xlfn.CONCAT($CY$1,MATCH(F151,$CX$7:$CX$100,0)+6+SUM(IF((F151=$CX$7:$CX$59)=TRUE,1,0))-1)),INDIRECT(_xlfn.CONCAT($CQ$1,MATCH(F151,$CP$7:$CP$100,0)+6)):INDIRECT(_xlfn.CONCAT($CQ$1,MATCH(F151,$CP$7:$CP$100,0)+6+SUM(IF((F151=$CP$7:$CP$59)=TRUE,1,0))-1))),IF(OR($DW$4=2,$DW$4=3),INDIRECT(_xlfn.CONCAT($CU$1,MATCH(E151,$CT$7:$CT$100,0)+6)):INDIRECT(_xlfn.CONCAT($CU$1,MATCH(E151,$CT$7:$CT$100,0)+6+SUM(IF((E151=$CT$7:$CT$59)=TRUE,1,0))-1)),INDIRECT(_xlfn.CONCAT($CM$1,MATCH(E151,$CL$7:$CL$100,0)+6)):INDIRECT(_xlfn.CONCAT($CM$1,MATCH(E151,$CL$7:$CL$100,0)+6+SUM(IF((E151=$CL$7:$CL$59)=TRUE,1,0))-1))))*$S$3*IF(AND($DV$4=4,F151=0),1.1,1),1/TRANSPOSE(W151-INDIRECT(_xlfn.CONCAT($CI$1,MATCH(D151,$CH$7:$CH$100,0)+6)):INDIRECT(_xlfn.CONCAT($CI$1,MATCH(D151,$CH$7:$CH$100,0)+6+SUM(IF((D151=$CH$7:$CH$59)=TRUE,1,0))-1))*$R$3)),3)=1,1,0)),W151-INDIRECT(_xlfn.CONCAT($CI$1,MATCH(D151,$CH$7:$CH$100,0)+6)):INDIRECT(_xlfn.CONCAT($CI$1,MATCH(D151,$CH$7:$CH$100,0)+6+SUM(IF((D151=$CH$7:$CH$59)=TRUE,1,0))-1))*$R$3))/($S$3*$Q151),1,-1,TRUE)),1),"")</f>
        <v/>
      </c>
      <c r="AB151" s="65"/>
      <c r="AC151" s="65"/>
      <c r="AD151" s="65"/>
      <c r="AE151" s="65"/>
      <c r="AF151" s="65"/>
      <c r="AG151" s="65"/>
      <c r="AH151" s="65"/>
      <c r="AI151" s="6"/>
      <c r="AJ151" s="28" t="str">
        <f t="shared" ca="1" si="65"/>
        <v/>
      </c>
      <c r="AK151" s="29" t="str">
        <f t="shared" si="66"/>
        <v/>
      </c>
      <c r="AL151" s="29" t="str">
        <f t="shared" si="67"/>
        <v/>
      </c>
      <c r="AM151" s="29" t="str">
        <f t="shared" si="68"/>
        <v/>
      </c>
      <c r="AN151" s="112" t="str">
        <f t="shared" si="69"/>
        <v/>
      </c>
      <c r="AO151" s="28" t="str">
        <f t="shared" ca="1" si="56"/>
        <v/>
      </c>
      <c r="AP151" s="29" t="str">
        <f t="shared" si="57"/>
        <v/>
      </c>
      <c r="AQ151" s="29" t="str">
        <f t="shared" si="58"/>
        <v/>
      </c>
      <c r="AR151" s="29" t="str">
        <f t="shared" si="59"/>
        <v/>
      </c>
      <c r="AS151" s="30" t="str">
        <f t="shared" si="60"/>
        <v/>
      </c>
      <c r="AT151" s="6"/>
      <c r="AU151" s="20"/>
      <c r="AV151" s="20"/>
      <c r="AW151" s="44">
        <f t="shared" si="50"/>
        <v>12</v>
      </c>
      <c r="AX151" s="35" t="e">
        <f t="shared" si="51"/>
        <v>#N/A</v>
      </c>
      <c r="AY151" s="35" t="e" cm="1">
        <f t="array" ref="AY151">_xlfn.XMATCH(1,IF(IF((AU151=$DP$24:$EO$24)=TRUE,1,0)+IF((AV151=$DP$25:$EO$25)=TRUE,1,0)=2,1,0))</f>
        <v>#N/A</v>
      </c>
      <c r="AZ151" s="35" t="str" cm="1">
        <f t="array" aca="1" ref="AZ151:BD151" ca="1">AJ151:AN151</f>
        <v/>
      </c>
      <c r="BA151" s="35" t="str">
        <f ca="1"/>
        <v/>
      </c>
      <c r="BB151" s="35" t="str">
        <f ca="1"/>
        <v/>
      </c>
      <c r="BC151" s="35" t="str">
        <f ca="1"/>
        <v/>
      </c>
      <c r="BD151" s="35" t="str">
        <f ca="1"/>
        <v/>
      </c>
      <c r="BE151" s="35">
        <f t="shared" si="52"/>
        <v>0</v>
      </c>
      <c r="BF151" s="35" t="e" cm="1">
        <f t="array" ref="BF151">IF(AND(BE151=1,AX151&lt;&gt;1),VLOOKUP(E151,변환표준점수!$H$8:$O$60,_xlfn.XMATCH('표점 계산기'!$AU151,변환표준점수!$I$6:$O$6)+1,FALSE),IF(AND($E151=0,$DW$4=1),INDEX($CQ$7:$CQ$73,SUM(IF(AO151=$CY$7:$CY$59,ROW($A$1:$A$50),0))),IF(AND($E151&lt;&gt;0,$DW$4&lt;&gt;1),INDEX($CM$7:$CM$73,SUM(IF(AO151=$CU$7:$CU$59,ROW($A$1:$A$50),0))),AO151:AS151)))</f>
        <v>#N/A</v>
      </c>
      <c r="BG151" s="35"/>
      <c r="BH151" s="35"/>
      <c r="BI151" s="35"/>
      <c r="BJ151" s="35"/>
      <c r="BK151" s="35" t="e">
        <f>VLOOKUP(G151,변환표준점수!$X$8:$AM$16,_xlfn.XMATCH(AU151,변환표준점수!$Y$5:$AM$5)+IF(OR(AW151=6,AW151=7,AW151=10,AW151=11),IF(AX151=1,0,1),0)+1,FALSE)</f>
        <v>#N/A</v>
      </c>
      <c r="BL151" s="35" t="e">
        <f>VLOOKUP(H151,변환표준점수!$AO$8:$BE$16,_xlfn.XMATCH(AU151,변환표준점수!$AP$5:$BE$5)+IF(OR(AW151=3,AW151=6,AW151=8,AW151=9,AW151=10),IF(AX151=1,0,1),0)+1,FALSE)</f>
        <v>#N/A</v>
      </c>
      <c r="BM151" s="35" t="e">
        <f>IF(I151=0,VLOOKUP(K151,변환표준점수!$BU$8:$CF$62,'표점 계산기'!$AW151+1,FALSE),VLOOKUP(I151,변환표준점수!$BH$8:$BS$62,'표점 계산기'!$AW151+1,FALSE))</f>
        <v>#N/A</v>
      </c>
      <c r="BN151" s="35" t="e">
        <f>IF(J151=0,VLOOKUP(L151,변환표준점수!$BU$8:$CF$62,'표점 계산기'!$AW151+1,FALSE),VLOOKUP(J151,변환표준점수!$BH$8:$BS$62,'표점 계산기'!$AW151+1,FALSE))</f>
        <v>#N/A</v>
      </c>
      <c r="BO151" s="35" cm="1">
        <f t="array" ref="BO151">IF(M151=0,0,IF(OR(AW151=3,AW151=4),0,IF(AW151=1,INDEX($DI$7:$DI$15,SUM(IF(M151&lt;$DH$7:$DH$15=TRUE,1,0))+1),VLOOKUP(M151,변환표준점수!$BH$8:$BS$62,'표점 계산기'!AW151+1,FALSE))))</f>
        <v>0</v>
      </c>
      <c r="BP151" s="35" t="e" cm="1">
        <f t="array" ref="BP151">INDEX($DP$24:$EO$31,COLUMN(C146),$AY151)</f>
        <v>#N/A</v>
      </c>
      <c r="BQ151" s="35" t="e" cm="1">
        <f t="array" ref="BQ151">INDEX($DP$24:$EO$31,COLUMN(D146),$AY151)</f>
        <v>#N/A</v>
      </c>
      <c r="BR151" s="35" t="e" cm="1">
        <f t="array" ref="BR151">INDEX($DP$24:$EO$31,COLUMN(E146),$AY151)</f>
        <v>#N/A</v>
      </c>
      <c r="BS151" s="35" t="e" cm="1">
        <f t="array" ref="BS151">INDEX($DP$24:$EO$31,COLUMN(F146),$AY151)</f>
        <v>#N/A</v>
      </c>
      <c r="BT151" s="35" t="e" cm="1">
        <f t="array" ref="BT151">INDEX($DP$24:$EO$31,COLUMN(G146),$AY151)</f>
        <v>#N/A</v>
      </c>
      <c r="BU151" s="35" t="e" cm="1">
        <f t="array" ref="BU151">INDEX($DP$24:$EO$31,COLUMN(H146),$AY151)</f>
        <v>#N/A</v>
      </c>
      <c r="BV151" s="59" t="str" cm="1">
        <f t="array" aca="1" ref="BV151:BZ151" ca="1">IFERROR(ROUND(IF(IFERROR(BF151:BJ151/BF151:BJ151,0)=1,(IFERROR(AZ151:BD151*BP151,0)+IFERROR(BF151:BJ151*BQ151,0)+(SUM(BM151:BO151)-MIN(BM151:BO151))*BR151+BK151*BS151+BL151*BT151)*BU151+BK151*(1-BS151)+BL151*(1-BT151)+IF(AW151=1,BO151,0),""),2),"")</f>
        <v/>
      </c>
      <c r="BW151" s="48" t="str">
        <f ca="1"/>
        <v/>
      </c>
      <c r="BX151" s="48" t="str">
        <f ca="1"/>
        <v/>
      </c>
      <c r="BY151" s="48" t="str">
        <f ca="1"/>
        <v/>
      </c>
      <c r="BZ151" s="60" t="str">
        <f ca="1"/>
        <v/>
      </c>
      <c r="CA151" s="6"/>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6"/>
      <c r="DV151" s="6"/>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row>
    <row r="152" spans="1:162" x14ac:dyDescent="0.3">
      <c r="A152" s="5"/>
      <c r="B152" s="17" t="str">
        <f t="shared" si="54"/>
        <v/>
      </c>
      <c r="C152" s="23"/>
      <c r="D152" s="23"/>
      <c r="E152" s="23"/>
      <c r="F152" s="23"/>
      <c r="G152" s="23"/>
      <c r="H152" s="24"/>
      <c r="I152" s="24"/>
      <c r="J152" s="24"/>
      <c r="K152" s="24"/>
      <c r="L152" s="24"/>
      <c r="M152" s="24"/>
      <c r="N152" s="23"/>
      <c r="O152" s="24"/>
      <c r="P152" s="6"/>
      <c r="Q152" s="65">
        <f t="shared" si="55"/>
        <v>1</v>
      </c>
      <c r="R152" s="6" t="e">
        <f t="shared" si="61"/>
        <v>#N/A</v>
      </c>
      <c r="S152" s="6" t="e">
        <f t="shared" si="62"/>
        <v>#N/A</v>
      </c>
      <c r="T152" s="6" t="e">
        <f t="shared" si="63"/>
        <v>#N/A</v>
      </c>
      <c r="U152" s="6" t="e">
        <f t="shared" si="64"/>
        <v>#N/A</v>
      </c>
      <c r="V152" s="8" cm="1">
        <f t="array" ref="V152">IF(M152=0,0,IF(OR($DV$4=3,$DV$4=4),0,IF($DV$4=1,INDEX($DI$7:$DI$15,SUM(IF(M152&lt;$DH$7:$DH$15=TRUE,1,0))+1),VLOOKUP(M152,$DK$7:$DL$107,2,FALSE))))</f>
        <v>0</v>
      </c>
      <c r="W152" s="6" t="e">
        <f t="shared" si="53"/>
        <v>#N/A</v>
      </c>
      <c r="X152" s="65" cm="1">
        <f t="array" aca="1" ref="X152" ca="1">SUM(IF((IF(E152=0,INDIRECT(_xlfn.CONCAT($CQ$1,MATCH(F152,$CP$7:$CP$100,0)+6)):INDIRECT(_xlfn.CONCAT($CQ$1,MATCH(F152,$CP$7:$CP$100,0)+6+SUM(IF((F152=$CP$7:$CP$59)=TRUE,1,0))-1)),INDIRECT(_xlfn.CONCAT($CM$1,MATCH(E152,$CL$7:$CL$100,0)+6)):INDIRECT(_xlfn.CONCAT($CM$1,MATCH(E152,$CL$7:$CL$100,0)+6+SUM(IF((E152=$CL$7:$CL$59)=TRUE,1,0))-1)))*$S$3*$Q152)=0,0,1))</f>
        <v>2</v>
      </c>
      <c r="Y152" s="65" t="e" cm="1">
        <f t="array" aca="1" ref="Y152" ca="1">SUM(IF((TRANSPOSE(MMULT(MMULT(_xlfn.MUNIT(X152),IF(ROUND(MMULT(IF(E152=0,INDIRECT(_xlfn.CONCAT($CQ$1,MATCH(F152,$CP$7:$CP$100,0)+6)):INDIRECT(_xlfn.CONCAT($CQ$1,MATCH(F152,$CP$7:$CP$100,0)+6+SUM(IF((F152=$CP$7:$CP$59)=TRUE,1,0))-1)),INDIRECT(_xlfn.CONCAT($CM$1,MATCH(E152,$CL$7:$CL$100,0)+6)):INDIRECT(_xlfn.CONCAT($CM$1,MATCH(E152,$CL$7:$CL$100,0)+6+SUM(IF((E152=$CL$7:$CL$59)=TRUE,1,0))-1)))*$S$3*$Q152,1/TRANSPOSE(W152-INDIRECT(_xlfn.CONCAT($CI$1,MATCH(D152,$CH$7:$CH$100,0)+6)):INDIRECT(_xlfn.CONCAT($CI$1,MATCH(D152,$CH$7:$CH$100,0)+6+SUM(IF((D152=$CH$7:$CH$59)=TRUE,1,0))-1))*$R$3)),1)=1,1,0)),W152-INDIRECT(_xlfn.CONCAT($CI$1,MATCH(D152,$CH$7:$CH$100,0)+6)):INDIRECT(_xlfn.CONCAT($CI$1,MATCH(D152,$CH$7:$CH$100,0)+6+SUM(IF((D152=$CH$7:$CH$59)=TRUE,1,0))-1))*$R$3)))=0,0,1))</f>
        <v>#N/A</v>
      </c>
      <c r="Z152" s="65"/>
      <c r="AA152" s="65" t="str" cm="1">
        <f t="array" aca="1" ref="AA152" ca="1">IFERROR(ROUND(IF(_xlfn._xlws.SORT(TRANSPOSE(MMULT(MMULT(_xlfn.MUNIT(X152),IF(ROUND(MMULT(IF(E152=0,IF($DW$4=1,INDIRECT(_xlfn.CONCAT($CY$1,MATCH(F152,$CX$7:$CX$100,0)+6)):INDIRECT(_xlfn.CONCAT($CY$1,MATCH(F152,$CX$7:$CX$100,0)+6+SUM(IF((F152=$CX$7:$CX$59)=TRUE,1,0))-1)),INDIRECT(_xlfn.CONCAT($CQ$1,MATCH(F152,$CP$7:$CP$100,0)+6)):INDIRECT(_xlfn.CONCAT($CQ$1,MATCH(F152,$CP$7:$CP$100,0)+6+SUM(IF((F152=$CP$7:$CP$59)=TRUE,1,0))-1))),IF(OR($DW$4=2,$DW$4=3),INDIRECT(_xlfn.CONCAT($CU$1,MATCH(E152,$CT$7:$CT$100,0)+6)):INDIRECT(_xlfn.CONCAT($CU$1,MATCH(E152,$CT$7:$CT$100,0)+6+SUM(IF((E152=$CT$7:$CT$59)=TRUE,1,0))-1)),INDIRECT(_xlfn.CONCAT($CM$1,MATCH(E152,$CL$7:$CL$100,0)+6)):INDIRECT(_xlfn.CONCAT($CM$1,MATCH(E152,$CL$7:$CL$100,0)+6+SUM(IF((E152=$CL$7:$CL$59)=TRUE,1,0))-1))))*$S$3*IF(AND($DV$4=4,F152=0),1.1,1),1/TRANSPOSE(W152-INDIRECT(_xlfn.CONCAT($CI$1,MATCH(D152,$CH$7:$CH$100,0)+6)):INDIRECT(_xlfn.CONCAT($CI$1,MATCH(D152,$CH$7:$CH$100,0)+6+SUM(IF((D152=$CH$7:$CH$59)=TRUE,1,0))-1))*$R$3)),3)=1,1,0)),W152-INDIRECT(_xlfn.CONCAT($CI$1,MATCH(D152,$CH$7:$CH$100,0)+6)):INDIRECT(_xlfn.CONCAT($CI$1,MATCH(D152,$CH$7:$CH$100,0)+6+SUM(IF((D152=$CH$7:$CH$59)=TRUE,1,0))-1))*$R$3))/($S$3*$Q152),1,-1,TRUE)=0,"",_xlfn._xlws.SORT(TRANSPOSE(MMULT(MMULT(_xlfn.MUNIT(X152),IF(ROUND(MMULT(IF(E152=0,IF($DW$4=1,INDIRECT(_xlfn.CONCAT($CY$1,MATCH(F152,$CX$7:$CX$100,0)+6)):INDIRECT(_xlfn.CONCAT($CY$1,MATCH(F152,$CX$7:$CX$100,0)+6+SUM(IF((F152=$CX$7:$CX$59)=TRUE,1,0))-1)),INDIRECT(_xlfn.CONCAT($CQ$1,MATCH(F152,$CP$7:$CP$100,0)+6)):INDIRECT(_xlfn.CONCAT($CQ$1,MATCH(F152,$CP$7:$CP$100,0)+6+SUM(IF((F152=$CP$7:$CP$59)=TRUE,1,0))-1))),IF(OR($DW$4=2,$DW$4=3),INDIRECT(_xlfn.CONCAT($CU$1,MATCH(E152,$CT$7:$CT$100,0)+6)):INDIRECT(_xlfn.CONCAT($CU$1,MATCH(E152,$CT$7:$CT$100,0)+6+SUM(IF((E152=$CT$7:$CT$59)=TRUE,1,0))-1)),INDIRECT(_xlfn.CONCAT($CM$1,MATCH(E152,$CL$7:$CL$100,0)+6)):INDIRECT(_xlfn.CONCAT($CM$1,MATCH(E152,$CL$7:$CL$100,0)+6+SUM(IF((E152=$CL$7:$CL$59)=TRUE,1,0))-1))))*$S$3*IF(AND($DV$4=4,F152=0),1.1,1),1/TRANSPOSE(W152-INDIRECT(_xlfn.CONCAT($CI$1,MATCH(D152,$CH$7:$CH$100,0)+6)):INDIRECT(_xlfn.CONCAT($CI$1,MATCH(D152,$CH$7:$CH$100,0)+6+SUM(IF((D152=$CH$7:$CH$59)=TRUE,1,0))-1))*$R$3)),3)=1,1,0)),W152-INDIRECT(_xlfn.CONCAT($CI$1,MATCH(D152,$CH$7:$CH$100,0)+6)):INDIRECT(_xlfn.CONCAT($CI$1,MATCH(D152,$CH$7:$CH$100,0)+6+SUM(IF((D152=$CH$7:$CH$59)=TRUE,1,0))-1))*$R$3))/($S$3*$Q152),1,-1,TRUE)),1),"")</f>
        <v/>
      </c>
      <c r="AB152" s="65"/>
      <c r="AC152" s="65"/>
      <c r="AD152" s="65"/>
      <c r="AE152" s="65"/>
      <c r="AF152" s="65"/>
      <c r="AG152" s="65"/>
      <c r="AH152" s="65"/>
      <c r="AI152" s="6"/>
      <c r="AJ152" s="28" t="str">
        <f t="shared" ca="1" si="65"/>
        <v/>
      </c>
      <c r="AK152" s="29" t="str">
        <f t="shared" si="66"/>
        <v/>
      </c>
      <c r="AL152" s="29" t="str">
        <f t="shared" si="67"/>
        <v/>
      </c>
      <c r="AM152" s="29" t="str">
        <f t="shared" si="68"/>
        <v/>
      </c>
      <c r="AN152" s="112" t="str">
        <f t="shared" si="69"/>
        <v/>
      </c>
      <c r="AO152" s="28" t="str">
        <f t="shared" ca="1" si="56"/>
        <v/>
      </c>
      <c r="AP152" s="29" t="str">
        <f t="shared" si="57"/>
        <v/>
      </c>
      <c r="AQ152" s="29" t="str">
        <f t="shared" si="58"/>
        <v/>
      </c>
      <c r="AR152" s="29" t="str">
        <f t="shared" si="59"/>
        <v/>
      </c>
      <c r="AS152" s="30" t="str">
        <f t="shared" si="60"/>
        <v/>
      </c>
      <c r="AT152" s="6"/>
      <c r="AU152" s="20"/>
      <c r="AV152" s="20"/>
      <c r="AW152" s="44">
        <f t="shared" si="50"/>
        <v>12</v>
      </c>
      <c r="AX152" s="35" t="e">
        <f t="shared" si="51"/>
        <v>#N/A</v>
      </c>
      <c r="AY152" s="35" t="e" cm="1">
        <f t="array" ref="AY152">_xlfn.XMATCH(1,IF(IF((AU152=$DP$24:$EO$24)=TRUE,1,0)+IF((AV152=$DP$25:$EO$25)=TRUE,1,0)=2,1,0))</f>
        <v>#N/A</v>
      </c>
      <c r="AZ152" s="35" t="str" cm="1">
        <f t="array" aca="1" ref="AZ152:BD152" ca="1">AJ152:AN152</f>
        <v/>
      </c>
      <c r="BA152" s="35" t="str">
        <f ca="1"/>
        <v/>
      </c>
      <c r="BB152" s="35" t="str">
        <f ca="1"/>
        <v/>
      </c>
      <c r="BC152" s="35" t="str">
        <f ca="1"/>
        <v/>
      </c>
      <c r="BD152" s="35" t="str">
        <f ca="1"/>
        <v/>
      </c>
      <c r="BE152" s="35">
        <f t="shared" si="52"/>
        <v>0</v>
      </c>
      <c r="BF152" s="35" t="e" cm="1">
        <f t="array" ref="BF152">IF(AND(BE152=1,AX152&lt;&gt;1),VLOOKUP(E152,변환표준점수!$H$8:$O$60,_xlfn.XMATCH('표점 계산기'!$AU152,변환표준점수!$I$6:$O$6)+1,FALSE),IF(AND($E152=0,$DW$4=1),INDEX($CQ$7:$CQ$73,SUM(IF(AO152=$CY$7:$CY$59,ROW($A$1:$A$50),0))),IF(AND($E152&lt;&gt;0,$DW$4&lt;&gt;1),INDEX($CM$7:$CM$73,SUM(IF(AO152=$CU$7:$CU$59,ROW($A$1:$A$50),0))),AO152:AS152)))</f>
        <v>#N/A</v>
      </c>
      <c r="BG152" s="35"/>
      <c r="BH152" s="35"/>
      <c r="BI152" s="35"/>
      <c r="BJ152" s="35"/>
      <c r="BK152" s="35" t="e">
        <f>VLOOKUP(G152,변환표준점수!$X$8:$AM$16,_xlfn.XMATCH(AU152,변환표준점수!$Y$5:$AM$5)+IF(OR(AW152=6,AW152=7,AW152=10,AW152=11),IF(AX152=1,0,1),0)+1,FALSE)</f>
        <v>#N/A</v>
      </c>
      <c r="BL152" s="35" t="e">
        <f>VLOOKUP(H152,변환표준점수!$AO$8:$BE$16,_xlfn.XMATCH(AU152,변환표준점수!$AP$5:$BE$5)+IF(OR(AW152=3,AW152=6,AW152=8,AW152=9,AW152=10),IF(AX152=1,0,1),0)+1,FALSE)</f>
        <v>#N/A</v>
      </c>
      <c r="BM152" s="35" t="e">
        <f>IF(I152=0,VLOOKUP(K152,변환표준점수!$BU$8:$CF$62,'표점 계산기'!$AW152+1,FALSE),VLOOKUP(I152,변환표준점수!$BH$8:$BS$62,'표점 계산기'!$AW152+1,FALSE))</f>
        <v>#N/A</v>
      </c>
      <c r="BN152" s="35" t="e">
        <f>IF(J152=0,VLOOKUP(L152,변환표준점수!$BU$8:$CF$62,'표점 계산기'!$AW152+1,FALSE),VLOOKUP(J152,변환표준점수!$BH$8:$BS$62,'표점 계산기'!$AW152+1,FALSE))</f>
        <v>#N/A</v>
      </c>
      <c r="BO152" s="35" cm="1">
        <f t="array" ref="BO152">IF(M152=0,0,IF(OR(AW152=3,AW152=4),0,IF(AW152=1,INDEX($DI$7:$DI$15,SUM(IF(M152&lt;$DH$7:$DH$15=TRUE,1,0))+1),VLOOKUP(M152,변환표준점수!$BH$8:$BS$62,'표점 계산기'!AW152+1,FALSE))))</f>
        <v>0</v>
      </c>
      <c r="BP152" s="35" t="e" cm="1">
        <f t="array" ref="BP152">INDEX($DP$24:$EO$31,COLUMN(C147),$AY152)</f>
        <v>#N/A</v>
      </c>
      <c r="BQ152" s="35" t="e" cm="1">
        <f t="array" ref="BQ152">INDEX($DP$24:$EO$31,COLUMN(D147),$AY152)</f>
        <v>#N/A</v>
      </c>
      <c r="BR152" s="35" t="e" cm="1">
        <f t="array" ref="BR152">INDEX($DP$24:$EO$31,COLUMN(E147),$AY152)</f>
        <v>#N/A</v>
      </c>
      <c r="BS152" s="35" t="e" cm="1">
        <f t="array" ref="BS152">INDEX($DP$24:$EO$31,COLUMN(F147),$AY152)</f>
        <v>#N/A</v>
      </c>
      <c r="BT152" s="35" t="e" cm="1">
        <f t="array" ref="BT152">INDEX($DP$24:$EO$31,COLUMN(G147),$AY152)</f>
        <v>#N/A</v>
      </c>
      <c r="BU152" s="35" t="e" cm="1">
        <f t="array" ref="BU152">INDEX($DP$24:$EO$31,COLUMN(H147),$AY152)</f>
        <v>#N/A</v>
      </c>
      <c r="BV152" s="59" t="str" cm="1">
        <f t="array" aca="1" ref="BV152:BZ152" ca="1">IFERROR(ROUND(IF(IFERROR(BF152:BJ152/BF152:BJ152,0)=1,(IFERROR(AZ152:BD152*BP152,0)+IFERROR(BF152:BJ152*BQ152,0)+(SUM(BM152:BO152)-MIN(BM152:BO152))*BR152+BK152*BS152+BL152*BT152)*BU152+BK152*(1-BS152)+BL152*(1-BT152)+IF(AW152=1,BO152,0),""),2),"")</f>
        <v/>
      </c>
      <c r="BW152" s="48" t="str">
        <f ca="1"/>
        <v/>
      </c>
      <c r="BX152" s="48" t="str">
        <f ca="1"/>
        <v/>
      </c>
      <c r="BY152" s="48" t="str">
        <f ca="1"/>
        <v/>
      </c>
      <c r="BZ152" s="60" t="str">
        <f ca="1"/>
        <v/>
      </c>
      <c r="CA152" s="6"/>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6"/>
      <c r="DV152" s="6"/>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row>
    <row r="153" spans="1:162" x14ac:dyDescent="0.3">
      <c r="A153" s="5"/>
      <c r="B153" s="17" t="str">
        <f t="shared" si="54"/>
        <v/>
      </c>
      <c r="C153" s="23"/>
      <c r="D153" s="23"/>
      <c r="E153" s="23"/>
      <c r="F153" s="23"/>
      <c r="G153" s="23"/>
      <c r="H153" s="24"/>
      <c r="I153" s="24"/>
      <c r="J153" s="24"/>
      <c r="K153" s="24"/>
      <c r="L153" s="24"/>
      <c r="M153" s="24"/>
      <c r="N153" s="23"/>
      <c r="O153" s="24"/>
      <c r="P153" s="6"/>
      <c r="Q153" s="65">
        <f t="shared" si="55"/>
        <v>1</v>
      </c>
      <c r="R153" s="6" t="e">
        <f t="shared" si="61"/>
        <v>#N/A</v>
      </c>
      <c r="S153" s="6" t="e">
        <f t="shared" si="62"/>
        <v>#N/A</v>
      </c>
      <c r="T153" s="6" t="e">
        <f t="shared" si="63"/>
        <v>#N/A</v>
      </c>
      <c r="U153" s="6" t="e">
        <f t="shared" si="64"/>
        <v>#N/A</v>
      </c>
      <c r="V153" s="8" cm="1">
        <f t="array" ref="V153">IF(M153=0,0,IF(OR($DV$4=3,$DV$4=4),0,IF($DV$4=1,INDEX($DI$7:$DI$15,SUM(IF(M153&lt;$DH$7:$DH$15=TRUE,1,0))+1),VLOOKUP(M153,$DK$7:$DL$107,2,FALSE))))</f>
        <v>0</v>
      </c>
      <c r="W153" s="6" t="e">
        <f t="shared" si="53"/>
        <v>#N/A</v>
      </c>
      <c r="X153" s="65" cm="1">
        <f t="array" aca="1" ref="X153" ca="1">SUM(IF((IF(E153=0,INDIRECT(_xlfn.CONCAT($CQ$1,MATCH(F153,$CP$7:$CP$100,0)+6)):INDIRECT(_xlfn.CONCAT($CQ$1,MATCH(F153,$CP$7:$CP$100,0)+6+SUM(IF((F153=$CP$7:$CP$59)=TRUE,1,0))-1)),INDIRECT(_xlfn.CONCAT($CM$1,MATCH(E153,$CL$7:$CL$100,0)+6)):INDIRECT(_xlfn.CONCAT($CM$1,MATCH(E153,$CL$7:$CL$100,0)+6+SUM(IF((E153=$CL$7:$CL$59)=TRUE,1,0))-1)))*$S$3*$Q153)=0,0,1))</f>
        <v>2</v>
      </c>
      <c r="Y153" s="65" t="e" cm="1">
        <f t="array" aca="1" ref="Y153" ca="1">SUM(IF((TRANSPOSE(MMULT(MMULT(_xlfn.MUNIT(X153),IF(ROUND(MMULT(IF(E153=0,INDIRECT(_xlfn.CONCAT($CQ$1,MATCH(F153,$CP$7:$CP$100,0)+6)):INDIRECT(_xlfn.CONCAT($CQ$1,MATCH(F153,$CP$7:$CP$100,0)+6+SUM(IF((F153=$CP$7:$CP$59)=TRUE,1,0))-1)),INDIRECT(_xlfn.CONCAT($CM$1,MATCH(E153,$CL$7:$CL$100,0)+6)):INDIRECT(_xlfn.CONCAT($CM$1,MATCH(E153,$CL$7:$CL$100,0)+6+SUM(IF((E153=$CL$7:$CL$59)=TRUE,1,0))-1)))*$S$3*$Q153,1/TRANSPOSE(W153-INDIRECT(_xlfn.CONCAT($CI$1,MATCH(D153,$CH$7:$CH$100,0)+6)):INDIRECT(_xlfn.CONCAT($CI$1,MATCH(D153,$CH$7:$CH$100,0)+6+SUM(IF((D153=$CH$7:$CH$59)=TRUE,1,0))-1))*$R$3)),1)=1,1,0)),W153-INDIRECT(_xlfn.CONCAT($CI$1,MATCH(D153,$CH$7:$CH$100,0)+6)):INDIRECT(_xlfn.CONCAT($CI$1,MATCH(D153,$CH$7:$CH$100,0)+6+SUM(IF((D153=$CH$7:$CH$59)=TRUE,1,0))-1))*$R$3)))=0,0,1))</f>
        <v>#N/A</v>
      </c>
      <c r="Z153" s="65"/>
      <c r="AA153" s="65" t="str" cm="1">
        <f t="array" aca="1" ref="AA153" ca="1">IFERROR(ROUND(IF(_xlfn._xlws.SORT(TRANSPOSE(MMULT(MMULT(_xlfn.MUNIT(X153),IF(ROUND(MMULT(IF(E153=0,IF($DW$4=1,INDIRECT(_xlfn.CONCAT($CY$1,MATCH(F153,$CX$7:$CX$100,0)+6)):INDIRECT(_xlfn.CONCAT($CY$1,MATCH(F153,$CX$7:$CX$100,0)+6+SUM(IF((F153=$CX$7:$CX$59)=TRUE,1,0))-1)),INDIRECT(_xlfn.CONCAT($CQ$1,MATCH(F153,$CP$7:$CP$100,0)+6)):INDIRECT(_xlfn.CONCAT($CQ$1,MATCH(F153,$CP$7:$CP$100,0)+6+SUM(IF((F153=$CP$7:$CP$59)=TRUE,1,0))-1))),IF(OR($DW$4=2,$DW$4=3),INDIRECT(_xlfn.CONCAT($CU$1,MATCH(E153,$CT$7:$CT$100,0)+6)):INDIRECT(_xlfn.CONCAT($CU$1,MATCH(E153,$CT$7:$CT$100,0)+6+SUM(IF((E153=$CT$7:$CT$59)=TRUE,1,0))-1)),INDIRECT(_xlfn.CONCAT($CM$1,MATCH(E153,$CL$7:$CL$100,0)+6)):INDIRECT(_xlfn.CONCAT($CM$1,MATCH(E153,$CL$7:$CL$100,0)+6+SUM(IF((E153=$CL$7:$CL$59)=TRUE,1,0))-1))))*$S$3*IF(AND($DV$4=4,F153=0),1.1,1),1/TRANSPOSE(W153-INDIRECT(_xlfn.CONCAT($CI$1,MATCH(D153,$CH$7:$CH$100,0)+6)):INDIRECT(_xlfn.CONCAT($CI$1,MATCH(D153,$CH$7:$CH$100,0)+6+SUM(IF((D153=$CH$7:$CH$59)=TRUE,1,0))-1))*$R$3)),3)=1,1,0)),W153-INDIRECT(_xlfn.CONCAT($CI$1,MATCH(D153,$CH$7:$CH$100,0)+6)):INDIRECT(_xlfn.CONCAT($CI$1,MATCH(D153,$CH$7:$CH$100,0)+6+SUM(IF((D153=$CH$7:$CH$59)=TRUE,1,0))-1))*$R$3))/($S$3*$Q153),1,-1,TRUE)=0,"",_xlfn._xlws.SORT(TRANSPOSE(MMULT(MMULT(_xlfn.MUNIT(X153),IF(ROUND(MMULT(IF(E153=0,IF($DW$4=1,INDIRECT(_xlfn.CONCAT($CY$1,MATCH(F153,$CX$7:$CX$100,0)+6)):INDIRECT(_xlfn.CONCAT($CY$1,MATCH(F153,$CX$7:$CX$100,0)+6+SUM(IF((F153=$CX$7:$CX$59)=TRUE,1,0))-1)),INDIRECT(_xlfn.CONCAT($CQ$1,MATCH(F153,$CP$7:$CP$100,0)+6)):INDIRECT(_xlfn.CONCAT($CQ$1,MATCH(F153,$CP$7:$CP$100,0)+6+SUM(IF((F153=$CP$7:$CP$59)=TRUE,1,0))-1))),IF(OR($DW$4=2,$DW$4=3),INDIRECT(_xlfn.CONCAT($CU$1,MATCH(E153,$CT$7:$CT$100,0)+6)):INDIRECT(_xlfn.CONCAT($CU$1,MATCH(E153,$CT$7:$CT$100,0)+6+SUM(IF((E153=$CT$7:$CT$59)=TRUE,1,0))-1)),INDIRECT(_xlfn.CONCAT($CM$1,MATCH(E153,$CL$7:$CL$100,0)+6)):INDIRECT(_xlfn.CONCAT($CM$1,MATCH(E153,$CL$7:$CL$100,0)+6+SUM(IF((E153=$CL$7:$CL$59)=TRUE,1,0))-1))))*$S$3*IF(AND($DV$4=4,F153=0),1.1,1),1/TRANSPOSE(W153-INDIRECT(_xlfn.CONCAT($CI$1,MATCH(D153,$CH$7:$CH$100,0)+6)):INDIRECT(_xlfn.CONCAT($CI$1,MATCH(D153,$CH$7:$CH$100,0)+6+SUM(IF((D153=$CH$7:$CH$59)=TRUE,1,0))-1))*$R$3)),3)=1,1,0)),W153-INDIRECT(_xlfn.CONCAT($CI$1,MATCH(D153,$CH$7:$CH$100,0)+6)):INDIRECT(_xlfn.CONCAT($CI$1,MATCH(D153,$CH$7:$CH$100,0)+6+SUM(IF((D153=$CH$7:$CH$59)=TRUE,1,0))-1))*$R$3))/($S$3*$Q153),1,-1,TRUE)),1),"")</f>
        <v/>
      </c>
      <c r="AB153" s="65"/>
      <c r="AC153" s="65"/>
      <c r="AD153" s="65"/>
      <c r="AE153" s="65"/>
      <c r="AF153" s="65"/>
      <c r="AG153" s="65"/>
      <c r="AH153" s="65"/>
      <c r="AI153" s="6"/>
      <c r="AJ153" s="28" t="str">
        <f t="shared" ca="1" si="65"/>
        <v/>
      </c>
      <c r="AK153" s="29" t="str">
        <f t="shared" si="66"/>
        <v/>
      </c>
      <c r="AL153" s="29" t="str">
        <f t="shared" si="67"/>
        <v/>
      </c>
      <c r="AM153" s="29" t="str">
        <f t="shared" si="68"/>
        <v/>
      </c>
      <c r="AN153" s="112" t="str">
        <f t="shared" si="69"/>
        <v/>
      </c>
      <c r="AO153" s="28" t="str">
        <f t="shared" ca="1" si="56"/>
        <v/>
      </c>
      <c r="AP153" s="29" t="str">
        <f t="shared" si="57"/>
        <v/>
      </c>
      <c r="AQ153" s="29" t="str">
        <f t="shared" si="58"/>
        <v/>
      </c>
      <c r="AR153" s="29" t="str">
        <f t="shared" si="59"/>
        <v/>
      </c>
      <c r="AS153" s="30" t="str">
        <f t="shared" si="60"/>
        <v/>
      </c>
      <c r="AT153" s="6"/>
      <c r="AU153" s="20"/>
      <c r="AV153" s="20"/>
      <c r="AW153" s="44">
        <f t="shared" si="50"/>
        <v>12</v>
      </c>
      <c r="AX153" s="35" t="e">
        <f t="shared" si="51"/>
        <v>#N/A</v>
      </c>
      <c r="AY153" s="35" t="e" cm="1">
        <f t="array" ref="AY153">_xlfn.XMATCH(1,IF(IF((AU153=$DP$24:$EO$24)=TRUE,1,0)+IF((AV153=$DP$25:$EO$25)=TRUE,1,0)=2,1,0))</f>
        <v>#N/A</v>
      </c>
      <c r="AZ153" s="35" t="str" cm="1">
        <f t="array" aca="1" ref="AZ153:BD153" ca="1">AJ153:AN153</f>
        <v/>
      </c>
      <c r="BA153" s="35" t="str">
        <f ca="1"/>
        <v/>
      </c>
      <c r="BB153" s="35" t="str">
        <f ca="1"/>
        <v/>
      </c>
      <c r="BC153" s="35" t="str">
        <f ca="1"/>
        <v/>
      </c>
      <c r="BD153" s="35" t="str">
        <f ca="1"/>
        <v/>
      </c>
      <c r="BE153" s="35">
        <f t="shared" si="52"/>
        <v>0</v>
      </c>
      <c r="BF153" s="35" t="e" cm="1">
        <f t="array" ref="BF153">IF(AND(BE153=1,AX153&lt;&gt;1),VLOOKUP(E153,변환표준점수!$H$8:$O$60,_xlfn.XMATCH('표점 계산기'!$AU153,변환표준점수!$I$6:$O$6)+1,FALSE),IF(AND($E153=0,$DW$4=1),INDEX($CQ$7:$CQ$73,SUM(IF(AO153=$CY$7:$CY$59,ROW($A$1:$A$50),0))),IF(AND($E153&lt;&gt;0,$DW$4&lt;&gt;1),INDEX($CM$7:$CM$73,SUM(IF(AO153=$CU$7:$CU$59,ROW($A$1:$A$50),0))),AO153:AS153)))</f>
        <v>#N/A</v>
      </c>
      <c r="BG153" s="35"/>
      <c r="BH153" s="35"/>
      <c r="BI153" s="35"/>
      <c r="BJ153" s="35"/>
      <c r="BK153" s="35" t="e">
        <f>VLOOKUP(G153,변환표준점수!$X$8:$AM$16,_xlfn.XMATCH(AU153,변환표준점수!$Y$5:$AM$5)+IF(OR(AW153=6,AW153=7,AW153=10,AW153=11),IF(AX153=1,0,1),0)+1,FALSE)</f>
        <v>#N/A</v>
      </c>
      <c r="BL153" s="35" t="e">
        <f>VLOOKUP(H153,변환표준점수!$AO$8:$BE$16,_xlfn.XMATCH(AU153,변환표준점수!$AP$5:$BE$5)+IF(OR(AW153=3,AW153=6,AW153=8,AW153=9,AW153=10),IF(AX153=1,0,1),0)+1,FALSE)</f>
        <v>#N/A</v>
      </c>
      <c r="BM153" s="35" t="e">
        <f>IF(I153=0,VLOOKUP(K153,변환표준점수!$BU$8:$CF$62,'표점 계산기'!$AW153+1,FALSE),VLOOKUP(I153,변환표준점수!$BH$8:$BS$62,'표점 계산기'!$AW153+1,FALSE))</f>
        <v>#N/A</v>
      </c>
      <c r="BN153" s="35" t="e">
        <f>IF(J153=0,VLOOKUP(L153,변환표준점수!$BU$8:$CF$62,'표점 계산기'!$AW153+1,FALSE),VLOOKUP(J153,변환표준점수!$BH$8:$BS$62,'표점 계산기'!$AW153+1,FALSE))</f>
        <v>#N/A</v>
      </c>
      <c r="BO153" s="35" cm="1">
        <f t="array" ref="BO153">IF(M153=0,0,IF(OR(AW153=3,AW153=4),0,IF(AW153=1,INDEX($DI$7:$DI$15,SUM(IF(M153&lt;$DH$7:$DH$15=TRUE,1,0))+1),VLOOKUP(M153,변환표준점수!$BH$8:$BS$62,'표점 계산기'!AW153+1,FALSE))))</f>
        <v>0</v>
      </c>
      <c r="BP153" s="35" t="e" cm="1">
        <f t="array" ref="BP153">INDEX($DP$24:$EO$31,COLUMN(C148),$AY153)</f>
        <v>#N/A</v>
      </c>
      <c r="BQ153" s="35" t="e" cm="1">
        <f t="array" ref="BQ153">INDEX($DP$24:$EO$31,COLUMN(D148),$AY153)</f>
        <v>#N/A</v>
      </c>
      <c r="BR153" s="35" t="e" cm="1">
        <f t="array" ref="BR153">INDEX($DP$24:$EO$31,COLUMN(E148),$AY153)</f>
        <v>#N/A</v>
      </c>
      <c r="BS153" s="35" t="e" cm="1">
        <f t="array" ref="BS153">INDEX($DP$24:$EO$31,COLUMN(F148),$AY153)</f>
        <v>#N/A</v>
      </c>
      <c r="BT153" s="35" t="e" cm="1">
        <f t="array" ref="BT153">INDEX($DP$24:$EO$31,COLUMN(G148),$AY153)</f>
        <v>#N/A</v>
      </c>
      <c r="BU153" s="35" t="e" cm="1">
        <f t="array" ref="BU153">INDEX($DP$24:$EO$31,COLUMN(H148),$AY153)</f>
        <v>#N/A</v>
      </c>
      <c r="BV153" s="59" t="str" cm="1">
        <f t="array" aca="1" ref="BV153:BZ153" ca="1">IFERROR(ROUND(IF(IFERROR(BF153:BJ153/BF153:BJ153,0)=1,(IFERROR(AZ153:BD153*BP153,0)+IFERROR(BF153:BJ153*BQ153,0)+(SUM(BM153:BO153)-MIN(BM153:BO153))*BR153+BK153*BS153+BL153*BT153)*BU153+BK153*(1-BS153)+BL153*(1-BT153)+IF(AW153=1,BO153,0),""),2),"")</f>
        <v/>
      </c>
      <c r="BW153" s="48" t="str">
        <f ca="1"/>
        <v/>
      </c>
      <c r="BX153" s="48" t="str">
        <f ca="1"/>
        <v/>
      </c>
      <c r="BY153" s="48" t="str">
        <f ca="1"/>
        <v/>
      </c>
      <c r="BZ153" s="60" t="str">
        <f ca="1"/>
        <v/>
      </c>
      <c r="CA153" s="6"/>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6"/>
      <c r="DV153" s="6"/>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row>
    <row r="154" spans="1:162" x14ac:dyDescent="0.3">
      <c r="A154" s="5"/>
      <c r="B154" s="17" t="str">
        <f t="shared" si="54"/>
        <v/>
      </c>
      <c r="C154" s="23"/>
      <c r="D154" s="23"/>
      <c r="E154" s="23"/>
      <c r="F154" s="23"/>
      <c r="G154" s="23"/>
      <c r="H154" s="24"/>
      <c r="I154" s="24"/>
      <c r="J154" s="24"/>
      <c r="K154" s="24"/>
      <c r="L154" s="24"/>
      <c r="M154" s="24"/>
      <c r="N154" s="23"/>
      <c r="O154" s="24"/>
      <c r="P154" s="6"/>
      <c r="Q154" s="65">
        <f t="shared" si="55"/>
        <v>1</v>
      </c>
      <c r="R154" s="6" t="e">
        <f t="shared" si="61"/>
        <v>#N/A</v>
      </c>
      <c r="S154" s="6" t="e">
        <f t="shared" si="62"/>
        <v>#N/A</v>
      </c>
      <c r="T154" s="6" t="e">
        <f t="shared" si="63"/>
        <v>#N/A</v>
      </c>
      <c r="U154" s="6" t="e">
        <f t="shared" si="64"/>
        <v>#N/A</v>
      </c>
      <c r="V154" s="8" cm="1">
        <f t="array" ref="V154">IF(M154=0,0,IF(OR($DV$4=3,$DV$4=4),0,IF($DV$4=1,INDEX($DI$7:$DI$15,SUM(IF(M154&lt;$DH$7:$DH$15=TRUE,1,0))+1),VLOOKUP(M154,$DK$7:$DL$107,2,FALSE))))</f>
        <v>0</v>
      </c>
      <c r="W154" s="6" t="e">
        <f t="shared" si="53"/>
        <v>#N/A</v>
      </c>
      <c r="X154" s="65" cm="1">
        <f t="array" aca="1" ref="X154" ca="1">SUM(IF((IF(E154=0,INDIRECT(_xlfn.CONCAT($CQ$1,MATCH(F154,$CP$7:$CP$100,0)+6)):INDIRECT(_xlfn.CONCAT($CQ$1,MATCH(F154,$CP$7:$CP$100,0)+6+SUM(IF((F154=$CP$7:$CP$59)=TRUE,1,0))-1)),INDIRECT(_xlfn.CONCAT($CM$1,MATCH(E154,$CL$7:$CL$100,0)+6)):INDIRECT(_xlfn.CONCAT($CM$1,MATCH(E154,$CL$7:$CL$100,0)+6+SUM(IF((E154=$CL$7:$CL$59)=TRUE,1,0))-1)))*$S$3*$Q154)=0,0,1))</f>
        <v>2</v>
      </c>
      <c r="Y154" s="65" t="e" cm="1">
        <f t="array" aca="1" ref="Y154" ca="1">SUM(IF((TRANSPOSE(MMULT(MMULT(_xlfn.MUNIT(X154),IF(ROUND(MMULT(IF(E154=0,INDIRECT(_xlfn.CONCAT($CQ$1,MATCH(F154,$CP$7:$CP$100,0)+6)):INDIRECT(_xlfn.CONCAT($CQ$1,MATCH(F154,$CP$7:$CP$100,0)+6+SUM(IF((F154=$CP$7:$CP$59)=TRUE,1,0))-1)),INDIRECT(_xlfn.CONCAT($CM$1,MATCH(E154,$CL$7:$CL$100,0)+6)):INDIRECT(_xlfn.CONCAT($CM$1,MATCH(E154,$CL$7:$CL$100,0)+6+SUM(IF((E154=$CL$7:$CL$59)=TRUE,1,0))-1)))*$S$3*$Q154,1/TRANSPOSE(W154-INDIRECT(_xlfn.CONCAT($CI$1,MATCH(D154,$CH$7:$CH$100,0)+6)):INDIRECT(_xlfn.CONCAT($CI$1,MATCH(D154,$CH$7:$CH$100,0)+6+SUM(IF((D154=$CH$7:$CH$59)=TRUE,1,0))-1))*$R$3)),1)=1,1,0)),W154-INDIRECT(_xlfn.CONCAT($CI$1,MATCH(D154,$CH$7:$CH$100,0)+6)):INDIRECT(_xlfn.CONCAT($CI$1,MATCH(D154,$CH$7:$CH$100,0)+6+SUM(IF((D154=$CH$7:$CH$59)=TRUE,1,0))-1))*$R$3)))=0,0,1))</f>
        <v>#N/A</v>
      </c>
      <c r="Z154" s="65"/>
      <c r="AA154" s="65" t="str" cm="1">
        <f t="array" aca="1" ref="AA154" ca="1">IFERROR(ROUND(IF(_xlfn._xlws.SORT(TRANSPOSE(MMULT(MMULT(_xlfn.MUNIT(X154),IF(ROUND(MMULT(IF(E154=0,IF($DW$4=1,INDIRECT(_xlfn.CONCAT($CY$1,MATCH(F154,$CX$7:$CX$100,0)+6)):INDIRECT(_xlfn.CONCAT($CY$1,MATCH(F154,$CX$7:$CX$100,0)+6+SUM(IF((F154=$CX$7:$CX$59)=TRUE,1,0))-1)),INDIRECT(_xlfn.CONCAT($CQ$1,MATCH(F154,$CP$7:$CP$100,0)+6)):INDIRECT(_xlfn.CONCAT($CQ$1,MATCH(F154,$CP$7:$CP$100,0)+6+SUM(IF((F154=$CP$7:$CP$59)=TRUE,1,0))-1))),IF(OR($DW$4=2,$DW$4=3),INDIRECT(_xlfn.CONCAT($CU$1,MATCH(E154,$CT$7:$CT$100,0)+6)):INDIRECT(_xlfn.CONCAT($CU$1,MATCH(E154,$CT$7:$CT$100,0)+6+SUM(IF((E154=$CT$7:$CT$59)=TRUE,1,0))-1)),INDIRECT(_xlfn.CONCAT($CM$1,MATCH(E154,$CL$7:$CL$100,0)+6)):INDIRECT(_xlfn.CONCAT($CM$1,MATCH(E154,$CL$7:$CL$100,0)+6+SUM(IF((E154=$CL$7:$CL$59)=TRUE,1,0))-1))))*$S$3*IF(AND($DV$4=4,F154=0),1.1,1),1/TRANSPOSE(W154-INDIRECT(_xlfn.CONCAT($CI$1,MATCH(D154,$CH$7:$CH$100,0)+6)):INDIRECT(_xlfn.CONCAT($CI$1,MATCH(D154,$CH$7:$CH$100,0)+6+SUM(IF((D154=$CH$7:$CH$59)=TRUE,1,0))-1))*$R$3)),3)=1,1,0)),W154-INDIRECT(_xlfn.CONCAT($CI$1,MATCH(D154,$CH$7:$CH$100,0)+6)):INDIRECT(_xlfn.CONCAT($CI$1,MATCH(D154,$CH$7:$CH$100,0)+6+SUM(IF((D154=$CH$7:$CH$59)=TRUE,1,0))-1))*$R$3))/($S$3*$Q154),1,-1,TRUE)=0,"",_xlfn._xlws.SORT(TRANSPOSE(MMULT(MMULT(_xlfn.MUNIT(X154),IF(ROUND(MMULT(IF(E154=0,IF($DW$4=1,INDIRECT(_xlfn.CONCAT($CY$1,MATCH(F154,$CX$7:$CX$100,0)+6)):INDIRECT(_xlfn.CONCAT($CY$1,MATCH(F154,$CX$7:$CX$100,0)+6+SUM(IF((F154=$CX$7:$CX$59)=TRUE,1,0))-1)),INDIRECT(_xlfn.CONCAT($CQ$1,MATCH(F154,$CP$7:$CP$100,0)+6)):INDIRECT(_xlfn.CONCAT($CQ$1,MATCH(F154,$CP$7:$CP$100,0)+6+SUM(IF((F154=$CP$7:$CP$59)=TRUE,1,0))-1))),IF(OR($DW$4=2,$DW$4=3),INDIRECT(_xlfn.CONCAT($CU$1,MATCH(E154,$CT$7:$CT$100,0)+6)):INDIRECT(_xlfn.CONCAT($CU$1,MATCH(E154,$CT$7:$CT$100,0)+6+SUM(IF((E154=$CT$7:$CT$59)=TRUE,1,0))-1)),INDIRECT(_xlfn.CONCAT($CM$1,MATCH(E154,$CL$7:$CL$100,0)+6)):INDIRECT(_xlfn.CONCAT($CM$1,MATCH(E154,$CL$7:$CL$100,0)+6+SUM(IF((E154=$CL$7:$CL$59)=TRUE,1,0))-1))))*$S$3*IF(AND($DV$4=4,F154=0),1.1,1),1/TRANSPOSE(W154-INDIRECT(_xlfn.CONCAT($CI$1,MATCH(D154,$CH$7:$CH$100,0)+6)):INDIRECT(_xlfn.CONCAT($CI$1,MATCH(D154,$CH$7:$CH$100,0)+6+SUM(IF((D154=$CH$7:$CH$59)=TRUE,1,0))-1))*$R$3)),3)=1,1,0)),W154-INDIRECT(_xlfn.CONCAT($CI$1,MATCH(D154,$CH$7:$CH$100,0)+6)):INDIRECT(_xlfn.CONCAT($CI$1,MATCH(D154,$CH$7:$CH$100,0)+6+SUM(IF((D154=$CH$7:$CH$59)=TRUE,1,0))-1))*$R$3))/($S$3*$Q154),1,-1,TRUE)),1),"")</f>
        <v/>
      </c>
      <c r="AB154" s="65"/>
      <c r="AC154" s="65"/>
      <c r="AD154" s="65"/>
      <c r="AE154" s="65"/>
      <c r="AF154" s="65"/>
      <c r="AG154" s="65"/>
      <c r="AH154" s="65"/>
      <c r="AI154" s="6"/>
      <c r="AJ154" s="28" t="str">
        <f t="shared" ca="1" si="65"/>
        <v/>
      </c>
      <c r="AK154" s="29" t="str">
        <f t="shared" si="66"/>
        <v/>
      </c>
      <c r="AL154" s="29" t="str">
        <f t="shared" si="67"/>
        <v/>
      </c>
      <c r="AM154" s="29" t="str">
        <f t="shared" si="68"/>
        <v/>
      </c>
      <c r="AN154" s="112" t="str">
        <f t="shared" si="69"/>
        <v/>
      </c>
      <c r="AO154" s="28" t="str">
        <f t="shared" ca="1" si="56"/>
        <v/>
      </c>
      <c r="AP154" s="29" t="str">
        <f t="shared" si="57"/>
        <v/>
      </c>
      <c r="AQ154" s="29" t="str">
        <f t="shared" si="58"/>
        <v/>
      </c>
      <c r="AR154" s="29" t="str">
        <f t="shared" si="59"/>
        <v/>
      </c>
      <c r="AS154" s="30" t="str">
        <f t="shared" si="60"/>
        <v/>
      </c>
      <c r="AT154" s="6"/>
      <c r="AU154" s="20"/>
      <c r="AV154" s="20"/>
      <c r="AW154" s="44">
        <f t="shared" si="50"/>
        <v>12</v>
      </c>
      <c r="AX154" s="35" t="e">
        <f t="shared" si="51"/>
        <v>#N/A</v>
      </c>
      <c r="AY154" s="35" t="e" cm="1">
        <f t="array" ref="AY154">_xlfn.XMATCH(1,IF(IF((AU154=$DP$24:$EO$24)=TRUE,1,0)+IF((AV154=$DP$25:$EO$25)=TRUE,1,0)=2,1,0))</f>
        <v>#N/A</v>
      </c>
      <c r="AZ154" s="35" t="str" cm="1">
        <f t="array" aca="1" ref="AZ154:BD154" ca="1">AJ154:AN154</f>
        <v/>
      </c>
      <c r="BA154" s="35" t="str">
        <f ca="1"/>
        <v/>
      </c>
      <c r="BB154" s="35" t="str">
        <f ca="1"/>
        <v/>
      </c>
      <c r="BC154" s="35" t="str">
        <f ca="1"/>
        <v/>
      </c>
      <c r="BD154" s="35" t="str">
        <f ca="1"/>
        <v/>
      </c>
      <c r="BE154" s="35">
        <f t="shared" si="52"/>
        <v>0</v>
      </c>
      <c r="BF154" s="35" t="e" cm="1">
        <f t="array" ref="BF154">IF(AND(BE154=1,AX154&lt;&gt;1),VLOOKUP(E154,변환표준점수!$H$8:$O$60,_xlfn.XMATCH('표점 계산기'!$AU154,변환표준점수!$I$6:$O$6)+1,FALSE),IF(AND($E154=0,$DW$4=1),INDEX($CQ$7:$CQ$73,SUM(IF(AO154=$CY$7:$CY$59,ROW($A$1:$A$50),0))),IF(AND($E154&lt;&gt;0,$DW$4&lt;&gt;1),INDEX($CM$7:$CM$73,SUM(IF(AO154=$CU$7:$CU$59,ROW($A$1:$A$50),0))),AO154:AS154)))</f>
        <v>#N/A</v>
      </c>
      <c r="BG154" s="35"/>
      <c r="BH154" s="35"/>
      <c r="BI154" s="35"/>
      <c r="BJ154" s="35"/>
      <c r="BK154" s="35" t="e">
        <f>VLOOKUP(G154,변환표준점수!$X$8:$AM$16,_xlfn.XMATCH(AU154,변환표준점수!$Y$5:$AM$5)+IF(OR(AW154=6,AW154=7,AW154=10,AW154=11),IF(AX154=1,0,1),0)+1,FALSE)</f>
        <v>#N/A</v>
      </c>
      <c r="BL154" s="35" t="e">
        <f>VLOOKUP(H154,변환표준점수!$AO$8:$BE$16,_xlfn.XMATCH(AU154,변환표준점수!$AP$5:$BE$5)+IF(OR(AW154=3,AW154=6,AW154=8,AW154=9,AW154=10),IF(AX154=1,0,1),0)+1,FALSE)</f>
        <v>#N/A</v>
      </c>
      <c r="BM154" s="35" t="e">
        <f>IF(I154=0,VLOOKUP(K154,변환표준점수!$BU$8:$CF$62,'표점 계산기'!$AW154+1,FALSE),VLOOKUP(I154,변환표준점수!$BH$8:$BS$62,'표점 계산기'!$AW154+1,FALSE))</f>
        <v>#N/A</v>
      </c>
      <c r="BN154" s="35" t="e">
        <f>IF(J154=0,VLOOKUP(L154,변환표준점수!$BU$8:$CF$62,'표점 계산기'!$AW154+1,FALSE),VLOOKUP(J154,변환표준점수!$BH$8:$BS$62,'표점 계산기'!$AW154+1,FALSE))</f>
        <v>#N/A</v>
      </c>
      <c r="BO154" s="35" cm="1">
        <f t="array" ref="BO154">IF(M154=0,0,IF(OR(AW154=3,AW154=4),0,IF(AW154=1,INDEX($DI$7:$DI$15,SUM(IF(M154&lt;$DH$7:$DH$15=TRUE,1,0))+1),VLOOKUP(M154,변환표준점수!$BH$8:$BS$62,'표점 계산기'!AW154+1,FALSE))))</f>
        <v>0</v>
      </c>
      <c r="BP154" s="35" t="e" cm="1">
        <f t="array" ref="BP154">INDEX($DP$24:$EO$31,COLUMN(C149),$AY154)</f>
        <v>#N/A</v>
      </c>
      <c r="BQ154" s="35" t="e" cm="1">
        <f t="array" ref="BQ154">INDEX($DP$24:$EO$31,COLUMN(D149),$AY154)</f>
        <v>#N/A</v>
      </c>
      <c r="BR154" s="35" t="e" cm="1">
        <f t="array" ref="BR154">INDEX($DP$24:$EO$31,COLUMN(E149),$AY154)</f>
        <v>#N/A</v>
      </c>
      <c r="BS154" s="35" t="e" cm="1">
        <f t="array" ref="BS154">INDEX($DP$24:$EO$31,COLUMN(F149),$AY154)</f>
        <v>#N/A</v>
      </c>
      <c r="BT154" s="35" t="e" cm="1">
        <f t="array" ref="BT154">INDEX($DP$24:$EO$31,COLUMN(G149),$AY154)</f>
        <v>#N/A</v>
      </c>
      <c r="BU154" s="35" t="e" cm="1">
        <f t="array" ref="BU154">INDEX($DP$24:$EO$31,COLUMN(H149),$AY154)</f>
        <v>#N/A</v>
      </c>
      <c r="BV154" s="59" t="str" cm="1">
        <f t="array" aca="1" ref="BV154:BZ154" ca="1">IFERROR(ROUND(IF(IFERROR(BF154:BJ154/BF154:BJ154,0)=1,(IFERROR(AZ154:BD154*BP154,0)+IFERROR(BF154:BJ154*BQ154,0)+(SUM(BM154:BO154)-MIN(BM154:BO154))*BR154+BK154*BS154+BL154*BT154)*BU154+BK154*(1-BS154)+BL154*(1-BT154)+IF(AW154=1,BO154,0),""),2),"")</f>
        <v/>
      </c>
      <c r="BW154" s="48" t="str">
        <f ca="1"/>
        <v/>
      </c>
      <c r="BX154" s="48" t="str">
        <f ca="1"/>
        <v/>
      </c>
      <c r="BY154" s="48" t="str">
        <f ca="1"/>
        <v/>
      </c>
      <c r="BZ154" s="60" t="str">
        <f ca="1"/>
        <v/>
      </c>
      <c r="CA154" s="6"/>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6"/>
      <c r="DV154" s="6"/>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row>
    <row r="155" spans="1:162" x14ac:dyDescent="0.3">
      <c r="A155" s="5"/>
      <c r="B155" s="17" t="str">
        <f t="shared" si="54"/>
        <v/>
      </c>
      <c r="C155" s="23"/>
      <c r="D155" s="23"/>
      <c r="E155" s="23"/>
      <c r="F155" s="23"/>
      <c r="G155" s="23"/>
      <c r="H155" s="24"/>
      <c r="I155" s="24"/>
      <c r="J155" s="24"/>
      <c r="K155" s="24"/>
      <c r="L155" s="24"/>
      <c r="M155" s="24"/>
      <c r="N155" s="23"/>
      <c r="O155" s="24"/>
      <c r="P155" s="6"/>
      <c r="Q155" s="65">
        <f t="shared" si="55"/>
        <v>1</v>
      </c>
      <c r="R155" s="6" t="e">
        <f t="shared" si="61"/>
        <v>#N/A</v>
      </c>
      <c r="S155" s="6" t="e">
        <f t="shared" si="62"/>
        <v>#N/A</v>
      </c>
      <c r="T155" s="6" t="e">
        <f t="shared" si="63"/>
        <v>#N/A</v>
      </c>
      <c r="U155" s="6" t="e">
        <f t="shared" si="64"/>
        <v>#N/A</v>
      </c>
      <c r="V155" s="8" cm="1">
        <f t="array" ref="V155">IF(M155=0,0,IF(OR($DV$4=3,$DV$4=4),0,IF($DV$4=1,INDEX($DI$7:$DI$15,SUM(IF(M155&lt;$DH$7:$DH$15=TRUE,1,0))+1),VLOOKUP(M155,$DK$7:$DL$107,2,FALSE))))</f>
        <v>0</v>
      </c>
      <c r="W155" s="6" t="e">
        <f t="shared" si="53"/>
        <v>#N/A</v>
      </c>
      <c r="X155" s="65" cm="1">
        <f t="array" aca="1" ref="X155" ca="1">SUM(IF((IF(E155=0,INDIRECT(_xlfn.CONCAT($CQ$1,MATCH(F155,$CP$7:$CP$100,0)+6)):INDIRECT(_xlfn.CONCAT($CQ$1,MATCH(F155,$CP$7:$CP$100,0)+6+SUM(IF((F155=$CP$7:$CP$59)=TRUE,1,0))-1)),INDIRECT(_xlfn.CONCAT($CM$1,MATCH(E155,$CL$7:$CL$100,0)+6)):INDIRECT(_xlfn.CONCAT($CM$1,MATCH(E155,$CL$7:$CL$100,0)+6+SUM(IF((E155=$CL$7:$CL$59)=TRUE,1,0))-1)))*$S$3*$Q155)=0,0,1))</f>
        <v>2</v>
      </c>
      <c r="Y155" s="65" t="e" cm="1">
        <f t="array" aca="1" ref="Y155" ca="1">SUM(IF((TRANSPOSE(MMULT(MMULT(_xlfn.MUNIT(X155),IF(ROUND(MMULT(IF(E155=0,INDIRECT(_xlfn.CONCAT($CQ$1,MATCH(F155,$CP$7:$CP$100,0)+6)):INDIRECT(_xlfn.CONCAT($CQ$1,MATCH(F155,$CP$7:$CP$100,0)+6+SUM(IF((F155=$CP$7:$CP$59)=TRUE,1,0))-1)),INDIRECT(_xlfn.CONCAT($CM$1,MATCH(E155,$CL$7:$CL$100,0)+6)):INDIRECT(_xlfn.CONCAT($CM$1,MATCH(E155,$CL$7:$CL$100,0)+6+SUM(IF((E155=$CL$7:$CL$59)=TRUE,1,0))-1)))*$S$3*$Q155,1/TRANSPOSE(W155-INDIRECT(_xlfn.CONCAT($CI$1,MATCH(D155,$CH$7:$CH$100,0)+6)):INDIRECT(_xlfn.CONCAT($CI$1,MATCH(D155,$CH$7:$CH$100,0)+6+SUM(IF((D155=$CH$7:$CH$59)=TRUE,1,0))-1))*$R$3)),1)=1,1,0)),W155-INDIRECT(_xlfn.CONCAT($CI$1,MATCH(D155,$CH$7:$CH$100,0)+6)):INDIRECT(_xlfn.CONCAT($CI$1,MATCH(D155,$CH$7:$CH$100,0)+6+SUM(IF((D155=$CH$7:$CH$59)=TRUE,1,0))-1))*$R$3)))=0,0,1))</f>
        <v>#N/A</v>
      </c>
      <c r="Z155" s="65"/>
      <c r="AA155" s="65" t="str" cm="1">
        <f t="array" aca="1" ref="AA155" ca="1">IFERROR(ROUND(IF(_xlfn._xlws.SORT(TRANSPOSE(MMULT(MMULT(_xlfn.MUNIT(X155),IF(ROUND(MMULT(IF(E155=0,IF($DW$4=1,INDIRECT(_xlfn.CONCAT($CY$1,MATCH(F155,$CX$7:$CX$100,0)+6)):INDIRECT(_xlfn.CONCAT($CY$1,MATCH(F155,$CX$7:$CX$100,0)+6+SUM(IF((F155=$CX$7:$CX$59)=TRUE,1,0))-1)),INDIRECT(_xlfn.CONCAT($CQ$1,MATCH(F155,$CP$7:$CP$100,0)+6)):INDIRECT(_xlfn.CONCAT($CQ$1,MATCH(F155,$CP$7:$CP$100,0)+6+SUM(IF((F155=$CP$7:$CP$59)=TRUE,1,0))-1))),IF(OR($DW$4=2,$DW$4=3),INDIRECT(_xlfn.CONCAT($CU$1,MATCH(E155,$CT$7:$CT$100,0)+6)):INDIRECT(_xlfn.CONCAT($CU$1,MATCH(E155,$CT$7:$CT$100,0)+6+SUM(IF((E155=$CT$7:$CT$59)=TRUE,1,0))-1)),INDIRECT(_xlfn.CONCAT($CM$1,MATCH(E155,$CL$7:$CL$100,0)+6)):INDIRECT(_xlfn.CONCAT($CM$1,MATCH(E155,$CL$7:$CL$100,0)+6+SUM(IF((E155=$CL$7:$CL$59)=TRUE,1,0))-1))))*$S$3*IF(AND($DV$4=4,F155=0),1.1,1),1/TRANSPOSE(W155-INDIRECT(_xlfn.CONCAT($CI$1,MATCH(D155,$CH$7:$CH$100,0)+6)):INDIRECT(_xlfn.CONCAT($CI$1,MATCH(D155,$CH$7:$CH$100,0)+6+SUM(IF((D155=$CH$7:$CH$59)=TRUE,1,0))-1))*$R$3)),3)=1,1,0)),W155-INDIRECT(_xlfn.CONCAT($CI$1,MATCH(D155,$CH$7:$CH$100,0)+6)):INDIRECT(_xlfn.CONCAT($CI$1,MATCH(D155,$CH$7:$CH$100,0)+6+SUM(IF((D155=$CH$7:$CH$59)=TRUE,1,0))-1))*$R$3))/($S$3*$Q155),1,-1,TRUE)=0,"",_xlfn._xlws.SORT(TRANSPOSE(MMULT(MMULT(_xlfn.MUNIT(X155),IF(ROUND(MMULT(IF(E155=0,IF($DW$4=1,INDIRECT(_xlfn.CONCAT($CY$1,MATCH(F155,$CX$7:$CX$100,0)+6)):INDIRECT(_xlfn.CONCAT($CY$1,MATCH(F155,$CX$7:$CX$100,0)+6+SUM(IF((F155=$CX$7:$CX$59)=TRUE,1,0))-1)),INDIRECT(_xlfn.CONCAT($CQ$1,MATCH(F155,$CP$7:$CP$100,0)+6)):INDIRECT(_xlfn.CONCAT($CQ$1,MATCH(F155,$CP$7:$CP$100,0)+6+SUM(IF((F155=$CP$7:$CP$59)=TRUE,1,0))-1))),IF(OR($DW$4=2,$DW$4=3),INDIRECT(_xlfn.CONCAT($CU$1,MATCH(E155,$CT$7:$CT$100,0)+6)):INDIRECT(_xlfn.CONCAT($CU$1,MATCH(E155,$CT$7:$CT$100,0)+6+SUM(IF((E155=$CT$7:$CT$59)=TRUE,1,0))-1)),INDIRECT(_xlfn.CONCAT($CM$1,MATCH(E155,$CL$7:$CL$100,0)+6)):INDIRECT(_xlfn.CONCAT($CM$1,MATCH(E155,$CL$7:$CL$100,0)+6+SUM(IF((E155=$CL$7:$CL$59)=TRUE,1,0))-1))))*$S$3*IF(AND($DV$4=4,F155=0),1.1,1),1/TRANSPOSE(W155-INDIRECT(_xlfn.CONCAT($CI$1,MATCH(D155,$CH$7:$CH$100,0)+6)):INDIRECT(_xlfn.CONCAT($CI$1,MATCH(D155,$CH$7:$CH$100,0)+6+SUM(IF((D155=$CH$7:$CH$59)=TRUE,1,0))-1))*$R$3)),3)=1,1,0)),W155-INDIRECT(_xlfn.CONCAT($CI$1,MATCH(D155,$CH$7:$CH$100,0)+6)):INDIRECT(_xlfn.CONCAT($CI$1,MATCH(D155,$CH$7:$CH$100,0)+6+SUM(IF((D155=$CH$7:$CH$59)=TRUE,1,0))-1))*$R$3))/($S$3*$Q155),1,-1,TRUE)),1),"")</f>
        <v/>
      </c>
      <c r="AB155" s="65"/>
      <c r="AC155" s="65"/>
      <c r="AD155" s="65"/>
      <c r="AE155" s="65"/>
      <c r="AF155" s="65"/>
      <c r="AG155" s="65"/>
      <c r="AH155" s="65"/>
      <c r="AI155" s="6"/>
      <c r="AJ155" s="28" t="str">
        <f t="shared" ca="1" si="65"/>
        <v/>
      </c>
      <c r="AK155" s="29" t="str">
        <f t="shared" si="66"/>
        <v/>
      </c>
      <c r="AL155" s="29" t="str">
        <f t="shared" si="67"/>
        <v/>
      </c>
      <c r="AM155" s="29" t="str">
        <f t="shared" si="68"/>
        <v/>
      </c>
      <c r="AN155" s="112" t="str">
        <f t="shared" si="69"/>
        <v/>
      </c>
      <c r="AO155" s="28" t="str">
        <f t="shared" ca="1" si="56"/>
        <v/>
      </c>
      <c r="AP155" s="29" t="str">
        <f t="shared" si="57"/>
        <v/>
      </c>
      <c r="AQ155" s="29" t="str">
        <f t="shared" si="58"/>
        <v/>
      </c>
      <c r="AR155" s="29" t="str">
        <f t="shared" si="59"/>
        <v/>
      </c>
      <c r="AS155" s="30" t="str">
        <f t="shared" si="60"/>
        <v/>
      </c>
      <c r="AT155" s="6"/>
      <c r="AU155" s="20"/>
      <c r="AV155" s="20"/>
      <c r="AW155" s="44">
        <f t="shared" ref="AW155:AW218" si="70">IFERROR(VLOOKUP(AU155,$DU$5:$DV$15,2,FALSE),12)</f>
        <v>12</v>
      </c>
      <c r="AX155" s="35" t="e">
        <f t="shared" ref="AX155:AX218" si="71">VLOOKUP(AV155,$DX$11:$DY$19,2,FALSE)</f>
        <v>#N/A</v>
      </c>
      <c r="AY155" s="35" t="e" cm="1">
        <f t="array" ref="AY155">_xlfn.XMATCH(1,IF(IF((AU155=$DP$24:$EO$24)=TRUE,1,0)+IF((AV155=$DP$25:$EO$25)=TRUE,1,0)=2,1,0))</f>
        <v>#N/A</v>
      </c>
      <c r="AZ155" s="35" t="str" cm="1">
        <f t="array" aca="1" ref="AZ155:BD155" ca="1">AJ155:AN155</f>
        <v/>
      </c>
      <c r="BA155" s="35" t="str">
        <f ca="1"/>
        <v/>
      </c>
      <c r="BB155" s="35" t="str">
        <f ca="1"/>
        <v/>
      </c>
      <c r="BC155" s="35" t="str">
        <f ca="1"/>
        <v/>
      </c>
      <c r="BD155" s="35" t="str">
        <f ca="1"/>
        <v/>
      </c>
      <c r="BE155" s="35">
        <f t="shared" ref="BE155:BE218" si="72">IF(E155=0,0,1)</f>
        <v>0</v>
      </c>
      <c r="BF155" s="35" t="e" cm="1">
        <f t="array" ref="BF155">IF(AND(BE155=1,AX155&lt;&gt;1),VLOOKUP(E155,변환표준점수!$H$8:$O$60,_xlfn.XMATCH('표점 계산기'!$AU155,변환표준점수!$I$6:$O$6)+1,FALSE),IF(AND($E155=0,$DW$4=1),INDEX($CQ$7:$CQ$73,SUM(IF(AO155=$CY$7:$CY$59,ROW($A$1:$A$50),0))),IF(AND($E155&lt;&gt;0,$DW$4&lt;&gt;1),INDEX($CM$7:$CM$73,SUM(IF(AO155=$CU$7:$CU$59,ROW($A$1:$A$50),0))),AO155:AS155)))</f>
        <v>#N/A</v>
      </c>
      <c r="BG155" s="35"/>
      <c r="BH155" s="35"/>
      <c r="BI155" s="35"/>
      <c r="BJ155" s="35"/>
      <c r="BK155" s="35" t="e">
        <f>VLOOKUP(G155,변환표준점수!$X$8:$AM$16,_xlfn.XMATCH(AU155,변환표준점수!$Y$5:$AM$5)+IF(OR(AW155=6,AW155=7,AW155=10,AW155=11),IF(AX155=1,0,1),0)+1,FALSE)</f>
        <v>#N/A</v>
      </c>
      <c r="BL155" s="35" t="e">
        <f>VLOOKUP(H155,변환표준점수!$AO$8:$BE$16,_xlfn.XMATCH(AU155,변환표준점수!$AP$5:$BE$5)+IF(OR(AW155=3,AW155=6,AW155=8,AW155=9,AW155=10),IF(AX155=1,0,1),0)+1,FALSE)</f>
        <v>#N/A</v>
      </c>
      <c r="BM155" s="35" t="e">
        <f>IF(I155=0,VLOOKUP(K155,변환표준점수!$BU$8:$CF$62,'표점 계산기'!$AW155+1,FALSE),VLOOKUP(I155,변환표준점수!$BH$8:$BS$62,'표점 계산기'!$AW155+1,FALSE))</f>
        <v>#N/A</v>
      </c>
      <c r="BN155" s="35" t="e">
        <f>IF(J155=0,VLOOKUP(L155,변환표준점수!$BU$8:$CF$62,'표점 계산기'!$AW155+1,FALSE),VLOOKUP(J155,변환표준점수!$BH$8:$BS$62,'표점 계산기'!$AW155+1,FALSE))</f>
        <v>#N/A</v>
      </c>
      <c r="BO155" s="35" cm="1">
        <f t="array" ref="BO155">IF(M155=0,0,IF(OR(AW155=3,AW155=4),0,IF(AW155=1,INDEX($DI$7:$DI$15,SUM(IF(M155&lt;$DH$7:$DH$15=TRUE,1,0))+1),VLOOKUP(M155,변환표준점수!$BH$8:$BS$62,'표점 계산기'!AW155+1,FALSE))))</f>
        <v>0</v>
      </c>
      <c r="BP155" s="35" t="e" cm="1">
        <f t="array" ref="BP155">INDEX($DP$24:$EO$31,COLUMN(C150),$AY155)</f>
        <v>#N/A</v>
      </c>
      <c r="BQ155" s="35" t="e" cm="1">
        <f t="array" ref="BQ155">INDEX($DP$24:$EO$31,COLUMN(D150),$AY155)</f>
        <v>#N/A</v>
      </c>
      <c r="BR155" s="35" t="e" cm="1">
        <f t="array" ref="BR155">INDEX($DP$24:$EO$31,COLUMN(E150),$AY155)</f>
        <v>#N/A</v>
      </c>
      <c r="BS155" s="35" t="e" cm="1">
        <f t="array" ref="BS155">INDEX($DP$24:$EO$31,COLUMN(F150),$AY155)</f>
        <v>#N/A</v>
      </c>
      <c r="BT155" s="35" t="e" cm="1">
        <f t="array" ref="BT155">INDEX($DP$24:$EO$31,COLUMN(G150),$AY155)</f>
        <v>#N/A</v>
      </c>
      <c r="BU155" s="35" t="e" cm="1">
        <f t="array" ref="BU155">INDEX($DP$24:$EO$31,COLUMN(H150),$AY155)</f>
        <v>#N/A</v>
      </c>
      <c r="BV155" s="59" t="str" cm="1">
        <f t="array" aca="1" ref="BV155:BZ155" ca="1">IFERROR(ROUND(IF(IFERROR(BF155:BJ155/BF155:BJ155,0)=1,(IFERROR(AZ155:BD155*BP155,0)+IFERROR(BF155:BJ155*BQ155,0)+(SUM(BM155:BO155)-MIN(BM155:BO155))*BR155+BK155*BS155+BL155*BT155)*BU155+BK155*(1-BS155)+BL155*(1-BT155)+IF(AW155=1,BO155,0),""),2),"")</f>
        <v/>
      </c>
      <c r="BW155" s="48" t="str">
        <f ca="1"/>
        <v/>
      </c>
      <c r="BX155" s="48" t="str">
        <f ca="1"/>
        <v/>
      </c>
      <c r="BY155" s="48" t="str">
        <f ca="1"/>
        <v/>
      </c>
      <c r="BZ155" s="60" t="str">
        <f ca="1"/>
        <v/>
      </c>
      <c r="CA155" s="6"/>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6"/>
      <c r="DV155" s="6"/>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row>
    <row r="156" spans="1:162" x14ac:dyDescent="0.3">
      <c r="A156" s="5"/>
      <c r="B156" s="17" t="str">
        <f t="shared" si="54"/>
        <v/>
      </c>
      <c r="C156" s="23"/>
      <c r="D156" s="23"/>
      <c r="E156" s="23"/>
      <c r="F156" s="23"/>
      <c r="G156" s="23"/>
      <c r="H156" s="24"/>
      <c r="I156" s="24"/>
      <c r="J156" s="24"/>
      <c r="K156" s="24"/>
      <c r="L156" s="24"/>
      <c r="M156" s="24"/>
      <c r="N156" s="23"/>
      <c r="O156" s="24"/>
      <c r="P156" s="6"/>
      <c r="Q156" s="65">
        <f t="shared" si="55"/>
        <v>1</v>
      </c>
      <c r="R156" s="6" t="e">
        <f t="shared" si="61"/>
        <v>#N/A</v>
      </c>
      <c r="S156" s="6" t="e">
        <f t="shared" si="62"/>
        <v>#N/A</v>
      </c>
      <c r="T156" s="6" t="e">
        <f t="shared" si="63"/>
        <v>#N/A</v>
      </c>
      <c r="U156" s="6" t="e">
        <f t="shared" si="64"/>
        <v>#N/A</v>
      </c>
      <c r="V156" s="8" cm="1">
        <f t="array" ref="V156">IF(M156=0,0,IF(OR($DV$4=3,$DV$4=4),0,IF($DV$4=1,INDEX($DI$7:$DI$15,SUM(IF(M156&lt;$DH$7:$DH$15=TRUE,1,0))+1),VLOOKUP(M156,$DK$7:$DL$107,2,FALSE))))</f>
        <v>0</v>
      </c>
      <c r="W156" s="6" t="e">
        <f t="shared" si="53"/>
        <v>#N/A</v>
      </c>
      <c r="X156" s="65" cm="1">
        <f t="array" aca="1" ref="X156" ca="1">SUM(IF((IF(E156=0,INDIRECT(_xlfn.CONCAT($CQ$1,MATCH(F156,$CP$7:$CP$100,0)+6)):INDIRECT(_xlfn.CONCAT($CQ$1,MATCH(F156,$CP$7:$CP$100,0)+6+SUM(IF((F156=$CP$7:$CP$59)=TRUE,1,0))-1)),INDIRECT(_xlfn.CONCAT($CM$1,MATCH(E156,$CL$7:$CL$100,0)+6)):INDIRECT(_xlfn.CONCAT($CM$1,MATCH(E156,$CL$7:$CL$100,0)+6+SUM(IF((E156=$CL$7:$CL$59)=TRUE,1,0))-1)))*$S$3*$Q156)=0,0,1))</f>
        <v>2</v>
      </c>
      <c r="Y156" s="65" t="e" cm="1">
        <f t="array" aca="1" ref="Y156" ca="1">SUM(IF((TRANSPOSE(MMULT(MMULT(_xlfn.MUNIT(X156),IF(ROUND(MMULT(IF(E156=0,INDIRECT(_xlfn.CONCAT($CQ$1,MATCH(F156,$CP$7:$CP$100,0)+6)):INDIRECT(_xlfn.CONCAT($CQ$1,MATCH(F156,$CP$7:$CP$100,0)+6+SUM(IF((F156=$CP$7:$CP$59)=TRUE,1,0))-1)),INDIRECT(_xlfn.CONCAT($CM$1,MATCH(E156,$CL$7:$CL$100,0)+6)):INDIRECT(_xlfn.CONCAT($CM$1,MATCH(E156,$CL$7:$CL$100,0)+6+SUM(IF((E156=$CL$7:$CL$59)=TRUE,1,0))-1)))*$S$3*$Q156,1/TRANSPOSE(W156-INDIRECT(_xlfn.CONCAT($CI$1,MATCH(D156,$CH$7:$CH$100,0)+6)):INDIRECT(_xlfn.CONCAT($CI$1,MATCH(D156,$CH$7:$CH$100,0)+6+SUM(IF((D156=$CH$7:$CH$59)=TRUE,1,0))-1))*$R$3)),1)=1,1,0)),W156-INDIRECT(_xlfn.CONCAT($CI$1,MATCH(D156,$CH$7:$CH$100,0)+6)):INDIRECT(_xlfn.CONCAT($CI$1,MATCH(D156,$CH$7:$CH$100,0)+6+SUM(IF((D156=$CH$7:$CH$59)=TRUE,1,0))-1))*$R$3)))=0,0,1))</f>
        <v>#N/A</v>
      </c>
      <c r="Z156" s="65"/>
      <c r="AA156" s="65" t="str" cm="1">
        <f t="array" aca="1" ref="AA156" ca="1">IFERROR(ROUND(IF(_xlfn._xlws.SORT(TRANSPOSE(MMULT(MMULT(_xlfn.MUNIT(X156),IF(ROUND(MMULT(IF(E156=0,IF($DW$4=1,INDIRECT(_xlfn.CONCAT($CY$1,MATCH(F156,$CX$7:$CX$100,0)+6)):INDIRECT(_xlfn.CONCAT($CY$1,MATCH(F156,$CX$7:$CX$100,0)+6+SUM(IF((F156=$CX$7:$CX$59)=TRUE,1,0))-1)),INDIRECT(_xlfn.CONCAT($CQ$1,MATCH(F156,$CP$7:$CP$100,0)+6)):INDIRECT(_xlfn.CONCAT($CQ$1,MATCH(F156,$CP$7:$CP$100,0)+6+SUM(IF((F156=$CP$7:$CP$59)=TRUE,1,0))-1))),IF(OR($DW$4=2,$DW$4=3),INDIRECT(_xlfn.CONCAT($CU$1,MATCH(E156,$CT$7:$CT$100,0)+6)):INDIRECT(_xlfn.CONCAT($CU$1,MATCH(E156,$CT$7:$CT$100,0)+6+SUM(IF((E156=$CT$7:$CT$59)=TRUE,1,0))-1)),INDIRECT(_xlfn.CONCAT($CM$1,MATCH(E156,$CL$7:$CL$100,0)+6)):INDIRECT(_xlfn.CONCAT($CM$1,MATCH(E156,$CL$7:$CL$100,0)+6+SUM(IF((E156=$CL$7:$CL$59)=TRUE,1,0))-1))))*$S$3*IF(AND($DV$4=4,F156=0),1.1,1),1/TRANSPOSE(W156-INDIRECT(_xlfn.CONCAT($CI$1,MATCH(D156,$CH$7:$CH$100,0)+6)):INDIRECT(_xlfn.CONCAT($CI$1,MATCH(D156,$CH$7:$CH$100,0)+6+SUM(IF((D156=$CH$7:$CH$59)=TRUE,1,0))-1))*$R$3)),3)=1,1,0)),W156-INDIRECT(_xlfn.CONCAT($CI$1,MATCH(D156,$CH$7:$CH$100,0)+6)):INDIRECT(_xlfn.CONCAT($CI$1,MATCH(D156,$CH$7:$CH$100,0)+6+SUM(IF((D156=$CH$7:$CH$59)=TRUE,1,0))-1))*$R$3))/($S$3*$Q156),1,-1,TRUE)=0,"",_xlfn._xlws.SORT(TRANSPOSE(MMULT(MMULT(_xlfn.MUNIT(X156),IF(ROUND(MMULT(IF(E156=0,IF($DW$4=1,INDIRECT(_xlfn.CONCAT($CY$1,MATCH(F156,$CX$7:$CX$100,0)+6)):INDIRECT(_xlfn.CONCAT($CY$1,MATCH(F156,$CX$7:$CX$100,0)+6+SUM(IF((F156=$CX$7:$CX$59)=TRUE,1,0))-1)),INDIRECT(_xlfn.CONCAT($CQ$1,MATCH(F156,$CP$7:$CP$100,0)+6)):INDIRECT(_xlfn.CONCAT($CQ$1,MATCH(F156,$CP$7:$CP$100,0)+6+SUM(IF((F156=$CP$7:$CP$59)=TRUE,1,0))-1))),IF(OR($DW$4=2,$DW$4=3),INDIRECT(_xlfn.CONCAT($CU$1,MATCH(E156,$CT$7:$CT$100,0)+6)):INDIRECT(_xlfn.CONCAT($CU$1,MATCH(E156,$CT$7:$CT$100,0)+6+SUM(IF((E156=$CT$7:$CT$59)=TRUE,1,0))-1)),INDIRECT(_xlfn.CONCAT($CM$1,MATCH(E156,$CL$7:$CL$100,0)+6)):INDIRECT(_xlfn.CONCAT($CM$1,MATCH(E156,$CL$7:$CL$100,0)+6+SUM(IF((E156=$CL$7:$CL$59)=TRUE,1,0))-1))))*$S$3*IF(AND($DV$4=4,F156=0),1.1,1),1/TRANSPOSE(W156-INDIRECT(_xlfn.CONCAT($CI$1,MATCH(D156,$CH$7:$CH$100,0)+6)):INDIRECT(_xlfn.CONCAT($CI$1,MATCH(D156,$CH$7:$CH$100,0)+6+SUM(IF((D156=$CH$7:$CH$59)=TRUE,1,0))-1))*$R$3)),3)=1,1,0)),W156-INDIRECT(_xlfn.CONCAT($CI$1,MATCH(D156,$CH$7:$CH$100,0)+6)):INDIRECT(_xlfn.CONCAT($CI$1,MATCH(D156,$CH$7:$CH$100,0)+6+SUM(IF((D156=$CH$7:$CH$59)=TRUE,1,0))-1))*$R$3))/($S$3*$Q156),1,-1,TRUE)),1),"")</f>
        <v/>
      </c>
      <c r="AB156" s="65"/>
      <c r="AC156" s="65"/>
      <c r="AD156" s="65"/>
      <c r="AE156" s="65"/>
      <c r="AF156" s="65"/>
      <c r="AG156" s="65"/>
      <c r="AH156" s="65"/>
      <c r="AI156" s="6"/>
      <c r="AJ156" s="28" t="str">
        <f t="shared" ca="1" si="65"/>
        <v/>
      </c>
      <c r="AK156" s="29" t="str">
        <f t="shared" si="66"/>
        <v/>
      </c>
      <c r="AL156" s="29" t="str">
        <f t="shared" si="67"/>
        <v/>
      </c>
      <c r="AM156" s="29" t="str">
        <f t="shared" si="68"/>
        <v/>
      </c>
      <c r="AN156" s="112" t="str">
        <f t="shared" si="69"/>
        <v/>
      </c>
      <c r="AO156" s="28" t="str">
        <f t="shared" ca="1" si="56"/>
        <v/>
      </c>
      <c r="AP156" s="29" t="str">
        <f t="shared" si="57"/>
        <v/>
      </c>
      <c r="AQ156" s="29" t="str">
        <f t="shared" si="58"/>
        <v/>
      </c>
      <c r="AR156" s="29" t="str">
        <f t="shared" si="59"/>
        <v/>
      </c>
      <c r="AS156" s="30" t="str">
        <f t="shared" si="60"/>
        <v/>
      </c>
      <c r="AT156" s="6"/>
      <c r="AU156" s="20"/>
      <c r="AV156" s="20"/>
      <c r="AW156" s="44">
        <f t="shared" si="70"/>
        <v>12</v>
      </c>
      <c r="AX156" s="35" t="e">
        <f t="shared" si="71"/>
        <v>#N/A</v>
      </c>
      <c r="AY156" s="35" t="e" cm="1">
        <f t="array" ref="AY156">_xlfn.XMATCH(1,IF(IF((AU156=$DP$24:$EO$24)=TRUE,1,0)+IF((AV156=$DP$25:$EO$25)=TRUE,1,0)=2,1,0))</f>
        <v>#N/A</v>
      </c>
      <c r="AZ156" s="35" t="str" cm="1">
        <f t="array" aca="1" ref="AZ156:BD156" ca="1">AJ156:AN156</f>
        <v/>
      </c>
      <c r="BA156" s="35" t="str">
        <f ca="1"/>
        <v/>
      </c>
      <c r="BB156" s="35" t="str">
        <f ca="1"/>
        <v/>
      </c>
      <c r="BC156" s="35" t="str">
        <f ca="1"/>
        <v/>
      </c>
      <c r="BD156" s="35" t="str">
        <f ca="1"/>
        <v/>
      </c>
      <c r="BE156" s="35">
        <f t="shared" si="72"/>
        <v>0</v>
      </c>
      <c r="BF156" s="35" t="e" cm="1">
        <f t="array" ref="BF156">IF(AND(BE156=1,AX156&lt;&gt;1),VLOOKUP(E156,변환표준점수!$H$8:$O$60,_xlfn.XMATCH('표점 계산기'!$AU156,변환표준점수!$I$6:$O$6)+1,FALSE),IF(AND($E156=0,$DW$4=1),INDEX($CQ$7:$CQ$73,SUM(IF(AO156=$CY$7:$CY$59,ROW($A$1:$A$50),0))),IF(AND($E156&lt;&gt;0,$DW$4&lt;&gt;1),INDEX($CM$7:$CM$73,SUM(IF(AO156=$CU$7:$CU$59,ROW($A$1:$A$50),0))),AO156:AS156)))</f>
        <v>#N/A</v>
      </c>
      <c r="BG156" s="35"/>
      <c r="BH156" s="35"/>
      <c r="BI156" s="35"/>
      <c r="BJ156" s="35"/>
      <c r="BK156" s="35" t="e">
        <f>VLOOKUP(G156,변환표준점수!$X$8:$AM$16,_xlfn.XMATCH(AU156,변환표준점수!$Y$5:$AM$5)+IF(OR(AW156=6,AW156=7,AW156=10,AW156=11),IF(AX156=1,0,1),0)+1,FALSE)</f>
        <v>#N/A</v>
      </c>
      <c r="BL156" s="35" t="e">
        <f>VLOOKUP(H156,변환표준점수!$AO$8:$BE$16,_xlfn.XMATCH(AU156,변환표준점수!$AP$5:$BE$5)+IF(OR(AW156=3,AW156=6,AW156=8,AW156=9,AW156=10),IF(AX156=1,0,1),0)+1,FALSE)</f>
        <v>#N/A</v>
      </c>
      <c r="BM156" s="35" t="e">
        <f>IF(I156=0,VLOOKUP(K156,변환표준점수!$BU$8:$CF$62,'표점 계산기'!$AW156+1,FALSE),VLOOKUP(I156,변환표준점수!$BH$8:$BS$62,'표점 계산기'!$AW156+1,FALSE))</f>
        <v>#N/A</v>
      </c>
      <c r="BN156" s="35" t="e">
        <f>IF(J156=0,VLOOKUP(L156,변환표준점수!$BU$8:$CF$62,'표점 계산기'!$AW156+1,FALSE),VLOOKUP(J156,변환표준점수!$BH$8:$BS$62,'표점 계산기'!$AW156+1,FALSE))</f>
        <v>#N/A</v>
      </c>
      <c r="BO156" s="35" cm="1">
        <f t="array" ref="BO156">IF(M156=0,0,IF(OR(AW156=3,AW156=4),0,IF(AW156=1,INDEX($DI$7:$DI$15,SUM(IF(M156&lt;$DH$7:$DH$15=TRUE,1,0))+1),VLOOKUP(M156,변환표준점수!$BH$8:$BS$62,'표점 계산기'!AW156+1,FALSE))))</f>
        <v>0</v>
      </c>
      <c r="BP156" s="35" t="e" cm="1">
        <f t="array" ref="BP156">INDEX($DP$24:$EO$31,COLUMN(C151),$AY156)</f>
        <v>#N/A</v>
      </c>
      <c r="BQ156" s="35" t="e" cm="1">
        <f t="array" ref="BQ156">INDEX($DP$24:$EO$31,COLUMN(D151),$AY156)</f>
        <v>#N/A</v>
      </c>
      <c r="BR156" s="35" t="e" cm="1">
        <f t="array" ref="BR156">INDEX($DP$24:$EO$31,COLUMN(E151),$AY156)</f>
        <v>#N/A</v>
      </c>
      <c r="BS156" s="35" t="e" cm="1">
        <f t="array" ref="BS156">INDEX($DP$24:$EO$31,COLUMN(F151),$AY156)</f>
        <v>#N/A</v>
      </c>
      <c r="BT156" s="35" t="e" cm="1">
        <f t="array" ref="BT156">INDEX($DP$24:$EO$31,COLUMN(G151),$AY156)</f>
        <v>#N/A</v>
      </c>
      <c r="BU156" s="35" t="e" cm="1">
        <f t="array" ref="BU156">INDEX($DP$24:$EO$31,COLUMN(H151),$AY156)</f>
        <v>#N/A</v>
      </c>
      <c r="BV156" s="59" t="str" cm="1">
        <f t="array" aca="1" ref="BV156:BZ156" ca="1">IFERROR(ROUND(IF(IFERROR(BF156:BJ156/BF156:BJ156,0)=1,(IFERROR(AZ156:BD156*BP156,0)+IFERROR(BF156:BJ156*BQ156,0)+(SUM(BM156:BO156)-MIN(BM156:BO156))*BR156+BK156*BS156+BL156*BT156)*BU156+BK156*(1-BS156)+BL156*(1-BT156)+IF(AW156=1,BO156,0),""),2),"")</f>
        <v/>
      </c>
      <c r="BW156" s="48" t="str">
        <f ca="1"/>
        <v/>
      </c>
      <c r="BX156" s="48" t="str">
        <f ca="1"/>
        <v/>
      </c>
      <c r="BY156" s="48" t="str">
        <f ca="1"/>
        <v/>
      </c>
      <c r="BZ156" s="60" t="str">
        <f ca="1"/>
        <v/>
      </c>
      <c r="CA156" s="6"/>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6"/>
      <c r="DV156" s="6"/>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row>
    <row r="157" spans="1:162" x14ac:dyDescent="0.3">
      <c r="A157" s="5"/>
      <c r="B157" s="17" t="str">
        <f t="shared" si="54"/>
        <v/>
      </c>
      <c r="C157" s="23"/>
      <c r="D157" s="23"/>
      <c r="E157" s="23"/>
      <c r="F157" s="23"/>
      <c r="G157" s="23"/>
      <c r="H157" s="24"/>
      <c r="I157" s="24"/>
      <c r="J157" s="24"/>
      <c r="K157" s="24"/>
      <c r="L157" s="24"/>
      <c r="M157" s="24"/>
      <c r="N157" s="23"/>
      <c r="O157" s="24"/>
      <c r="P157" s="6"/>
      <c r="Q157" s="65">
        <f t="shared" si="55"/>
        <v>1</v>
      </c>
      <c r="R157" s="6" t="e">
        <f t="shared" si="61"/>
        <v>#N/A</v>
      </c>
      <c r="S157" s="6" t="e">
        <f t="shared" si="62"/>
        <v>#N/A</v>
      </c>
      <c r="T157" s="6" t="e">
        <f t="shared" si="63"/>
        <v>#N/A</v>
      </c>
      <c r="U157" s="6" t="e">
        <f t="shared" si="64"/>
        <v>#N/A</v>
      </c>
      <c r="V157" s="8" cm="1">
        <f t="array" ref="V157">IF(M157=0,0,IF(OR($DV$4=3,$DV$4=4),0,IF($DV$4=1,INDEX($DI$7:$DI$15,SUM(IF(M157&lt;$DH$7:$DH$15=TRUE,1,0))+1),VLOOKUP(M157,$DK$7:$DL$107,2,FALSE))))</f>
        <v>0</v>
      </c>
      <c r="W157" s="6" t="e">
        <f t="shared" si="53"/>
        <v>#N/A</v>
      </c>
      <c r="X157" s="65" cm="1">
        <f t="array" aca="1" ref="X157" ca="1">SUM(IF((IF(E157=0,INDIRECT(_xlfn.CONCAT($CQ$1,MATCH(F157,$CP$7:$CP$100,0)+6)):INDIRECT(_xlfn.CONCAT($CQ$1,MATCH(F157,$CP$7:$CP$100,0)+6+SUM(IF((F157=$CP$7:$CP$59)=TRUE,1,0))-1)),INDIRECT(_xlfn.CONCAT($CM$1,MATCH(E157,$CL$7:$CL$100,0)+6)):INDIRECT(_xlfn.CONCAT($CM$1,MATCH(E157,$CL$7:$CL$100,0)+6+SUM(IF((E157=$CL$7:$CL$59)=TRUE,1,0))-1)))*$S$3*$Q157)=0,0,1))</f>
        <v>2</v>
      </c>
      <c r="Y157" s="65" t="e" cm="1">
        <f t="array" aca="1" ref="Y157" ca="1">SUM(IF((TRANSPOSE(MMULT(MMULT(_xlfn.MUNIT(X157),IF(ROUND(MMULT(IF(E157=0,INDIRECT(_xlfn.CONCAT($CQ$1,MATCH(F157,$CP$7:$CP$100,0)+6)):INDIRECT(_xlfn.CONCAT($CQ$1,MATCH(F157,$CP$7:$CP$100,0)+6+SUM(IF((F157=$CP$7:$CP$59)=TRUE,1,0))-1)),INDIRECT(_xlfn.CONCAT($CM$1,MATCH(E157,$CL$7:$CL$100,0)+6)):INDIRECT(_xlfn.CONCAT($CM$1,MATCH(E157,$CL$7:$CL$100,0)+6+SUM(IF((E157=$CL$7:$CL$59)=TRUE,1,0))-1)))*$S$3*$Q157,1/TRANSPOSE(W157-INDIRECT(_xlfn.CONCAT($CI$1,MATCH(D157,$CH$7:$CH$100,0)+6)):INDIRECT(_xlfn.CONCAT($CI$1,MATCH(D157,$CH$7:$CH$100,0)+6+SUM(IF((D157=$CH$7:$CH$59)=TRUE,1,0))-1))*$R$3)),1)=1,1,0)),W157-INDIRECT(_xlfn.CONCAT($CI$1,MATCH(D157,$CH$7:$CH$100,0)+6)):INDIRECT(_xlfn.CONCAT($CI$1,MATCH(D157,$CH$7:$CH$100,0)+6+SUM(IF((D157=$CH$7:$CH$59)=TRUE,1,0))-1))*$R$3)))=0,0,1))</f>
        <v>#N/A</v>
      </c>
      <c r="Z157" s="65"/>
      <c r="AA157" s="65" t="str" cm="1">
        <f t="array" aca="1" ref="AA157" ca="1">IFERROR(ROUND(IF(_xlfn._xlws.SORT(TRANSPOSE(MMULT(MMULT(_xlfn.MUNIT(X157),IF(ROUND(MMULT(IF(E157=0,IF($DW$4=1,INDIRECT(_xlfn.CONCAT($CY$1,MATCH(F157,$CX$7:$CX$100,0)+6)):INDIRECT(_xlfn.CONCAT($CY$1,MATCH(F157,$CX$7:$CX$100,0)+6+SUM(IF((F157=$CX$7:$CX$59)=TRUE,1,0))-1)),INDIRECT(_xlfn.CONCAT($CQ$1,MATCH(F157,$CP$7:$CP$100,0)+6)):INDIRECT(_xlfn.CONCAT($CQ$1,MATCH(F157,$CP$7:$CP$100,0)+6+SUM(IF((F157=$CP$7:$CP$59)=TRUE,1,0))-1))),IF(OR($DW$4=2,$DW$4=3),INDIRECT(_xlfn.CONCAT($CU$1,MATCH(E157,$CT$7:$CT$100,0)+6)):INDIRECT(_xlfn.CONCAT($CU$1,MATCH(E157,$CT$7:$CT$100,0)+6+SUM(IF((E157=$CT$7:$CT$59)=TRUE,1,0))-1)),INDIRECT(_xlfn.CONCAT($CM$1,MATCH(E157,$CL$7:$CL$100,0)+6)):INDIRECT(_xlfn.CONCAT($CM$1,MATCH(E157,$CL$7:$CL$100,0)+6+SUM(IF((E157=$CL$7:$CL$59)=TRUE,1,0))-1))))*$S$3*IF(AND($DV$4=4,F157=0),1.1,1),1/TRANSPOSE(W157-INDIRECT(_xlfn.CONCAT($CI$1,MATCH(D157,$CH$7:$CH$100,0)+6)):INDIRECT(_xlfn.CONCAT($CI$1,MATCH(D157,$CH$7:$CH$100,0)+6+SUM(IF((D157=$CH$7:$CH$59)=TRUE,1,0))-1))*$R$3)),3)=1,1,0)),W157-INDIRECT(_xlfn.CONCAT($CI$1,MATCH(D157,$CH$7:$CH$100,0)+6)):INDIRECT(_xlfn.CONCAT($CI$1,MATCH(D157,$CH$7:$CH$100,0)+6+SUM(IF((D157=$CH$7:$CH$59)=TRUE,1,0))-1))*$R$3))/($S$3*$Q157),1,-1,TRUE)=0,"",_xlfn._xlws.SORT(TRANSPOSE(MMULT(MMULT(_xlfn.MUNIT(X157),IF(ROUND(MMULT(IF(E157=0,IF($DW$4=1,INDIRECT(_xlfn.CONCAT($CY$1,MATCH(F157,$CX$7:$CX$100,0)+6)):INDIRECT(_xlfn.CONCAT($CY$1,MATCH(F157,$CX$7:$CX$100,0)+6+SUM(IF((F157=$CX$7:$CX$59)=TRUE,1,0))-1)),INDIRECT(_xlfn.CONCAT($CQ$1,MATCH(F157,$CP$7:$CP$100,0)+6)):INDIRECT(_xlfn.CONCAT($CQ$1,MATCH(F157,$CP$7:$CP$100,0)+6+SUM(IF((F157=$CP$7:$CP$59)=TRUE,1,0))-1))),IF(OR($DW$4=2,$DW$4=3),INDIRECT(_xlfn.CONCAT($CU$1,MATCH(E157,$CT$7:$CT$100,0)+6)):INDIRECT(_xlfn.CONCAT($CU$1,MATCH(E157,$CT$7:$CT$100,0)+6+SUM(IF((E157=$CT$7:$CT$59)=TRUE,1,0))-1)),INDIRECT(_xlfn.CONCAT($CM$1,MATCH(E157,$CL$7:$CL$100,0)+6)):INDIRECT(_xlfn.CONCAT($CM$1,MATCH(E157,$CL$7:$CL$100,0)+6+SUM(IF((E157=$CL$7:$CL$59)=TRUE,1,0))-1))))*$S$3*IF(AND($DV$4=4,F157=0),1.1,1),1/TRANSPOSE(W157-INDIRECT(_xlfn.CONCAT($CI$1,MATCH(D157,$CH$7:$CH$100,0)+6)):INDIRECT(_xlfn.CONCAT($CI$1,MATCH(D157,$CH$7:$CH$100,0)+6+SUM(IF((D157=$CH$7:$CH$59)=TRUE,1,0))-1))*$R$3)),3)=1,1,0)),W157-INDIRECT(_xlfn.CONCAT($CI$1,MATCH(D157,$CH$7:$CH$100,0)+6)):INDIRECT(_xlfn.CONCAT($CI$1,MATCH(D157,$CH$7:$CH$100,0)+6+SUM(IF((D157=$CH$7:$CH$59)=TRUE,1,0))-1))*$R$3))/($S$3*$Q157),1,-1,TRUE)),1),"")</f>
        <v/>
      </c>
      <c r="AB157" s="65"/>
      <c r="AC157" s="65"/>
      <c r="AD157" s="65"/>
      <c r="AE157" s="65"/>
      <c r="AF157" s="65"/>
      <c r="AG157" s="65"/>
      <c r="AH157" s="65"/>
      <c r="AI157" s="6"/>
      <c r="AJ157" s="28" t="str">
        <f t="shared" ca="1" si="65"/>
        <v/>
      </c>
      <c r="AK157" s="29" t="str">
        <f t="shared" si="66"/>
        <v/>
      </c>
      <c r="AL157" s="29" t="str">
        <f t="shared" si="67"/>
        <v/>
      </c>
      <c r="AM157" s="29" t="str">
        <f t="shared" si="68"/>
        <v/>
      </c>
      <c r="AN157" s="112" t="str">
        <f t="shared" si="69"/>
        <v/>
      </c>
      <c r="AO157" s="28" t="str">
        <f t="shared" ca="1" si="56"/>
        <v/>
      </c>
      <c r="AP157" s="29" t="str">
        <f t="shared" si="57"/>
        <v/>
      </c>
      <c r="AQ157" s="29" t="str">
        <f t="shared" si="58"/>
        <v/>
      </c>
      <c r="AR157" s="29" t="str">
        <f t="shared" si="59"/>
        <v/>
      </c>
      <c r="AS157" s="30" t="str">
        <f t="shared" si="60"/>
        <v/>
      </c>
      <c r="AT157" s="6"/>
      <c r="AU157" s="20"/>
      <c r="AV157" s="20"/>
      <c r="AW157" s="44">
        <f t="shared" si="70"/>
        <v>12</v>
      </c>
      <c r="AX157" s="35" t="e">
        <f t="shared" si="71"/>
        <v>#N/A</v>
      </c>
      <c r="AY157" s="35" t="e" cm="1">
        <f t="array" ref="AY157">_xlfn.XMATCH(1,IF(IF((AU157=$DP$24:$EO$24)=TRUE,1,0)+IF((AV157=$DP$25:$EO$25)=TRUE,1,0)=2,1,0))</f>
        <v>#N/A</v>
      </c>
      <c r="AZ157" s="35" t="str" cm="1">
        <f t="array" aca="1" ref="AZ157:BD157" ca="1">AJ157:AN157</f>
        <v/>
      </c>
      <c r="BA157" s="35" t="str">
        <f ca="1"/>
        <v/>
      </c>
      <c r="BB157" s="35" t="str">
        <f ca="1"/>
        <v/>
      </c>
      <c r="BC157" s="35" t="str">
        <f ca="1"/>
        <v/>
      </c>
      <c r="BD157" s="35" t="str">
        <f ca="1"/>
        <v/>
      </c>
      <c r="BE157" s="35">
        <f t="shared" si="72"/>
        <v>0</v>
      </c>
      <c r="BF157" s="35" t="e" cm="1">
        <f t="array" ref="BF157">IF(AND(BE157=1,AX157&lt;&gt;1),VLOOKUP(E157,변환표준점수!$H$8:$O$60,_xlfn.XMATCH('표점 계산기'!$AU157,변환표준점수!$I$6:$O$6)+1,FALSE),IF(AND($E157=0,$DW$4=1),INDEX($CQ$7:$CQ$73,SUM(IF(AO157=$CY$7:$CY$59,ROW($A$1:$A$50),0))),IF(AND($E157&lt;&gt;0,$DW$4&lt;&gt;1),INDEX($CM$7:$CM$73,SUM(IF(AO157=$CU$7:$CU$59,ROW($A$1:$A$50),0))),AO157:AS157)))</f>
        <v>#N/A</v>
      </c>
      <c r="BG157" s="35"/>
      <c r="BH157" s="35"/>
      <c r="BI157" s="35"/>
      <c r="BJ157" s="35"/>
      <c r="BK157" s="35" t="e">
        <f>VLOOKUP(G157,변환표준점수!$X$8:$AM$16,_xlfn.XMATCH(AU157,변환표준점수!$Y$5:$AM$5)+IF(OR(AW157=6,AW157=7,AW157=10,AW157=11),IF(AX157=1,0,1),0)+1,FALSE)</f>
        <v>#N/A</v>
      </c>
      <c r="BL157" s="35" t="e">
        <f>VLOOKUP(H157,변환표준점수!$AO$8:$BE$16,_xlfn.XMATCH(AU157,변환표준점수!$AP$5:$BE$5)+IF(OR(AW157=3,AW157=6,AW157=8,AW157=9,AW157=10),IF(AX157=1,0,1),0)+1,FALSE)</f>
        <v>#N/A</v>
      </c>
      <c r="BM157" s="35" t="e">
        <f>IF(I157=0,VLOOKUP(K157,변환표준점수!$BU$8:$CF$62,'표점 계산기'!$AW157+1,FALSE),VLOOKUP(I157,변환표준점수!$BH$8:$BS$62,'표점 계산기'!$AW157+1,FALSE))</f>
        <v>#N/A</v>
      </c>
      <c r="BN157" s="35" t="e">
        <f>IF(J157=0,VLOOKUP(L157,변환표준점수!$BU$8:$CF$62,'표점 계산기'!$AW157+1,FALSE),VLOOKUP(J157,변환표준점수!$BH$8:$BS$62,'표점 계산기'!$AW157+1,FALSE))</f>
        <v>#N/A</v>
      </c>
      <c r="BO157" s="35" cm="1">
        <f t="array" ref="BO157">IF(M157=0,0,IF(OR(AW157=3,AW157=4),0,IF(AW157=1,INDEX($DI$7:$DI$15,SUM(IF(M157&lt;$DH$7:$DH$15=TRUE,1,0))+1),VLOOKUP(M157,변환표준점수!$BH$8:$BS$62,'표점 계산기'!AW157+1,FALSE))))</f>
        <v>0</v>
      </c>
      <c r="BP157" s="35" t="e" cm="1">
        <f t="array" ref="BP157">INDEX($DP$24:$EO$31,COLUMN(C152),$AY157)</f>
        <v>#N/A</v>
      </c>
      <c r="BQ157" s="35" t="e" cm="1">
        <f t="array" ref="BQ157">INDEX($DP$24:$EO$31,COLUMN(D152),$AY157)</f>
        <v>#N/A</v>
      </c>
      <c r="BR157" s="35" t="e" cm="1">
        <f t="array" ref="BR157">INDEX($DP$24:$EO$31,COLUMN(E152),$AY157)</f>
        <v>#N/A</v>
      </c>
      <c r="BS157" s="35" t="e" cm="1">
        <f t="array" ref="BS157">INDEX($DP$24:$EO$31,COLUMN(F152),$AY157)</f>
        <v>#N/A</v>
      </c>
      <c r="BT157" s="35" t="e" cm="1">
        <f t="array" ref="BT157">INDEX($DP$24:$EO$31,COLUMN(G152),$AY157)</f>
        <v>#N/A</v>
      </c>
      <c r="BU157" s="35" t="e" cm="1">
        <f t="array" ref="BU157">INDEX($DP$24:$EO$31,COLUMN(H152),$AY157)</f>
        <v>#N/A</v>
      </c>
      <c r="BV157" s="59" t="str" cm="1">
        <f t="array" aca="1" ref="BV157:BZ157" ca="1">IFERROR(ROUND(IF(IFERROR(BF157:BJ157/BF157:BJ157,0)=1,(IFERROR(AZ157:BD157*BP157,0)+IFERROR(BF157:BJ157*BQ157,0)+(SUM(BM157:BO157)-MIN(BM157:BO157))*BR157+BK157*BS157+BL157*BT157)*BU157+BK157*(1-BS157)+BL157*(1-BT157)+IF(AW157=1,BO157,0),""),2),"")</f>
        <v/>
      </c>
      <c r="BW157" s="48" t="str">
        <f ca="1"/>
        <v/>
      </c>
      <c r="BX157" s="48" t="str">
        <f ca="1"/>
        <v/>
      </c>
      <c r="BY157" s="48" t="str">
        <f ca="1"/>
        <v/>
      </c>
      <c r="BZ157" s="60" t="str">
        <f ca="1"/>
        <v/>
      </c>
      <c r="CA157" s="6"/>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6"/>
      <c r="DV157" s="6"/>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row>
    <row r="158" spans="1:162" x14ac:dyDescent="0.3">
      <c r="A158" s="5"/>
      <c r="B158" s="17" t="str">
        <f t="shared" si="54"/>
        <v/>
      </c>
      <c r="C158" s="23"/>
      <c r="D158" s="23"/>
      <c r="E158" s="23"/>
      <c r="F158" s="23"/>
      <c r="G158" s="23"/>
      <c r="H158" s="24"/>
      <c r="I158" s="24"/>
      <c r="J158" s="24"/>
      <c r="K158" s="24"/>
      <c r="L158" s="24"/>
      <c r="M158" s="24"/>
      <c r="N158" s="23"/>
      <c r="O158" s="24"/>
      <c r="P158" s="6"/>
      <c r="Q158" s="65">
        <f t="shared" si="55"/>
        <v>1</v>
      </c>
      <c r="R158" s="6" t="e">
        <f t="shared" si="61"/>
        <v>#N/A</v>
      </c>
      <c r="S158" s="6" t="e">
        <f t="shared" si="62"/>
        <v>#N/A</v>
      </c>
      <c r="T158" s="6" t="e">
        <f t="shared" si="63"/>
        <v>#N/A</v>
      </c>
      <c r="U158" s="6" t="e">
        <f t="shared" si="64"/>
        <v>#N/A</v>
      </c>
      <c r="V158" s="8" cm="1">
        <f t="array" ref="V158">IF(M158=0,0,IF(OR($DV$4=3,$DV$4=4),0,IF($DV$4=1,INDEX($DI$7:$DI$15,SUM(IF(M158&lt;$DH$7:$DH$15=TRUE,1,0))+1),VLOOKUP(M158,$DK$7:$DL$107,2,FALSE))))</f>
        <v>0</v>
      </c>
      <c r="W158" s="6" t="e">
        <f t="shared" si="53"/>
        <v>#N/A</v>
      </c>
      <c r="X158" s="65" cm="1">
        <f t="array" aca="1" ref="X158" ca="1">SUM(IF((IF(E158=0,INDIRECT(_xlfn.CONCAT($CQ$1,MATCH(F158,$CP$7:$CP$100,0)+6)):INDIRECT(_xlfn.CONCAT($CQ$1,MATCH(F158,$CP$7:$CP$100,0)+6+SUM(IF((F158=$CP$7:$CP$59)=TRUE,1,0))-1)),INDIRECT(_xlfn.CONCAT($CM$1,MATCH(E158,$CL$7:$CL$100,0)+6)):INDIRECT(_xlfn.CONCAT($CM$1,MATCH(E158,$CL$7:$CL$100,0)+6+SUM(IF((E158=$CL$7:$CL$59)=TRUE,1,0))-1)))*$S$3*$Q158)=0,0,1))</f>
        <v>2</v>
      </c>
      <c r="Y158" s="65" t="e" cm="1">
        <f t="array" aca="1" ref="Y158" ca="1">SUM(IF((TRANSPOSE(MMULT(MMULT(_xlfn.MUNIT(X158),IF(ROUND(MMULT(IF(E158=0,INDIRECT(_xlfn.CONCAT($CQ$1,MATCH(F158,$CP$7:$CP$100,0)+6)):INDIRECT(_xlfn.CONCAT($CQ$1,MATCH(F158,$CP$7:$CP$100,0)+6+SUM(IF((F158=$CP$7:$CP$59)=TRUE,1,0))-1)),INDIRECT(_xlfn.CONCAT($CM$1,MATCH(E158,$CL$7:$CL$100,0)+6)):INDIRECT(_xlfn.CONCAT($CM$1,MATCH(E158,$CL$7:$CL$100,0)+6+SUM(IF((E158=$CL$7:$CL$59)=TRUE,1,0))-1)))*$S$3*$Q158,1/TRANSPOSE(W158-INDIRECT(_xlfn.CONCAT($CI$1,MATCH(D158,$CH$7:$CH$100,0)+6)):INDIRECT(_xlfn.CONCAT($CI$1,MATCH(D158,$CH$7:$CH$100,0)+6+SUM(IF((D158=$CH$7:$CH$59)=TRUE,1,0))-1))*$R$3)),1)=1,1,0)),W158-INDIRECT(_xlfn.CONCAT($CI$1,MATCH(D158,$CH$7:$CH$100,0)+6)):INDIRECT(_xlfn.CONCAT($CI$1,MATCH(D158,$CH$7:$CH$100,0)+6+SUM(IF((D158=$CH$7:$CH$59)=TRUE,1,0))-1))*$R$3)))=0,0,1))</f>
        <v>#N/A</v>
      </c>
      <c r="Z158" s="65"/>
      <c r="AA158" s="65" t="str" cm="1">
        <f t="array" aca="1" ref="AA158" ca="1">IFERROR(ROUND(IF(_xlfn._xlws.SORT(TRANSPOSE(MMULT(MMULT(_xlfn.MUNIT(X158),IF(ROUND(MMULT(IF(E158=0,IF($DW$4=1,INDIRECT(_xlfn.CONCAT($CY$1,MATCH(F158,$CX$7:$CX$100,0)+6)):INDIRECT(_xlfn.CONCAT($CY$1,MATCH(F158,$CX$7:$CX$100,0)+6+SUM(IF((F158=$CX$7:$CX$59)=TRUE,1,0))-1)),INDIRECT(_xlfn.CONCAT($CQ$1,MATCH(F158,$CP$7:$CP$100,0)+6)):INDIRECT(_xlfn.CONCAT($CQ$1,MATCH(F158,$CP$7:$CP$100,0)+6+SUM(IF((F158=$CP$7:$CP$59)=TRUE,1,0))-1))),IF(OR($DW$4=2,$DW$4=3),INDIRECT(_xlfn.CONCAT($CU$1,MATCH(E158,$CT$7:$CT$100,0)+6)):INDIRECT(_xlfn.CONCAT($CU$1,MATCH(E158,$CT$7:$CT$100,0)+6+SUM(IF((E158=$CT$7:$CT$59)=TRUE,1,0))-1)),INDIRECT(_xlfn.CONCAT($CM$1,MATCH(E158,$CL$7:$CL$100,0)+6)):INDIRECT(_xlfn.CONCAT($CM$1,MATCH(E158,$CL$7:$CL$100,0)+6+SUM(IF((E158=$CL$7:$CL$59)=TRUE,1,0))-1))))*$S$3*IF(AND($DV$4=4,F158=0),1.1,1),1/TRANSPOSE(W158-INDIRECT(_xlfn.CONCAT($CI$1,MATCH(D158,$CH$7:$CH$100,0)+6)):INDIRECT(_xlfn.CONCAT($CI$1,MATCH(D158,$CH$7:$CH$100,0)+6+SUM(IF((D158=$CH$7:$CH$59)=TRUE,1,0))-1))*$R$3)),3)=1,1,0)),W158-INDIRECT(_xlfn.CONCAT($CI$1,MATCH(D158,$CH$7:$CH$100,0)+6)):INDIRECT(_xlfn.CONCAT($CI$1,MATCH(D158,$CH$7:$CH$100,0)+6+SUM(IF((D158=$CH$7:$CH$59)=TRUE,1,0))-1))*$R$3))/($S$3*$Q158),1,-1,TRUE)=0,"",_xlfn._xlws.SORT(TRANSPOSE(MMULT(MMULT(_xlfn.MUNIT(X158),IF(ROUND(MMULT(IF(E158=0,IF($DW$4=1,INDIRECT(_xlfn.CONCAT($CY$1,MATCH(F158,$CX$7:$CX$100,0)+6)):INDIRECT(_xlfn.CONCAT($CY$1,MATCH(F158,$CX$7:$CX$100,0)+6+SUM(IF((F158=$CX$7:$CX$59)=TRUE,1,0))-1)),INDIRECT(_xlfn.CONCAT($CQ$1,MATCH(F158,$CP$7:$CP$100,0)+6)):INDIRECT(_xlfn.CONCAT($CQ$1,MATCH(F158,$CP$7:$CP$100,0)+6+SUM(IF((F158=$CP$7:$CP$59)=TRUE,1,0))-1))),IF(OR($DW$4=2,$DW$4=3),INDIRECT(_xlfn.CONCAT($CU$1,MATCH(E158,$CT$7:$CT$100,0)+6)):INDIRECT(_xlfn.CONCAT($CU$1,MATCH(E158,$CT$7:$CT$100,0)+6+SUM(IF((E158=$CT$7:$CT$59)=TRUE,1,0))-1)),INDIRECT(_xlfn.CONCAT($CM$1,MATCH(E158,$CL$7:$CL$100,0)+6)):INDIRECT(_xlfn.CONCAT($CM$1,MATCH(E158,$CL$7:$CL$100,0)+6+SUM(IF((E158=$CL$7:$CL$59)=TRUE,1,0))-1))))*$S$3*IF(AND($DV$4=4,F158=0),1.1,1),1/TRANSPOSE(W158-INDIRECT(_xlfn.CONCAT($CI$1,MATCH(D158,$CH$7:$CH$100,0)+6)):INDIRECT(_xlfn.CONCAT($CI$1,MATCH(D158,$CH$7:$CH$100,0)+6+SUM(IF((D158=$CH$7:$CH$59)=TRUE,1,0))-1))*$R$3)),3)=1,1,0)),W158-INDIRECT(_xlfn.CONCAT($CI$1,MATCH(D158,$CH$7:$CH$100,0)+6)):INDIRECT(_xlfn.CONCAT($CI$1,MATCH(D158,$CH$7:$CH$100,0)+6+SUM(IF((D158=$CH$7:$CH$59)=TRUE,1,0))-1))*$R$3))/($S$3*$Q158),1,-1,TRUE)),1),"")</f>
        <v/>
      </c>
      <c r="AB158" s="65"/>
      <c r="AC158" s="65"/>
      <c r="AD158" s="65"/>
      <c r="AE158" s="65"/>
      <c r="AF158" s="65"/>
      <c r="AG158" s="65"/>
      <c r="AH158" s="65"/>
      <c r="AI158" s="6"/>
      <c r="AJ158" s="28" t="str">
        <f t="shared" ca="1" si="65"/>
        <v/>
      </c>
      <c r="AK158" s="29" t="str">
        <f t="shared" si="66"/>
        <v/>
      </c>
      <c r="AL158" s="29" t="str">
        <f t="shared" si="67"/>
        <v/>
      </c>
      <c r="AM158" s="29" t="str">
        <f t="shared" si="68"/>
        <v/>
      </c>
      <c r="AN158" s="112" t="str">
        <f t="shared" si="69"/>
        <v/>
      </c>
      <c r="AO158" s="28" t="str">
        <f t="shared" ca="1" si="56"/>
        <v/>
      </c>
      <c r="AP158" s="29" t="str">
        <f t="shared" si="57"/>
        <v/>
      </c>
      <c r="AQ158" s="29" t="str">
        <f t="shared" si="58"/>
        <v/>
      </c>
      <c r="AR158" s="29" t="str">
        <f t="shared" si="59"/>
        <v/>
      </c>
      <c r="AS158" s="30" t="str">
        <f t="shared" si="60"/>
        <v/>
      </c>
      <c r="AT158" s="6"/>
      <c r="AU158" s="20"/>
      <c r="AV158" s="20"/>
      <c r="AW158" s="44">
        <f t="shared" si="70"/>
        <v>12</v>
      </c>
      <c r="AX158" s="35" t="e">
        <f t="shared" si="71"/>
        <v>#N/A</v>
      </c>
      <c r="AY158" s="35" t="e" cm="1">
        <f t="array" ref="AY158">_xlfn.XMATCH(1,IF(IF((AU158=$DP$24:$EO$24)=TRUE,1,0)+IF((AV158=$DP$25:$EO$25)=TRUE,1,0)=2,1,0))</f>
        <v>#N/A</v>
      </c>
      <c r="AZ158" s="35" t="str" cm="1">
        <f t="array" aca="1" ref="AZ158:BD158" ca="1">AJ158:AN158</f>
        <v/>
      </c>
      <c r="BA158" s="35" t="str">
        <f ca="1"/>
        <v/>
      </c>
      <c r="BB158" s="35" t="str">
        <f ca="1"/>
        <v/>
      </c>
      <c r="BC158" s="35" t="str">
        <f ca="1"/>
        <v/>
      </c>
      <c r="BD158" s="35" t="str">
        <f ca="1"/>
        <v/>
      </c>
      <c r="BE158" s="35">
        <f t="shared" si="72"/>
        <v>0</v>
      </c>
      <c r="BF158" s="35" t="e" cm="1">
        <f t="array" ref="BF158">IF(AND(BE158=1,AX158&lt;&gt;1),VLOOKUP(E158,변환표준점수!$H$8:$O$60,_xlfn.XMATCH('표점 계산기'!$AU158,변환표준점수!$I$6:$O$6)+1,FALSE),IF(AND($E158=0,$DW$4=1),INDEX($CQ$7:$CQ$73,SUM(IF(AO158=$CY$7:$CY$59,ROW($A$1:$A$50),0))),IF(AND($E158&lt;&gt;0,$DW$4&lt;&gt;1),INDEX($CM$7:$CM$73,SUM(IF(AO158=$CU$7:$CU$59,ROW($A$1:$A$50),0))),AO158:AS158)))</f>
        <v>#N/A</v>
      </c>
      <c r="BG158" s="35"/>
      <c r="BH158" s="35"/>
      <c r="BI158" s="35"/>
      <c r="BJ158" s="35"/>
      <c r="BK158" s="35" t="e">
        <f>VLOOKUP(G158,변환표준점수!$X$8:$AM$16,_xlfn.XMATCH(AU158,변환표준점수!$Y$5:$AM$5)+IF(OR(AW158=6,AW158=7,AW158=10,AW158=11),IF(AX158=1,0,1),0)+1,FALSE)</f>
        <v>#N/A</v>
      </c>
      <c r="BL158" s="35" t="e">
        <f>VLOOKUP(H158,변환표준점수!$AO$8:$BE$16,_xlfn.XMATCH(AU158,변환표준점수!$AP$5:$BE$5)+IF(OR(AW158=3,AW158=6,AW158=8,AW158=9,AW158=10),IF(AX158=1,0,1),0)+1,FALSE)</f>
        <v>#N/A</v>
      </c>
      <c r="BM158" s="35" t="e">
        <f>IF(I158=0,VLOOKUP(K158,변환표준점수!$BU$8:$CF$62,'표점 계산기'!$AW158+1,FALSE),VLOOKUP(I158,변환표준점수!$BH$8:$BS$62,'표점 계산기'!$AW158+1,FALSE))</f>
        <v>#N/A</v>
      </c>
      <c r="BN158" s="35" t="e">
        <f>IF(J158=0,VLOOKUP(L158,변환표준점수!$BU$8:$CF$62,'표점 계산기'!$AW158+1,FALSE),VLOOKUP(J158,변환표준점수!$BH$8:$BS$62,'표점 계산기'!$AW158+1,FALSE))</f>
        <v>#N/A</v>
      </c>
      <c r="BO158" s="35" cm="1">
        <f t="array" ref="BO158">IF(M158=0,0,IF(OR(AW158=3,AW158=4),0,IF(AW158=1,INDEX($DI$7:$DI$15,SUM(IF(M158&lt;$DH$7:$DH$15=TRUE,1,0))+1),VLOOKUP(M158,변환표준점수!$BH$8:$BS$62,'표점 계산기'!AW158+1,FALSE))))</f>
        <v>0</v>
      </c>
      <c r="BP158" s="35" t="e" cm="1">
        <f t="array" ref="BP158">INDEX($DP$24:$EO$31,COLUMN(C153),$AY158)</f>
        <v>#N/A</v>
      </c>
      <c r="BQ158" s="35" t="e" cm="1">
        <f t="array" ref="BQ158">INDEX($DP$24:$EO$31,COLUMN(D153),$AY158)</f>
        <v>#N/A</v>
      </c>
      <c r="BR158" s="35" t="e" cm="1">
        <f t="array" ref="BR158">INDEX($DP$24:$EO$31,COLUMN(E153),$AY158)</f>
        <v>#N/A</v>
      </c>
      <c r="BS158" s="35" t="e" cm="1">
        <f t="array" ref="BS158">INDEX($DP$24:$EO$31,COLUMN(F153),$AY158)</f>
        <v>#N/A</v>
      </c>
      <c r="BT158" s="35" t="e" cm="1">
        <f t="array" ref="BT158">INDEX($DP$24:$EO$31,COLUMN(G153),$AY158)</f>
        <v>#N/A</v>
      </c>
      <c r="BU158" s="35" t="e" cm="1">
        <f t="array" ref="BU158">INDEX($DP$24:$EO$31,COLUMN(H153),$AY158)</f>
        <v>#N/A</v>
      </c>
      <c r="BV158" s="59" t="str" cm="1">
        <f t="array" aca="1" ref="BV158:BZ158" ca="1">IFERROR(ROUND(IF(IFERROR(BF158:BJ158/BF158:BJ158,0)=1,(IFERROR(AZ158:BD158*BP158,0)+IFERROR(BF158:BJ158*BQ158,0)+(SUM(BM158:BO158)-MIN(BM158:BO158))*BR158+BK158*BS158+BL158*BT158)*BU158+BK158*(1-BS158)+BL158*(1-BT158)+IF(AW158=1,BO158,0),""),2),"")</f>
        <v/>
      </c>
      <c r="BW158" s="48" t="str">
        <f ca="1"/>
        <v/>
      </c>
      <c r="BX158" s="48" t="str">
        <f ca="1"/>
        <v/>
      </c>
      <c r="BY158" s="48" t="str">
        <f ca="1"/>
        <v/>
      </c>
      <c r="BZ158" s="60" t="str">
        <f ca="1"/>
        <v/>
      </c>
      <c r="CA158" s="6"/>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6"/>
      <c r="DV158" s="6"/>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row>
    <row r="159" spans="1:162" x14ac:dyDescent="0.3">
      <c r="A159" s="5"/>
      <c r="B159" s="17" t="str">
        <f t="shared" si="54"/>
        <v/>
      </c>
      <c r="C159" s="23"/>
      <c r="D159" s="23"/>
      <c r="E159" s="23"/>
      <c r="F159" s="23"/>
      <c r="G159" s="23"/>
      <c r="H159" s="24"/>
      <c r="I159" s="24"/>
      <c r="J159" s="24"/>
      <c r="K159" s="24"/>
      <c r="L159" s="24"/>
      <c r="M159" s="24"/>
      <c r="N159" s="23"/>
      <c r="O159" s="24"/>
      <c r="P159" s="6"/>
      <c r="Q159" s="65">
        <f t="shared" si="55"/>
        <v>1</v>
      </c>
      <c r="R159" s="6" t="e">
        <f t="shared" si="61"/>
        <v>#N/A</v>
      </c>
      <c r="S159" s="6" t="e">
        <f t="shared" si="62"/>
        <v>#N/A</v>
      </c>
      <c r="T159" s="6" t="e">
        <f t="shared" si="63"/>
        <v>#N/A</v>
      </c>
      <c r="U159" s="6" t="e">
        <f t="shared" si="64"/>
        <v>#N/A</v>
      </c>
      <c r="V159" s="8" cm="1">
        <f t="array" ref="V159">IF(M159=0,0,IF(OR($DV$4=3,$DV$4=4),0,IF($DV$4=1,INDEX($DI$7:$DI$15,SUM(IF(M159&lt;$DH$7:$DH$15=TRUE,1,0))+1),VLOOKUP(M159,$DK$7:$DL$107,2,FALSE))))</f>
        <v>0</v>
      </c>
      <c r="W159" s="6" t="e">
        <f t="shared" si="53"/>
        <v>#N/A</v>
      </c>
      <c r="X159" s="65" cm="1">
        <f t="array" aca="1" ref="X159" ca="1">SUM(IF((IF(E159=0,INDIRECT(_xlfn.CONCAT($CQ$1,MATCH(F159,$CP$7:$CP$100,0)+6)):INDIRECT(_xlfn.CONCAT($CQ$1,MATCH(F159,$CP$7:$CP$100,0)+6+SUM(IF((F159=$CP$7:$CP$59)=TRUE,1,0))-1)),INDIRECT(_xlfn.CONCAT($CM$1,MATCH(E159,$CL$7:$CL$100,0)+6)):INDIRECT(_xlfn.CONCAT($CM$1,MATCH(E159,$CL$7:$CL$100,0)+6+SUM(IF((E159=$CL$7:$CL$59)=TRUE,1,0))-1)))*$S$3*$Q159)=0,0,1))</f>
        <v>2</v>
      </c>
      <c r="Y159" s="65" t="e" cm="1">
        <f t="array" aca="1" ref="Y159" ca="1">SUM(IF((TRANSPOSE(MMULT(MMULT(_xlfn.MUNIT(X159),IF(ROUND(MMULT(IF(E159=0,INDIRECT(_xlfn.CONCAT($CQ$1,MATCH(F159,$CP$7:$CP$100,0)+6)):INDIRECT(_xlfn.CONCAT($CQ$1,MATCH(F159,$CP$7:$CP$100,0)+6+SUM(IF((F159=$CP$7:$CP$59)=TRUE,1,0))-1)),INDIRECT(_xlfn.CONCAT($CM$1,MATCH(E159,$CL$7:$CL$100,0)+6)):INDIRECT(_xlfn.CONCAT($CM$1,MATCH(E159,$CL$7:$CL$100,0)+6+SUM(IF((E159=$CL$7:$CL$59)=TRUE,1,0))-1)))*$S$3*$Q159,1/TRANSPOSE(W159-INDIRECT(_xlfn.CONCAT($CI$1,MATCH(D159,$CH$7:$CH$100,0)+6)):INDIRECT(_xlfn.CONCAT($CI$1,MATCH(D159,$CH$7:$CH$100,0)+6+SUM(IF((D159=$CH$7:$CH$59)=TRUE,1,0))-1))*$R$3)),1)=1,1,0)),W159-INDIRECT(_xlfn.CONCAT($CI$1,MATCH(D159,$CH$7:$CH$100,0)+6)):INDIRECT(_xlfn.CONCAT($CI$1,MATCH(D159,$CH$7:$CH$100,0)+6+SUM(IF((D159=$CH$7:$CH$59)=TRUE,1,0))-1))*$R$3)))=0,0,1))</f>
        <v>#N/A</v>
      </c>
      <c r="Z159" s="65"/>
      <c r="AA159" s="65" t="str" cm="1">
        <f t="array" aca="1" ref="AA159" ca="1">IFERROR(ROUND(IF(_xlfn._xlws.SORT(TRANSPOSE(MMULT(MMULT(_xlfn.MUNIT(X159),IF(ROUND(MMULT(IF(E159=0,IF($DW$4=1,INDIRECT(_xlfn.CONCAT($CY$1,MATCH(F159,$CX$7:$CX$100,0)+6)):INDIRECT(_xlfn.CONCAT($CY$1,MATCH(F159,$CX$7:$CX$100,0)+6+SUM(IF((F159=$CX$7:$CX$59)=TRUE,1,0))-1)),INDIRECT(_xlfn.CONCAT($CQ$1,MATCH(F159,$CP$7:$CP$100,0)+6)):INDIRECT(_xlfn.CONCAT($CQ$1,MATCH(F159,$CP$7:$CP$100,0)+6+SUM(IF((F159=$CP$7:$CP$59)=TRUE,1,0))-1))),IF(OR($DW$4=2,$DW$4=3),INDIRECT(_xlfn.CONCAT($CU$1,MATCH(E159,$CT$7:$CT$100,0)+6)):INDIRECT(_xlfn.CONCAT($CU$1,MATCH(E159,$CT$7:$CT$100,0)+6+SUM(IF((E159=$CT$7:$CT$59)=TRUE,1,0))-1)),INDIRECT(_xlfn.CONCAT($CM$1,MATCH(E159,$CL$7:$CL$100,0)+6)):INDIRECT(_xlfn.CONCAT($CM$1,MATCH(E159,$CL$7:$CL$100,0)+6+SUM(IF((E159=$CL$7:$CL$59)=TRUE,1,0))-1))))*$S$3*IF(AND($DV$4=4,F159=0),1.1,1),1/TRANSPOSE(W159-INDIRECT(_xlfn.CONCAT($CI$1,MATCH(D159,$CH$7:$CH$100,0)+6)):INDIRECT(_xlfn.CONCAT($CI$1,MATCH(D159,$CH$7:$CH$100,0)+6+SUM(IF((D159=$CH$7:$CH$59)=TRUE,1,0))-1))*$R$3)),3)=1,1,0)),W159-INDIRECT(_xlfn.CONCAT($CI$1,MATCH(D159,$CH$7:$CH$100,0)+6)):INDIRECT(_xlfn.CONCAT($CI$1,MATCH(D159,$CH$7:$CH$100,0)+6+SUM(IF((D159=$CH$7:$CH$59)=TRUE,1,0))-1))*$R$3))/($S$3*$Q159),1,-1,TRUE)=0,"",_xlfn._xlws.SORT(TRANSPOSE(MMULT(MMULT(_xlfn.MUNIT(X159),IF(ROUND(MMULT(IF(E159=0,IF($DW$4=1,INDIRECT(_xlfn.CONCAT($CY$1,MATCH(F159,$CX$7:$CX$100,0)+6)):INDIRECT(_xlfn.CONCAT($CY$1,MATCH(F159,$CX$7:$CX$100,0)+6+SUM(IF((F159=$CX$7:$CX$59)=TRUE,1,0))-1)),INDIRECT(_xlfn.CONCAT($CQ$1,MATCH(F159,$CP$7:$CP$100,0)+6)):INDIRECT(_xlfn.CONCAT($CQ$1,MATCH(F159,$CP$7:$CP$100,0)+6+SUM(IF((F159=$CP$7:$CP$59)=TRUE,1,0))-1))),IF(OR($DW$4=2,$DW$4=3),INDIRECT(_xlfn.CONCAT($CU$1,MATCH(E159,$CT$7:$CT$100,0)+6)):INDIRECT(_xlfn.CONCAT($CU$1,MATCH(E159,$CT$7:$CT$100,0)+6+SUM(IF((E159=$CT$7:$CT$59)=TRUE,1,0))-1)),INDIRECT(_xlfn.CONCAT($CM$1,MATCH(E159,$CL$7:$CL$100,0)+6)):INDIRECT(_xlfn.CONCAT($CM$1,MATCH(E159,$CL$7:$CL$100,0)+6+SUM(IF((E159=$CL$7:$CL$59)=TRUE,1,0))-1))))*$S$3*IF(AND($DV$4=4,F159=0),1.1,1),1/TRANSPOSE(W159-INDIRECT(_xlfn.CONCAT($CI$1,MATCH(D159,$CH$7:$CH$100,0)+6)):INDIRECT(_xlfn.CONCAT($CI$1,MATCH(D159,$CH$7:$CH$100,0)+6+SUM(IF((D159=$CH$7:$CH$59)=TRUE,1,0))-1))*$R$3)),3)=1,1,0)),W159-INDIRECT(_xlfn.CONCAT($CI$1,MATCH(D159,$CH$7:$CH$100,0)+6)):INDIRECT(_xlfn.CONCAT($CI$1,MATCH(D159,$CH$7:$CH$100,0)+6+SUM(IF((D159=$CH$7:$CH$59)=TRUE,1,0))-1))*$R$3))/($S$3*$Q159),1,-1,TRUE)),1),"")</f>
        <v/>
      </c>
      <c r="AB159" s="65"/>
      <c r="AC159" s="65"/>
      <c r="AD159" s="65"/>
      <c r="AE159" s="65"/>
      <c r="AF159" s="65"/>
      <c r="AG159" s="65"/>
      <c r="AH159" s="65"/>
      <c r="AI159" s="6"/>
      <c r="AJ159" s="28" t="str">
        <f t="shared" ca="1" si="65"/>
        <v/>
      </c>
      <c r="AK159" s="29" t="str">
        <f t="shared" si="66"/>
        <v/>
      </c>
      <c r="AL159" s="29" t="str">
        <f t="shared" si="67"/>
        <v/>
      </c>
      <c r="AM159" s="29" t="str">
        <f t="shared" si="68"/>
        <v/>
      </c>
      <c r="AN159" s="112" t="str">
        <f t="shared" si="69"/>
        <v/>
      </c>
      <c r="AO159" s="28" t="str">
        <f t="shared" ca="1" si="56"/>
        <v/>
      </c>
      <c r="AP159" s="29" t="str">
        <f t="shared" si="57"/>
        <v/>
      </c>
      <c r="AQ159" s="29" t="str">
        <f t="shared" si="58"/>
        <v/>
      </c>
      <c r="AR159" s="29" t="str">
        <f t="shared" si="59"/>
        <v/>
      </c>
      <c r="AS159" s="30" t="str">
        <f t="shared" si="60"/>
        <v/>
      </c>
      <c r="AT159" s="6"/>
      <c r="AU159" s="20"/>
      <c r="AV159" s="20"/>
      <c r="AW159" s="44">
        <f t="shared" si="70"/>
        <v>12</v>
      </c>
      <c r="AX159" s="35" t="e">
        <f t="shared" si="71"/>
        <v>#N/A</v>
      </c>
      <c r="AY159" s="35" t="e" cm="1">
        <f t="array" ref="AY159">_xlfn.XMATCH(1,IF(IF((AU159=$DP$24:$EO$24)=TRUE,1,0)+IF((AV159=$DP$25:$EO$25)=TRUE,1,0)=2,1,0))</f>
        <v>#N/A</v>
      </c>
      <c r="AZ159" s="35" t="str" cm="1">
        <f t="array" aca="1" ref="AZ159:BD159" ca="1">AJ159:AN159</f>
        <v/>
      </c>
      <c r="BA159" s="35" t="str">
        <f ca="1"/>
        <v/>
      </c>
      <c r="BB159" s="35" t="str">
        <f ca="1"/>
        <v/>
      </c>
      <c r="BC159" s="35" t="str">
        <f ca="1"/>
        <v/>
      </c>
      <c r="BD159" s="35" t="str">
        <f ca="1"/>
        <v/>
      </c>
      <c r="BE159" s="35">
        <f t="shared" si="72"/>
        <v>0</v>
      </c>
      <c r="BF159" s="35" t="e" cm="1">
        <f t="array" ref="BF159">IF(AND(BE159=1,AX159&lt;&gt;1),VLOOKUP(E159,변환표준점수!$H$8:$O$60,_xlfn.XMATCH('표점 계산기'!$AU159,변환표준점수!$I$6:$O$6)+1,FALSE),IF(AND($E159=0,$DW$4=1),INDEX($CQ$7:$CQ$73,SUM(IF(AO159=$CY$7:$CY$59,ROW($A$1:$A$50),0))),IF(AND($E159&lt;&gt;0,$DW$4&lt;&gt;1),INDEX($CM$7:$CM$73,SUM(IF(AO159=$CU$7:$CU$59,ROW($A$1:$A$50),0))),AO159:AS159)))</f>
        <v>#N/A</v>
      </c>
      <c r="BG159" s="35"/>
      <c r="BH159" s="35"/>
      <c r="BI159" s="35"/>
      <c r="BJ159" s="35"/>
      <c r="BK159" s="35" t="e">
        <f>VLOOKUP(G159,변환표준점수!$X$8:$AM$16,_xlfn.XMATCH(AU159,변환표준점수!$Y$5:$AM$5)+IF(OR(AW159=6,AW159=7,AW159=10,AW159=11),IF(AX159=1,0,1),0)+1,FALSE)</f>
        <v>#N/A</v>
      </c>
      <c r="BL159" s="35" t="e">
        <f>VLOOKUP(H159,변환표준점수!$AO$8:$BE$16,_xlfn.XMATCH(AU159,변환표준점수!$AP$5:$BE$5)+IF(OR(AW159=3,AW159=6,AW159=8,AW159=9,AW159=10),IF(AX159=1,0,1),0)+1,FALSE)</f>
        <v>#N/A</v>
      </c>
      <c r="BM159" s="35" t="e">
        <f>IF(I159=0,VLOOKUP(K159,변환표준점수!$BU$8:$CF$62,'표점 계산기'!$AW159+1,FALSE),VLOOKUP(I159,변환표준점수!$BH$8:$BS$62,'표점 계산기'!$AW159+1,FALSE))</f>
        <v>#N/A</v>
      </c>
      <c r="BN159" s="35" t="e">
        <f>IF(J159=0,VLOOKUP(L159,변환표준점수!$BU$8:$CF$62,'표점 계산기'!$AW159+1,FALSE),VLOOKUP(J159,변환표준점수!$BH$8:$BS$62,'표점 계산기'!$AW159+1,FALSE))</f>
        <v>#N/A</v>
      </c>
      <c r="BO159" s="35" cm="1">
        <f t="array" ref="BO159">IF(M159=0,0,IF(OR(AW159=3,AW159=4),0,IF(AW159=1,INDEX($DI$7:$DI$15,SUM(IF(M159&lt;$DH$7:$DH$15=TRUE,1,0))+1),VLOOKUP(M159,변환표준점수!$BH$8:$BS$62,'표점 계산기'!AW159+1,FALSE))))</f>
        <v>0</v>
      </c>
      <c r="BP159" s="35" t="e" cm="1">
        <f t="array" ref="BP159">INDEX($DP$24:$EO$31,COLUMN(C154),$AY159)</f>
        <v>#N/A</v>
      </c>
      <c r="BQ159" s="35" t="e" cm="1">
        <f t="array" ref="BQ159">INDEX($DP$24:$EO$31,COLUMN(D154),$AY159)</f>
        <v>#N/A</v>
      </c>
      <c r="BR159" s="35" t="e" cm="1">
        <f t="array" ref="BR159">INDEX($DP$24:$EO$31,COLUMN(E154),$AY159)</f>
        <v>#N/A</v>
      </c>
      <c r="BS159" s="35" t="e" cm="1">
        <f t="array" ref="BS159">INDEX($DP$24:$EO$31,COLUMN(F154),$AY159)</f>
        <v>#N/A</v>
      </c>
      <c r="BT159" s="35" t="e" cm="1">
        <f t="array" ref="BT159">INDEX($DP$24:$EO$31,COLUMN(G154),$AY159)</f>
        <v>#N/A</v>
      </c>
      <c r="BU159" s="35" t="e" cm="1">
        <f t="array" ref="BU159">INDEX($DP$24:$EO$31,COLUMN(H154),$AY159)</f>
        <v>#N/A</v>
      </c>
      <c r="BV159" s="59" t="str" cm="1">
        <f t="array" aca="1" ref="BV159:BZ159" ca="1">IFERROR(ROUND(IF(IFERROR(BF159:BJ159/BF159:BJ159,0)=1,(IFERROR(AZ159:BD159*BP159,0)+IFERROR(BF159:BJ159*BQ159,0)+(SUM(BM159:BO159)-MIN(BM159:BO159))*BR159+BK159*BS159+BL159*BT159)*BU159+BK159*(1-BS159)+BL159*(1-BT159)+IF(AW159=1,BO159,0),""),2),"")</f>
        <v/>
      </c>
      <c r="BW159" s="48" t="str">
        <f ca="1"/>
        <v/>
      </c>
      <c r="BX159" s="48" t="str">
        <f ca="1"/>
        <v/>
      </c>
      <c r="BY159" s="48" t="str">
        <f ca="1"/>
        <v/>
      </c>
      <c r="BZ159" s="60" t="str">
        <f ca="1"/>
        <v/>
      </c>
      <c r="CA159" s="6"/>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6"/>
      <c r="DV159" s="6"/>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row>
    <row r="160" spans="1:162" x14ac:dyDescent="0.3">
      <c r="A160" s="5"/>
      <c r="B160" s="17" t="str">
        <f t="shared" si="54"/>
        <v/>
      </c>
      <c r="C160" s="23"/>
      <c r="D160" s="23"/>
      <c r="E160" s="23"/>
      <c r="F160" s="23"/>
      <c r="G160" s="23"/>
      <c r="H160" s="24"/>
      <c r="I160" s="24"/>
      <c r="J160" s="24"/>
      <c r="K160" s="24"/>
      <c r="L160" s="24"/>
      <c r="M160" s="24"/>
      <c r="N160" s="23"/>
      <c r="O160" s="24"/>
      <c r="P160" s="6"/>
      <c r="Q160" s="65">
        <f t="shared" si="55"/>
        <v>1</v>
      </c>
      <c r="R160" s="6" t="e">
        <f t="shared" si="61"/>
        <v>#N/A</v>
      </c>
      <c r="S160" s="6" t="e">
        <f t="shared" si="62"/>
        <v>#N/A</v>
      </c>
      <c r="T160" s="6" t="e">
        <f t="shared" si="63"/>
        <v>#N/A</v>
      </c>
      <c r="U160" s="6" t="e">
        <f t="shared" si="64"/>
        <v>#N/A</v>
      </c>
      <c r="V160" s="8" cm="1">
        <f t="array" ref="V160">IF(M160=0,0,IF(OR($DV$4=3,$DV$4=4),0,IF($DV$4=1,INDEX($DI$7:$DI$15,SUM(IF(M160&lt;$DH$7:$DH$15=TRUE,1,0))+1),VLOOKUP(M160,$DK$7:$DL$107,2,FALSE))))</f>
        <v>0</v>
      </c>
      <c r="W160" s="6" t="e">
        <f t="shared" si="53"/>
        <v>#N/A</v>
      </c>
      <c r="X160" s="65" cm="1">
        <f t="array" aca="1" ref="X160" ca="1">SUM(IF((IF(E160=0,INDIRECT(_xlfn.CONCAT($CQ$1,MATCH(F160,$CP$7:$CP$100,0)+6)):INDIRECT(_xlfn.CONCAT($CQ$1,MATCH(F160,$CP$7:$CP$100,0)+6+SUM(IF((F160=$CP$7:$CP$59)=TRUE,1,0))-1)),INDIRECT(_xlfn.CONCAT($CM$1,MATCH(E160,$CL$7:$CL$100,0)+6)):INDIRECT(_xlfn.CONCAT($CM$1,MATCH(E160,$CL$7:$CL$100,0)+6+SUM(IF((E160=$CL$7:$CL$59)=TRUE,1,0))-1)))*$S$3*$Q160)=0,0,1))</f>
        <v>2</v>
      </c>
      <c r="Y160" s="65" t="e" cm="1">
        <f t="array" aca="1" ref="Y160" ca="1">SUM(IF((TRANSPOSE(MMULT(MMULT(_xlfn.MUNIT(X160),IF(ROUND(MMULT(IF(E160=0,INDIRECT(_xlfn.CONCAT($CQ$1,MATCH(F160,$CP$7:$CP$100,0)+6)):INDIRECT(_xlfn.CONCAT($CQ$1,MATCH(F160,$CP$7:$CP$100,0)+6+SUM(IF((F160=$CP$7:$CP$59)=TRUE,1,0))-1)),INDIRECT(_xlfn.CONCAT($CM$1,MATCH(E160,$CL$7:$CL$100,0)+6)):INDIRECT(_xlfn.CONCAT($CM$1,MATCH(E160,$CL$7:$CL$100,0)+6+SUM(IF((E160=$CL$7:$CL$59)=TRUE,1,0))-1)))*$S$3*$Q160,1/TRANSPOSE(W160-INDIRECT(_xlfn.CONCAT($CI$1,MATCH(D160,$CH$7:$CH$100,0)+6)):INDIRECT(_xlfn.CONCAT($CI$1,MATCH(D160,$CH$7:$CH$100,0)+6+SUM(IF((D160=$CH$7:$CH$59)=TRUE,1,0))-1))*$R$3)),1)=1,1,0)),W160-INDIRECT(_xlfn.CONCAT($CI$1,MATCH(D160,$CH$7:$CH$100,0)+6)):INDIRECT(_xlfn.CONCAT($CI$1,MATCH(D160,$CH$7:$CH$100,0)+6+SUM(IF((D160=$CH$7:$CH$59)=TRUE,1,0))-1))*$R$3)))=0,0,1))</f>
        <v>#N/A</v>
      </c>
      <c r="Z160" s="65"/>
      <c r="AA160" s="65" t="str" cm="1">
        <f t="array" aca="1" ref="AA160" ca="1">IFERROR(ROUND(IF(_xlfn._xlws.SORT(TRANSPOSE(MMULT(MMULT(_xlfn.MUNIT(X160),IF(ROUND(MMULT(IF(E160=0,IF($DW$4=1,INDIRECT(_xlfn.CONCAT($CY$1,MATCH(F160,$CX$7:$CX$100,0)+6)):INDIRECT(_xlfn.CONCAT($CY$1,MATCH(F160,$CX$7:$CX$100,0)+6+SUM(IF((F160=$CX$7:$CX$59)=TRUE,1,0))-1)),INDIRECT(_xlfn.CONCAT($CQ$1,MATCH(F160,$CP$7:$CP$100,0)+6)):INDIRECT(_xlfn.CONCAT($CQ$1,MATCH(F160,$CP$7:$CP$100,0)+6+SUM(IF((F160=$CP$7:$CP$59)=TRUE,1,0))-1))),IF(OR($DW$4=2,$DW$4=3),INDIRECT(_xlfn.CONCAT($CU$1,MATCH(E160,$CT$7:$CT$100,0)+6)):INDIRECT(_xlfn.CONCAT($CU$1,MATCH(E160,$CT$7:$CT$100,0)+6+SUM(IF((E160=$CT$7:$CT$59)=TRUE,1,0))-1)),INDIRECT(_xlfn.CONCAT($CM$1,MATCH(E160,$CL$7:$CL$100,0)+6)):INDIRECT(_xlfn.CONCAT($CM$1,MATCH(E160,$CL$7:$CL$100,0)+6+SUM(IF((E160=$CL$7:$CL$59)=TRUE,1,0))-1))))*$S$3*IF(AND($DV$4=4,F160=0),1.1,1),1/TRANSPOSE(W160-INDIRECT(_xlfn.CONCAT($CI$1,MATCH(D160,$CH$7:$CH$100,0)+6)):INDIRECT(_xlfn.CONCAT($CI$1,MATCH(D160,$CH$7:$CH$100,0)+6+SUM(IF((D160=$CH$7:$CH$59)=TRUE,1,0))-1))*$R$3)),3)=1,1,0)),W160-INDIRECT(_xlfn.CONCAT($CI$1,MATCH(D160,$CH$7:$CH$100,0)+6)):INDIRECT(_xlfn.CONCAT($CI$1,MATCH(D160,$CH$7:$CH$100,0)+6+SUM(IF((D160=$CH$7:$CH$59)=TRUE,1,0))-1))*$R$3))/($S$3*$Q160),1,-1,TRUE)=0,"",_xlfn._xlws.SORT(TRANSPOSE(MMULT(MMULT(_xlfn.MUNIT(X160),IF(ROUND(MMULT(IF(E160=0,IF($DW$4=1,INDIRECT(_xlfn.CONCAT($CY$1,MATCH(F160,$CX$7:$CX$100,0)+6)):INDIRECT(_xlfn.CONCAT($CY$1,MATCH(F160,$CX$7:$CX$100,0)+6+SUM(IF((F160=$CX$7:$CX$59)=TRUE,1,0))-1)),INDIRECT(_xlfn.CONCAT($CQ$1,MATCH(F160,$CP$7:$CP$100,0)+6)):INDIRECT(_xlfn.CONCAT($CQ$1,MATCH(F160,$CP$7:$CP$100,0)+6+SUM(IF((F160=$CP$7:$CP$59)=TRUE,1,0))-1))),IF(OR($DW$4=2,$DW$4=3),INDIRECT(_xlfn.CONCAT($CU$1,MATCH(E160,$CT$7:$CT$100,0)+6)):INDIRECT(_xlfn.CONCAT($CU$1,MATCH(E160,$CT$7:$CT$100,0)+6+SUM(IF((E160=$CT$7:$CT$59)=TRUE,1,0))-1)),INDIRECT(_xlfn.CONCAT($CM$1,MATCH(E160,$CL$7:$CL$100,0)+6)):INDIRECT(_xlfn.CONCAT($CM$1,MATCH(E160,$CL$7:$CL$100,0)+6+SUM(IF((E160=$CL$7:$CL$59)=TRUE,1,0))-1))))*$S$3*IF(AND($DV$4=4,F160=0),1.1,1),1/TRANSPOSE(W160-INDIRECT(_xlfn.CONCAT($CI$1,MATCH(D160,$CH$7:$CH$100,0)+6)):INDIRECT(_xlfn.CONCAT($CI$1,MATCH(D160,$CH$7:$CH$100,0)+6+SUM(IF((D160=$CH$7:$CH$59)=TRUE,1,0))-1))*$R$3)),3)=1,1,0)),W160-INDIRECT(_xlfn.CONCAT($CI$1,MATCH(D160,$CH$7:$CH$100,0)+6)):INDIRECT(_xlfn.CONCAT($CI$1,MATCH(D160,$CH$7:$CH$100,0)+6+SUM(IF((D160=$CH$7:$CH$59)=TRUE,1,0))-1))*$R$3))/($S$3*$Q160),1,-1,TRUE)),1),"")</f>
        <v/>
      </c>
      <c r="AB160" s="65"/>
      <c r="AC160" s="65"/>
      <c r="AD160" s="65"/>
      <c r="AE160" s="65"/>
      <c r="AF160" s="65"/>
      <c r="AG160" s="65"/>
      <c r="AH160" s="65"/>
      <c r="AI160" s="6"/>
      <c r="AJ160" s="28" t="str">
        <f t="shared" ca="1" si="65"/>
        <v/>
      </c>
      <c r="AK160" s="29" t="str">
        <f t="shared" si="66"/>
        <v/>
      </c>
      <c r="AL160" s="29" t="str">
        <f t="shared" si="67"/>
        <v/>
      </c>
      <c r="AM160" s="29" t="str">
        <f t="shared" si="68"/>
        <v/>
      </c>
      <c r="AN160" s="112" t="str">
        <f t="shared" si="69"/>
        <v/>
      </c>
      <c r="AO160" s="28" t="str">
        <f t="shared" ca="1" si="56"/>
        <v/>
      </c>
      <c r="AP160" s="29" t="str">
        <f t="shared" si="57"/>
        <v/>
      </c>
      <c r="AQ160" s="29" t="str">
        <f t="shared" si="58"/>
        <v/>
      </c>
      <c r="AR160" s="29" t="str">
        <f t="shared" si="59"/>
        <v/>
      </c>
      <c r="AS160" s="30" t="str">
        <f t="shared" si="60"/>
        <v/>
      </c>
      <c r="AT160" s="6"/>
      <c r="AU160" s="20"/>
      <c r="AV160" s="20"/>
      <c r="AW160" s="44">
        <f t="shared" si="70"/>
        <v>12</v>
      </c>
      <c r="AX160" s="35" t="e">
        <f t="shared" si="71"/>
        <v>#N/A</v>
      </c>
      <c r="AY160" s="35" t="e" cm="1">
        <f t="array" ref="AY160">_xlfn.XMATCH(1,IF(IF((AU160=$DP$24:$EO$24)=TRUE,1,0)+IF((AV160=$DP$25:$EO$25)=TRUE,1,0)=2,1,0))</f>
        <v>#N/A</v>
      </c>
      <c r="AZ160" s="35" t="str" cm="1">
        <f t="array" aca="1" ref="AZ160:BD160" ca="1">AJ160:AN160</f>
        <v/>
      </c>
      <c r="BA160" s="35" t="str">
        <f ca="1"/>
        <v/>
      </c>
      <c r="BB160" s="35" t="str">
        <f ca="1"/>
        <v/>
      </c>
      <c r="BC160" s="35" t="str">
        <f ca="1"/>
        <v/>
      </c>
      <c r="BD160" s="35" t="str">
        <f ca="1"/>
        <v/>
      </c>
      <c r="BE160" s="35">
        <f t="shared" si="72"/>
        <v>0</v>
      </c>
      <c r="BF160" s="35" t="e" cm="1">
        <f t="array" ref="BF160">IF(AND(BE160=1,AX160&lt;&gt;1),VLOOKUP(E160,변환표준점수!$H$8:$O$60,_xlfn.XMATCH('표점 계산기'!$AU160,변환표준점수!$I$6:$O$6)+1,FALSE),IF(AND($E160=0,$DW$4=1),INDEX($CQ$7:$CQ$73,SUM(IF(AO160=$CY$7:$CY$59,ROW($A$1:$A$50),0))),IF(AND($E160&lt;&gt;0,$DW$4&lt;&gt;1),INDEX($CM$7:$CM$73,SUM(IF(AO160=$CU$7:$CU$59,ROW($A$1:$A$50),0))),AO160:AS160)))</f>
        <v>#N/A</v>
      </c>
      <c r="BG160" s="35"/>
      <c r="BH160" s="35"/>
      <c r="BI160" s="35"/>
      <c r="BJ160" s="35"/>
      <c r="BK160" s="35" t="e">
        <f>VLOOKUP(G160,변환표준점수!$X$8:$AM$16,_xlfn.XMATCH(AU160,변환표준점수!$Y$5:$AM$5)+IF(OR(AW160=6,AW160=7,AW160=10,AW160=11),IF(AX160=1,0,1),0)+1,FALSE)</f>
        <v>#N/A</v>
      </c>
      <c r="BL160" s="35" t="e">
        <f>VLOOKUP(H160,변환표준점수!$AO$8:$BE$16,_xlfn.XMATCH(AU160,변환표준점수!$AP$5:$BE$5)+IF(OR(AW160=3,AW160=6,AW160=8,AW160=9,AW160=10),IF(AX160=1,0,1),0)+1,FALSE)</f>
        <v>#N/A</v>
      </c>
      <c r="BM160" s="35" t="e">
        <f>IF(I160=0,VLOOKUP(K160,변환표준점수!$BU$8:$CF$62,'표점 계산기'!$AW160+1,FALSE),VLOOKUP(I160,변환표준점수!$BH$8:$BS$62,'표점 계산기'!$AW160+1,FALSE))</f>
        <v>#N/A</v>
      </c>
      <c r="BN160" s="35" t="e">
        <f>IF(J160=0,VLOOKUP(L160,변환표준점수!$BU$8:$CF$62,'표점 계산기'!$AW160+1,FALSE),VLOOKUP(J160,변환표준점수!$BH$8:$BS$62,'표점 계산기'!$AW160+1,FALSE))</f>
        <v>#N/A</v>
      </c>
      <c r="BO160" s="35" cm="1">
        <f t="array" ref="BO160">IF(M160=0,0,IF(OR(AW160=3,AW160=4),0,IF(AW160=1,INDEX($DI$7:$DI$15,SUM(IF(M160&lt;$DH$7:$DH$15=TRUE,1,0))+1),VLOOKUP(M160,변환표준점수!$BH$8:$BS$62,'표점 계산기'!AW160+1,FALSE))))</f>
        <v>0</v>
      </c>
      <c r="BP160" s="35" t="e" cm="1">
        <f t="array" ref="BP160">INDEX($DP$24:$EO$31,COLUMN(C155),$AY160)</f>
        <v>#N/A</v>
      </c>
      <c r="BQ160" s="35" t="e" cm="1">
        <f t="array" ref="BQ160">INDEX($DP$24:$EO$31,COLUMN(D155),$AY160)</f>
        <v>#N/A</v>
      </c>
      <c r="BR160" s="35" t="e" cm="1">
        <f t="array" ref="BR160">INDEX($DP$24:$EO$31,COLUMN(E155),$AY160)</f>
        <v>#N/A</v>
      </c>
      <c r="BS160" s="35" t="e" cm="1">
        <f t="array" ref="BS160">INDEX($DP$24:$EO$31,COLUMN(F155),$AY160)</f>
        <v>#N/A</v>
      </c>
      <c r="BT160" s="35" t="e" cm="1">
        <f t="array" ref="BT160">INDEX($DP$24:$EO$31,COLUMN(G155),$AY160)</f>
        <v>#N/A</v>
      </c>
      <c r="BU160" s="35" t="e" cm="1">
        <f t="array" ref="BU160">INDEX($DP$24:$EO$31,COLUMN(H155),$AY160)</f>
        <v>#N/A</v>
      </c>
      <c r="BV160" s="59" t="str" cm="1">
        <f t="array" aca="1" ref="BV160:BZ160" ca="1">IFERROR(ROUND(IF(IFERROR(BF160:BJ160/BF160:BJ160,0)=1,(IFERROR(AZ160:BD160*BP160,0)+IFERROR(BF160:BJ160*BQ160,0)+(SUM(BM160:BO160)-MIN(BM160:BO160))*BR160+BK160*BS160+BL160*BT160)*BU160+BK160*(1-BS160)+BL160*(1-BT160)+IF(AW160=1,BO160,0),""),2),"")</f>
        <v/>
      </c>
      <c r="BW160" s="48" t="str">
        <f ca="1"/>
        <v/>
      </c>
      <c r="BX160" s="48" t="str">
        <f ca="1"/>
        <v/>
      </c>
      <c r="BY160" s="48" t="str">
        <f ca="1"/>
        <v/>
      </c>
      <c r="BZ160" s="60" t="str">
        <f ca="1"/>
        <v/>
      </c>
      <c r="CA160" s="6"/>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6"/>
      <c r="DV160" s="6"/>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row>
    <row r="161" spans="1:162" x14ac:dyDescent="0.3">
      <c r="A161" s="5"/>
      <c r="B161" s="17" t="str">
        <f t="shared" si="54"/>
        <v/>
      </c>
      <c r="C161" s="23"/>
      <c r="D161" s="23"/>
      <c r="E161" s="23"/>
      <c r="F161" s="23"/>
      <c r="G161" s="23"/>
      <c r="H161" s="24"/>
      <c r="I161" s="24"/>
      <c r="J161" s="24"/>
      <c r="K161" s="24"/>
      <c r="L161" s="24"/>
      <c r="M161" s="24"/>
      <c r="N161" s="23"/>
      <c r="O161" s="24"/>
      <c r="P161" s="6"/>
      <c r="Q161" s="65">
        <f t="shared" si="55"/>
        <v>1</v>
      </c>
      <c r="R161" s="6" t="e">
        <f t="shared" si="61"/>
        <v>#N/A</v>
      </c>
      <c r="S161" s="6" t="e">
        <f t="shared" si="62"/>
        <v>#N/A</v>
      </c>
      <c r="T161" s="6" t="e">
        <f t="shared" si="63"/>
        <v>#N/A</v>
      </c>
      <c r="U161" s="6" t="e">
        <f t="shared" si="64"/>
        <v>#N/A</v>
      </c>
      <c r="V161" s="8" cm="1">
        <f t="array" ref="V161">IF(M161=0,0,IF(OR($DV$4=3,$DV$4=4),0,IF($DV$4=1,INDEX($DI$7:$DI$15,SUM(IF(M161&lt;$DH$7:$DH$15=TRUE,1,0))+1),VLOOKUP(M161,$DK$7:$DL$107,2,FALSE))))</f>
        <v>0</v>
      </c>
      <c r="W161" s="6" t="e">
        <f t="shared" si="53"/>
        <v>#N/A</v>
      </c>
      <c r="X161" s="65" cm="1">
        <f t="array" aca="1" ref="X161" ca="1">SUM(IF((IF(E161=0,INDIRECT(_xlfn.CONCAT($CQ$1,MATCH(F161,$CP$7:$CP$100,0)+6)):INDIRECT(_xlfn.CONCAT($CQ$1,MATCH(F161,$CP$7:$CP$100,0)+6+SUM(IF((F161=$CP$7:$CP$59)=TRUE,1,0))-1)),INDIRECT(_xlfn.CONCAT($CM$1,MATCH(E161,$CL$7:$CL$100,0)+6)):INDIRECT(_xlfn.CONCAT($CM$1,MATCH(E161,$CL$7:$CL$100,0)+6+SUM(IF((E161=$CL$7:$CL$59)=TRUE,1,0))-1)))*$S$3*$Q161)=0,0,1))</f>
        <v>2</v>
      </c>
      <c r="Y161" s="65" t="e" cm="1">
        <f t="array" aca="1" ref="Y161" ca="1">SUM(IF((TRANSPOSE(MMULT(MMULT(_xlfn.MUNIT(X161),IF(ROUND(MMULT(IF(E161=0,INDIRECT(_xlfn.CONCAT($CQ$1,MATCH(F161,$CP$7:$CP$100,0)+6)):INDIRECT(_xlfn.CONCAT($CQ$1,MATCH(F161,$CP$7:$CP$100,0)+6+SUM(IF((F161=$CP$7:$CP$59)=TRUE,1,0))-1)),INDIRECT(_xlfn.CONCAT($CM$1,MATCH(E161,$CL$7:$CL$100,0)+6)):INDIRECT(_xlfn.CONCAT($CM$1,MATCH(E161,$CL$7:$CL$100,0)+6+SUM(IF((E161=$CL$7:$CL$59)=TRUE,1,0))-1)))*$S$3*$Q161,1/TRANSPOSE(W161-INDIRECT(_xlfn.CONCAT($CI$1,MATCH(D161,$CH$7:$CH$100,0)+6)):INDIRECT(_xlfn.CONCAT($CI$1,MATCH(D161,$CH$7:$CH$100,0)+6+SUM(IF((D161=$CH$7:$CH$59)=TRUE,1,0))-1))*$R$3)),1)=1,1,0)),W161-INDIRECT(_xlfn.CONCAT($CI$1,MATCH(D161,$CH$7:$CH$100,0)+6)):INDIRECT(_xlfn.CONCAT($CI$1,MATCH(D161,$CH$7:$CH$100,0)+6+SUM(IF((D161=$CH$7:$CH$59)=TRUE,1,0))-1))*$R$3)))=0,0,1))</f>
        <v>#N/A</v>
      </c>
      <c r="Z161" s="65"/>
      <c r="AA161" s="65" t="str" cm="1">
        <f t="array" aca="1" ref="AA161" ca="1">IFERROR(ROUND(IF(_xlfn._xlws.SORT(TRANSPOSE(MMULT(MMULT(_xlfn.MUNIT(X161),IF(ROUND(MMULT(IF(E161=0,IF($DW$4=1,INDIRECT(_xlfn.CONCAT($CY$1,MATCH(F161,$CX$7:$CX$100,0)+6)):INDIRECT(_xlfn.CONCAT($CY$1,MATCH(F161,$CX$7:$CX$100,0)+6+SUM(IF((F161=$CX$7:$CX$59)=TRUE,1,0))-1)),INDIRECT(_xlfn.CONCAT($CQ$1,MATCH(F161,$CP$7:$CP$100,0)+6)):INDIRECT(_xlfn.CONCAT($CQ$1,MATCH(F161,$CP$7:$CP$100,0)+6+SUM(IF((F161=$CP$7:$CP$59)=TRUE,1,0))-1))),IF(OR($DW$4=2,$DW$4=3),INDIRECT(_xlfn.CONCAT($CU$1,MATCH(E161,$CT$7:$CT$100,0)+6)):INDIRECT(_xlfn.CONCAT($CU$1,MATCH(E161,$CT$7:$CT$100,0)+6+SUM(IF((E161=$CT$7:$CT$59)=TRUE,1,0))-1)),INDIRECT(_xlfn.CONCAT($CM$1,MATCH(E161,$CL$7:$CL$100,0)+6)):INDIRECT(_xlfn.CONCAT($CM$1,MATCH(E161,$CL$7:$CL$100,0)+6+SUM(IF((E161=$CL$7:$CL$59)=TRUE,1,0))-1))))*$S$3*IF(AND($DV$4=4,F161=0),1.1,1),1/TRANSPOSE(W161-INDIRECT(_xlfn.CONCAT($CI$1,MATCH(D161,$CH$7:$CH$100,0)+6)):INDIRECT(_xlfn.CONCAT($CI$1,MATCH(D161,$CH$7:$CH$100,0)+6+SUM(IF((D161=$CH$7:$CH$59)=TRUE,1,0))-1))*$R$3)),3)=1,1,0)),W161-INDIRECT(_xlfn.CONCAT($CI$1,MATCH(D161,$CH$7:$CH$100,0)+6)):INDIRECT(_xlfn.CONCAT($CI$1,MATCH(D161,$CH$7:$CH$100,0)+6+SUM(IF((D161=$CH$7:$CH$59)=TRUE,1,0))-1))*$R$3))/($S$3*$Q161),1,-1,TRUE)=0,"",_xlfn._xlws.SORT(TRANSPOSE(MMULT(MMULT(_xlfn.MUNIT(X161),IF(ROUND(MMULT(IF(E161=0,IF($DW$4=1,INDIRECT(_xlfn.CONCAT($CY$1,MATCH(F161,$CX$7:$CX$100,0)+6)):INDIRECT(_xlfn.CONCAT($CY$1,MATCH(F161,$CX$7:$CX$100,0)+6+SUM(IF((F161=$CX$7:$CX$59)=TRUE,1,0))-1)),INDIRECT(_xlfn.CONCAT($CQ$1,MATCH(F161,$CP$7:$CP$100,0)+6)):INDIRECT(_xlfn.CONCAT($CQ$1,MATCH(F161,$CP$7:$CP$100,0)+6+SUM(IF((F161=$CP$7:$CP$59)=TRUE,1,0))-1))),IF(OR($DW$4=2,$DW$4=3),INDIRECT(_xlfn.CONCAT($CU$1,MATCH(E161,$CT$7:$CT$100,0)+6)):INDIRECT(_xlfn.CONCAT($CU$1,MATCH(E161,$CT$7:$CT$100,0)+6+SUM(IF((E161=$CT$7:$CT$59)=TRUE,1,0))-1)),INDIRECT(_xlfn.CONCAT($CM$1,MATCH(E161,$CL$7:$CL$100,0)+6)):INDIRECT(_xlfn.CONCAT($CM$1,MATCH(E161,$CL$7:$CL$100,0)+6+SUM(IF((E161=$CL$7:$CL$59)=TRUE,1,0))-1))))*$S$3*IF(AND($DV$4=4,F161=0),1.1,1),1/TRANSPOSE(W161-INDIRECT(_xlfn.CONCAT($CI$1,MATCH(D161,$CH$7:$CH$100,0)+6)):INDIRECT(_xlfn.CONCAT($CI$1,MATCH(D161,$CH$7:$CH$100,0)+6+SUM(IF((D161=$CH$7:$CH$59)=TRUE,1,0))-1))*$R$3)),3)=1,1,0)),W161-INDIRECT(_xlfn.CONCAT($CI$1,MATCH(D161,$CH$7:$CH$100,0)+6)):INDIRECT(_xlfn.CONCAT($CI$1,MATCH(D161,$CH$7:$CH$100,0)+6+SUM(IF((D161=$CH$7:$CH$59)=TRUE,1,0))-1))*$R$3))/($S$3*$Q161),1,-1,TRUE)),1),"")</f>
        <v/>
      </c>
      <c r="AB161" s="65"/>
      <c r="AC161" s="65"/>
      <c r="AD161" s="65"/>
      <c r="AE161" s="65"/>
      <c r="AF161" s="65"/>
      <c r="AG161" s="65"/>
      <c r="AH161" s="65"/>
      <c r="AI161" s="6"/>
      <c r="AJ161" s="28" t="str">
        <f t="shared" ca="1" si="65"/>
        <v/>
      </c>
      <c r="AK161" s="29" t="str">
        <f t="shared" si="66"/>
        <v/>
      </c>
      <c r="AL161" s="29" t="str">
        <f t="shared" si="67"/>
        <v/>
      </c>
      <c r="AM161" s="29" t="str">
        <f t="shared" si="68"/>
        <v/>
      </c>
      <c r="AN161" s="112" t="str">
        <f t="shared" si="69"/>
        <v/>
      </c>
      <c r="AO161" s="28" t="str">
        <f t="shared" ca="1" si="56"/>
        <v/>
      </c>
      <c r="AP161" s="29" t="str">
        <f t="shared" si="57"/>
        <v/>
      </c>
      <c r="AQ161" s="29" t="str">
        <f t="shared" si="58"/>
        <v/>
      </c>
      <c r="AR161" s="29" t="str">
        <f t="shared" si="59"/>
        <v/>
      </c>
      <c r="AS161" s="30" t="str">
        <f t="shared" si="60"/>
        <v/>
      </c>
      <c r="AT161" s="6"/>
      <c r="AU161" s="20"/>
      <c r="AV161" s="20"/>
      <c r="AW161" s="44">
        <f t="shared" si="70"/>
        <v>12</v>
      </c>
      <c r="AX161" s="35" t="e">
        <f t="shared" si="71"/>
        <v>#N/A</v>
      </c>
      <c r="AY161" s="35" t="e" cm="1">
        <f t="array" ref="AY161">_xlfn.XMATCH(1,IF(IF((AU161=$DP$24:$EO$24)=TRUE,1,0)+IF((AV161=$DP$25:$EO$25)=TRUE,1,0)=2,1,0))</f>
        <v>#N/A</v>
      </c>
      <c r="AZ161" s="35" t="str" cm="1">
        <f t="array" aca="1" ref="AZ161:BD161" ca="1">AJ161:AN161</f>
        <v/>
      </c>
      <c r="BA161" s="35" t="str">
        <f ca="1"/>
        <v/>
      </c>
      <c r="BB161" s="35" t="str">
        <f ca="1"/>
        <v/>
      </c>
      <c r="BC161" s="35" t="str">
        <f ca="1"/>
        <v/>
      </c>
      <c r="BD161" s="35" t="str">
        <f ca="1"/>
        <v/>
      </c>
      <c r="BE161" s="35">
        <f t="shared" si="72"/>
        <v>0</v>
      </c>
      <c r="BF161" s="35" t="e" cm="1">
        <f t="array" ref="BF161">IF(AND(BE161=1,AX161&lt;&gt;1),VLOOKUP(E161,변환표준점수!$H$8:$O$60,_xlfn.XMATCH('표점 계산기'!$AU161,변환표준점수!$I$6:$O$6)+1,FALSE),IF(AND($E161=0,$DW$4=1),INDEX($CQ$7:$CQ$73,SUM(IF(AO161=$CY$7:$CY$59,ROW($A$1:$A$50),0))),IF(AND($E161&lt;&gt;0,$DW$4&lt;&gt;1),INDEX($CM$7:$CM$73,SUM(IF(AO161=$CU$7:$CU$59,ROW($A$1:$A$50),0))),AO161:AS161)))</f>
        <v>#N/A</v>
      </c>
      <c r="BG161" s="35"/>
      <c r="BH161" s="35"/>
      <c r="BI161" s="35"/>
      <c r="BJ161" s="35"/>
      <c r="BK161" s="35" t="e">
        <f>VLOOKUP(G161,변환표준점수!$X$8:$AM$16,_xlfn.XMATCH(AU161,변환표준점수!$Y$5:$AM$5)+IF(OR(AW161=6,AW161=7,AW161=10,AW161=11),IF(AX161=1,0,1),0)+1,FALSE)</f>
        <v>#N/A</v>
      </c>
      <c r="BL161" s="35" t="e">
        <f>VLOOKUP(H161,변환표준점수!$AO$8:$BE$16,_xlfn.XMATCH(AU161,변환표준점수!$AP$5:$BE$5)+IF(OR(AW161=3,AW161=6,AW161=8,AW161=9,AW161=10),IF(AX161=1,0,1),0)+1,FALSE)</f>
        <v>#N/A</v>
      </c>
      <c r="BM161" s="35" t="e">
        <f>IF(I161=0,VLOOKUP(K161,변환표준점수!$BU$8:$CF$62,'표점 계산기'!$AW161+1,FALSE),VLOOKUP(I161,변환표준점수!$BH$8:$BS$62,'표점 계산기'!$AW161+1,FALSE))</f>
        <v>#N/A</v>
      </c>
      <c r="BN161" s="35" t="e">
        <f>IF(J161=0,VLOOKUP(L161,변환표준점수!$BU$8:$CF$62,'표점 계산기'!$AW161+1,FALSE),VLOOKUP(J161,변환표준점수!$BH$8:$BS$62,'표점 계산기'!$AW161+1,FALSE))</f>
        <v>#N/A</v>
      </c>
      <c r="BO161" s="35" cm="1">
        <f t="array" ref="BO161">IF(M161=0,0,IF(OR(AW161=3,AW161=4),0,IF(AW161=1,INDEX($DI$7:$DI$15,SUM(IF(M161&lt;$DH$7:$DH$15=TRUE,1,0))+1),VLOOKUP(M161,변환표준점수!$BH$8:$BS$62,'표점 계산기'!AW161+1,FALSE))))</f>
        <v>0</v>
      </c>
      <c r="BP161" s="35" t="e" cm="1">
        <f t="array" ref="BP161">INDEX($DP$24:$EO$31,COLUMN(C156),$AY161)</f>
        <v>#N/A</v>
      </c>
      <c r="BQ161" s="35" t="e" cm="1">
        <f t="array" ref="BQ161">INDEX($DP$24:$EO$31,COLUMN(D156),$AY161)</f>
        <v>#N/A</v>
      </c>
      <c r="BR161" s="35" t="e" cm="1">
        <f t="array" ref="BR161">INDEX($DP$24:$EO$31,COLUMN(E156),$AY161)</f>
        <v>#N/A</v>
      </c>
      <c r="BS161" s="35" t="e" cm="1">
        <f t="array" ref="BS161">INDEX($DP$24:$EO$31,COLUMN(F156),$AY161)</f>
        <v>#N/A</v>
      </c>
      <c r="BT161" s="35" t="e" cm="1">
        <f t="array" ref="BT161">INDEX($DP$24:$EO$31,COLUMN(G156),$AY161)</f>
        <v>#N/A</v>
      </c>
      <c r="BU161" s="35" t="e" cm="1">
        <f t="array" ref="BU161">INDEX($DP$24:$EO$31,COLUMN(H156),$AY161)</f>
        <v>#N/A</v>
      </c>
      <c r="BV161" s="59" t="str" cm="1">
        <f t="array" aca="1" ref="BV161:BZ161" ca="1">IFERROR(ROUND(IF(IFERROR(BF161:BJ161/BF161:BJ161,0)=1,(IFERROR(AZ161:BD161*BP161,0)+IFERROR(BF161:BJ161*BQ161,0)+(SUM(BM161:BO161)-MIN(BM161:BO161))*BR161+BK161*BS161+BL161*BT161)*BU161+BK161*(1-BS161)+BL161*(1-BT161)+IF(AW161=1,BO161,0),""),2),"")</f>
        <v/>
      </c>
      <c r="BW161" s="48" t="str">
        <f ca="1"/>
        <v/>
      </c>
      <c r="BX161" s="48" t="str">
        <f ca="1"/>
        <v/>
      </c>
      <c r="BY161" s="48" t="str">
        <f ca="1"/>
        <v/>
      </c>
      <c r="BZ161" s="60" t="str">
        <f ca="1"/>
        <v/>
      </c>
      <c r="CA161" s="6"/>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6"/>
      <c r="DV161" s="6"/>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row>
    <row r="162" spans="1:162" x14ac:dyDescent="0.3">
      <c r="A162" s="5"/>
      <c r="B162" s="17" t="str">
        <f t="shared" si="54"/>
        <v/>
      </c>
      <c r="C162" s="23"/>
      <c r="D162" s="23"/>
      <c r="E162" s="23"/>
      <c r="F162" s="23"/>
      <c r="G162" s="23"/>
      <c r="H162" s="24"/>
      <c r="I162" s="24"/>
      <c r="J162" s="24"/>
      <c r="K162" s="24"/>
      <c r="L162" s="24"/>
      <c r="M162" s="24"/>
      <c r="N162" s="23"/>
      <c r="O162" s="24"/>
      <c r="P162" s="6"/>
      <c r="Q162" s="65">
        <f t="shared" si="55"/>
        <v>1</v>
      </c>
      <c r="R162" s="6" t="e">
        <f t="shared" si="61"/>
        <v>#N/A</v>
      </c>
      <c r="S162" s="6" t="e">
        <f t="shared" si="62"/>
        <v>#N/A</v>
      </c>
      <c r="T162" s="6" t="e">
        <f t="shared" si="63"/>
        <v>#N/A</v>
      </c>
      <c r="U162" s="6" t="e">
        <f t="shared" si="64"/>
        <v>#N/A</v>
      </c>
      <c r="V162" s="8" cm="1">
        <f t="array" ref="V162">IF(M162=0,0,IF(OR($DV$4=3,$DV$4=4),0,IF($DV$4=1,INDEX($DI$7:$DI$15,SUM(IF(M162&lt;$DH$7:$DH$15=TRUE,1,0))+1),VLOOKUP(M162,$DK$7:$DL$107,2,FALSE))))</f>
        <v>0</v>
      </c>
      <c r="W162" s="6" t="e">
        <f t="shared" si="53"/>
        <v>#N/A</v>
      </c>
      <c r="X162" s="65" cm="1">
        <f t="array" aca="1" ref="X162" ca="1">SUM(IF((IF(E162=0,INDIRECT(_xlfn.CONCAT($CQ$1,MATCH(F162,$CP$7:$CP$100,0)+6)):INDIRECT(_xlfn.CONCAT($CQ$1,MATCH(F162,$CP$7:$CP$100,0)+6+SUM(IF((F162=$CP$7:$CP$59)=TRUE,1,0))-1)),INDIRECT(_xlfn.CONCAT($CM$1,MATCH(E162,$CL$7:$CL$100,0)+6)):INDIRECT(_xlfn.CONCAT($CM$1,MATCH(E162,$CL$7:$CL$100,0)+6+SUM(IF((E162=$CL$7:$CL$59)=TRUE,1,0))-1)))*$S$3*$Q162)=0,0,1))</f>
        <v>2</v>
      </c>
      <c r="Y162" s="65" t="e" cm="1">
        <f t="array" aca="1" ref="Y162" ca="1">SUM(IF((TRANSPOSE(MMULT(MMULT(_xlfn.MUNIT(X162),IF(ROUND(MMULT(IF(E162=0,INDIRECT(_xlfn.CONCAT($CQ$1,MATCH(F162,$CP$7:$CP$100,0)+6)):INDIRECT(_xlfn.CONCAT($CQ$1,MATCH(F162,$CP$7:$CP$100,0)+6+SUM(IF((F162=$CP$7:$CP$59)=TRUE,1,0))-1)),INDIRECT(_xlfn.CONCAT($CM$1,MATCH(E162,$CL$7:$CL$100,0)+6)):INDIRECT(_xlfn.CONCAT($CM$1,MATCH(E162,$CL$7:$CL$100,0)+6+SUM(IF((E162=$CL$7:$CL$59)=TRUE,1,0))-1)))*$S$3*$Q162,1/TRANSPOSE(W162-INDIRECT(_xlfn.CONCAT($CI$1,MATCH(D162,$CH$7:$CH$100,0)+6)):INDIRECT(_xlfn.CONCAT($CI$1,MATCH(D162,$CH$7:$CH$100,0)+6+SUM(IF((D162=$CH$7:$CH$59)=TRUE,1,0))-1))*$R$3)),1)=1,1,0)),W162-INDIRECT(_xlfn.CONCAT($CI$1,MATCH(D162,$CH$7:$CH$100,0)+6)):INDIRECT(_xlfn.CONCAT($CI$1,MATCH(D162,$CH$7:$CH$100,0)+6+SUM(IF((D162=$CH$7:$CH$59)=TRUE,1,0))-1))*$R$3)))=0,0,1))</f>
        <v>#N/A</v>
      </c>
      <c r="Z162" s="65"/>
      <c r="AA162" s="65" t="str" cm="1">
        <f t="array" aca="1" ref="AA162" ca="1">IFERROR(ROUND(IF(_xlfn._xlws.SORT(TRANSPOSE(MMULT(MMULT(_xlfn.MUNIT(X162),IF(ROUND(MMULT(IF(E162=0,IF($DW$4=1,INDIRECT(_xlfn.CONCAT($CY$1,MATCH(F162,$CX$7:$CX$100,0)+6)):INDIRECT(_xlfn.CONCAT($CY$1,MATCH(F162,$CX$7:$CX$100,0)+6+SUM(IF((F162=$CX$7:$CX$59)=TRUE,1,0))-1)),INDIRECT(_xlfn.CONCAT($CQ$1,MATCH(F162,$CP$7:$CP$100,0)+6)):INDIRECT(_xlfn.CONCAT($CQ$1,MATCH(F162,$CP$7:$CP$100,0)+6+SUM(IF((F162=$CP$7:$CP$59)=TRUE,1,0))-1))),IF(OR($DW$4=2,$DW$4=3),INDIRECT(_xlfn.CONCAT($CU$1,MATCH(E162,$CT$7:$CT$100,0)+6)):INDIRECT(_xlfn.CONCAT($CU$1,MATCH(E162,$CT$7:$CT$100,0)+6+SUM(IF((E162=$CT$7:$CT$59)=TRUE,1,0))-1)),INDIRECT(_xlfn.CONCAT($CM$1,MATCH(E162,$CL$7:$CL$100,0)+6)):INDIRECT(_xlfn.CONCAT($CM$1,MATCH(E162,$CL$7:$CL$100,0)+6+SUM(IF((E162=$CL$7:$CL$59)=TRUE,1,0))-1))))*$S$3*IF(AND($DV$4=4,F162=0),1.1,1),1/TRANSPOSE(W162-INDIRECT(_xlfn.CONCAT($CI$1,MATCH(D162,$CH$7:$CH$100,0)+6)):INDIRECT(_xlfn.CONCAT($CI$1,MATCH(D162,$CH$7:$CH$100,0)+6+SUM(IF((D162=$CH$7:$CH$59)=TRUE,1,0))-1))*$R$3)),3)=1,1,0)),W162-INDIRECT(_xlfn.CONCAT($CI$1,MATCH(D162,$CH$7:$CH$100,0)+6)):INDIRECT(_xlfn.CONCAT($CI$1,MATCH(D162,$CH$7:$CH$100,0)+6+SUM(IF((D162=$CH$7:$CH$59)=TRUE,1,0))-1))*$R$3))/($S$3*$Q162),1,-1,TRUE)=0,"",_xlfn._xlws.SORT(TRANSPOSE(MMULT(MMULT(_xlfn.MUNIT(X162),IF(ROUND(MMULT(IF(E162=0,IF($DW$4=1,INDIRECT(_xlfn.CONCAT($CY$1,MATCH(F162,$CX$7:$CX$100,0)+6)):INDIRECT(_xlfn.CONCAT($CY$1,MATCH(F162,$CX$7:$CX$100,0)+6+SUM(IF((F162=$CX$7:$CX$59)=TRUE,1,0))-1)),INDIRECT(_xlfn.CONCAT($CQ$1,MATCH(F162,$CP$7:$CP$100,0)+6)):INDIRECT(_xlfn.CONCAT($CQ$1,MATCH(F162,$CP$7:$CP$100,0)+6+SUM(IF((F162=$CP$7:$CP$59)=TRUE,1,0))-1))),IF(OR($DW$4=2,$DW$4=3),INDIRECT(_xlfn.CONCAT($CU$1,MATCH(E162,$CT$7:$CT$100,0)+6)):INDIRECT(_xlfn.CONCAT($CU$1,MATCH(E162,$CT$7:$CT$100,0)+6+SUM(IF((E162=$CT$7:$CT$59)=TRUE,1,0))-1)),INDIRECT(_xlfn.CONCAT($CM$1,MATCH(E162,$CL$7:$CL$100,0)+6)):INDIRECT(_xlfn.CONCAT($CM$1,MATCH(E162,$CL$7:$CL$100,0)+6+SUM(IF((E162=$CL$7:$CL$59)=TRUE,1,0))-1))))*$S$3*IF(AND($DV$4=4,F162=0),1.1,1),1/TRANSPOSE(W162-INDIRECT(_xlfn.CONCAT($CI$1,MATCH(D162,$CH$7:$CH$100,0)+6)):INDIRECT(_xlfn.CONCAT($CI$1,MATCH(D162,$CH$7:$CH$100,0)+6+SUM(IF((D162=$CH$7:$CH$59)=TRUE,1,0))-1))*$R$3)),3)=1,1,0)),W162-INDIRECT(_xlfn.CONCAT($CI$1,MATCH(D162,$CH$7:$CH$100,0)+6)):INDIRECT(_xlfn.CONCAT($CI$1,MATCH(D162,$CH$7:$CH$100,0)+6+SUM(IF((D162=$CH$7:$CH$59)=TRUE,1,0))-1))*$R$3))/($S$3*$Q162),1,-1,TRUE)),1),"")</f>
        <v/>
      </c>
      <c r="AB162" s="65"/>
      <c r="AC162" s="65"/>
      <c r="AD162" s="65"/>
      <c r="AE162" s="65"/>
      <c r="AF162" s="65"/>
      <c r="AG162" s="65"/>
      <c r="AH162" s="65"/>
      <c r="AI162" s="6"/>
      <c r="AJ162" s="28" t="str">
        <f t="shared" ca="1" si="65"/>
        <v/>
      </c>
      <c r="AK162" s="29" t="str">
        <f t="shared" si="66"/>
        <v/>
      </c>
      <c r="AL162" s="29" t="str">
        <f t="shared" si="67"/>
        <v/>
      </c>
      <c r="AM162" s="29" t="str">
        <f t="shared" si="68"/>
        <v/>
      </c>
      <c r="AN162" s="112" t="str">
        <f t="shared" si="69"/>
        <v/>
      </c>
      <c r="AO162" s="28" t="str">
        <f t="shared" ca="1" si="56"/>
        <v/>
      </c>
      <c r="AP162" s="29" t="str">
        <f t="shared" si="57"/>
        <v/>
      </c>
      <c r="AQ162" s="29" t="str">
        <f t="shared" si="58"/>
        <v/>
      </c>
      <c r="AR162" s="29" t="str">
        <f t="shared" si="59"/>
        <v/>
      </c>
      <c r="AS162" s="30" t="str">
        <f t="shared" si="60"/>
        <v/>
      </c>
      <c r="AT162" s="6"/>
      <c r="AU162" s="20"/>
      <c r="AV162" s="20"/>
      <c r="AW162" s="44">
        <f t="shared" si="70"/>
        <v>12</v>
      </c>
      <c r="AX162" s="35" t="e">
        <f t="shared" si="71"/>
        <v>#N/A</v>
      </c>
      <c r="AY162" s="35" t="e" cm="1">
        <f t="array" ref="AY162">_xlfn.XMATCH(1,IF(IF((AU162=$DP$24:$EO$24)=TRUE,1,0)+IF((AV162=$DP$25:$EO$25)=TRUE,1,0)=2,1,0))</f>
        <v>#N/A</v>
      </c>
      <c r="AZ162" s="35" t="str" cm="1">
        <f t="array" aca="1" ref="AZ162:BD162" ca="1">AJ162:AN162</f>
        <v/>
      </c>
      <c r="BA162" s="35" t="str">
        <f ca="1"/>
        <v/>
      </c>
      <c r="BB162" s="35" t="str">
        <f ca="1"/>
        <v/>
      </c>
      <c r="BC162" s="35" t="str">
        <f ca="1"/>
        <v/>
      </c>
      <c r="BD162" s="35" t="str">
        <f ca="1"/>
        <v/>
      </c>
      <c r="BE162" s="35">
        <f t="shared" si="72"/>
        <v>0</v>
      </c>
      <c r="BF162" s="35" t="e" cm="1">
        <f t="array" ref="BF162">IF(AND(BE162=1,AX162&lt;&gt;1),VLOOKUP(E162,변환표준점수!$H$8:$O$60,_xlfn.XMATCH('표점 계산기'!$AU162,변환표준점수!$I$6:$O$6)+1,FALSE),IF(AND($E162=0,$DW$4=1),INDEX($CQ$7:$CQ$73,SUM(IF(AO162=$CY$7:$CY$59,ROW($A$1:$A$50),0))),IF(AND($E162&lt;&gt;0,$DW$4&lt;&gt;1),INDEX($CM$7:$CM$73,SUM(IF(AO162=$CU$7:$CU$59,ROW($A$1:$A$50),0))),AO162:AS162)))</f>
        <v>#N/A</v>
      </c>
      <c r="BG162" s="35"/>
      <c r="BH162" s="35"/>
      <c r="BI162" s="35"/>
      <c r="BJ162" s="35"/>
      <c r="BK162" s="35" t="e">
        <f>VLOOKUP(G162,변환표준점수!$X$8:$AM$16,_xlfn.XMATCH(AU162,변환표준점수!$Y$5:$AM$5)+IF(OR(AW162=6,AW162=7,AW162=10,AW162=11),IF(AX162=1,0,1),0)+1,FALSE)</f>
        <v>#N/A</v>
      </c>
      <c r="BL162" s="35" t="e">
        <f>VLOOKUP(H162,변환표준점수!$AO$8:$BE$16,_xlfn.XMATCH(AU162,변환표준점수!$AP$5:$BE$5)+IF(OR(AW162=3,AW162=6,AW162=8,AW162=9,AW162=10),IF(AX162=1,0,1),0)+1,FALSE)</f>
        <v>#N/A</v>
      </c>
      <c r="BM162" s="35" t="e">
        <f>IF(I162=0,VLOOKUP(K162,변환표준점수!$BU$8:$CF$62,'표점 계산기'!$AW162+1,FALSE),VLOOKUP(I162,변환표준점수!$BH$8:$BS$62,'표점 계산기'!$AW162+1,FALSE))</f>
        <v>#N/A</v>
      </c>
      <c r="BN162" s="35" t="e">
        <f>IF(J162=0,VLOOKUP(L162,변환표준점수!$BU$8:$CF$62,'표점 계산기'!$AW162+1,FALSE),VLOOKUP(J162,변환표준점수!$BH$8:$BS$62,'표점 계산기'!$AW162+1,FALSE))</f>
        <v>#N/A</v>
      </c>
      <c r="BO162" s="35" cm="1">
        <f t="array" ref="BO162">IF(M162=0,0,IF(OR(AW162=3,AW162=4),0,IF(AW162=1,INDEX($DI$7:$DI$15,SUM(IF(M162&lt;$DH$7:$DH$15=TRUE,1,0))+1),VLOOKUP(M162,변환표준점수!$BH$8:$BS$62,'표점 계산기'!AW162+1,FALSE))))</f>
        <v>0</v>
      </c>
      <c r="BP162" s="35" t="e" cm="1">
        <f t="array" ref="BP162">INDEX($DP$24:$EO$31,COLUMN(C157),$AY162)</f>
        <v>#N/A</v>
      </c>
      <c r="BQ162" s="35" t="e" cm="1">
        <f t="array" ref="BQ162">INDEX($DP$24:$EO$31,COLUMN(D157),$AY162)</f>
        <v>#N/A</v>
      </c>
      <c r="BR162" s="35" t="e" cm="1">
        <f t="array" ref="BR162">INDEX($DP$24:$EO$31,COLUMN(E157),$AY162)</f>
        <v>#N/A</v>
      </c>
      <c r="BS162" s="35" t="e" cm="1">
        <f t="array" ref="BS162">INDEX($DP$24:$EO$31,COLUMN(F157),$AY162)</f>
        <v>#N/A</v>
      </c>
      <c r="BT162" s="35" t="e" cm="1">
        <f t="array" ref="BT162">INDEX($DP$24:$EO$31,COLUMN(G157),$AY162)</f>
        <v>#N/A</v>
      </c>
      <c r="BU162" s="35" t="e" cm="1">
        <f t="array" ref="BU162">INDEX($DP$24:$EO$31,COLUMN(H157),$AY162)</f>
        <v>#N/A</v>
      </c>
      <c r="BV162" s="59" t="str" cm="1">
        <f t="array" aca="1" ref="BV162:BZ162" ca="1">IFERROR(ROUND(IF(IFERROR(BF162:BJ162/BF162:BJ162,0)=1,(IFERROR(AZ162:BD162*BP162,0)+IFERROR(BF162:BJ162*BQ162,0)+(SUM(BM162:BO162)-MIN(BM162:BO162))*BR162+BK162*BS162+BL162*BT162)*BU162+BK162*(1-BS162)+BL162*(1-BT162)+IF(AW162=1,BO162,0),""),2),"")</f>
        <v/>
      </c>
      <c r="BW162" s="48" t="str">
        <f ca="1"/>
        <v/>
      </c>
      <c r="BX162" s="48" t="str">
        <f ca="1"/>
        <v/>
      </c>
      <c r="BY162" s="48" t="str">
        <f ca="1"/>
        <v/>
      </c>
      <c r="BZ162" s="60" t="str">
        <f ca="1"/>
        <v/>
      </c>
      <c r="CA162" s="6"/>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6"/>
      <c r="DV162" s="6"/>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row>
    <row r="163" spans="1:162" x14ac:dyDescent="0.3">
      <c r="A163" s="5"/>
      <c r="B163" s="17" t="str">
        <f t="shared" si="54"/>
        <v/>
      </c>
      <c r="C163" s="23"/>
      <c r="D163" s="23"/>
      <c r="E163" s="23"/>
      <c r="F163" s="23"/>
      <c r="G163" s="23"/>
      <c r="H163" s="24"/>
      <c r="I163" s="24"/>
      <c r="J163" s="24"/>
      <c r="K163" s="24"/>
      <c r="L163" s="24"/>
      <c r="M163" s="24"/>
      <c r="N163" s="23"/>
      <c r="O163" s="24"/>
      <c r="P163" s="6"/>
      <c r="Q163" s="65">
        <f t="shared" si="55"/>
        <v>1</v>
      </c>
      <c r="R163" s="6" t="e">
        <f t="shared" si="61"/>
        <v>#N/A</v>
      </c>
      <c r="S163" s="6" t="e">
        <f t="shared" si="62"/>
        <v>#N/A</v>
      </c>
      <c r="T163" s="6" t="e">
        <f t="shared" si="63"/>
        <v>#N/A</v>
      </c>
      <c r="U163" s="6" t="e">
        <f t="shared" si="64"/>
        <v>#N/A</v>
      </c>
      <c r="V163" s="8" cm="1">
        <f t="array" ref="V163">IF(M163=0,0,IF(OR($DV$4=3,$DV$4=4),0,IF($DV$4=1,INDEX($DI$7:$DI$15,SUM(IF(M163&lt;$DH$7:$DH$15=TRUE,1,0))+1),VLOOKUP(M163,$DK$7:$DL$107,2,FALSE))))</f>
        <v>0</v>
      </c>
      <c r="W163" s="6" t="e">
        <f t="shared" si="53"/>
        <v>#N/A</v>
      </c>
      <c r="X163" s="65" cm="1">
        <f t="array" aca="1" ref="X163" ca="1">SUM(IF((IF(E163=0,INDIRECT(_xlfn.CONCAT($CQ$1,MATCH(F163,$CP$7:$CP$100,0)+6)):INDIRECT(_xlfn.CONCAT($CQ$1,MATCH(F163,$CP$7:$CP$100,0)+6+SUM(IF((F163=$CP$7:$CP$59)=TRUE,1,0))-1)),INDIRECT(_xlfn.CONCAT($CM$1,MATCH(E163,$CL$7:$CL$100,0)+6)):INDIRECT(_xlfn.CONCAT($CM$1,MATCH(E163,$CL$7:$CL$100,0)+6+SUM(IF((E163=$CL$7:$CL$59)=TRUE,1,0))-1)))*$S$3*$Q163)=0,0,1))</f>
        <v>2</v>
      </c>
      <c r="Y163" s="65" t="e" cm="1">
        <f t="array" aca="1" ref="Y163" ca="1">SUM(IF((TRANSPOSE(MMULT(MMULT(_xlfn.MUNIT(X163),IF(ROUND(MMULT(IF(E163=0,INDIRECT(_xlfn.CONCAT($CQ$1,MATCH(F163,$CP$7:$CP$100,0)+6)):INDIRECT(_xlfn.CONCAT($CQ$1,MATCH(F163,$CP$7:$CP$100,0)+6+SUM(IF((F163=$CP$7:$CP$59)=TRUE,1,0))-1)),INDIRECT(_xlfn.CONCAT($CM$1,MATCH(E163,$CL$7:$CL$100,0)+6)):INDIRECT(_xlfn.CONCAT($CM$1,MATCH(E163,$CL$7:$CL$100,0)+6+SUM(IF((E163=$CL$7:$CL$59)=TRUE,1,0))-1)))*$S$3*$Q163,1/TRANSPOSE(W163-INDIRECT(_xlfn.CONCAT($CI$1,MATCH(D163,$CH$7:$CH$100,0)+6)):INDIRECT(_xlfn.CONCAT($CI$1,MATCH(D163,$CH$7:$CH$100,0)+6+SUM(IF((D163=$CH$7:$CH$59)=TRUE,1,0))-1))*$R$3)),1)=1,1,0)),W163-INDIRECT(_xlfn.CONCAT($CI$1,MATCH(D163,$CH$7:$CH$100,0)+6)):INDIRECT(_xlfn.CONCAT($CI$1,MATCH(D163,$CH$7:$CH$100,0)+6+SUM(IF((D163=$CH$7:$CH$59)=TRUE,1,0))-1))*$R$3)))=0,0,1))</f>
        <v>#N/A</v>
      </c>
      <c r="Z163" s="65"/>
      <c r="AA163" s="65" t="str" cm="1">
        <f t="array" aca="1" ref="AA163" ca="1">IFERROR(ROUND(IF(_xlfn._xlws.SORT(TRANSPOSE(MMULT(MMULT(_xlfn.MUNIT(X163),IF(ROUND(MMULT(IF(E163=0,IF($DW$4=1,INDIRECT(_xlfn.CONCAT($CY$1,MATCH(F163,$CX$7:$CX$100,0)+6)):INDIRECT(_xlfn.CONCAT($CY$1,MATCH(F163,$CX$7:$CX$100,0)+6+SUM(IF((F163=$CX$7:$CX$59)=TRUE,1,0))-1)),INDIRECT(_xlfn.CONCAT($CQ$1,MATCH(F163,$CP$7:$CP$100,0)+6)):INDIRECT(_xlfn.CONCAT($CQ$1,MATCH(F163,$CP$7:$CP$100,0)+6+SUM(IF((F163=$CP$7:$CP$59)=TRUE,1,0))-1))),IF(OR($DW$4=2,$DW$4=3),INDIRECT(_xlfn.CONCAT($CU$1,MATCH(E163,$CT$7:$CT$100,0)+6)):INDIRECT(_xlfn.CONCAT($CU$1,MATCH(E163,$CT$7:$CT$100,0)+6+SUM(IF((E163=$CT$7:$CT$59)=TRUE,1,0))-1)),INDIRECT(_xlfn.CONCAT($CM$1,MATCH(E163,$CL$7:$CL$100,0)+6)):INDIRECT(_xlfn.CONCAT($CM$1,MATCH(E163,$CL$7:$CL$100,0)+6+SUM(IF((E163=$CL$7:$CL$59)=TRUE,1,0))-1))))*$S$3*IF(AND($DV$4=4,F163=0),1.1,1),1/TRANSPOSE(W163-INDIRECT(_xlfn.CONCAT($CI$1,MATCH(D163,$CH$7:$CH$100,0)+6)):INDIRECT(_xlfn.CONCAT($CI$1,MATCH(D163,$CH$7:$CH$100,0)+6+SUM(IF((D163=$CH$7:$CH$59)=TRUE,1,0))-1))*$R$3)),3)=1,1,0)),W163-INDIRECT(_xlfn.CONCAT($CI$1,MATCH(D163,$CH$7:$CH$100,0)+6)):INDIRECT(_xlfn.CONCAT($CI$1,MATCH(D163,$CH$7:$CH$100,0)+6+SUM(IF((D163=$CH$7:$CH$59)=TRUE,1,0))-1))*$R$3))/($S$3*$Q163),1,-1,TRUE)=0,"",_xlfn._xlws.SORT(TRANSPOSE(MMULT(MMULT(_xlfn.MUNIT(X163),IF(ROUND(MMULT(IF(E163=0,IF($DW$4=1,INDIRECT(_xlfn.CONCAT($CY$1,MATCH(F163,$CX$7:$CX$100,0)+6)):INDIRECT(_xlfn.CONCAT($CY$1,MATCH(F163,$CX$7:$CX$100,0)+6+SUM(IF((F163=$CX$7:$CX$59)=TRUE,1,0))-1)),INDIRECT(_xlfn.CONCAT($CQ$1,MATCH(F163,$CP$7:$CP$100,0)+6)):INDIRECT(_xlfn.CONCAT($CQ$1,MATCH(F163,$CP$7:$CP$100,0)+6+SUM(IF((F163=$CP$7:$CP$59)=TRUE,1,0))-1))),IF(OR($DW$4=2,$DW$4=3),INDIRECT(_xlfn.CONCAT($CU$1,MATCH(E163,$CT$7:$CT$100,0)+6)):INDIRECT(_xlfn.CONCAT($CU$1,MATCH(E163,$CT$7:$CT$100,0)+6+SUM(IF((E163=$CT$7:$CT$59)=TRUE,1,0))-1)),INDIRECT(_xlfn.CONCAT($CM$1,MATCH(E163,$CL$7:$CL$100,0)+6)):INDIRECT(_xlfn.CONCAT($CM$1,MATCH(E163,$CL$7:$CL$100,0)+6+SUM(IF((E163=$CL$7:$CL$59)=TRUE,1,0))-1))))*$S$3*IF(AND($DV$4=4,F163=0),1.1,1),1/TRANSPOSE(W163-INDIRECT(_xlfn.CONCAT($CI$1,MATCH(D163,$CH$7:$CH$100,0)+6)):INDIRECT(_xlfn.CONCAT($CI$1,MATCH(D163,$CH$7:$CH$100,0)+6+SUM(IF((D163=$CH$7:$CH$59)=TRUE,1,0))-1))*$R$3)),3)=1,1,0)),W163-INDIRECT(_xlfn.CONCAT($CI$1,MATCH(D163,$CH$7:$CH$100,0)+6)):INDIRECT(_xlfn.CONCAT($CI$1,MATCH(D163,$CH$7:$CH$100,0)+6+SUM(IF((D163=$CH$7:$CH$59)=TRUE,1,0))-1))*$R$3))/($S$3*$Q163),1,-1,TRUE)),1),"")</f>
        <v/>
      </c>
      <c r="AB163" s="65"/>
      <c r="AC163" s="65"/>
      <c r="AD163" s="65"/>
      <c r="AE163" s="65"/>
      <c r="AF163" s="65"/>
      <c r="AG163" s="65"/>
      <c r="AH163" s="65"/>
      <c r="AI163" s="6"/>
      <c r="AJ163" s="28" t="str">
        <f t="shared" ca="1" si="65"/>
        <v/>
      </c>
      <c r="AK163" s="29" t="str">
        <f t="shared" si="66"/>
        <v/>
      </c>
      <c r="AL163" s="29" t="str">
        <f t="shared" si="67"/>
        <v/>
      </c>
      <c r="AM163" s="29" t="str">
        <f t="shared" si="68"/>
        <v/>
      </c>
      <c r="AN163" s="112" t="str">
        <f t="shared" si="69"/>
        <v/>
      </c>
      <c r="AO163" s="28" t="str">
        <f t="shared" ca="1" si="56"/>
        <v/>
      </c>
      <c r="AP163" s="29" t="str">
        <f t="shared" si="57"/>
        <v/>
      </c>
      <c r="AQ163" s="29" t="str">
        <f t="shared" si="58"/>
        <v/>
      </c>
      <c r="AR163" s="29" t="str">
        <f t="shared" si="59"/>
        <v/>
      </c>
      <c r="AS163" s="30" t="str">
        <f t="shared" si="60"/>
        <v/>
      </c>
      <c r="AT163" s="6"/>
      <c r="AU163" s="20"/>
      <c r="AV163" s="20"/>
      <c r="AW163" s="44">
        <f t="shared" si="70"/>
        <v>12</v>
      </c>
      <c r="AX163" s="35" t="e">
        <f t="shared" si="71"/>
        <v>#N/A</v>
      </c>
      <c r="AY163" s="35" t="e" cm="1">
        <f t="array" ref="AY163">_xlfn.XMATCH(1,IF(IF((AU163=$DP$24:$EO$24)=TRUE,1,0)+IF((AV163=$DP$25:$EO$25)=TRUE,1,0)=2,1,0))</f>
        <v>#N/A</v>
      </c>
      <c r="AZ163" s="35" t="str" cm="1">
        <f t="array" aca="1" ref="AZ163:BD163" ca="1">AJ163:AN163</f>
        <v/>
      </c>
      <c r="BA163" s="35" t="str">
        <f ca="1"/>
        <v/>
      </c>
      <c r="BB163" s="35" t="str">
        <f ca="1"/>
        <v/>
      </c>
      <c r="BC163" s="35" t="str">
        <f ca="1"/>
        <v/>
      </c>
      <c r="BD163" s="35" t="str">
        <f ca="1"/>
        <v/>
      </c>
      <c r="BE163" s="35">
        <f t="shared" si="72"/>
        <v>0</v>
      </c>
      <c r="BF163" s="35" t="e" cm="1">
        <f t="array" ref="BF163">IF(AND(BE163=1,AX163&lt;&gt;1),VLOOKUP(E163,변환표준점수!$H$8:$O$60,_xlfn.XMATCH('표점 계산기'!$AU163,변환표준점수!$I$6:$O$6)+1,FALSE),IF(AND($E163=0,$DW$4=1),INDEX($CQ$7:$CQ$73,SUM(IF(AO163=$CY$7:$CY$59,ROW($A$1:$A$50),0))),IF(AND($E163&lt;&gt;0,$DW$4&lt;&gt;1),INDEX($CM$7:$CM$73,SUM(IF(AO163=$CU$7:$CU$59,ROW($A$1:$A$50),0))),AO163:AS163)))</f>
        <v>#N/A</v>
      </c>
      <c r="BG163" s="35"/>
      <c r="BH163" s="35"/>
      <c r="BI163" s="35"/>
      <c r="BJ163" s="35"/>
      <c r="BK163" s="35" t="e">
        <f>VLOOKUP(G163,변환표준점수!$X$8:$AM$16,_xlfn.XMATCH(AU163,변환표준점수!$Y$5:$AM$5)+IF(OR(AW163=6,AW163=7,AW163=10,AW163=11),IF(AX163=1,0,1),0)+1,FALSE)</f>
        <v>#N/A</v>
      </c>
      <c r="BL163" s="35" t="e">
        <f>VLOOKUP(H163,변환표준점수!$AO$8:$BE$16,_xlfn.XMATCH(AU163,변환표준점수!$AP$5:$BE$5)+IF(OR(AW163=3,AW163=6,AW163=8,AW163=9,AW163=10),IF(AX163=1,0,1),0)+1,FALSE)</f>
        <v>#N/A</v>
      </c>
      <c r="BM163" s="35" t="e">
        <f>IF(I163=0,VLOOKUP(K163,변환표준점수!$BU$8:$CF$62,'표점 계산기'!$AW163+1,FALSE),VLOOKUP(I163,변환표준점수!$BH$8:$BS$62,'표점 계산기'!$AW163+1,FALSE))</f>
        <v>#N/A</v>
      </c>
      <c r="BN163" s="35" t="e">
        <f>IF(J163=0,VLOOKUP(L163,변환표준점수!$BU$8:$CF$62,'표점 계산기'!$AW163+1,FALSE),VLOOKUP(J163,변환표준점수!$BH$8:$BS$62,'표점 계산기'!$AW163+1,FALSE))</f>
        <v>#N/A</v>
      </c>
      <c r="BO163" s="35" cm="1">
        <f t="array" ref="BO163">IF(M163=0,0,IF(OR(AW163=3,AW163=4),0,IF(AW163=1,INDEX($DI$7:$DI$15,SUM(IF(M163&lt;$DH$7:$DH$15=TRUE,1,0))+1),VLOOKUP(M163,변환표준점수!$BH$8:$BS$62,'표점 계산기'!AW163+1,FALSE))))</f>
        <v>0</v>
      </c>
      <c r="BP163" s="35" t="e" cm="1">
        <f t="array" ref="BP163">INDEX($DP$24:$EO$31,COLUMN(C158),$AY163)</f>
        <v>#N/A</v>
      </c>
      <c r="BQ163" s="35" t="e" cm="1">
        <f t="array" ref="BQ163">INDEX($DP$24:$EO$31,COLUMN(D158),$AY163)</f>
        <v>#N/A</v>
      </c>
      <c r="BR163" s="35" t="e" cm="1">
        <f t="array" ref="BR163">INDEX($DP$24:$EO$31,COLUMN(E158),$AY163)</f>
        <v>#N/A</v>
      </c>
      <c r="BS163" s="35" t="e" cm="1">
        <f t="array" ref="BS163">INDEX($DP$24:$EO$31,COLUMN(F158),$AY163)</f>
        <v>#N/A</v>
      </c>
      <c r="BT163" s="35" t="e" cm="1">
        <f t="array" ref="BT163">INDEX($DP$24:$EO$31,COLUMN(G158),$AY163)</f>
        <v>#N/A</v>
      </c>
      <c r="BU163" s="35" t="e" cm="1">
        <f t="array" ref="BU163">INDEX($DP$24:$EO$31,COLUMN(H158),$AY163)</f>
        <v>#N/A</v>
      </c>
      <c r="BV163" s="59" t="str" cm="1">
        <f t="array" aca="1" ref="BV163:BZ163" ca="1">IFERROR(ROUND(IF(IFERROR(BF163:BJ163/BF163:BJ163,0)=1,(IFERROR(AZ163:BD163*BP163,0)+IFERROR(BF163:BJ163*BQ163,0)+(SUM(BM163:BO163)-MIN(BM163:BO163))*BR163+BK163*BS163+BL163*BT163)*BU163+BK163*(1-BS163)+BL163*(1-BT163)+IF(AW163=1,BO163,0),""),2),"")</f>
        <v/>
      </c>
      <c r="BW163" s="48" t="str">
        <f ca="1"/>
        <v/>
      </c>
      <c r="BX163" s="48" t="str">
        <f ca="1"/>
        <v/>
      </c>
      <c r="BY163" s="48" t="str">
        <f ca="1"/>
        <v/>
      </c>
      <c r="BZ163" s="60" t="str">
        <f ca="1"/>
        <v/>
      </c>
      <c r="CA163" s="6"/>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6"/>
      <c r="DV163" s="6"/>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row>
    <row r="164" spans="1:162" x14ac:dyDescent="0.3">
      <c r="A164" s="5"/>
      <c r="B164" s="17" t="str">
        <f t="shared" si="54"/>
        <v/>
      </c>
      <c r="C164" s="23"/>
      <c r="D164" s="23"/>
      <c r="E164" s="23"/>
      <c r="F164" s="23"/>
      <c r="G164" s="23"/>
      <c r="H164" s="24"/>
      <c r="I164" s="24"/>
      <c r="J164" s="24"/>
      <c r="K164" s="24"/>
      <c r="L164" s="24"/>
      <c r="M164" s="24"/>
      <c r="N164" s="23"/>
      <c r="O164" s="24"/>
      <c r="P164" s="6"/>
      <c r="Q164" s="65">
        <f t="shared" si="55"/>
        <v>1</v>
      </c>
      <c r="R164" s="6" t="e">
        <f t="shared" si="61"/>
        <v>#N/A</v>
      </c>
      <c r="S164" s="6" t="e">
        <f t="shared" si="62"/>
        <v>#N/A</v>
      </c>
      <c r="T164" s="6" t="e">
        <f t="shared" si="63"/>
        <v>#N/A</v>
      </c>
      <c r="U164" s="6" t="e">
        <f t="shared" si="64"/>
        <v>#N/A</v>
      </c>
      <c r="V164" s="8" cm="1">
        <f t="array" ref="V164">IF(M164=0,0,IF(OR($DV$4=3,$DV$4=4),0,IF($DV$4=1,INDEX($DI$7:$DI$15,SUM(IF(M164&lt;$DH$7:$DH$15=TRUE,1,0))+1),VLOOKUP(M164,$DK$7:$DL$107,2,FALSE))))</f>
        <v>0</v>
      </c>
      <c r="W164" s="6" t="e">
        <f t="shared" si="53"/>
        <v>#N/A</v>
      </c>
      <c r="X164" s="65" cm="1">
        <f t="array" aca="1" ref="X164" ca="1">SUM(IF((IF(E164=0,INDIRECT(_xlfn.CONCAT($CQ$1,MATCH(F164,$CP$7:$CP$100,0)+6)):INDIRECT(_xlfn.CONCAT($CQ$1,MATCH(F164,$CP$7:$CP$100,0)+6+SUM(IF((F164=$CP$7:$CP$59)=TRUE,1,0))-1)),INDIRECT(_xlfn.CONCAT($CM$1,MATCH(E164,$CL$7:$CL$100,0)+6)):INDIRECT(_xlfn.CONCAT($CM$1,MATCH(E164,$CL$7:$CL$100,0)+6+SUM(IF((E164=$CL$7:$CL$59)=TRUE,1,0))-1)))*$S$3*$Q164)=0,0,1))</f>
        <v>2</v>
      </c>
      <c r="Y164" s="65" t="e" cm="1">
        <f t="array" aca="1" ref="Y164" ca="1">SUM(IF((TRANSPOSE(MMULT(MMULT(_xlfn.MUNIT(X164),IF(ROUND(MMULT(IF(E164=0,INDIRECT(_xlfn.CONCAT($CQ$1,MATCH(F164,$CP$7:$CP$100,0)+6)):INDIRECT(_xlfn.CONCAT($CQ$1,MATCH(F164,$CP$7:$CP$100,0)+6+SUM(IF((F164=$CP$7:$CP$59)=TRUE,1,0))-1)),INDIRECT(_xlfn.CONCAT($CM$1,MATCH(E164,$CL$7:$CL$100,0)+6)):INDIRECT(_xlfn.CONCAT($CM$1,MATCH(E164,$CL$7:$CL$100,0)+6+SUM(IF((E164=$CL$7:$CL$59)=TRUE,1,0))-1)))*$S$3*$Q164,1/TRANSPOSE(W164-INDIRECT(_xlfn.CONCAT($CI$1,MATCH(D164,$CH$7:$CH$100,0)+6)):INDIRECT(_xlfn.CONCAT($CI$1,MATCH(D164,$CH$7:$CH$100,0)+6+SUM(IF((D164=$CH$7:$CH$59)=TRUE,1,0))-1))*$R$3)),1)=1,1,0)),W164-INDIRECT(_xlfn.CONCAT($CI$1,MATCH(D164,$CH$7:$CH$100,0)+6)):INDIRECT(_xlfn.CONCAT($CI$1,MATCH(D164,$CH$7:$CH$100,0)+6+SUM(IF((D164=$CH$7:$CH$59)=TRUE,1,0))-1))*$R$3)))=0,0,1))</f>
        <v>#N/A</v>
      </c>
      <c r="Z164" s="65"/>
      <c r="AA164" s="65" t="str" cm="1">
        <f t="array" aca="1" ref="AA164" ca="1">IFERROR(ROUND(IF(_xlfn._xlws.SORT(TRANSPOSE(MMULT(MMULT(_xlfn.MUNIT(X164),IF(ROUND(MMULT(IF(E164=0,IF($DW$4=1,INDIRECT(_xlfn.CONCAT($CY$1,MATCH(F164,$CX$7:$CX$100,0)+6)):INDIRECT(_xlfn.CONCAT($CY$1,MATCH(F164,$CX$7:$CX$100,0)+6+SUM(IF((F164=$CX$7:$CX$59)=TRUE,1,0))-1)),INDIRECT(_xlfn.CONCAT($CQ$1,MATCH(F164,$CP$7:$CP$100,0)+6)):INDIRECT(_xlfn.CONCAT($CQ$1,MATCH(F164,$CP$7:$CP$100,0)+6+SUM(IF((F164=$CP$7:$CP$59)=TRUE,1,0))-1))),IF(OR($DW$4=2,$DW$4=3),INDIRECT(_xlfn.CONCAT($CU$1,MATCH(E164,$CT$7:$CT$100,0)+6)):INDIRECT(_xlfn.CONCAT($CU$1,MATCH(E164,$CT$7:$CT$100,0)+6+SUM(IF((E164=$CT$7:$CT$59)=TRUE,1,0))-1)),INDIRECT(_xlfn.CONCAT($CM$1,MATCH(E164,$CL$7:$CL$100,0)+6)):INDIRECT(_xlfn.CONCAT($CM$1,MATCH(E164,$CL$7:$CL$100,0)+6+SUM(IF((E164=$CL$7:$CL$59)=TRUE,1,0))-1))))*$S$3*IF(AND($DV$4=4,F164=0),1.1,1),1/TRANSPOSE(W164-INDIRECT(_xlfn.CONCAT($CI$1,MATCH(D164,$CH$7:$CH$100,0)+6)):INDIRECT(_xlfn.CONCAT($CI$1,MATCH(D164,$CH$7:$CH$100,0)+6+SUM(IF((D164=$CH$7:$CH$59)=TRUE,1,0))-1))*$R$3)),3)=1,1,0)),W164-INDIRECT(_xlfn.CONCAT($CI$1,MATCH(D164,$CH$7:$CH$100,0)+6)):INDIRECT(_xlfn.CONCAT($CI$1,MATCH(D164,$CH$7:$CH$100,0)+6+SUM(IF((D164=$CH$7:$CH$59)=TRUE,1,0))-1))*$R$3))/($S$3*$Q164),1,-1,TRUE)=0,"",_xlfn._xlws.SORT(TRANSPOSE(MMULT(MMULT(_xlfn.MUNIT(X164),IF(ROUND(MMULT(IF(E164=0,IF($DW$4=1,INDIRECT(_xlfn.CONCAT($CY$1,MATCH(F164,$CX$7:$CX$100,0)+6)):INDIRECT(_xlfn.CONCAT($CY$1,MATCH(F164,$CX$7:$CX$100,0)+6+SUM(IF((F164=$CX$7:$CX$59)=TRUE,1,0))-1)),INDIRECT(_xlfn.CONCAT($CQ$1,MATCH(F164,$CP$7:$CP$100,0)+6)):INDIRECT(_xlfn.CONCAT($CQ$1,MATCH(F164,$CP$7:$CP$100,0)+6+SUM(IF((F164=$CP$7:$CP$59)=TRUE,1,0))-1))),IF(OR($DW$4=2,$DW$4=3),INDIRECT(_xlfn.CONCAT($CU$1,MATCH(E164,$CT$7:$CT$100,0)+6)):INDIRECT(_xlfn.CONCAT($CU$1,MATCH(E164,$CT$7:$CT$100,0)+6+SUM(IF((E164=$CT$7:$CT$59)=TRUE,1,0))-1)),INDIRECT(_xlfn.CONCAT($CM$1,MATCH(E164,$CL$7:$CL$100,0)+6)):INDIRECT(_xlfn.CONCAT($CM$1,MATCH(E164,$CL$7:$CL$100,0)+6+SUM(IF((E164=$CL$7:$CL$59)=TRUE,1,0))-1))))*$S$3*IF(AND($DV$4=4,F164=0),1.1,1),1/TRANSPOSE(W164-INDIRECT(_xlfn.CONCAT($CI$1,MATCH(D164,$CH$7:$CH$100,0)+6)):INDIRECT(_xlfn.CONCAT($CI$1,MATCH(D164,$CH$7:$CH$100,0)+6+SUM(IF((D164=$CH$7:$CH$59)=TRUE,1,0))-1))*$R$3)),3)=1,1,0)),W164-INDIRECT(_xlfn.CONCAT($CI$1,MATCH(D164,$CH$7:$CH$100,0)+6)):INDIRECT(_xlfn.CONCAT($CI$1,MATCH(D164,$CH$7:$CH$100,0)+6+SUM(IF((D164=$CH$7:$CH$59)=TRUE,1,0))-1))*$R$3))/($S$3*$Q164),1,-1,TRUE)),1),"")</f>
        <v/>
      </c>
      <c r="AB164" s="65"/>
      <c r="AC164" s="65"/>
      <c r="AD164" s="65"/>
      <c r="AE164" s="65"/>
      <c r="AF164" s="65"/>
      <c r="AG164" s="65"/>
      <c r="AH164" s="65"/>
      <c r="AI164" s="6"/>
      <c r="AJ164" s="28" t="str">
        <f t="shared" ca="1" si="65"/>
        <v/>
      </c>
      <c r="AK164" s="29" t="str">
        <f t="shared" si="66"/>
        <v/>
      </c>
      <c r="AL164" s="29" t="str">
        <f t="shared" si="67"/>
        <v/>
      </c>
      <c r="AM164" s="29" t="str">
        <f t="shared" si="68"/>
        <v/>
      </c>
      <c r="AN164" s="112" t="str">
        <f t="shared" si="69"/>
        <v/>
      </c>
      <c r="AO164" s="28" t="str">
        <f t="shared" ca="1" si="56"/>
        <v/>
      </c>
      <c r="AP164" s="29" t="str">
        <f t="shared" si="57"/>
        <v/>
      </c>
      <c r="AQ164" s="29" t="str">
        <f t="shared" si="58"/>
        <v/>
      </c>
      <c r="AR164" s="29" t="str">
        <f t="shared" si="59"/>
        <v/>
      </c>
      <c r="AS164" s="30" t="str">
        <f t="shared" si="60"/>
        <v/>
      </c>
      <c r="AT164" s="6"/>
      <c r="AU164" s="20"/>
      <c r="AV164" s="20"/>
      <c r="AW164" s="44">
        <f t="shared" si="70"/>
        <v>12</v>
      </c>
      <c r="AX164" s="35" t="e">
        <f t="shared" si="71"/>
        <v>#N/A</v>
      </c>
      <c r="AY164" s="35" t="e" cm="1">
        <f t="array" ref="AY164">_xlfn.XMATCH(1,IF(IF((AU164=$DP$24:$EO$24)=TRUE,1,0)+IF((AV164=$DP$25:$EO$25)=TRUE,1,0)=2,1,0))</f>
        <v>#N/A</v>
      </c>
      <c r="AZ164" s="35" t="str" cm="1">
        <f t="array" aca="1" ref="AZ164:BD164" ca="1">AJ164:AN164</f>
        <v/>
      </c>
      <c r="BA164" s="35" t="str">
        <f ca="1"/>
        <v/>
      </c>
      <c r="BB164" s="35" t="str">
        <f ca="1"/>
        <v/>
      </c>
      <c r="BC164" s="35" t="str">
        <f ca="1"/>
        <v/>
      </c>
      <c r="BD164" s="35" t="str">
        <f ca="1"/>
        <v/>
      </c>
      <c r="BE164" s="35">
        <f t="shared" si="72"/>
        <v>0</v>
      </c>
      <c r="BF164" s="35" t="e" cm="1">
        <f t="array" ref="BF164">IF(AND(BE164=1,AX164&lt;&gt;1),VLOOKUP(E164,변환표준점수!$H$8:$O$60,_xlfn.XMATCH('표점 계산기'!$AU164,변환표준점수!$I$6:$O$6)+1,FALSE),IF(AND($E164=0,$DW$4=1),INDEX($CQ$7:$CQ$73,SUM(IF(AO164=$CY$7:$CY$59,ROW($A$1:$A$50),0))),IF(AND($E164&lt;&gt;0,$DW$4&lt;&gt;1),INDEX($CM$7:$CM$73,SUM(IF(AO164=$CU$7:$CU$59,ROW($A$1:$A$50),0))),AO164:AS164)))</f>
        <v>#N/A</v>
      </c>
      <c r="BG164" s="35"/>
      <c r="BH164" s="35"/>
      <c r="BI164" s="35"/>
      <c r="BJ164" s="35"/>
      <c r="BK164" s="35" t="e">
        <f>VLOOKUP(G164,변환표준점수!$X$8:$AM$16,_xlfn.XMATCH(AU164,변환표준점수!$Y$5:$AM$5)+IF(OR(AW164=6,AW164=7,AW164=10,AW164=11),IF(AX164=1,0,1),0)+1,FALSE)</f>
        <v>#N/A</v>
      </c>
      <c r="BL164" s="35" t="e">
        <f>VLOOKUP(H164,변환표준점수!$AO$8:$BE$16,_xlfn.XMATCH(AU164,변환표준점수!$AP$5:$BE$5)+IF(OR(AW164=3,AW164=6,AW164=8,AW164=9,AW164=10),IF(AX164=1,0,1),0)+1,FALSE)</f>
        <v>#N/A</v>
      </c>
      <c r="BM164" s="35" t="e">
        <f>IF(I164=0,VLOOKUP(K164,변환표준점수!$BU$8:$CF$62,'표점 계산기'!$AW164+1,FALSE),VLOOKUP(I164,변환표준점수!$BH$8:$BS$62,'표점 계산기'!$AW164+1,FALSE))</f>
        <v>#N/A</v>
      </c>
      <c r="BN164" s="35" t="e">
        <f>IF(J164=0,VLOOKUP(L164,변환표준점수!$BU$8:$CF$62,'표점 계산기'!$AW164+1,FALSE),VLOOKUP(J164,변환표준점수!$BH$8:$BS$62,'표점 계산기'!$AW164+1,FALSE))</f>
        <v>#N/A</v>
      </c>
      <c r="BO164" s="35" cm="1">
        <f t="array" ref="BO164">IF(M164=0,0,IF(OR(AW164=3,AW164=4),0,IF(AW164=1,INDEX($DI$7:$DI$15,SUM(IF(M164&lt;$DH$7:$DH$15=TRUE,1,0))+1),VLOOKUP(M164,변환표준점수!$BH$8:$BS$62,'표점 계산기'!AW164+1,FALSE))))</f>
        <v>0</v>
      </c>
      <c r="BP164" s="35" t="e" cm="1">
        <f t="array" ref="BP164">INDEX($DP$24:$EO$31,COLUMN(C159),$AY164)</f>
        <v>#N/A</v>
      </c>
      <c r="BQ164" s="35" t="e" cm="1">
        <f t="array" ref="BQ164">INDEX($DP$24:$EO$31,COLUMN(D159),$AY164)</f>
        <v>#N/A</v>
      </c>
      <c r="BR164" s="35" t="e" cm="1">
        <f t="array" ref="BR164">INDEX($DP$24:$EO$31,COLUMN(E159),$AY164)</f>
        <v>#N/A</v>
      </c>
      <c r="BS164" s="35" t="e" cm="1">
        <f t="array" ref="BS164">INDEX($DP$24:$EO$31,COLUMN(F159),$AY164)</f>
        <v>#N/A</v>
      </c>
      <c r="BT164" s="35" t="e" cm="1">
        <f t="array" ref="BT164">INDEX($DP$24:$EO$31,COLUMN(G159),$AY164)</f>
        <v>#N/A</v>
      </c>
      <c r="BU164" s="35" t="e" cm="1">
        <f t="array" ref="BU164">INDEX($DP$24:$EO$31,COLUMN(H159),$AY164)</f>
        <v>#N/A</v>
      </c>
      <c r="BV164" s="59" t="str" cm="1">
        <f t="array" aca="1" ref="BV164:BZ164" ca="1">IFERROR(ROUND(IF(IFERROR(BF164:BJ164/BF164:BJ164,0)=1,(IFERROR(AZ164:BD164*BP164,0)+IFERROR(BF164:BJ164*BQ164,0)+(SUM(BM164:BO164)-MIN(BM164:BO164))*BR164+BK164*BS164+BL164*BT164)*BU164+BK164*(1-BS164)+BL164*(1-BT164)+IF(AW164=1,BO164,0),""),2),"")</f>
        <v/>
      </c>
      <c r="BW164" s="48" t="str">
        <f ca="1"/>
        <v/>
      </c>
      <c r="BX164" s="48" t="str">
        <f ca="1"/>
        <v/>
      </c>
      <c r="BY164" s="48" t="str">
        <f ca="1"/>
        <v/>
      </c>
      <c r="BZ164" s="60" t="str">
        <f ca="1"/>
        <v/>
      </c>
      <c r="CA164" s="6"/>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6"/>
      <c r="DV164" s="6"/>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row>
    <row r="165" spans="1:162" x14ac:dyDescent="0.3">
      <c r="A165" s="5"/>
      <c r="B165" s="17" t="str">
        <f t="shared" si="54"/>
        <v/>
      </c>
      <c r="C165" s="23"/>
      <c r="D165" s="23"/>
      <c r="E165" s="23"/>
      <c r="F165" s="23"/>
      <c r="G165" s="23"/>
      <c r="H165" s="24"/>
      <c r="I165" s="24"/>
      <c r="J165" s="24"/>
      <c r="K165" s="24"/>
      <c r="L165" s="24"/>
      <c r="M165" s="24"/>
      <c r="N165" s="23"/>
      <c r="O165" s="24"/>
      <c r="P165" s="6"/>
      <c r="Q165" s="65">
        <f t="shared" si="55"/>
        <v>1</v>
      </c>
      <c r="R165" s="6" t="e">
        <f t="shared" si="61"/>
        <v>#N/A</v>
      </c>
      <c r="S165" s="6" t="e">
        <f t="shared" si="62"/>
        <v>#N/A</v>
      </c>
      <c r="T165" s="6" t="e">
        <f t="shared" si="63"/>
        <v>#N/A</v>
      </c>
      <c r="U165" s="6" t="e">
        <f t="shared" si="64"/>
        <v>#N/A</v>
      </c>
      <c r="V165" s="8" cm="1">
        <f t="array" ref="V165">IF(M165=0,0,IF(OR($DV$4=3,$DV$4=4),0,IF($DV$4=1,INDEX($DI$7:$DI$15,SUM(IF(M165&lt;$DH$7:$DH$15=TRUE,1,0))+1),VLOOKUP(M165,$DK$7:$DL$107,2,FALSE))))</f>
        <v>0</v>
      </c>
      <c r="W165" s="6" t="e">
        <f t="shared" si="53"/>
        <v>#N/A</v>
      </c>
      <c r="X165" s="65" cm="1">
        <f t="array" aca="1" ref="X165" ca="1">SUM(IF((IF(E165=0,INDIRECT(_xlfn.CONCAT($CQ$1,MATCH(F165,$CP$7:$CP$100,0)+6)):INDIRECT(_xlfn.CONCAT($CQ$1,MATCH(F165,$CP$7:$CP$100,0)+6+SUM(IF((F165=$CP$7:$CP$59)=TRUE,1,0))-1)),INDIRECT(_xlfn.CONCAT($CM$1,MATCH(E165,$CL$7:$CL$100,0)+6)):INDIRECT(_xlfn.CONCAT($CM$1,MATCH(E165,$CL$7:$CL$100,0)+6+SUM(IF((E165=$CL$7:$CL$59)=TRUE,1,0))-1)))*$S$3*$Q165)=0,0,1))</f>
        <v>2</v>
      </c>
      <c r="Y165" s="65" t="e" cm="1">
        <f t="array" aca="1" ref="Y165" ca="1">SUM(IF((TRANSPOSE(MMULT(MMULT(_xlfn.MUNIT(X165),IF(ROUND(MMULT(IF(E165=0,INDIRECT(_xlfn.CONCAT($CQ$1,MATCH(F165,$CP$7:$CP$100,0)+6)):INDIRECT(_xlfn.CONCAT($CQ$1,MATCH(F165,$CP$7:$CP$100,0)+6+SUM(IF((F165=$CP$7:$CP$59)=TRUE,1,0))-1)),INDIRECT(_xlfn.CONCAT($CM$1,MATCH(E165,$CL$7:$CL$100,0)+6)):INDIRECT(_xlfn.CONCAT($CM$1,MATCH(E165,$CL$7:$CL$100,0)+6+SUM(IF((E165=$CL$7:$CL$59)=TRUE,1,0))-1)))*$S$3*$Q165,1/TRANSPOSE(W165-INDIRECT(_xlfn.CONCAT($CI$1,MATCH(D165,$CH$7:$CH$100,0)+6)):INDIRECT(_xlfn.CONCAT($CI$1,MATCH(D165,$CH$7:$CH$100,0)+6+SUM(IF((D165=$CH$7:$CH$59)=TRUE,1,0))-1))*$R$3)),1)=1,1,0)),W165-INDIRECT(_xlfn.CONCAT($CI$1,MATCH(D165,$CH$7:$CH$100,0)+6)):INDIRECT(_xlfn.CONCAT($CI$1,MATCH(D165,$CH$7:$CH$100,0)+6+SUM(IF((D165=$CH$7:$CH$59)=TRUE,1,0))-1))*$R$3)))=0,0,1))</f>
        <v>#N/A</v>
      </c>
      <c r="Z165" s="65"/>
      <c r="AA165" s="65" t="str" cm="1">
        <f t="array" aca="1" ref="AA165" ca="1">IFERROR(ROUND(IF(_xlfn._xlws.SORT(TRANSPOSE(MMULT(MMULT(_xlfn.MUNIT(X165),IF(ROUND(MMULT(IF(E165=0,IF($DW$4=1,INDIRECT(_xlfn.CONCAT($CY$1,MATCH(F165,$CX$7:$CX$100,0)+6)):INDIRECT(_xlfn.CONCAT($CY$1,MATCH(F165,$CX$7:$CX$100,0)+6+SUM(IF((F165=$CX$7:$CX$59)=TRUE,1,0))-1)),INDIRECT(_xlfn.CONCAT($CQ$1,MATCH(F165,$CP$7:$CP$100,0)+6)):INDIRECT(_xlfn.CONCAT($CQ$1,MATCH(F165,$CP$7:$CP$100,0)+6+SUM(IF((F165=$CP$7:$CP$59)=TRUE,1,0))-1))),IF(OR($DW$4=2,$DW$4=3),INDIRECT(_xlfn.CONCAT($CU$1,MATCH(E165,$CT$7:$CT$100,0)+6)):INDIRECT(_xlfn.CONCAT($CU$1,MATCH(E165,$CT$7:$CT$100,0)+6+SUM(IF((E165=$CT$7:$CT$59)=TRUE,1,0))-1)),INDIRECT(_xlfn.CONCAT($CM$1,MATCH(E165,$CL$7:$CL$100,0)+6)):INDIRECT(_xlfn.CONCAT($CM$1,MATCH(E165,$CL$7:$CL$100,0)+6+SUM(IF((E165=$CL$7:$CL$59)=TRUE,1,0))-1))))*$S$3*IF(AND($DV$4=4,F165=0),1.1,1),1/TRANSPOSE(W165-INDIRECT(_xlfn.CONCAT($CI$1,MATCH(D165,$CH$7:$CH$100,0)+6)):INDIRECT(_xlfn.CONCAT($CI$1,MATCH(D165,$CH$7:$CH$100,0)+6+SUM(IF((D165=$CH$7:$CH$59)=TRUE,1,0))-1))*$R$3)),3)=1,1,0)),W165-INDIRECT(_xlfn.CONCAT($CI$1,MATCH(D165,$CH$7:$CH$100,0)+6)):INDIRECT(_xlfn.CONCAT($CI$1,MATCH(D165,$CH$7:$CH$100,0)+6+SUM(IF((D165=$CH$7:$CH$59)=TRUE,1,0))-1))*$R$3))/($S$3*$Q165),1,-1,TRUE)=0,"",_xlfn._xlws.SORT(TRANSPOSE(MMULT(MMULT(_xlfn.MUNIT(X165),IF(ROUND(MMULT(IF(E165=0,IF($DW$4=1,INDIRECT(_xlfn.CONCAT($CY$1,MATCH(F165,$CX$7:$CX$100,0)+6)):INDIRECT(_xlfn.CONCAT($CY$1,MATCH(F165,$CX$7:$CX$100,0)+6+SUM(IF((F165=$CX$7:$CX$59)=TRUE,1,0))-1)),INDIRECT(_xlfn.CONCAT($CQ$1,MATCH(F165,$CP$7:$CP$100,0)+6)):INDIRECT(_xlfn.CONCAT($CQ$1,MATCH(F165,$CP$7:$CP$100,0)+6+SUM(IF((F165=$CP$7:$CP$59)=TRUE,1,0))-1))),IF(OR($DW$4=2,$DW$4=3),INDIRECT(_xlfn.CONCAT($CU$1,MATCH(E165,$CT$7:$CT$100,0)+6)):INDIRECT(_xlfn.CONCAT($CU$1,MATCH(E165,$CT$7:$CT$100,0)+6+SUM(IF((E165=$CT$7:$CT$59)=TRUE,1,0))-1)),INDIRECT(_xlfn.CONCAT($CM$1,MATCH(E165,$CL$7:$CL$100,0)+6)):INDIRECT(_xlfn.CONCAT($CM$1,MATCH(E165,$CL$7:$CL$100,0)+6+SUM(IF((E165=$CL$7:$CL$59)=TRUE,1,0))-1))))*$S$3*IF(AND($DV$4=4,F165=0),1.1,1),1/TRANSPOSE(W165-INDIRECT(_xlfn.CONCAT($CI$1,MATCH(D165,$CH$7:$CH$100,0)+6)):INDIRECT(_xlfn.CONCAT($CI$1,MATCH(D165,$CH$7:$CH$100,0)+6+SUM(IF((D165=$CH$7:$CH$59)=TRUE,1,0))-1))*$R$3)),3)=1,1,0)),W165-INDIRECT(_xlfn.CONCAT($CI$1,MATCH(D165,$CH$7:$CH$100,0)+6)):INDIRECT(_xlfn.CONCAT($CI$1,MATCH(D165,$CH$7:$CH$100,0)+6+SUM(IF((D165=$CH$7:$CH$59)=TRUE,1,0))-1))*$R$3))/($S$3*$Q165),1,-1,TRUE)),1),"")</f>
        <v/>
      </c>
      <c r="AB165" s="65"/>
      <c r="AC165" s="65"/>
      <c r="AD165" s="65"/>
      <c r="AE165" s="65"/>
      <c r="AF165" s="65"/>
      <c r="AG165" s="65"/>
      <c r="AH165" s="65"/>
      <c r="AI165" s="6"/>
      <c r="AJ165" s="28" t="str">
        <f t="shared" ca="1" si="65"/>
        <v/>
      </c>
      <c r="AK165" s="29" t="str">
        <f t="shared" si="66"/>
        <v/>
      </c>
      <c r="AL165" s="29" t="str">
        <f t="shared" si="67"/>
        <v/>
      </c>
      <c r="AM165" s="29" t="str">
        <f t="shared" si="68"/>
        <v/>
      </c>
      <c r="AN165" s="112" t="str">
        <f t="shared" si="69"/>
        <v/>
      </c>
      <c r="AO165" s="28" t="str">
        <f t="shared" ca="1" si="56"/>
        <v/>
      </c>
      <c r="AP165" s="29" t="str">
        <f t="shared" si="57"/>
        <v/>
      </c>
      <c r="AQ165" s="29" t="str">
        <f t="shared" si="58"/>
        <v/>
      </c>
      <c r="AR165" s="29" t="str">
        <f t="shared" si="59"/>
        <v/>
      </c>
      <c r="AS165" s="30" t="str">
        <f t="shared" si="60"/>
        <v/>
      </c>
      <c r="AT165" s="6"/>
      <c r="AU165" s="20"/>
      <c r="AV165" s="20"/>
      <c r="AW165" s="44">
        <f t="shared" si="70"/>
        <v>12</v>
      </c>
      <c r="AX165" s="35" t="e">
        <f t="shared" si="71"/>
        <v>#N/A</v>
      </c>
      <c r="AY165" s="35" t="e" cm="1">
        <f t="array" ref="AY165">_xlfn.XMATCH(1,IF(IF((AU165=$DP$24:$EO$24)=TRUE,1,0)+IF((AV165=$DP$25:$EO$25)=TRUE,1,0)=2,1,0))</f>
        <v>#N/A</v>
      </c>
      <c r="AZ165" s="35" t="str" cm="1">
        <f t="array" aca="1" ref="AZ165:BD165" ca="1">AJ165:AN165</f>
        <v/>
      </c>
      <c r="BA165" s="35" t="str">
        <f ca="1"/>
        <v/>
      </c>
      <c r="BB165" s="35" t="str">
        <f ca="1"/>
        <v/>
      </c>
      <c r="BC165" s="35" t="str">
        <f ca="1"/>
        <v/>
      </c>
      <c r="BD165" s="35" t="str">
        <f ca="1"/>
        <v/>
      </c>
      <c r="BE165" s="35">
        <f t="shared" si="72"/>
        <v>0</v>
      </c>
      <c r="BF165" s="35" t="e" cm="1">
        <f t="array" ref="BF165">IF(AND(BE165=1,AX165&lt;&gt;1),VLOOKUP(E165,변환표준점수!$H$8:$O$60,_xlfn.XMATCH('표점 계산기'!$AU165,변환표준점수!$I$6:$O$6)+1,FALSE),IF(AND($E165=0,$DW$4=1),INDEX($CQ$7:$CQ$73,SUM(IF(AO165=$CY$7:$CY$59,ROW($A$1:$A$50),0))),IF(AND($E165&lt;&gt;0,$DW$4&lt;&gt;1),INDEX($CM$7:$CM$73,SUM(IF(AO165=$CU$7:$CU$59,ROW($A$1:$A$50),0))),AO165:AS165)))</f>
        <v>#N/A</v>
      </c>
      <c r="BG165" s="35"/>
      <c r="BH165" s="35"/>
      <c r="BI165" s="35"/>
      <c r="BJ165" s="35"/>
      <c r="BK165" s="35" t="e">
        <f>VLOOKUP(G165,변환표준점수!$X$8:$AM$16,_xlfn.XMATCH(AU165,변환표준점수!$Y$5:$AM$5)+IF(OR(AW165=6,AW165=7,AW165=10,AW165=11),IF(AX165=1,0,1),0)+1,FALSE)</f>
        <v>#N/A</v>
      </c>
      <c r="BL165" s="35" t="e">
        <f>VLOOKUP(H165,변환표준점수!$AO$8:$BE$16,_xlfn.XMATCH(AU165,변환표준점수!$AP$5:$BE$5)+IF(OR(AW165=3,AW165=6,AW165=8,AW165=9,AW165=10),IF(AX165=1,0,1),0)+1,FALSE)</f>
        <v>#N/A</v>
      </c>
      <c r="BM165" s="35" t="e">
        <f>IF(I165=0,VLOOKUP(K165,변환표준점수!$BU$8:$CF$62,'표점 계산기'!$AW165+1,FALSE),VLOOKUP(I165,변환표준점수!$BH$8:$BS$62,'표점 계산기'!$AW165+1,FALSE))</f>
        <v>#N/A</v>
      </c>
      <c r="BN165" s="35" t="e">
        <f>IF(J165=0,VLOOKUP(L165,변환표준점수!$BU$8:$CF$62,'표점 계산기'!$AW165+1,FALSE),VLOOKUP(J165,변환표준점수!$BH$8:$BS$62,'표점 계산기'!$AW165+1,FALSE))</f>
        <v>#N/A</v>
      </c>
      <c r="BO165" s="35" cm="1">
        <f t="array" ref="BO165">IF(M165=0,0,IF(OR(AW165=3,AW165=4),0,IF(AW165=1,INDEX($DI$7:$DI$15,SUM(IF(M165&lt;$DH$7:$DH$15=TRUE,1,0))+1),VLOOKUP(M165,변환표준점수!$BH$8:$BS$62,'표점 계산기'!AW165+1,FALSE))))</f>
        <v>0</v>
      </c>
      <c r="BP165" s="35" t="e" cm="1">
        <f t="array" ref="BP165">INDEX($DP$24:$EO$31,COLUMN(C160),$AY165)</f>
        <v>#N/A</v>
      </c>
      <c r="BQ165" s="35" t="e" cm="1">
        <f t="array" ref="BQ165">INDEX($DP$24:$EO$31,COLUMN(D160),$AY165)</f>
        <v>#N/A</v>
      </c>
      <c r="BR165" s="35" t="e" cm="1">
        <f t="array" ref="BR165">INDEX($DP$24:$EO$31,COLUMN(E160),$AY165)</f>
        <v>#N/A</v>
      </c>
      <c r="BS165" s="35" t="e" cm="1">
        <f t="array" ref="BS165">INDEX($DP$24:$EO$31,COLUMN(F160),$AY165)</f>
        <v>#N/A</v>
      </c>
      <c r="BT165" s="35" t="e" cm="1">
        <f t="array" ref="BT165">INDEX($DP$24:$EO$31,COLUMN(G160),$AY165)</f>
        <v>#N/A</v>
      </c>
      <c r="BU165" s="35" t="e" cm="1">
        <f t="array" ref="BU165">INDEX($DP$24:$EO$31,COLUMN(H160),$AY165)</f>
        <v>#N/A</v>
      </c>
      <c r="BV165" s="59" t="str" cm="1">
        <f t="array" aca="1" ref="BV165:BZ165" ca="1">IFERROR(ROUND(IF(IFERROR(BF165:BJ165/BF165:BJ165,0)=1,(IFERROR(AZ165:BD165*BP165,0)+IFERROR(BF165:BJ165*BQ165,0)+(SUM(BM165:BO165)-MIN(BM165:BO165))*BR165+BK165*BS165+BL165*BT165)*BU165+BK165*(1-BS165)+BL165*(1-BT165)+IF(AW165=1,BO165,0),""),2),"")</f>
        <v/>
      </c>
      <c r="BW165" s="48" t="str">
        <f ca="1"/>
        <v/>
      </c>
      <c r="BX165" s="48" t="str">
        <f ca="1"/>
        <v/>
      </c>
      <c r="BY165" s="48" t="str">
        <f ca="1"/>
        <v/>
      </c>
      <c r="BZ165" s="60" t="str">
        <f ca="1"/>
        <v/>
      </c>
      <c r="CA165" s="6"/>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6"/>
      <c r="DV165" s="6"/>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row>
    <row r="166" spans="1:162" x14ac:dyDescent="0.3">
      <c r="A166" s="5"/>
      <c r="B166" s="17" t="str">
        <f t="shared" si="54"/>
        <v/>
      </c>
      <c r="C166" s="23"/>
      <c r="D166" s="23"/>
      <c r="E166" s="23"/>
      <c r="F166" s="23"/>
      <c r="G166" s="23"/>
      <c r="H166" s="24"/>
      <c r="I166" s="24"/>
      <c r="J166" s="24"/>
      <c r="K166" s="24"/>
      <c r="L166" s="24"/>
      <c r="M166" s="24"/>
      <c r="N166" s="23"/>
      <c r="O166" s="24"/>
      <c r="P166" s="6"/>
      <c r="Q166" s="65">
        <f t="shared" si="55"/>
        <v>1</v>
      </c>
      <c r="R166" s="6" t="e">
        <f t="shared" si="61"/>
        <v>#N/A</v>
      </c>
      <c r="S166" s="6" t="e">
        <f t="shared" si="62"/>
        <v>#N/A</v>
      </c>
      <c r="T166" s="6" t="e">
        <f t="shared" si="63"/>
        <v>#N/A</v>
      </c>
      <c r="U166" s="6" t="e">
        <f t="shared" si="64"/>
        <v>#N/A</v>
      </c>
      <c r="V166" s="8" cm="1">
        <f t="array" ref="V166">IF(M166=0,0,IF(OR($DV$4=3,$DV$4=4),0,IF($DV$4=1,INDEX($DI$7:$DI$15,SUM(IF(M166&lt;$DH$7:$DH$15=TRUE,1,0))+1),VLOOKUP(M166,$DK$7:$DL$107,2,FALSE))))</f>
        <v>0</v>
      </c>
      <c r="W166" s="6" t="e">
        <f t="shared" si="53"/>
        <v>#N/A</v>
      </c>
      <c r="X166" s="65" cm="1">
        <f t="array" aca="1" ref="X166" ca="1">SUM(IF((IF(E166=0,INDIRECT(_xlfn.CONCAT($CQ$1,MATCH(F166,$CP$7:$CP$100,0)+6)):INDIRECT(_xlfn.CONCAT($CQ$1,MATCH(F166,$CP$7:$CP$100,0)+6+SUM(IF((F166=$CP$7:$CP$59)=TRUE,1,0))-1)),INDIRECT(_xlfn.CONCAT($CM$1,MATCH(E166,$CL$7:$CL$100,0)+6)):INDIRECT(_xlfn.CONCAT($CM$1,MATCH(E166,$CL$7:$CL$100,0)+6+SUM(IF((E166=$CL$7:$CL$59)=TRUE,1,0))-1)))*$S$3*$Q166)=0,0,1))</f>
        <v>2</v>
      </c>
      <c r="Y166" s="65" t="e" cm="1">
        <f t="array" aca="1" ref="Y166" ca="1">SUM(IF((TRANSPOSE(MMULT(MMULT(_xlfn.MUNIT(X166),IF(ROUND(MMULT(IF(E166=0,INDIRECT(_xlfn.CONCAT($CQ$1,MATCH(F166,$CP$7:$CP$100,0)+6)):INDIRECT(_xlfn.CONCAT($CQ$1,MATCH(F166,$CP$7:$CP$100,0)+6+SUM(IF((F166=$CP$7:$CP$59)=TRUE,1,0))-1)),INDIRECT(_xlfn.CONCAT($CM$1,MATCH(E166,$CL$7:$CL$100,0)+6)):INDIRECT(_xlfn.CONCAT($CM$1,MATCH(E166,$CL$7:$CL$100,0)+6+SUM(IF((E166=$CL$7:$CL$59)=TRUE,1,0))-1)))*$S$3*$Q166,1/TRANSPOSE(W166-INDIRECT(_xlfn.CONCAT($CI$1,MATCH(D166,$CH$7:$CH$100,0)+6)):INDIRECT(_xlfn.CONCAT($CI$1,MATCH(D166,$CH$7:$CH$100,0)+6+SUM(IF((D166=$CH$7:$CH$59)=TRUE,1,0))-1))*$R$3)),1)=1,1,0)),W166-INDIRECT(_xlfn.CONCAT($CI$1,MATCH(D166,$CH$7:$CH$100,0)+6)):INDIRECT(_xlfn.CONCAT($CI$1,MATCH(D166,$CH$7:$CH$100,0)+6+SUM(IF((D166=$CH$7:$CH$59)=TRUE,1,0))-1))*$R$3)))=0,0,1))</f>
        <v>#N/A</v>
      </c>
      <c r="Z166" s="65"/>
      <c r="AA166" s="65" t="str" cm="1">
        <f t="array" aca="1" ref="AA166" ca="1">IFERROR(ROUND(IF(_xlfn._xlws.SORT(TRANSPOSE(MMULT(MMULT(_xlfn.MUNIT(X166),IF(ROUND(MMULT(IF(E166=0,IF($DW$4=1,INDIRECT(_xlfn.CONCAT($CY$1,MATCH(F166,$CX$7:$CX$100,0)+6)):INDIRECT(_xlfn.CONCAT($CY$1,MATCH(F166,$CX$7:$CX$100,0)+6+SUM(IF((F166=$CX$7:$CX$59)=TRUE,1,0))-1)),INDIRECT(_xlfn.CONCAT($CQ$1,MATCH(F166,$CP$7:$CP$100,0)+6)):INDIRECT(_xlfn.CONCAT($CQ$1,MATCH(F166,$CP$7:$CP$100,0)+6+SUM(IF((F166=$CP$7:$CP$59)=TRUE,1,0))-1))),IF(OR($DW$4=2,$DW$4=3),INDIRECT(_xlfn.CONCAT($CU$1,MATCH(E166,$CT$7:$CT$100,0)+6)):INDIRECT(_xlfn.CONCAT($CU$1,MATCH(E166,$CT$7:$CT$100,0)+6+SUM(IF((E166=$CT$7:$CT$59)=TRUE,1,0))-1)),INDIRECT(_xlfn.CONCAT($CM$1,MATCH(E166,$CL$7:$CL$100,0)+6)):INDIRECT(_xlfn.CONCAT($CM$1,MATCH(E166,$CL$7:$CL$100,0)+6+SUM(IF((E166=$CL$7:$CL$59)=TRUE,1,0))-1))))*$S$3*IF(AND($DV$4=4,F166=0),1.1,1),1/TRANSPOSE(W166-INDIRECT(_xlfn.CONCAT($CI$1,MATCH(D166,$CH$7:$CH$100,0)+6)):INDIRECT(_xlfn.CONCAT($CI$1,MATCH(D166,$CH$7:$CH$100,0)+6+SUM(IF((D166=$CH$7:$CH$59)=TRUE,1,0))-1))*$R$3)),3)=1,1,0)),W166-INDIRECT(_xlfn.CONCAT($CI$1,MATCH(D166,$CH$7:$CH$100,0)+6)):INDIRECT(_xlfn.CONCAT($CI$1,MATCH(D166,$CH$7:$CH$100,0)+6+SUM(IF((D166=$CH$7:$CH$59)=TRUE,1,0))-1))*$R$3))/($S$3*$Q166),1,-1,TRUE)=0,"",_xlfn._xlws.SORT(TRANSPOSE(MMULT(MMULT(_xlfn.MUNIT(X166),IF(ROUND(MMULT(IF(E166=0,IF($DW$4=1,INDIRECT(_xlfn.CONCAT($CY$1,MATCH(F166,$CX$7:$CX$100,0)+6)):INDIRECT(_xlfn.CONCAT($CY$1,MATCH(F166,$CX$7:$CX$100,0)+6+SUM(IF((F166=$CX$7:$CX$59)=TRUE,1,0))-1)),INDIRECT(_xlfn.CONCAT($CQ$1,MATCH(F166,$CP$7:$CP$100,0)+6)):INDIRECT(_xlfn.CONCAT($CQ$1,MATCH(F166,$CP$7:$CP$100,0)+6+SUM(IF((F166=$CP$7:$CP$59)=TRUE,1,0))-1))),IF(OR($DW$4=2,$DW$4=3),INDIRECT(_xlfn.CONCAT($CU$1,MATCH(E166,$CT$7:$CT$100,0)+6)):INDIRECT(_xlfn.CONCAT($CU$1,MATCH(E166,$CT$7:$CT$100,0)+6+SUM(IF((E166=$CT$7:$CT$59)=TRUE,1,0))-1)),INDIRECT(_xlfn.CONCAT($CM$1,MATCH(E166,$CL$7:$CL$100,0)+6)):INDIRECT(_xlfn.CONCAT($CM$1,MATCH(E166,$CL$7:$CL$100,0)+6+SUM(IF((E166=$CL$7:$CL$59)=TRUE,1,0))-1))))*$S$3*IF(AND($DV$4=4,F166=0),1.1,1),1/TRANSPOSE(W166-INDIRECT(_xlfn.CONCAT($CI$1,MATCH(D166,$CH$7:$CH$100,0)+6)):INDIRECT(_xlfn.CONCAT($CI$1,MATCH(D166,$CH$7:$CH$100,0)+6+SUM(IF((D166=$CH$7:$CH$59)=TRUE,1,0))-1))*$R$3)),3)=1,1,0)),W166-INDIRECT(_xlfn.CONCAT($CI$1,MATCH(D166,$CH$7:$CH$100,0)+6)):INDIRECT(_xlfn.CONCAT($CI$1,MATCH(D166,$CH$7:$CH$100,0)+6+SUM(IF((D166=$CH$7:$CH$59)=TRUE,1,0))-1))*$R$3))/($S$3*$Q166),1,-1,TRUE)),1),"")</f>
        <v/>
      </c>
      <c r="AB166" s="65"/>
      <c r="AC166" s="65"/>
      <c r="AD166" s="65"/>
      <c r="AE166" s="65"/>
      <c r="AF166" s="65"/>
      <c r="AG166" s="65"/>
      <c r="AH166" s="65"/>
      <c r="AI166" s="6"/>
      <c r="AJ166" s="28" t="str">
        <f t="shared" ca="1" si="65"/>
        <v/>
      </c>
      <c r="AK166" s="29" t="str">
        <f t="shared" si="66"/>
        <v/>
      </c>
      <c r="AL166" s="29" t="str">
        <f t="shared" si="67"/>
        <v/>
      </c>
      <c r="AM166" s="29" t="str">
        <f t="shared" si="68"/>
        <v/>
      </c>
      <c r="AN166" s="112" t="str">
        <f t="shared" si="69"/>
        <v/>
      </c>
      <c r="AO166" s="28" t="str">
        <f t="shared" ca="1" si="56"/>
        <v/>
      </c>
      <c r="AP166" s="29" t="str">
        <f t="shared" si="57"/>
        <v/>
      </c>
      <c r="AQ166" s="29" t="str">
        <f t="shared" si="58"/>
        <v/>
      </c>
      <c r="AR166" s="29" t="str">
        <f t="shared" si="59"/>
        <v/>
      </c>
      <c r="AS166" s="30" t="str">
        <f t="shared" si="60"/>
        <v/>
      </c>
      <c r="AT166" s="6"/>
      <c r="AU166" s="20"/>
      <c r="AV166" s="20"/>
      <c r="AW166" s="44">
        <f t="shared" si="70"/>
        <v>12</v>
      </c>
      <c r="AX166" s="35" t="e">
        <f t="shared" si="71"/>
        <v>#N/A</v>
      </c>
      <c r="AY166" s="35" t="e" cm="1">
        <f t="array" ref="AY166">_xlfn.XMATCH(1,IF(IF((AU166=$DP$24:$EO$24)=TRUE,1,0)+IF((AV166=$DP$25:$EO$25)=TRUE,1,0)=2,1,0))</f>
        <v>#N/A</v>
      </c>
      <c r="AZ166" s="35" t="str" cm="1">
        <f t="array" aca="1" ref="AZ166:BD166" ca="1">AJ166:AN166</f>
        <v/>
      </c>
      <c r="BA166" s="35" t="str">
        <f ca="1"/>
        <v/>
      </c>
      <c r="BB166" s="35" t="str">
        <f ca="1"/>
        <v/>
      </c>
      <c r="BC166" s="35" t="str">
        <f ca="1"/>
        <v/>
      </c>
      <c r="BD166" s="35" t="str">
        <f ca="1"/>
        <v/>
      </c>
      <c r="BE166" s="35">
        <f t="shared" si="72"/>
        <v>0</v>
      </c>
      <c r="BF166" s="35" t="e" cm="1">
        <f t="array" ref="BF166">IF(AND(BE166=1,AX166&lt;&gt;1),VLOOKUP(E166,변환표준점수!$H$8:$O$60,_xlfn.XMATCH('표점 계산기'!$AU166,변환표준점수!$I$6:$O$6)+1,FALSE),IF(AND($E166=0,$DW$4=1),INDEX($CQ$7:$CQ$73,SUM(IF(AO166=$CY$7:$CY$59,ROW($A$1:$A$50),0))),IF(AND($E166&lt;&gt;0,$DW$4&lt;&gt;1),INDEX($CM$7:$CM$73,SUM(IF(AO166=$CU$7:$CU$59,ROW($A$1:$A$50),0))),AO166:AS166)))</f>
        <v>#N/A</v>
      </c>
      <c r="BG166" s="35"/>
      <c r="BH166" s="35"/>
      <c r="BI166" s="35"/>
      <c r="BJ166" s="35"/>
      <c r="BK166" s="35" t="e">
        <f>VLOOKUP(G166,변환표준점수!$X$8:$AM$16,_xlfn.XMATCH(AU166,변환표준점수!$Y$5:$AM$5)+IF(OR(AW166=6,AW166=7,AW166=10,AW166=11),IF(AX166=1,0,1),0)+1,FALSE)</f>
        <v>#N/A</v>
      </c>
      <c r="BL166" s="35" t="e">
        <f>VLOOKUP(H166,변환표준점수!$AO$8:$BE$16,_xlfn.XMATCH(AU166,변환표준점수!$AP$5:$BE$5)+IF(OR(AW166=3,AW166=6,AW166=8,AW166=9,AW166=10),IF(AX166=1,0,1),0)+1,FALSE)</f>
        <v>#N/A</v>
      </c>
      <c r="BM166" s="35" t="e">
        <f>IF(I166=0,VLOOKUP(K166,변환표준점수!$BU$8:$CF$62,'표점 계산기'!$AW166+1,FALSE),VLOOKUP(I166,변환표준점수!$BH$8:$BS$62,'표점 계산기'!$AW166+1,FALSE))</f>
        <v>#N/A</v>
      </c>
      <c r="BN166" s="35" t="e">
        <f>IF(J166=0,VLOOKUP(L166,변환표준점수!$BU$8:$CF$62,'표점 계산기'!$AW166+1,FALSE),VLOOKUP(J166,변환표준점수!$BH$8:$BS$62,'표점 계산기'!$AW166+1,FALSE))</f>
        <v>#N/A</v>
      </c>
      <c r="BO166" s="35" cm="1">
        <f t="array" ref="BO166">IF(M166=0,0,IF(OR(AW166=3,AW166=4),0,IF(AW166=1,INDEX($DI$7:$DI$15,SUM(IF(M166&lt;$DH$7:$DH$15=TRUE,1,0))+1),VLOOKUP(M166,변환표준점수!$BH$8:$BS$62,'표점 계산기'!AW166+1,FALSE))))</f>
        <v>0</v>
      </c>
      <c r="BP166" s="35" t="e" cm="1">
        <f t="array" ref="BP166">INDEX($DP$24:$EO$31,COLUMN(C161),$AY166)</f>
        <v>#N/A</v>
      </c>
      <c r="BQ166" s="35" t="e" cm="1">
        <f t="array" ref="BQ166">INDEX($DP$24:$EO$31,COLUMN(D161),$AY166)</f>
        <v>#N/A</v>
      </c>
      <c r="BR166" s="35" t="e" cm="1">
        <f t="array" ref="BR166">INDEX($DP$24:$EO$31,COLUMN(E161),$AY166)</f>
        <v>#N/A</v>
      </c>
      <c r="BS166" s="35" t="e" cm="1">
        <f t="array" ref="BS166">INDEX($DP$24:$EO$31,COLUMN(F161),$AY166)</f>
        <v>#N/A</v>
      </c>
      <c r="BT166" s="35" t="e" cm="1">
        <f t="array" ref="BT166">INDEX($DP$24:$EO$31,COLUMN(G161),$AY166)</f>
        <v>#N/A</v>
      </c>
      <c r="BU166" s="35" t="e" cm="1">
        <f t="array" ref="BU166">INDEX($DP$24:$EO$31,COLUMN(H161),$AY166)</f>
        <v>#N/A</v>
      </c>
      <c r="BV166" s="59" t="str" cm="1">
        <f t="array" aca="1" ref="BV166:BZ166" ca="1">IFERROR(ROUND(IF(IFERROR(BF166:BJ166/BF166:BJ166,0)=1,(IFERROR(AZ166:BD166*BP166,0)+IFERROR(BF166:BJ166*BQ166,0)+(SUM(BM166:BO166)-MIN(BM166:BO166))*BR166+BK166*BS166+BL166*BT166)*BU166+BK166*(1-BS166)+BL166*(1-BT166)+IF(AW166=1,BO166,0),""),2),"")</f>
        <v/>
      </c>
      <c r="BW166" s="48" t="str">
        <f ca="1"/>
        <v/>
      </c>
      <c r="BX166" s="48" t="str">
        <f ca="1"/>
        <v/>
      </c>
      <c r="BY166" s="48" t="str">
        <f ca="1"/>
        <v/>
      </c>
      <c r="BZ166" s="60" t="str">
        <f ca="1"/>
        <v/>
      </c>
      <c r="CA166" s="6"/>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6"/>
      <c r="DV166" s="6"/>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row>
    <row r="167" spans="1:162" x14ac:dyDescent="0.3">
      <c r="A167" s="5"/>
      <c r="B167" s="17" t="str">
        <f t="shared" si="54"/>
        <v/>
      </c>
      <c r="C167" s="23"/>
      <c r="D167" s="23"/>
      <c r="E167" s="23"/>
      <c r="F167" s="23"/>
      <c r="G167" s="23"/>
      <c r="H167" s="24"/>
      <c r="I167" s="24"/>
      <c r="J167" s="24"/>
      <c r="K167" s="24"/>
      <c r="L167" s="24"/>
      <c r="M167" s="24"/>
      <c r="N167" s="23"/>
      <c r="O167" s="24"/>
      <c r="P167" s="6"/>
      <c r="Q167" s="65">
        <f t="shared" si="55"/>
        <v>1</v>
      </c>
      <c r="R167" s="6" t="e">
        <f t="shared" si="61"/>
        <v>#N/A</v>
      </c>
      <c r="S167" s="6" t="e">
        <f t="shared" si="62"/>
        <v>#N/A</v>
      </c>
      <c r="T167" s="6" t="e">
        <f t="shared" si="63"/>
        <v>#N/A</v>
      </c>
      <c r="U167" s="6" t="e">
        <f t="shared" si="64"/>
        <v>#N/A</v>
      </c>
      <c r="V167" s="8" cm="1">
        <f t="array" ref="V167">IF(M167=0,0,IF(OR($DV$4=3,$DV$4=4),0,IF($DV$4=1,INDEX($DI$7:$DI$15,SUM(IF(M167&lt;$DH$7:$DH$15=TRUE,1,0))+1),VLOOKUP(M167,$DK$7:$DL$107,2,FALSE))))</f>
        <v>0</v>
      </c>
      <c r="W167" s="6" t="e">
        <f t="shared" si="53"/>
        <v>#N/A</v>
      </c>
      <c r="X167" s="65" cm="1">
        <f t="array" aca="1" ref="X167" ca="1">SUM(IF((IF(E167=0,INDIRECT(_xlfn.CONCAT($CQ$1,MATCH(F167,$CP$7:$CP$100,0)+6)):INDIRECT(_xlfn.CONCAT($CQ$1,MATCH(F167,$CP$7:$CP$100,0)+6+SUM(IF((F167=$CP$7:$CP$59)=TRUE,1,0))-1)),INDIRECT(_xlfn.CONCAT($CM$1,MATCH(E167,$CL$7:$CL$100,0)+6)):INDIRECT(_xlfn.CONCAT($CM$1,MATCH(E167,$CL$7:$CL$100,0)+6+SUM(IF((E167=$CL$7:$CL$59)=TRUE,1,0))-1)))*$S$3*$Q167)=0,0,1))</f>
        <v>2</v>
      </c>
      <c r="Y167" s="65" t="e" cm="1">
        <f t="array" aca="1" ref="Y167" ca="1">SUM(IF((TRANSPOSE(MMULT(MMULT(_xlfn.MUNIT(X167),IF(ROUND(MMULT(IF(E167=0,INDIRECT(_xlfn.CONCAT($CQ$1,MATCH(F167,$CP$7:$CP$100,0)+6)):INDIRECT(_xlfn.CONCAT($CQ$1,MATCH(F167,$CP$7:$CP$100,0)+6+SUM(IF((F167=$CP$7:$CP$59)=TRUE,1,0))-1)),INDIRECT(_xlfn.CONCAT($CM$1,MATCH(E167,$CL$7:$CL$100,0)+6)):INDIRECT(_xlfn.CONCAT($CM$1,MATCH(E167,$CL$7:$CL$100,0)+6+SUM(IF((E167=$CL$7:$CL$59)=TRUE,1,0))-1)))*$S$3*$Q167,1/TRANSPOSE(W167-INDIRECT(_xlfn.CONCAT($CI$1,MATCH(D167,$CH$7:$CH$100,0)+6)):INDIRECT(_xlfn.CONCAT($CI$1,MATCH(D167,$CH$7:$CH$100,0)+6+SUM(IF((D167=$CH$7:$CH$59)=TRUE,1,0))-1))*$R$3)),1)=1,1,0)),W167-INDIRECT(_xlfn.CONCAT($CI$1,MATCH(D167,$CH$7:$CH$100,0)+6)):INDIRECT(_xlfn.CONCAT($CI$1,MATCH(D167,$CH$7:$CH$100,0)+6+SUM(IF((D167=$CH$7:$CH$59)=TRUE,1,0))-1))*$R$3)))=0,0,1))</f>
        <v>#N/A</v>
      </c>
      <c r="Z167" s="65"/>
      <c r="AA167" s="65" t="str" cm="1">
        <f t="array" aca="1" ref="AA167" ca="1">IFERROR(ROUND(IF(_xlfn._xlws.SORT(TRANSPOSE(MMULT(MMULT(_xlfn.MUNIT(X167),IF(ROUND(MMULT(IF(E167=0,IF($DW$4=1,INDIRECT(_xlfn.CONCAT($CY$1,MATCH(F167,$CX$7:$CX$100,0)+6)):INDIRECT(_xlfn.CONCAT($CY$1,MATCH(F167,$CX$7:$CX$100,0)+6+SUM(IF((F167=$CX$7:$CX$59)=TRUE,1,0))-1)),INDIRECT(_xlfn.CONCAT($CQ$1,MATCH(F167,$CP$7:$CP$100,0)+6)):INDIRECT(_xlfn.CONCAT($CQ$1,MATCH(F167,$CP$7:$CP$100,0)+6+SUM(IF((F167=$CP$7:$CP$59)=TRUE,1,0))-1))),IF(OR($DW$4=2,$DW$4=3),INDIRECT(_xlfn.CONCAT($CU$1,MATCH(E167,$CT$7:$CT$100,0)+6)):INDIRECT(_xlfn.CONCAT($CU$1,MATCH(E167,$CT$7:$CT$100,0)+6+SUM(IF((E167=$CT$7:$CT$59)=TRUE,1,0))-1)),INDIRECT(_xlfn.CONCAT($CM$1,MATCH(E167,$CL$7:$CL$100,0)+6)):INDIRECT(_xlfn.CONCAT($CM$1,MATCH(E167,$CL$7:$CL$100,0)+6+SUM(IF((E167=$CL$7:$CL$59)=TRUE,1,0))-1))))*$S$3*IF(AND($DV$4=4,F167=0),1.1,1),1/TRANSPOSE(W167-INDIRECT(_xlfn.CONCAT($CI$1,MATCH(D167,$CH$7:$CH$100,0)+6)):INDIRECT(_xlfn.CONCAT($CI$1,MATCH(D167,$CH$7:$CH$100,0)+6+SUM(IF((D167=$CH$7:$CH$59)=TRUE,1,0))-1))*$R$3)),3)=1,1,0)),W167-INDIRECT(_xlfn.CONCAT($CI$1,MATCH(D167,$CH$7:$CH$100,0)+6)):INDIRECT(_xlfn.CONCAT($CI$1,MATCH(D167,$CH$7:$CH$100,0)+6+SUM(IF((D167=$CH$7:$CH$59)=TRUE,1,0))-1))*$R$3))/($S$3*$Q167),1,-1,TRUE)=0,"",_xlfn._xlws.SORT(TRANSPOSE(MMULT(MMULT(_xlfn.MUNIT(X167),IF(ROUND(MMULT(IF(E167=0,IF($DW$4=1,INDIRECT(_xlfn.CONCAT($CY$1,MATCH(F167,$CX$7:$CX$100,0)+6)):INDIRECT(_xlfn.CONCAT($CY$1,MATCH(F167,$CX$7:$CX$100,0)+6+SUM(IF((F167=$CX$7:$CX$59)=TRUE,1,0))-1)),INDIRECT(_xlfn.CONCAT($CQ$1,MATCH(F167,$CP$7:$CP$100,0)+6)):INDIRECT(_xlfn.CONCAT($CQ$1,MATCH(F167,$CP$7:$CP$100,0)+6+SUM(IF((F167=$CP$7:$CP$59)=TRUE,1,0))-1))),IF(OR($DW$4=2,$DW$4=3),INDIRECT(_xlfn.CONCAT($CU$1,MATCH(E167,$CT$7:$CT$100,0)+6)):INDIRECT(_xlfn.CONCAT($CU$1,MATCH(E167,$CT$7:$CT$100,0)+6+SUM(IF((E167=$CT$7:$CT$59)=TRUE,1,0))-1)),INDIRECT(_xlfn.CONCAT($CM$1,MATCH(E167,$CL$7:$CL$100,0)+6)):INDIRECT(_xlfn.CONCAT($CM$1,MATCH(E167,$CL$7:$CL$100,0)+6+SUM(IF((E167=$CL$7:$CL$59)=TRUE,1,0))-1))))*$S$3*IF(AND($DV$4=4,F167=0),1.1,1),1/TRANSPOSE(W167-INDIRECT(_xlfn.CONCAT($CI$1,MATCH(D167,$CH$7:$CH$100,0)+6)):INDIRECT(_xlfn.CONCAT($CI$1,MATCH(D167,$CH$7:$CH$100,0)+6+SUM(IF((D167=$CH$7:$CH$59)=TRUE,1,0))-1))*$R$3)),3)=1,1,0)),W167-INDIRECT(_xlfn.CONCAT($CI$1,MATCH(D167,$CH$7:$CH$100,0)+6)):INDIRECT(_xlfn.CONCAT($CI$1,MATCH(D167,$CH$7:$CH$100,0)+6+SUM(IF((D167=$CH$7:$CH$59)=TRUE,1,0))-1))*$R$3))/($S$3*$Q167),1,-1,TRUE)),1),"")</f>
        <v/>
      </c>
      <c r="AB167" s="65"/>
      <c r="AC167" s="65"/>
      <c r="AD167" s="65"/>
      <c r="AE167" s="65"/>
      <c r="AF167" s="65"/>
      <c r="AG167" s="65"/>
      <c r="AH167" s="65"/>
      <c r="AI167" s="6"/>
      <c r="AJ167" s="28" t="str">
        <f t="shared" ca="1" si="65"/>
        <v/>
      </c>
      <c r="AK167" s="29" t="str">
        <f t="shared" si="66"/>
        <v/>
      </c>
      <c r="AL167" s="29" t="str">
        <f t="shared" si="67"/>
        <v/>
      </c>
      <c r="AM167" s="29" t="str">
        <f t="shared" si="68"/>
        <v/>
      </c>
      <c r="AN167" s="112" t="str">
        <f t="shared" si="69"/>
        <v/>
      </c>
      <c r="AO167" s="28" t="str">
        <f t="shared" ca="1" si="56"/>
        <v/>
      </c>
      <c r="AP167" s="29" t="str">
        <f t="shared" si="57"/>
        <v/>
      </c>
      <c r="AQ167" s="29" t="str">
        <f t="shared" si="58"/>
        <v/>
      </c>
      <c r="AR167" s="29" t="str">
        <f t="shared" si="59"/>
        <v/>
      </c>
      <c r="AS167" s="30" t="str">
        <f t="shared" si="60"/>
        <v/>
      </c>
      <c r="AT167" s="6"/>
      <c r="AU167" s="20"/>
      <c r="AV167" s="20"/>
      <c r="AW167" s="44">
        <f t="shared" si="70"/>
        <v>12</v>
      </c>
      <c r="AX167" s="35" t="e">
        <f t="shared" si="71"/>
        <v>#N/A</v>
      </c>
      <c r="AY167" s="35" t="e" cm="1">
        <f t="array" ref="AY167">_xlfn.XMATCH(1,IF(IF((AU167=$DP$24:$EO$24)=TRUE,1,0)+IF((AV167=$DP$25:$EO$25)=TRUE,1,0)=2,1,0))</f>
        <v>#N/A</v>
      </c>
      <c r="AZ167" s="35" t="str" cm="1">
        <f t="array" aca="1" ref="AZ167:BD167" ca="1">AJ167:AN167</f>
        <v/>
      </c>
      <c r="BA167" s="35" t="str">
        <f ca="1"/>
        <v/>
      </c>
      <c r="BB167" s="35" t="str">
        <f ca="1"/>
        <v/>
      </c>
      <c r="BC167" s="35" t="str">
        <f ca="1"/>
        <v/>
      </c>
      <c r="BD167" s="35" t="str">
        <f ca="1"/>
        <v/>
      </c>
      <c r="BE167" s="35">
        <f t="shared" si="72"/>
        <v>0</v>
      </c>
      <c r="BF167" s="35" t="e" cm="1">
        <f t="array" ref="BF167">IF(AND(BE167=1,AX167&lt;&gt;1),VLOOKUP(E167,변환표준점수!$H$8:$O$60,_xlfn.XMATCH('표점 계산기'!$AU167,변환표준점수!$I$6:$O$6)+1,FALSE),IF(AND($E167=0,$DW$4=1),INDEX($CQ$7:$CQ$73,SUM(IF(AO167=$CY$7:$CY$59,ROW($A$1:$A$50),0))),IF(AND($E167&lt;&gt;0,$DW$4&lt;&gt;1),INDEX($CM$7:$CM$73,SUM(IF(AO167=$CU$7:$CU$59,ROW($A$1:$A$50),0))),AO167:AS167)))</f>
        <v>#N/A</v>
      </c>
      <c r="BG167" s="35"/>
      <c r="BH167" s="35"/>
      <c r="BI167" s="35"/>
      <c r="BJ167" s="35"/>
      <c r="BK167" s="35" t="e">
        <f>VLOOKUP(G167,변환표준점수!$X$8:$AM$16,_xlfn.XMATCH(AU167,변환표준점수!$Y$5:$AM$5)+IF(OR(AW167=6,AW167=7,AW167=10,AW167=11),IF(AX167=1,0,1),0)+1,FALSE)</f>
        <v>#N/A</v>
      </c>
      <c r="BL167" s="35" t="e">
        <f>VLOOKUP(H167,변환표준점수!$AO$8:$BE$16,_xlfn.XMATCH(AU167,변환표준점수!$AP$5:$BE$5)+IF(OR(AW167=3,AW167=6,AW167=8,AW167=9,AW167=10),IF(AX167=1,0,1),0)+1,FALSE)</f>
        <v>#N/A</v>
      </c>
      <c r="BM167" s="35" t="e">
        <f>IF(I167=0,VLOOKUP(K167,변환표준점수!$BU$8:$CF$62,'표점 계산기'!$AW167+1,FALSE),VLOOKUP(I167,변환표준점수!$BH$8:$BS$62,'표점 계산기'!$AW167+1,FALSE))</f>
        <v>#N/A</v>
      </c>
      <c r="BN167" s="35" t="e">
        <f>IF(J167=0,VLOOKUP(L167,변환표준점수!$BU$8:$CF$62,'표점 계산기'!$AW167+1,FALSE),VLOOKUP(J167,변환표준점수!$BH$8:$BS$62,'표점 계산기'!$AW167+1,FALSE))</f>
        <v>#N/A</v>
      </c>
      <c r="BO167" s="35" cm="1">
        <f t="array" ref="BO167">IF(M167=0,0,IF(OR(AW167=3,AW167=4),0,IF(AW167=1,INDEX($DI$7:$DI$15,SUM(IF(M167&lt;$DH$7:$DH$15=TRUE,1,0))+1),VLOOKUP(M167,변환표준점수!$BH$8:$BS$62,'표점 계산기'!AW167+1,FALSE))))</f>
        <v>0</v>
      </c>
      <c r="BP167" s="35" t="e" cm="1">
        <f t="array" ref="BP167">INDEX($DP$24:$EO$31,COLUMN(C162),$AY167)</f>
        <v>#N/A</v>
      </c>
      <c r="BQ167" s="35" t="e" cm="1">
        <f t="array" ref="BQ167">INDEX($DP$24:$EO$31,COLUMN(D162),$AY167)</f>
        <v>#N/A</v>
      </c>
      <c r="BR167" s="35" t="e" cm="1">
        <f t="array" ref="BR167">INDEX($DP$24:$EO$31,COLUMN(E162),$AY167)</f>
        <v>#N/A</v>
      </c>
      <c r="BS167" s="35" t="e" cm="1">
        <f t="array" ref="BS167">INDEX($DP$24:$EO$31,COLUMN(F162),$AY167)</f>
        <v>#N/A</v>
      </c>
      <c r="BT167" s="35" t="e" cm="1">
        <f t="array" ref="BT167">INDEX($DP$24:$EO$31,COLUMN(G162),$AY167)</f>
        <v>#N/A</v>
      </c>
      <c r="BU167" s="35" t="e" cm="1">
        <f t="array" ref="BU167">INDEX($DP$24:$EO$31,COLUMN(H162),$AY167)</f>
        <v>#N/A</v>
      </c>
      <c r="BV167" s="59" t="str" cm="1">
        <f t="array" aca="1" ref="BV167:BZ167" ca="1">IFERROR(ROUND(IF(IFERROR(BF167:BJ167/BF167:BJ167,0)=1,(IFERROR(AZ167:BD167*BP167,0)+IFERROR(BF167:BJ167*BQ167,0)+(SUM(BM167:BO167)-MIN(BM167:BO167))*BR167+BK167*BS167+BL167*BT167)*BU167+BK167*(1-BS167)+BL167*(1-BT167)+IF(AW167=1,BO167,0),""),2),"")</f>
        <v/>
      </c>
      <c r="BW167" s="48" t="str">
        <f ca="1"/>
        <v/>
      </c>
      <c r="BX167" s="48" t="str">
        <f ca="1"/>
        <v/>
      </c>
      <c r="BY167" s="48" t="str">
        <f ca="1"/>
        <v/>
      </c>
      <c r="BZ167" s="60" t="str">
        <f ca="1"/>
        <v/>
      </c>
      <c r="CA167" s="6"/>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6"/>
      <c r="DV167" s="6"/>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row>
    <row r="168" spans="1:162" x14ac:dyDescent="0.3">
      <c r="A168" s="5"/>
      <c r="B168" s="17" t="str">
        <f t="shared" si="54"/>
        <v/>
      </c>
      <c r="C168" s="23"/>
      <c r="D168" s="23"/>
      <c r="E168" s="23"/>
      <c r="F168" s="23"/>
      <c r="G168" s="23"/>
      <c r="H168" s="24"/>
      <c r="I168" s="24"/>
      <c r="J168" s="24"/>
      <c r="K168" s="24"/>
      <c r="L168" s="24"/>
      <c r="M168" s="24"/>
      <c r="N168" s="23"/>
      <c r="O168" s="24"/>
      <c r="P168" s="6"/>
      <c r="Q168" s="65">
        <f t="shared" si="55"/>
        <v>1</v>
      </c>
      <c r="R168" s="6" t="e">
        <f t="shared" si="61"/>
        <v>#N/A</v>
      </c>
      <c r="S168" s="6" t="e">
        <f t="shared" si="62"/>
        <v>#N/A</v>
      </c>
      <c r="T168" s="6" t="e">
        <f t="shared" si="63"/>
        <v>#N/A</v>
      </c>
      <c r="U168" s="6" t="e">
        <f t="shared" si="64"/>
        <v>#N/A</v>
      </c>
      <c r="V168" s="8" cm="1">
        <f t="array" ref="V168">IF(M168=0,0,IF(OR($DV$4=3,$DV$4=4),0,IF($DV$4=1,INDEX($DI$7:$DI$15,SUM(IF(M168&lt;$DH$7:$DH$15=TRUE,1,0))+1),VLOOKUP(M168,$DK$7:$DL$107,2,FALSE))))</f>
        <v>0</v>
      </c>
      <c r="W168" s="6" t="e">
        <f t="shared" si="53"/>
        <v>#N/A</v>
      </c>
      <c r="X168" s="65" cm="1">
        <f t="array" aca="1" ref="X168" ca="1">SUM(IF((IF(E168=0,INDIRECT(_xlfn.CONCAT($CQ$1,MATCH(F168,$CP$7:$CP$100,0)+6)):INDIRECT(_xlfn.CONCAT($CQ$1,MATCH(F168,$CP$7:$CP$100,0)+6+SUM(IF((F168=$CP$7:$CP$59)=TRUE,1,0))-1)),INDIRECT(_xlfn.CONCAT($CM$1,MATCH(E168,$CL$7:$CL$100,0)+6)):INDIRECT(_xlfn.CONCAT($CM$1,MATCH(E168,$CL$7:$CL$100,0)+6+SUM(IF((E168=$CL$7:$CL$59)=TRUE,1,0))-1)))*$S$3*$Q168)=0,0,1))</f>
        <v>2</v>
      </c>
      <c r="Y168" s="65" t="e" cm="1">
        <f t="array" aca="1" ref="Y168" ca="1">SUM(IF((TRANSPOSE(MMULT(MMULT(_xlfn.MUNIT(X168),IF(ROUND(MMULT(IF(E168=0,INDIRECT(_xlfn.CONCAT($CQ$1,MATCH(F168,$CP$7:$CP$100,0)+6)):INDIRECT(_xlfn.CONCAT($CQ$1,MATCH(F168,$CP$7:$CP$100,0)+6+SUM(IF((F168=$CP$7:$CP$59)=TRUE,1,0))-1)),INDIRECT(_xlfn.CONCAT($CM$1,MATCH(E168,$CL$7:$CL$100,0)+6)):INDIRECT(_xlfn.CONCAT($CM$1,MATCH(E168,$CL$7:$CL$100,0)+6+SUM(IF((E168=$CL$7:$CL$59)=TRUE,1,0))-1)))*$S$3*$Q168,1/TRANSPOSE(W168-INDIRECT(_xlfn.CONCAT($CI$1,MATCH(D168,$CH$7:$CH$100,0)+6)):INDIRECT(_xlfn.CONCAT($CI$1,MATCH(D168,$CH$7:$CH$100,0)+6+SUM(IF((D168=$CH$7:$CH$59)=TRUE,1,0))-1))*$R$3)),1)=1,1,0)),W168-INDIRECT(_xlfn.CONCAT($CI$1,MATCH(D168,$CH$7:$CH$100,0)+6)):INDIRECT(_xlfn.CONCAT($CI$1,MATCH(D168,$CH$7:$CH$100,0)+6+SUM(IF((D168=$CH$7:$CH$59)=TRUE,1,0))-1))*$R$3)))=0,0,1))</f>
        <v>#N/A</v>
      </c>
      <c r="Z168" s="65"/>
      <c r="AA168" s="65" t="str" cm="1">
        <f t="array" aca="1" ref="AA168" ca="1">IFERROR(ROUND(IF(_xlfn._xlws.SORT(TRANSPOSE(MMULT(MMULT(_xlfn.MUNIT(X168),IF(ROUND(MMULT(IF(E168=0,IF($DW$4=1,INDIRECT(_xlfn.CONCAT($CY$1,MATCH(F168,$CX$7:$CX$100,0)+6)):INDIRECT(_xlfn.CONCAT($CY$1,MATCH(F168,$CX$7:$CX$100,0)+6+SUM(IF((F168=$CX$7:$CX$59)=TRUE,1,0))-1)),INDIRECT(_xlfn.CONCAT($CQ$1,MATCH(F168,$CP$7:$CP$100,0)+6)):INDIRECT(_xlfn.CONCAT($CQ$1,MATCH(F168,$CP$7:$CP$100,0)+6+SUM(IF((F168=$CP$7:$CP$59)=TRUE,1,0))-1))),IF(OR($DW$4=2,$DW$4=3),INDIRECT(_xlfn.CONCAT($CU$1,MATCH(E168,$CT$7:$CT$100,0)+6)):INDIRECT(_xlfn.CONCAT($CU$1,MATCH(E168,$CT$7:$CT$100,0)+6+SUM(IF((E168=$CT$7:$CT$59)=TRUE,1,0))-1)),INDIRECT(_xlfn.CONCAT($CM$1,MATCH(E168,$CL$7:$CL$100,0)+6)):INDIRECT(_xlfn.CONCAT($CM$1,MATCH(E168,$CL$7:$CL$100,0)+6+SUM(IF((E168=$CL$7:$CL$59)=TRUE,1,0))-1))))*$S$3*IF(AND($DV$4=4,F168=0),1.1,1),1/TRANSPOSE(W168-INDIRECT(_xlfn.CONCAT($CI$1,MATCH(D168,$CH$7:$CH$100,0)+6)):INDIRECT(_xlfn.CONCAT($CI$1,MATCH(D168,$CH$7:$CH$100,0)+6+SUM(IF((D168=$CH$7:$CH$59)=TRUE,1,0))-1))*$R$3)),3)=1,1,0)),W168-INDIRECT(_xlfn.CONCAT($CI$1,MATCH(D168,$CH$7:$CH$100,0)+6)):INDIRECT(_xlfn.CONCAT($CI$1,MATCH(D168,$CH$7:$CH$100,0)+6+SUM(IF((D168=$CH$7:$CH$59)=TRUE,1,0))-1))*$R$3))/($S$3*$Q168),1,-1,TRUE)=0,"",_xlfn._xlws.SORT(TRANSPOSE(MMULT(MMULT(_xlfn.MUNIT(X168),IF(ROUND(MMULT(IF(E168=0,IF($DW$4=1,INDIRECT(_xlfn.CONCAT($CY$1,MATCH(F168,$CX$7:$CX$100,0)+6)):INDIRECT(_xlfn.CONCAT($CY$1,MATCH(F168,$CX$7:$CX$100,0)+6+SUM(IF((F168=$CX$7:$CX$59)=TRUE,1,0))-1)),INDIRECT(_xlfn.CONCAT($CQ$1,MATCH(F168,$CP$7:$CP$100,0)+6)):INDIRECT(_xlfn.CONCAT($CQ$1,MATCH(F168,$CP$7:$CP$100,0)+6+SUM(IF((F168=$CP$7:$CP$59)=TRUE,1,0))-1))),IF(OR($DW$4=2,$DW$4=3),INDIRECT(_xlfn.CONCAT($CU$1,MATCH(E168,$CT$7:$CT$100,0)+6)):INDIRECT(_xlfn.CONCAT($CU$1,MATCH(E168,$CT$7:$CT$100,0)+6+SUM(IF((E168=$CT$7:$CT$59)=TRUE,1,0))-1)),INDIRECT(_xlfn.CONCAT($CM$1,MATCH(E168,$CL$7:$CL$100,0)+6)):INDIRECT(_xlfn.CONCAT($CM$1,MATCH(E168,$CL$7:$CL$100,0)+6+SUM(IF((E168=$CL$7:$CL$59)=TRUE,1,0))-1))))*$S$3*IF(AND($DV$4=4,F168=0),1.1,1),1/TRANSPOSE(W168-INDIRECT(_xlfn.CONCAT($CI$1,MATCH(D168,$CH$7:$CH$100,0)+6)):INDIRECT(_xlfn.CONCAT($CI$1,MATCH(D168,$CH$7:$CH$100,0)+6+SUM(IF((D168=$CH$7:$CH$59)=TRUE,1,0))-1))*$R$3)),3)=1,1,0)),W168-INDIRECT(_xlfn.CONCAT($CI$1,MATCH(D168,$CH$7:$CH$100,0)+6)):INDIRECT(_xlfn.CONCAT($CI$1,MATCH(D168,$CH$7:$CH$100,0)+6+SUM(IF((D168=$CH$7:$CH$59)=TRUE,1,0))-1))*$R$3))/($S$3*$Q168),1,-1,TRUE)),1),"")</f>
        <v/>
      </c>
      <c r="AB168" s="65"/>
      <c r="AC168" s="65"/>
      <c r="AD168" s="65"/>
      <c r="AE168" s="65"/>
      <c r="AF168" s="65"/>
      <c r="AG168" s="65"/>
      <c r="AH168" s="65"/>
      <c r="AI168" s="6"/>
      <c r="AJ168" s="28" t="str">
        <f t="shared" ca="1" si="65"/>
        <v/>
      </c>
      <c r="AK168" s="29" t="str">
        <f t="shared" si="66"/>
        <v/>
      </c>
      <c r="AL168" s="29" t="str">
        <f t="shared" si="67"/>
        <v/>
      </c>
      <c r="AM168" s="29" t="str">
        <f t="shared" si="68"/>
        <v/>
      </c>
      <c r="AN168" s="112" t="str">
        <f t="shared" si="69"/>
        <v/>
      </c>
      <c r="AO168" s="28" t="str">
        <f t="shared" ca="1" si="56"/>
        <v/>
      </c>
      <c r="AP168" s="29" t="str">
        <f t="shared" si="57"/>
        <v/>
      </c>
      <c r="AQ168" s="29" t="str">
        <f t="shared" si="58"/>
        <v/>
      </c>
      <c r="AR168" s="29" t="str">
        <f t="shared" si="59"/>
        <v/>
      </c>
      <c r="AS168" s="30" t="str">
        <f t="shared" si="60"/>
        <v/>
      </c>
      <c r="AT168" s="6"/>
      <c r="AU168" s="20"/>
      <c r="AV168" s="20"/>
      <c r="AW168" s="44">
        <f t="shared" si="70"/>
        <v>12</v>
      </c>
      <c r="AX168" s="35" t="e">
        <f t="shared" si="71"/>
        <v>#N/A</v>
      </c>
      <c r="AY168" s="35" t="e" cm="1">
        <f t="array" ref="AY168">_xlfn.XMATCH(1,IF(IF((AU168=$DP$24:$EO$24)=TRUE,1,0)+IF((AV168=$DP$25:$EO$25)=TRUE,1,0)=2,1,0))</f>
        <v>#N/A</v>
      </c>
      <c r="AZ168" s="35" t="str" cm="1">
        <f t="array" aca="1" ref="AZ168:BD168" ca="1">AJ168:AN168</f>
        <v/>
      </c>
      <c r="BA168" s="35" t="str">
        <f ca="1"/>
        <v/>
      </c>
      <c r="BB168" s="35" t="str">
        <f ca="1"/>
        <v/>
      </c>
      <c r="BC168" s="35" t="str">
        <f ca="1"/>
        <v/>
      </c>
      <c r="BD168" s="35" t="str">
        <f ca="1"/>
        <v/>
      </c>
      <c r="BE168" s="35">
        <f t="shared" si="72"/>
        <v>0</v>
      </c>
      <c r="BF168" s="35" t="e" cm="1">
        <f t="array" ref="BF168">IF(AND(BE168=1,AX168&lt;&gt;1),VLOOKUP(E168,변환표준점수!$H$8:$O$60,_xlfn.XMATCH('표점 계산기'!$AU168,변환표준점수!$I$6:$O$6)+1,FALSE),IF(AND($E168=0,$DW$4=1),INDEX($CQ$7:$CQ$73,SUM(IF(AO168=$CY$7:$CY$59,ROW($A$1:$A$50),0))),IF(AND($E168&lt;&gt;0,$DW$4&lt;&gt;1),INDEX($CM$7:$CM$73,SUM(IF(AO168=$CU$7:$CU$59,ROW($A$1:$A$50),0))),AO168:AS168)))</f>
        <v>#N/A</v>
      </c>
      <c r="BG168" s="35"/>
      <c r="BH168" s="35"/>
      <c r="BI168" s="35"/>
      <c r="BJ168" s="35"/>
      <c r="BK168" s="35" t="e">
        <f>VLOOKUP(G168,변환표준점수!$X$8:$AM$16,_xlfn.XMATCH(AU168,변환표준점수!$Y$5:$AM$5)+IF(OR(AW168=6,AW168=7,AW168=10,AW168=11),IF(AX168=1,0,1),0)+1,FALSE)</f>
        <v>#N/A</v>
      </c>
      <c r="BL168" s="35" t="e">
        <f>VLOOKUP(H168,변환표준점수!$AO$8:$BE$16,_xlfn.XMATCH(AU168,변환표준점수!$AP$5:$BE$5)+IF(OR(AW168=3,AW168=6,AW168=8,AW168=9,AW168=10),IF(AX168=1,0,1),0)+1,FALSE)</f>
        <v>#N/A</v>
      </c>
      <c r="BM168" s="35" t="e">
        <f>IF(I168=0,VLOOKUP(K168,변환표준점수!$BU$8:$CF$62,'표점 계산기'!$AW168+1,FALSE),VLOOKUP(I168,변환표준점수!$BH$8:$BS$62,'표점 계산기'!$AW168+1,FALSE))</f>
        <v>#N/A</v>
      </c>
      <c r="BN168" s="35" t="e">
        <f>IF(J168=0,VLOOKUP(L168,변환표준점수!$BU$8:$CF$62,'표점 계산기'!$AW168+1,FALSE),VLOOKUP(J168,변환표준점수!$BH$8:$BS$62,'표점 계산기'!$AW168+1,FALSE))</f>
        <v>#N/A</v>
      </c>
      <c r="BO168" s="35" cm="1">
        <f t="array" ref="BO168">IF(M168=0,0,IF(OR(AW168=3,AW168=4),0,IF(AW168=1,INDEX($DI$7:$DI$15,SUM(IF(M168&lt;$DH$7:$DH$15=TRUE,1,0))+1),VLOOKUP(M168,변환표준점수!$BH$8:$BS$62,'표점 계산기'!AW168+1,FALSE))))</f>
        <v>0</v>
      </c>
      <c r="BP168" s="35" t="e" cm="1">
        <f t="array" ref="BP168">INDEX($DP$24:$EO$31,COLUMN(C163),$AY168)</f>
        <v>#N/A</v>
      </c>
      <c r="BQ168" s="35" t="e" cm="1">
        <f t="array" ref="BQ168">INDEX($DP$24:$EO$31,COLUMN(D163),$AY168)</f>
        <v>#N/A</v>
      </c>
      <c r="BR168" s="35" t="e" cm="1">
        <f t="array" ref="BR168">INDEX($DP$24:$EO$31,COLUMN(E163),$AY168)</f>
        <v>#N/A</v>
      </c>
      <c r="BS168" s="35" t="e" cm="1">
        <f t="array" ref="BS168">INDEX($DP$24:$EO$31,COLUMN(F163),$AY168)</f>
        <v>#N/A</v>
      </c>
      <c r="BT168" s="35" t="e" cm="1">
        <f t="array" ref="BT168">INDEX($DP$24:$EO$31,COLUMN(G163),$AY168)</f>
        <v>#N/A</v>
      </c>
      <c r="BU168" s="35" t="e" cm="1">
        <f t="array" ref="BU168">INDEX($DP$24:$EO$31,COLUMN(H163),$AY168)</f>
        <v>#N/A</v>
      </c>
      <c r="BV168" s="59" t="str" cm="1">
        <f t="array" aca="1" ref="BV168:BZ168" ca="1">IFERROR(ROUND(IF(IFERROR(BF168:BJ168/BF168:BJ168,0)=1,(IFERROR(AZ168:BD168*BP168,0)+IFERROR(BF168:BJ168*BQ168,0)+(SUM(BM168:BO168)-MIN(BM168:BO168))*BR168+BK168*BS168+BL168*BT168)*BU168+BK168*(1-BS168)+BL168*(1-BT168)+IF(AW168=1,BO168,0),""),2),"")</f>
        <v/>
      </c>
      <c r="BW168" s="48" t="str">
        <f ca="1"/>
        <v/>
      </c>
      <c r="BX168" s="48" t="str">
        <f ca="1"/>
        <v/>
      </c>
      <c r="BY168" s="48" t="str">
        <f ca="1"/>
        <v/>
      </c>
      <c r="BZ168" s="60" t="str">
        <f ca="1"/>
        <v/>
      </c>
      <c r="CA168" s="6"/>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6"/>
      <c r="DV168" s="6"/>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row>
    <row r="169" spans="1:162" x14ac:dyDescent="0.3">
      <c r="A169" s="5"/>
      <c r="B169" s="17" t="str">
        <f t="shared" si="54"/>
        <v/>
      </c>
      <c r="C169" s="23"/>
      <c r="D169" s="23"/>
      <c r="E169" s="23"/>
      <c r="F169" s="23"/>
      <c r="G169" s="23"/>
      <c r="H169" s="24"/>
      <c r="I169" s="24"/>
      <c r="J169" s="24"/>
      <c r="K169" s="24"/>
      <c r="L169" s="24"/>
      <c r="M169" s="24"/>
      <c r="N169" s="23"/>
      <c r="O169" s="24"/>
      <c r="P169" s="6"/>
      <c r="Q169" s="65">
        <f t="shared" si="55"/>
        <v>1</v>
      </c>
      <c r="R169" s="6" t="e">
        <f t="shared" si="61"/>
        <v>#N/A</v>
      </c>
      <c r="S169" s="6" t="e">
        <f t="shared" si="62"/>
        <v>#N/A</v>
      </c>
      <c r="T169" s="6" t="e">
        <f t="shared" si="63"/>
        <v>#N/A</v>
      </c>
      <c r="U169" s="6" t="e">
        <f t="shared" si="64"/>
        <v>#N/A</v>
      </c>
      <c r="V169" s="8" cm="1">
        <f t="array" ref="V169">IF(M169=0,0,IF(OR($DV$4=3,$DV$4=4),0,IF($DV$4=1,INDEX($DI$7:$DI$15,SUM(IF(M169&lt;$DH$7:$DH$15=TRUE,1,0))+1),VLOOKUP(M169,$DK$7:$DL$107,2,FALSE))))</f>
        <v>0</v>
      </c>
      <c r="W169" s="6" t="e">
        <f t="shared" si="53"/>
        <v>#N/A</v>
      </c>
      <c r="X169" s="65" cm="1">
        <f t="array" aca="1" ref="X169" ca="1">SUM(IF((IF(E169=0,INDIRECT(_xlfn.CONCAT($CQ$1,MATCH(F169,$CP$7:$CP$100,0)+6)):INDIRECT(_xlfn.CONCAT($CQ$1,MATCH(F169,$CP$7:$CP$100,0)+6+SUM(IF((F169=$CP$7:$CP$59)=TRUE,1,0))-1)),INDIRECT(_xlfn.CONCAT($CM$1,MATCH(E169,$CL$7:$CL$100,0)+6)):INDIRECT(_xlfn.CONCAT($CM$1,MATCH(E169,$CL$7:$CL$100,0)+6+SUM(IF((E169=$CL$7:$CL$59)=TRUE,1,0))-1)))*$S$3*$Q169)=0,0,1))</f>
        <v>2</v>
      </c>
      <c r="Y169" s="65" t="e" cm="1">
        <f t="array" aca="1" ref="Y169" ca="1">SUM(IF((TRANSPOSE(MMULT(MMULT(_xlfn.MUNIT(X169),IF(ROUND(MMULT(IF(E169=0,INDIRECT(_xlfn.CONCAT($CQ$1,MATCH(F169,$CP$7:$CP$100,0)+6)):INDIRECT(_xlfn.CONCAT($CQ$1,MATCH(F169,$CP$7:$CP$100,0)+6+SUM(IF((F169=$CP$7:$CP$59)=TRUE,1,0))-1)),INDIRECT(_xlfn.CONCAT($CM$1,MATCH(E169,$CL$7:$CL$100,0)+6)):INDIRECT(_xlfn.CONCAT($CM$1,MATCH(E169,$CL$7:$CL$100,0)+6+SUM(IF((E169=$CL$7:$CL$59)=TRUE,1,0))-1)))*$S$3*$Q169,1/TRANSPOSE(W169-INDIRECT(_xlfn.CONCAT($CI$1,MATCH(D169,$CH$7:$CH$100,0)+6)):INDIRECT(_xlfn.CONCAT($CI$1,MATCH(D169,$CH$7:$CH$100,0)+6+SUM(IF((D169=$CH$7:$CH$59)=TRUE,1,0))-1))*$R$3)),1)=1,1,0)),W169-INDIRECT(_xlfn.CONCAT($CI$1,MATCH(D169,$CH$7:$CH$100,0)+6)):INDIRECT(_xlfn.CONCAT($CI$1,MATCH(D169,$CH$7:$CH$100,0)+6+SUM(IF((D169=$CH$7:$CH$59)=TRUE,1,0))-1))*$R$3)))=0,0,1))</f>
        <v>#N/A</v>
      </c>
      <c r="Z169" s="65"/>
      <c r="AA169" s="65" t="str" cm="1">
        <f t="array" aca="1" ref="AA169" ca="1">IFERROR(ROUND(IF(_xlfn._xlws.SORT(TRANSPOSE(MMULT(MMULT(_xlfn.MUNIT(X169),IF(ROUND(MMULT(IF(E169=0,IF($DW$4=1,INDIRECT(_xlfn.CONCAT($CY$1,MATCH(F169,$CX$7:$CX$100,0)+6)):INDIRECT(_xlfn.CONCAT($CY$1,MATCH(F169,$CX$7:$CX$100,0)+6+SUM(IF((F169=$CX$7:$CX$59)=TRUE,1,0))-1)),INDIRECT(_xlfn.CONCAT($CQ$1,MATCH(F169,$CP$7:$CP$100,0)+6)):INDIRECT(_xlfn.CONCAT($CQ$1,MATCH(F169,$CP$7:$CP$100,0)+6+SUM(IF((F169=$CP$7:$CP$59)=TRUE,1,0))-1))),IF(OR($DW$4=2,$DW$4=3),INDIRECT(_xlfn.CONCAT($CU$1,MATCH(E169,$CT$7:$CT$100,0)+6)):INDIRECT(_xlfn.CONCAT($CU$1,MATCH(E169,$CT$7:$CT$100,0)+6+SUM(IF((E169=$CT$7:$CT$59)=TRUE,1,0))-1)),INDIRECT(_xlfn.CONCAT($CM$1,MATCH(E169,$CL$7:$CL$100,0)+6)):INDIRECT(_xlfn.CONCAT($CM$1,MATCH(E169,$CL$7:$CL$100,0)+6+SUM(IF((E169=$CL$7:$CL$59)=TRUE,1,0))-1))))*$S$3*IF(AND($DV$4=4,F169=0),1.1,1),1/TRANSPOSE(W169-INDIRECT(_xlfn.CONCAT($CI$1,MATCH(D169,$CH$7:$CH$100,0)+6)):INDIRECT(_xlfn.CONCAT($CI$1,MATCH(D169,$CH$7:$CH$100,0)+6+SUM(IF((D169=$CH$7:$CH$59)=TRUE,1,0))-1))*$R$3)),3)=1,1,0)),W169-INDIRECT(_xlfn.CONCAT($CI$1,MATCH(D169,$CH$7:$CH$100,0)+6)):INDIRECT(_xlfn.CONCAT($CI$1,MATCH(D169,$CH$7:$CH$100,0)+6+SUM(IF((D169=$CH$7:$CH$59)=TRUE,1,0))-1))*$R$3))/($S$3*$Q169),1,-1,TRUE)=0,"",_xlfn._xlws.SORT(TRANSPOSE(MMULT(MMULT(_xlfn.MUNIT(X169),IF(ROUND(MMULT(IF(E169=0,IF($DW$4=1,INDIRECT(_xlfn.CONCAT($CY$1,MATCH(F169,$CX$7:$CX$100,0)+6)):INDIRECT(_xlfn.CONCAT($CY$1,MATCH(F169,$CX$7:$CX$100,0)+6+SUM(IF((F169=$CX$7:$CX$59)=TRUE,1,0))-1)),INDIRECT(_xlfn.CONCAT($CQ$1,MATCH(F169,$CP$7:$CP$100,0)+6)):INDIRECT(_xlfn.CONCAT($CQ$1,MATCH(F169,$CP$7:$CP$100,0)+6+SUM(IF((F169=$CP$7:$CP$59)=TRUE,1,0))-1))),IF(OR($DW$4=2,$DW$4=3),INDIRECT(_xlfn.CONCAT($CU$1,MATCH(E169,$CT$7:$CT$100,0)+6)):INDIRECT(_xlfn.CONCAT($CU$1,MATCH(E169,$CT$7:$CT$100,0)+6+SUM(IF((E169=$CT$7:$CT$59)=TRUE,1,0))-1)),INDIRECT(_xlfn.CONCAT($CM$1,MATCH(E169,$CL$7:$CL$100,0)+6)):INDIRECT(_xlfn.CONCAT($CM$1,MATCH(E169,$CL$7:$CL$100,0)+6+SUM(IF((E169=$CL$7:$CL$59)=TRUE,1,0))-1))))*$S$3*IF(AND($DV$4=4,F169=0),1.1,1),1/TRANSPOSE(W169-INDIRECT(_xlfn.CONCAT($CI$1,MATCH(D169,$CH$7:$CH$100,0)+6)):INDIRECT(_xlfn.CONCAT($CI$1,MATCH(D169,$CH$7:$CH$100,0)+6+SUM(IF((D169=$CH$7:$CH$59)=TRUE,1,0))-1))*$R$3)),3)=1,1,0)),W169-INDIRECT(_xlfn.CONCAT($CI$1,MATCH(D169,$CH$7:$CH$100,0)+6)):INDIRECT(_xlfn.CONCAT($CI$1,MATCH(D169,$CH$7:$CH$100,0)+6+SUM(IF((D169=$CH$7:$CH$59)=TRUE,1,0))-1))*$R$3))/($S$3*$Q169),1,-1,TRUE)),1),"")</f>
        <v/>
      </c>
      <c r="AB169" s="65"/>
      <c r="AC169" s="65"/>
      <c r="AD169" s="65"/>
      <c r="AE169" s="65"/>
      <c r="AF169" s="65"/>
      <c r="AG169" s="65"/>
      <c r="AH169" s="65"/>
      <c r="AI169" s="6"/>
      <c r="AJ169" s="28" t="str">
        <f t="shared" ca="1" si="65"/>
        <v/>
      </c>
      <c r="AK169" s="29" t="str">
        <f t="shared" si="66"/>
        <v/>
      </c>
      <c r="AL169" s="29" t="str">
        <f t="shared" si="67"/>
        <v/>
      </c>
      <c r="AM169" s="29" t="str">
        <f t="shared" si="68"/>
        <v/>
      </c>
      <c r="AN169" s="112" t="str">
        <f t="shared" si="69"/>
        <v/>
      </c>
      <c r="AO169" s="28" t="str">
        <f t="shared" ca="1" si="56"/>
        <v/>
      </c>
      <c r="AP169" s="29" t="str">
        <f t="shared" si="57"/>
        <v/>
      </c>
      <c r="AQ169" s="29" t="str">
        <f t="shared" si="58"/>
        <v/>
      </c>
      <c r="AR169" s="29" t="str">
        <f t="shared" si="59"/>
        <v/>
      </c>
      <c r="AS169" s="30" t="str">
        <f t="shared" si="60"/>
        <v/>
      </c>
      <c r="AT169" s="6"/>
      <c r="AU169" s="20"/>
      <c r="AV169" s="20"/>
      <c r="AW169" s="44">
        <f t="shared" si="70"/>
        <v>12</v>
      </c>
      <c r="AX169" s="35" t="e">
        <f t="shared" si="71"/>
        <v>#N/A</v>
      </c>
      <c r="AY169" s="35" t="e" cm="1">
        <f t="array" ref="AY169">_xlfn.XMATCH(1,IF(IF((AU169=$DP$24:$EO$24)=TRUE,1,0)+IF((AV169=$DP$25:$EO$25)=TRUE,1,0)=2,1,0))</f>
        <v>#N/A</v>
      </c>
      <c r="AZ169" s="35" t="str" cm="1">
        <f t="array" aca="1" ref="AZ169:BD169" ca="1">AJ169:AN169</f>
        <v/>
      </c>
      <c r="BA169" s="35" t="str">
        <f ca="1"/>
        <v/>
      </c>
      <c r="BB169" s="35" t="str">
        <f ca="1"/>
        <v/>
      </c>
      <c r="BC169" s="35" t="str">
        <f ca="1"/>
        <v/>
      </c>
      <c r="BD169" s="35" t="str">
        <f ca="1"/>
        <v/>
      </c>
      <c r="BE169" s="35">
        <f t="shared" si="72"/>
        <v>0</v>
      </c>
      <c r="BF169" s="35" t="e" cm="1">
        <f t="array" ref="BF169">IF(AND(BE169=1,AX169&lt;&gt;1),VLOOKUP(E169,변환표준점수!$H$8:$O$60,_xlfn.XMATCH('표점 계산기'!$AU169,변환표준점수!$I$6:$O$6)+1,FALSE),IF(AND($E169=0,$DW$4=1),INDEX($CQ$7:$CQ$73,SUM(IF(AO169=$CY$7:$CY$59,ROW($A$1:$A$50),0))),IF(AND($E169&lt;&gt;0,$DW$4&lt;&gt;1),INDEX($CM$7:$CM$73,SUM(IF(AO169=$CU$7:$CU$59,ROW($A$1:$A$50),0))),AO169:AS169)))</f>
        <v>#N/A</v>
      </c>
      <c r="BG169" s="35"/>
      <c r="BH169" s="35"/>
      <c r="BI169" s="35"/>
      <c r="BJ169" s="35"/>
      <c r="BK169" s="35" t="e">
        <f>VLOOKUP(G169,변환표준점수!$X$8:$AM$16,_xlfn.XMATCH(AU169,변환표준점수!$Y$5:$AM$5)+IF(OR(AW169=6,AW169=7,AW169=10,AW169=11),IF(AX169=1,0,1),0)+1,FALSE)</f>
        <v>#N/A</v>
      </c>
      <c r="BL169" s="35" t="e">
        <f>VLOOKUP(H169,변환표준점수!$AO$8:$BE$16,_xlfn.XMATCH(AU169,변환표준점수!$AP$5:$BE$5)+IF(OR(AW169=3,AW169=6,AW169=8,AW169=9,AW169=10),IF(AX169=1,0,1),0)+1,FALSE)</f>
        <v>#N/A</v>
      </c>
      <c r="BM169" s="35" t="e">
        <f>IF(I169=0,VLOOKUP(K169,변환표준점수!$BU$8:$CF$62,'표점 계산기'!$AW169+1,FALSE),VLOOKUP(I169,변환표준점수!$BH$8:$BS$62,'표점 계산기'!$AW169+1,FALSE))</f>
        <v>#N/A</v>
      </c>
      <c r="BN169" s="35" t="e">
        <f>IF(J169=0,VLOOKUP(L169,변환표준점수!$BU$8:$CF$62,'표점 계산기'!$AW169+1,FALSE),VLOOKUP(J169,변환표준점수!$BH$8:$BS$62,'표점 계산기'!$AW169+1,FALSE))</f>
        <v>#N/A</v>
      </c>
      <c r="BO169" s="35" cm="1">
        <f t="array" ref="BO169">IF(M169=0,0,IF(OR(AW169=3,AW169=4),0,IF(AW169=1,INDEX($DI$7:$DI$15,SUM(IF(M169&lt;$DH$7:$DH$15=TRUE,1,0))+1),VLOOKUP(M169,변환표준점수!$BH$8:$BS$62,'표점 계산기'!AW169+1,FALSE))))</f>
        <v>0</v>
      </c>
      <c r="BP169" s="35" t="e" cm="1">
        <f t="array" ref="BP169">INDEX($DP$24:$EO$31,COLUMN(C164),$AY169)</f>
        <v>#N/A</v>
      </c>
      <c r="BQ169" s="35" t="e" cm="1">
        <f t="array" ref="BQ169">INDEX($DP$24:$EO$31,COLUMN(D164),$AY169)</f>
        <v>#N/A</v>
      </c>
      <c r="BR169" s="35" t="e" cm="1">
        <f t="array" ref="BR169">INDEX($DP$24:$EO$31,COLUMN(E164),$AY169)</f>
        <v>#N/A</v>
      </c>
      <c r="BS169" s="35" t="e" cm="1">
        <f t="array" ref="BS169">INDEX($DP$24:$EO$31,COLUMN(F164),$AY169)</f>
        <v>#N/A</v>
      </c>
      <c r="BT169" s="35" t="e" cm="1">
        <f t="array" ref="BT169">INDEX($DP$24:$EO$31,COLUMN(G164),$AY169)</f>
        <v>#N/A</v>
      </c>
      <c r="BU169" s="35" t="e" cm="1">
        <f t="array" ref="BU169">INDEX($DP$24:$EO$31,COLUMN(H164),$AY169)</f>
        <v>#N/A</v>
      </c>
      <c r="BV169" s="59" t="str" cm="1">
        <f t="array" aca="1" ref="BV169:BZ169" ca="1">IFERROR(ROUND(IF(IFERROR(BF169:BJ169/BF169:BJ169,0)=1,(IFERROR(AZ169:BD169*BP169,0)+IFERROR(BF169:BJ169*BQ169,0)+(SUM(BM169:BO169)-MIN(BM169:BO169))*BR169+BK169*BS169+BL169*BT169)*BU169+BK169*(1-BS169)+BL169*(1-BT169)+IF(AW169=1,BO169,0),""),2),"")</f>
        <v/>
      </c>
      <c r="BW169" s="48" t="str">
        <f ca="1"/>
        <v/>
      </c>
      <c r="BX169" s="48" t="str">
        <f ca="1"/>
        <v/>
      </c>
      <c r="BY169" s="48" t="str">
        <f ca="1"/>
        <v/>
      </c>
      <c r="BZ169" s="60" t="str">
        <f ca="1"/>
        <v/>
      </c>
      <c r="CA169" s="6"/>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6"/>
      <c r="DV169" s="6"/>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row>
    <row r="170" spans="1:162" x14ac:dyDescent="0.3">
      <c r="A170" s="5"/>
      <c r="B170" s="17" t="str">
        <f t="shared" si="54"/>
        <v/>
      </c>
      <c r="C170" s="23"/>
      <c r="D170" s="23"/>
      <c r="E170" s="23"/>
      <c r="F170" s="23"/>
      <c r="G170" s="23"/>
      <c r="H170" s="24"/>
      <c r="I170" s="24"/>
      <c r="J170" s="24"/>
      <c r="K170" s="24"/>
      <c r="L170" s="24"/>
      <c r="M170" s="24"/>
      <c r="N170" s="23"/>
      <c r="O170" s="24"/>
      <c r="P170" s="6"/>
      <c r="Q170" s="65">
        <f t="shared" si="55"/>
        <v>1</v>
      </c>
      <c r="R170" s="6" t="e">
        <f t="shared" si="61"/>
        <v>#N/A</v>
      </c>
      <c r="S170" s="6" t="e">
        <f t="shared" si="62"/>
        <v>#N/A</v>
      </c>
      <c r="T170" s="6" t="e">
        <f t="shared" si="63"/>
        <v>#N/A</v>
      </c>
      <c r="U170" s="6" t="e">
        <f t="shared" si="64"/>
        <v>#N/A</v>
      </c>
      <c r="V170" s="8" cm="1">
        <f t="array" ref="V170">IF(M170=0,0,IF(OR($DV$4=3,$DV$4=4),0,IF($DV$4=1,INDEX($DI$7:$DI$15,SUM(IF(M170&lt;$DH$7:$DH$15=TRUE,1,0))+1),VLOOKUP(M170,$DK$7:$DL$107,2,FALSE))))</f>
        <v>0</v>
      </c>
      <c r="W170" s="6" t="e">
        <f t="shared" si="53"/>
        <v>#N/A</v>
      </c>
      <c r="X170" s="65" cm="1">
        <f t="array" aca="1" ref="X170" ca="1">SUM(IF((IF(E170=0,INDIRECT(_xlfn.CONCAT($CQ$1,MATCH(F170,$CP$7:$CP$100,0)+6)):INDIRECT(_xlfn.CONCAT($CQ$1,MATCH(F170,$CP$7:$CP$100,0)+6+SUM(IF((F170=$CP$7:$CP$59)=TRUE,1,0))-1)),INDIRECT(_xlfn.CONCAT($CM$1,MATCH(E170,$CL$7:$CL$100,0)+6)):INDIRECT(_xlfn.CONCAT($CM$1,MATCH(E170,$CL$7:$CL$100,0)+6+SUM(IF((E170=$CL$7:$CL$59)=TRUE,1,0))-1)))*$S$3*$Q170)=0,0,1))</f>
        <v>2</v>
      </c>
      <c r="Y170" s="65" t="e" cm="1">
        <f t="array" aca="1" ref="Y170" ca="1">SUM(IF((TRANSPOSE(MMULT(MMULT(_xlfn.MUNIT(X170),IF(ROUND(MMULT(IF(E170=0,INDIRECT(_xlfn.CONCAT($CQ$1,MATCH(F170,$CP$7:$CP$100,0)+6)):INDIRECT(_xlfn.CONCAT($CQ$1,MATCH(F170,$CP$7:$CP$100,0)+6+SUM(IF((F170=$CP$7:$CP$59)=TRUE,1,0))-1)),INDIRECT(_xlfn.CONCAT($CM$1,MATCH(E170,$CL$7:$CL$100,0)+6)):INDIRECT(_xlfn.CONCAT($CM$1,MATCH(E170,$CL$7:$CL$100,0)+6+SUM(IF((E170=$CL$7:$CL$59)=TRUE,1,0))-1)))*$S$3*$Q170,1/TRANSPOSE(W170-INDIRECT(_xlfn.CONCAT($CI$1,MATCH(D170,$CH$7:$CH$100,0)+6)):INDIRECT(_xlfn.CONCAT($CI$1,MATCH(D170,$CH$7:$CH$100,0)+6+SUM(IF((D170=$CH$7:$CH$59)=TRUE,1,0))-1))*$R$3)),1)=1,1,0)),W170-INDIRECT(_xlfn.CONCAT($CI$1,MATCH(D170,$CH$7:$CH$100,0)+6)):INDIRECT(_xlfn.CONCAT($CI$1,MATCH(D170,$CH$7:$CH$100,0)+6+SUM(IF((D170=$CH$7:$CH$59)=TRUE,1,0))-1))*$R$3)))=0,0,1))</f>
        <v>#N/A</v>
      </c>
      <c r="Z170" s="65"/>
      <c r="AA170" s="65" t="str" cm="1">
        <f t="array" aca="1" ref="AA170" ca="1">IFERROR(ROUND(IF(_xlfn._xlws.SORT(TRANSPOSE(MMULT(MMULT(_xlfn.MUNIT(X170),IF(ROUND(MMULT(IF(E170=0,IF($DW$4=1,INDIRECT(_xlfn.CONCAT($CY$1,MATCH(F170,$CX$7:$CX$100,0)+6)):INDIRECT(_xlfn.CONCAT($CY$1,MATCH(F170,$CX$7:$CX$100,0)+6+SUM(IF((F170=$CX$7:$CX$59)=TRUE,1,0))-1)),INDIRECT(_xlfn.CONCAT($CQ$1,MATCH(F170,$CP$7:$CP$100,0)+6)):INDIRECT(_xlfn.CONCAT($CQ$1,MATCH(F170,$CP$7:$CP$100,0)+6+SUM(IF((F170=$CP$7:$CP$59)=TRUE,1,0))-1))),IF(OR($DW$4=2,$DW$4=3),INDIRECT(_xlfn.CONCAT($CU$1,MATCH(E170,$CT$7:$CT$100,0)+6)):INDIRECT(_xlfn.CONCAT($CU$1,MATCH(E170,$CT$7:$CT$100,0)+6+SUM(IF((E170=$CT$7:$CT$59)=TRUE,1,0))-1)),INDIRECT(_xlfn.CONCAT($CM$1,MATCH(E170,$CL$7:$CL$100,0)+6)):INDIRECT(_xlfn.CONCAT($CM$1,MATCH(E170,$CL$7:$CL$100,0)+6+SUM(IF((E170=$CL$7:$CL$59)=TRUE,1,0))-1))))*$S$3*IF(AND($DV$4=4,F170=0),1.1,1),1/TRANSPOSE(W170-INDIRECT(_xlfn.CONCAT($CI$1,MATCH(D170,$CH$7:$CH$100,0)+6)):INDIRECT(_xlfn.CONCAT($CI$1,MATCH(D170,$CH$7:$CH$100,0)+6+SUM(IF((D170=$CH$7:$CH$59)=TRUE,1,0))-1))*$R$3)),3)=1,1,0)),W170-INDIRECT(_xlfn.CONCAT($CI$1,MATCH(D170,$CH$7:$CH$100,0)+6)):INDIRECT(_xlfn.CONCAT($CI$1,MATCH(D170,$CH$7:$CH$100,0)+6+SUM(IF((D170=$CH$7:$CH$59)=TRUE,1,0))-1))*$R$3))/($S$3*$Q170),1,-1,TRUE)=0,"",_xlfn._xlws.SORT(TRANSPOSE(MMULT(MMULT(_xlfn.MUNIT(X170),IF(ROUND(MMULT(IF(E170=0,IF($DW$4=1,INDIRECT(_xlfn.CONCAT($CY$1,MATCH(F170,$CX$7:$CX$100,0)+6)):INDIRECT(_xlfn.CONCAT($CY$1,MATCH(F170,$CX$7:$CX$100,0)+6+SUM(IF((F170=$CX$7:$CX$59)=TRUE,1,0))-1)),INDIRECT(_xlfn.CONCAT($CQ$1,MATCH(F170,$CP$7:$CP$100,0)+6)):INDIRECT(_xlfn.CONCAT($CQ$1,MATCH(F170,$CP$7:$CP$100,0)+6+SUM(IF((F170=$CP$7:$CP$59)=TRUE,1,0))-1))),IF(OR($DW$4=2,$DW$4=3),INDIRECT(_xlfn.CONCAT($CU$1,MATCH(E170,$CT$7:$CT$100,0)+6)):INDIRECT(_xlfn.CONCAT($CU$1,MATCH(E170,$CT$7:$CT$100,0)+6+SUM(IF((E170=$CT$7:$CT$59)=TRUE,1,0))-1)),INDIRECT(_xlfn.CONCAT($CM$1,MATCH(E170,$CL$7:$CL$100,0)+6)):INDIRECT(_xlfn.CONCAT($CM$1,MATCH(E170,$CL$7:$CL$100,0)+6+SUM(IF((E170=$CL$7:$CL$59)=TRUE,1,0))-1))))*$S$3*IF(AND($DV$4=4,F170=0),1.1,1),1/TRANSPOSE(W170-INDIRECT(_xlfn.CONCAT($CI$1,MATCH(D170,$CH$7:$CH$100,0)+6)):INDIRECT(_xlfn.CONCAT($CI$1,MATCH(D170,$CH$7:$CH$100,0)+6+SUM(IF((D170=$CH$7:$CH$59)=TRUE,1,0))-1))*$R$3)),3)=1,1,0)),W170-INDIRECT(_xlfn.CONCAT($CI$1,MATCH(D170,$CH$7:$CH$100,0)+6)):INDIRECT(_xlfn.CONCAT($CI$1,MATCH(D170,$CH$7:$CH$100,0)+6+SUM(IF((D170=$CH$7:$CH$59)=TRUE,1,0))-1))*$R$3))/($S$3*$Q170),1,-1,TRUE)),1),"")</f>
        <v/>
      </c>
      <c r="AB170" s="65"/>
      <c r="AC170" s="65"/>
      <c r="AD170" s="65"/>
      <c r="AE170" s="65"/>
      <c r="AF170" s="65"/>
      <c r="AG170" s="65"/>
      <c r="AH170" s="65"/>
      <c r="AI170" s="6"/>
      <c r="AJ170" s="28" t="str">
        <f t="shared" ca="1" si="65"/>
        <v/>
      </c>
      <c r="AK170" s="29" t="str">
        <f t="shared" si="66"/>
        <v/>
      </c>
      <c r="AL170" s="29" t="str">
        <f t="shared" si="67"/>
        <v/>
      </c>
      <c r="AM170" s="29" t="str">
        <f t="shared" si="68"/>
        <v/>
      </c>
      <c r="AN170" s="112" t="str">
        <f t="shared" si="69"/>
        <v/>
      </c>
      <c r="AO170" s="28" t="str">
        <f t="shared" ca="1" si="56"/>
        <v/>
      </c>
      <c r="AP170" s="29" t="str">
        <f t="shared" si="57"/>
        <v/>
      </c>
      <c r="AQ170" s="29" t="str">
        <f t="shared" si="58"/>
        <v/>
      </c>
      <c r="AR170" s="29" t="str">
        <f t="shared" si="59"/>
        <v/>
      </c>
      <c r="AS170" s="30" t="str">
        <f t="shared" si="60"/>
        <v/>
      </c>
      <c r="AT170" s="6"/>
      <c r="AU170" s="20"/>
      <c r="AV170" s="20"/>
      <c r="AW170" s="44">
        <f t="shared" si="70"/>
        <v>12</v>
      </c>
      <c r="AX170" s="35" t="e">
        <f t="shared" si="71"/>
        <v>#N/A</v>
      </c>
      <c r="AY170" s="35" t="e" cm="1">
        <f t="array" ref="AY170">_xlfn.XMATCH(1,IF(IF((AU170=$DP$24:$EO$24)=TRUE,1,0)+IF((AV170=$DP$25:$EO$25)=TRUE,1,0)=2,1,0))</f>
        <v>#N/A</v>
      </c>
      <c r="AZ170" s="35" t="str" cm="1">
        <f t="array" aca="1" ref="AZ170:BD170" ca="1">AJ170:AN170</f>
        <v/>
      </c>
      <c r="BA170" s="35" t="str">
        <f ca="1"/>
        <v/>
      </c>
      <c r="BB170" s="35" t="str">
        <f ca="1"/>
        <v/>
      </c>
      <c r="BC170" s="35" t="str">
        <f ca="1"/>
        <v/>
      </c>
      <c r="BD170" s="35" t="str">
        <f ca="1"/>
        <v/>
      </c>
      <c r="BE170" s="35">
        <f t="shared" si="72"/>
        <v>0</v>
      </c>
      <c r="BF170" s="35" t="e" cm="1">
        <f t="array" ref="BF170">IF(AND(BE170=1,AX170&lt;&gt;1),VLOOKUP(E170,변환표준점수!$H$8:$O$60,_xlfn.XMATCH('표점 계산기'!$AU170,변환표준점수!$I$6:$O$6)+1,FALSE),IF(AND($E170=0,$DW$4=1),INDEX($CQ$7:$CQ$73,SUM(IF(AO170=$CY$7:$CY$59,ROW($A$1:$A$50),0))),IF(AND($E170&lt;&gt;0,$DW$4&lt;&gt;1),INDEX($CM$7:$CM$73,SUM(IF(AO170=$CU$7:$CU$59,ROW($A$1:$A$50),0))),AO170:AS170)))</f>
        <v>#N/A</v>
      </c>
      <c r="BG170" s="35"/>
      <c r="BH170" s="35"/>
      <c r="BI170" s="35"/>
      <c r="BJ170" s="35"/>
      <c r="BK170" s="35" t="e">
        <f>VLOOKUP(G170,변환표준점수!$X$8:$AM$16,_xlfn.XMATCH(AU170,변환표준점수!$Y$5:$AM$5)+IF(OR(AW170=6,AW170=7,AW170=10,AW170=11),IF(AX170=1,0,1),0)+1,FALSE)</f>
        <v>#N/A</v>
      </c>
      <c r="BL170" s="35" t="e">
        <f>VLOOKUP(H170,변환표준점수!$AO$8:$BE$16,_xlfn.XMATCH(AU170,변환표준점수!$AP$5:$BE$5)+IF(OR(AW170=3,AW170=6,AW170=8,AW170=9,AW170=10),IF(AX170=1,0,1),0)+1,FALSE)</f>
        <v>#N/A</v>
      </c>
      <c r="BM170" s="35" t="e">
        <f>IF(I170=0,VLOOKUP(K170,변환표준점수!$BU$8:$CF$62,'표점 계산기'!$AW170+1,FALSE),VLOOKUP(I170,변환표준점수!$BH$8:$BS$62,'표점 계산기'!$AW170+1,FALSE))</f>
        <v>#N/A</v>
      </c>
      <c r="BN170" s="35" t="e">
        <f>IF(J170=0,VLOOKUP(L170,변환표준점수!$BU$8:$CF$62,'표점 계산기'!$AW170+1,FALSE),VLOOKUP(J170,변환표준점수!$BH$8:$BS$62,'표점 계산기'!$AW170+1,FALSE))</f>
        <v>#N/A</v>
      </c>
      <c r="BO170" s="35" cm="1">
        <f t="array" ref="BO170">IF(M170=0,0,IF(OR(AW170=3,AW170=4),0,IF(AW170=1,INDEX($DI$7:$DI$15,SUM(IF(M170&lt;$DH$7:$DH$15=TRUE,1,0))+1),VLOOKUP(M170,변환표준점수!$BH$8:$BS$62,'표점 계산기'!AW170+1,FALSE))))</f>
        <v>0</v>
      </c>
      <c r="BP170" s="35" t="e" cm="1">
        <f t="array" ref="BP170">INDEX($DP$24:$EO$31,COLUMN(C165),$AY170)</f>
        <v>#N/A</v>
      </c>
      <c r="BQ170" s="35" t="e" cm="1">
        <f t="array" ref="BQ170">INDEX($DP$24:$EO$31,COLUMN(D165),$AY170)</f>
        <v>#N/A</v>
      </c>
      <c r="BR170" s="35" t="e" cm="1">
        <f t="array" ref="BR170">INDEX($DP$24:$EO$31,COLUMN(E165),$AY170)</f>
        <v>#N/A</v>
      </c>
      <c r="BS170" s="35" t="e" cm="1">
        <f t="array" ref="BS170">INDEX($DP$24:$EO$31,COLUMN(F165),$AY170)</f>
        <v>#N/A</v>
      </c>
      <c r="BT170" s="35" t="e" cm="1">
        <f t="array" ref="BT170">INDEX($DP$24:$EO$31,COLUMN(G165),$AY170)</f>
        <v>#N/A</v>
      </c>
      <c r="BU170" s="35" t="e" cm="1">
        <f t="array" ref="BU170">INDEX($DP$24:$EO$31,COLUMN(H165),$AY170)</f>
        <v>#N/A</v>
      </c>
      <c r="BV170" s="59" t="str" cm="1">
        <f t="array" aca="1" ref="BV170:BZ170" ca="1">IFERROR(ROUND(IF(IFERROR(BF170:BJ170/BF170:BJ170,0)=1,(IFERROR(AZ170:BD170*BP170,0)+IFERROR(BF170:BJ170*BQ170,0)+(SUM(BM170:BO170)-MIN(BM170:BO170))*BR170+BK170*BS170+BL170*BT170)*BU170+BK170*(1-BS170)+BL170*(1-BT170)+IF(AW170=1,BO170,0),""),2),"")</f>
        <v/>
      </c>
      <c r="BW170" s="48" t="str">
        <f ca="1"/>
        <v/>
      </c>
      <c r="BX170" s="48" t="str">
        <f ca="1"/>
        <v/>
      </c>
      <c r="BY170" s="48" t="str">
        <f ca="1"/>
        <v/>
      </c>
      <c r="BZ170" s="60" t="str">
        <f ca="1"/>
        <v/>
      </c>
      <c r="CA170" s="6"/>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6"/>
      <c r="DV170" s="6"/>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row>
    <row r="171" spans="1:162" x14ac:dyDescent="0.3">
      <c r="A171" s="5"/>
      <c r="B171" s="17" t="str">
        <f t="shared" si="54"/>
        <v/>
      </c>
      <c r="C171" s="23"/>
      <c r="D171" s="23"/>
      <c r="E171" s="23"/>
      <c r="F171" s="23"/>
      <c r="G171" s="23"/>
      <c r="H171" s="24"/>
      <c r="I171" s="24"/>
      <c r="J171" s="24"/>
      <c r="K171" s="24"/>
      <c r="L171" s="24"/>
      <c r="M171" s="24"/>
      <c r="N171" s="23"/>
      <c r="O171" s="24"/>
      <c r="P171" s="6"/>
      <c r="Q171" s="65">
        <f t="shared" si="55"/>
        <v>1</v>
      </c>
      <c r="R171" s="6" t="e">
        <f t="shared" si="61"/>
        <v>#N/A</v>
      </c>
      <c r="S171" s="6" t="e">
        <f t="shared" si="62"/>
        <v>#N/A</v>
      </c>
      <c r="T171" s="6" t="e">
        <f t="shared" si="63"/>
        <v>#N/A</v>
      </c>
      <c r="U171" s="6" t="e">
        <f t="shared" si="64"/>
        <v>#N/A</v>
      </c>
      <c r="V171" s="8" cm="1">
        <f t="array" ref="V171">IF(M171=0,0,IF(OR($DV$4=3,$DV$4=4),0,IF($DV$4=1,INDEX($DI$7:$DI$15,SUM(IF(M171&lt;$DH$7:$DH$15=TRUE,1,0))+1),VLOOKUP(M171,$DK$7:$DL$107,2,FALSE))))</f>
        <v>0</v>
      </c>
      <c r="W171" s="6" t="e">
        <f t="shared" si="53"/>
        <v>#N/A</v>
      </c>
      <c r="X171" s="65" cm="1">
        <f t="array" aca="1" ref="X171" ca="1">SUM(IF((IF(E171=0,INDIRECT(_xlfn.CONCAT($CQ$1,MATCH(F171,$CP$7:$CP$100,0)+6)):INDIRECT(_xlfn.CONCAT($CQ$1,MATCH(F171,$CP$7:$CP$100,0)+6+SUM(IF((F171=$CP$7:$CP$59)=TRUE,1,0))-1)),INDIRECT(_xlfn.CONCAT($CM$1,MATCH(E171,$CL$7:$CL$100,0)+6)):INDIRECT(_xlfn.CONCAT($CM$1,MATCH(E171,$CL$7:$CL$100,0)+6+SUM(IF((E171=$CL$7:$CL$59)=TRUE,1,0))-1)))*$S$3*$Q171)=0,0,1))</f>
        <v>2</v>
      </c>
      <c r="Y171" s="65" t="e" cm="1">
        <f t="array" aca="1" ref="Y171" ca="1">SUM(IF((TRANSPOSE(MMULT(MMULT(_xlfn.MUNIT(X171),IF(ROUND(MMULT(IF(E171=0,INDIRECT(_xlfn.CONCAT($CQ$1,MATCH(F171,$CP$7:$CP$100,0)+6)):INDIRECT(_xlfn.CONCAT($CQ$1,MATCH(F171,$CP$7:$CP$100,0)+6+SUM(IF((F171=$CP$7:$CP$59)=TRUE,1,0))-1)),INDIRECT(_xlfn.CONCAT($CM$1,MATCH(E171,$CL$7:$CL$100,0)+6)):INDIRECT(_xlfn.CONCAT($CM$1,MATCH(E171,$CL$7:$CL$100,0)+6+SUM(IF((E171=$CL$7:$CL$59)=TRUE,1,0))-1)))*$S$3*$Q171,1/TRANSPOSE(W171-INDIRECT(_xlfn.CONCAT($CI$1,MATCH(D171,$CH$7:$CH$100,0)+6)):INDIRECT(_xlfn.CONCAT($CI$1,MATCH(D171,$CH$7:$CH$100,0)+6+SUM(IF((D171=$CH$7:$CH$59)=TRUE,1,0))-1))*$R$3)),1)=1,1,0)),W171-INDIRECT(_xlfn.CONCAT($CI$1,MATCH(D171,$CH$7:$CH$100,0)+6)):INDIRECT(_xlfn.CONCAT($CI$1,MATCH(D171,$CH$7:$CH$100,0)+6+SUM(IF((D171=$CH$7:$CH$59)=TRUE,1,0))-1))*$R$3)))=0,0,1))</f>
        <v>#N/A</v>
      </c>
      <c r="Z171" s="65"/>
      <c r="AA171" s="65" t="str" cm="1">
        <f t="array" aca="1" ref="AA171" ca="1">IFERROR(ROUND(IF(_xlfn._xlws.SORT(TRANSPOSE(MMULT(MMULT(_xlfn.MUNIT(X171),IF(ROUND(MMULT(IF(E171=0,IF($DW$4=1,INDIRECT(_xlfn.CONCAT($CY$1,MATCH(F171,$CX$7:$CX$100,0)+6)):INDIRECT(_xlfn.CONCAT($CY$1,MATCH(F171,$CX$7:$CX$100,0)+6+SUM(IF((F171=$CX$7:$CX$59)=TRUE,1,0))-1)),INDIRECT(_xlfn.CONCAT($CQ$1,MATCH(F171,$CP$7:$CP$100,0)+6)):INDIRECT(_xlfn.CONCAT($CQ$1,MATCH(F171,$CP$7:$CP$100,0)+6+SUM(IF((F171=$CP$7:$CP$59)=TRUE,1,0))-1))),IF(OR($DW$4=2,$DW$4=3),INDIRECT(_xlfn.CONCAT($CU$1,MATCH(E171,$CT$7:$CT$100,0)+6)):INDIRECT(_xlfn.CONCAT($CU$1,MATCH(E171,$CT$7:$CT$100,0)+6+SUM(IF((E171=$CT$7:$CT$59)=TRUE,1,0))-1)),INDIRECT(_xlfn.CONCAT($CM$1,MATCH(E171,$CL$7:$CL$100,0)+6)):INDIRECT(_xlfn.CONCAT($CM$1,MATCH(E171,$CL$7:$CL$100,0)+6+SUM(IF((E171=$CL$7:$CL$59)=TRUE,1,0))-1))))*$S$3*IF(AND($DV$4=4,F171=0),1.1,1),1/TRANSPOSE(W171-INDIRECT(_xlfn.CONCAT($CI$1,MATCH(D171,$CH$7:$CH$100,0)+6)):INDIRECT(_xlfn.CONCAT($CI$1,MATCH(D171,$CH$7:$CH$100,0)+6+SUM(IF((D171=$CH$7:$CH$59)=TRUE,1,0))-1))*$R$3)),3)=1,1,0)),W171-INDIRECT(_xlfn.CONCAT($CI$1,MATCH(D171,$CH$7:$CH$100,0)+6)):INDIRECT(_xlfn.CONCAT($CI$1,MATCH(D171,$CH$7:$CH$100,0)+6+SUM(IF((D171=$CH$7:$CH$59)=TRUE,1,0))-1))*$R$3))/($S$3*$Q171),1,-1,TRUE)=0,"",_xlfn._xlws.SORT(TRANSPOSE(MMULT(MMULT(_xlfn.MUNIT(X171),IF(ROUND(MMULT(IF(E171=0,IF($DW$4=1,INDIRECT(_xlfn.CONCAT($CY$1,MATCH(F171,$CX$7:$CX$100,0)+6)):INDIRECT(_xlfn.CONCAT($CY$1,MATCH(F171,$CX$7:$CX$100,0)+6+SUM(IF((F171=$CX$7:$CX$59)=TRUE,1,0))-1)),INDIRECT(_xlfn.CONCAT($CQ$1,MATCH(F171,$CP$7:$CP$100,0)+6)):INDIRECT(_xlfn.CONCAT($CQ$1,MATCH(F171,$CP$7:$CP$100,0)+6+SUM(IF((F171=$CP$7:$CP$59)=TRUE,1,0))-1))),IF(OR($DW$4=2,$DW$4=3),INDIRECT(_xlfn.CONCAT($CU$1,MATCH(E171,$CT$7:$CT$100,0)+6)):INDIRECT(_xlfn.CONCAT($CU$1,MATCH(E171,$CT$7:$CT$100,0)+6+SUM(IF((E171=$CT$7:$CT$59)=TRUE,1,0))-1)),INDIRECT(_xlfn.CONCAT($CM$1,MATCH(E171,$CL$7:$CL$100,0)+6)):INDIRECT(_xlfn.CONCAT($CM$1,MATCH(E171,$CL$7:$CL$100,0)+6+SUM(IF((E171=$CL$7:$CL$59)=TRUE,1,0))-1))))*$S$3*IF(AND($DV$4=4,F171=0),1.1,1),1/TRANSPOSE(W171-INDIRECT(_xlfn.CONCAT($CI$1,MATCH(D171,$CH$7:$CH$100,0)+6)):INDIRECT(_xlfn.CONCAT($CI$1,MATCH(D171,$CH$7:$CH$100,0)+6+SUM(IF((D171=$CH$7:$CH$59)=TRUE,1,0))-1))*$R$3)),3)=1,1,0)),W171-INDIRECT(_xlfn.CONCAT($CI$1,MATCH(D171,$CH$7:$CH$100,0)+6)):INDIRECT(_xlfn.CONCAT($CI$1,MATCH(D171,$CH$7:$CH$100,0)+6+SUM(IF((D171=$CH$7:$CH$59)=TRUE,1,0))-1))*$R$3))/($S$3*$Q171),1,-1,TRUE)),1),"")</f>
        <v/>
      </c>
      <c r="AB171" s="65"/>
      <c r="AC171" s="65"/>
      <c r="AD171" s="65"/>
      <c r="AE171" s="65"/>
      <c r="AF171" s="65"/>
      <c r="AG171" s="65"/>
      <c r="AH171" s="65"/>
      <c r="AI171" s="6"/>
      <c r="AJ171" s="28" t="str">
        <f t="shared" ca="1" si="65"/>
        <v/>
      </c>
      <c r="AK171" s="29" t="str">
        <f t="shared" si="66"/>
        <v/>
      </c>
      <c r="AL171" s="29" t="str">
        <f t="shared" si="67"/>
        <v/>
      </c>
      <c r="AM171" s="29" t="str">
        <f t="shared" si="68"/>
        <v/>
      </c>
      <c r="AN171" s="112" t="str">
        <f t="shared" si="69"/>
        <v/>
      </c>
      <c r="AO171" s="28" t="str">
        <f t="shared" ca="1" si="56"/>
        <v/>
      </c>
      <c r="AP171" s="29" t="str">
        <f t="shared" si="57"/>
        <v/>
      </c>
      <c r="AQ171" s="29" t="str">
        <f t="shared" si="58"/>
        <v/>
      </c>
      <c r="AR171" s="29" t="str">
        <f t="shared" si="59"/>
        <v/>
      </c>
      <c r="AS171" s="30" t="str">
        <f t="shared" si="60"/>
        <v/>
      </c>
      <c r="AT171" s="6"/>
      <c r="AU171" s="20"/>
      <c r="AV171" s="20"/>
      <c r="AW171" s="44">
        <f t="shared" si="70"/>
        <v>12</v>
      </c>
      <c r="AX171" s="35" t="e">
        <f t="shared" si="71"/>
        <v>#N/A</v>
      </c>
      <c r="AY171" s="35" t="e" cm="1">
        <f t="array" ref="AY171">_xlfn.XMATCH(1,IF(IF((AU171=$DP$24:$EO$24)=TRUE,1,0)+IF((AV171=$DP$25:$EO$25)=TRUE,1,0)=2,1,0))</f>
        <v>#N/A</v>
      </c>
      <c r="AZ171" s="35" t="str" cm="1">
        <f t="array" aca="1" ref="AZ171:BD171" ca="1">AJ171:AN171</f>
        <v/>
      </c>
      <c r="BA171" s="35" t="str">
        <f ca="1"/>
        <v/>
      </c>
      <c r="BB171" s="35" t="str">
        <f ca="1"/>
        <v/>
      </c>
      <c r="BC171" s="35" t="str">
        <f ca="1"/>
        <v/>
      </c>
      <c r="BD171" s="35" t="str">
        <f ca="1"/>
        <v/>
      </c>
      <c r="BE171" s="35">
        <f t="shared" si="72"/>
        <v>0</v>
      </c>
      <c r="BF171" s="35" t="e" cm="1">
        <f t="array" ref="BF171">IF(AND(BE171=1,AX171&lt;&gt;1),VLOOKUP(E171,변환표준점수!$H$8:$O$60,_xlfn.XMATCH('표점 계산기'!$AU171,변환표준점수!$I$6:$O$6)+1,FALSE),IF(AND($E171=0,$DW$4=1),INDEX($CQ$7:$CQ$73,SUM(IF(AO171=$CY$7:$CY$59,ROW($A$1:$A$50),0))),IF(AND($E171&lt;&gt;0,$DW$4&lt;&gt;1),INDEX($CM$7:$CM$73,SUM(IF(AO171=$CU$7:$CU$59,ROW($A$1:$A$50),0))),AO171:AS171)))</f>
        <v>#N/A</v>
      </c>
      <c r="BG171" s="35"/>
      <c r="BH171" s="35"/>
      <c r="BI171" s="35"/>
      <c r="BJ171" s="35"/>
      <c r="BK171" s="35" t="e">
        <f>VLOOKUP(G171,변환표준점수!$X$8:$AM$16,_xlfn.XMATCH(AU171,변환표준점수!$Y$5:$AM$5)+IF(OR(AW171=6,AW171=7,AW171=10,AW171=11),IF(AX171=1,0,1),0)+1,FALSE)</f>
        <v>#N/A</v>
      </c>
      <c r="BL171" s="35" t="e">
        <f>VLOOKUP(H171,변환표준점수!$AO$8:$BE$16,_xlfn.XMATCH(AU171,변환표준점수!$AP$5:$BE$5)+IF(OR(AW171=3,AW171=6,AW171=8,AW171=9,AW171=10),IF(AX171=1,0,1),0)+1,FALSE)</f>
        <v>#N/A</v>
      </c>
      <c r="BM171" s="35" t="e">
        <f>IF(I171=0,VLOOKUP(K171,변환표준점수!$BU$8:$CF$62,'표점 계산기'!$AW171+1,FALSE),VLOOKUP(I171,변환표준점수!$BH$8:$BS$62,'표점 계산기'!$AW171+1,FALSE))</f>
        <v>#N/A</v>
      </c>
      <c r="BN171" s="35" t="e">
        <f>IF(J171=0,VLOOKUP(L171,변환표준점수!$BU$8:$CF$62,'표점 계산기'!$AW171+1,FALSE),VLOOKUP(J171,변환표준점수!$BH$8:$BS$62,'표점 계산기'!$AW171+1,FALSE))</f>
        <v>#N/A</v>
      </c>
      <c r="BO171" s="35" cm="1">
        <f t="array" ref="BO171">IF(M171=0,0,IF(OR(AW171=3,AW171=4),0,IF(AW171=1,INDEX($DI$7:$DI$15,SUM(IF(M171&lt;$DH$7:$DH$15=TRUE,1,0))+1),VLOOKUP(M171,변환표준점수!$BH$8:$BS$62,'표점 계산기'!AW171+1,FALSE))))</f>
        <v>0</v>
      </c>
      <c r="BP171" s="35" t="e" cm="1">
        <f t="array" ref="BP171">INDEX($DP$24:$EO$31,COLUMN(C166),$AY171)</f>
        <v>#N/A</v>
      </c>
      <c r="BQ171" s="35" t="e" cm="1">
        <f t="array" ref="BQ171">INDEX($DP$24:$EO$31,COLUMN(D166),$AY171)</f>
        <v>#N/A</v>
      </c>
      <c r="BR171" s="35" t="e" cm="1">
        <f t="array" ref="BR171">INDEX($DP$24:$EO$31,COLUMN(E166),$AY171)</f>
        <v>#N/A</v>
      </c>
      <c r="BS171" s="35" t="e" cm="1">
        <f t="array" ref="BS171">INDEX($DP$24:$EO$31,COLUMN(F166),$AY171)</f>
        <v>#N/A</v>
      </c>
      <c r="BT171" s="35" t="e" cm="1">
        <f t="array" ref="BT171">INDEX($DP$24:$EO$31,COLUMN(G166),$AY171)</f>
        <v>#N/A</v>
      </c>
      <c r="BU171" s="35" t="e" cm="1">
        <f t="array" ref="BU171">INDEX($DP$24:$EO$31,COLUMN(H166),$AY171)</f>
        <v>#N/A</v>
      </c>
      <c r="BV171" s="59" t="str" cm="1">
        <f t="array" aca="1" ref="BV171:BZ171" ca="1">IFERROR(ROUND(IF(IFERROR(BF171:BJ171/BF171:BJ171,0)=1,(IFERROR(AZ171:BD171*BP171,0)+IFERROR(BF171:BJ171*BQ171,0)+(SUM(BM171:BO171)-MIN(BM171:BO171))*BR171+BK171*BS171+BL171*BT171)*BU171+BK171*(1-BS171)+BL171*(1-BT171)+IF(AW171=1,BO171,0),""),2),"")</f>
        <v/>
      </c>
      <c r="BW171" s="48" t="str">
        <f ca="1"/>
        <v/>
      </c>
      <c r="BX171" s="48" t="str">
        <f ca="1"/>
        <v/>
      </c>
      <c r="BY171" s="48" t="str">
        <f ca="1"/>
        <v/>
      </c>
      <c r="BZ171" s="60" t="str">
        <f ca="1"/>
        <v/>
      </c>
      <c r="CA171" s="6"/>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6"/>
      <c r="DV171" s="6"/>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row>
    <row r="172" spans="1:162" x14ac:dyDescent="0.3">
      <c r="A172" s="5"/>
      <c r="B172" s="17" t="str">
        <f t="shared" si="54"/>
        <v/>
      </c>
      <c r="C172" s="23"/>
      <c r="D172" s="23"/>
      <c r="E172" s="23"/>
      <c r="F172" s="23"/>
      <c r="G172" s="23"/>
      <c r="H172" s="24"/>
      <c r="I172" s="24"/>
      <c r="J172" s="24"/>
      <c r="K172" s="24"/>
      <c r="L172" s="24"/>
      <c r="M172" s="24"/>
      <c r="N172" s="23"/>
      <c r="O172" s="24"/>
      <c r="P172" s="6"/>
      <c r="Q172" s="65">
        <f t="shared" si="55"/>
        <v>1</v>
      </c>
      <c r="R172" s="6" t="e">
        <f t="shared" si="61"/>
        <v>#N/A</v>
      </c>
      <c r="S172" s="6" t="e">
        <f t="shared" si="62"/>
        <v>#N/A</v>
      </c>
      <c r="T172" s="6" t="e">
        <f t="shared" si="63"/>
        <v>#N/A</v>
      </c>
      <c r="U172" s="6" t="e">
        <f t="shared" si="64"/>
        <v>#N/A</v>
      </c>
      <c r="V172" s="8" cm="1">
        <f t="array" ref="V172">IF(M172=0,0,IF(OR($DV$4=3,$DV$4=4),0,IF($DV$4=1,INDEX($DI$7:$DI$15,SUM(IF(M172&lt;$DH$7:$DH$15=TRUE,1,0))+1),VLOOKUP(M172,$DK$7:$DL$107,2,FALSE))))</f>
        <v>0</v>
      </c>
      <c r="W172" s="6" t="e">
        <f t="shared" si="53"/>
        <v>#N/A</v>
      </c>
      <c r="X172" s="65" cm="1">
        <f t="array" aca="1" ref="X172" ca="1">SUM(IF((IF(E172=0,INDIRECT(_xlfn.CONCAT($CQ$1,MATCH(F172,$CP$7:$CP$100,0)+6)):INDIRECT(_xlfn.CONCAT($CQ$1,MATCH(F172,$CP$7:$CP$100,0)+6+SUM(IF((F172=$CP$7:$CP$59)=TRUE,1,0))-1)),INDIRECT(_xlfn.CONCAT($CM$1,MATCH(E172,$CL$7:$CL$100,0)+6)):INDIRECT(_xlfn.CONCAT($CM$1,MATCH(E172,$CL$7:$CL$100,0)+6+SUM(IF((E172=$CL$7:$CL$59)=TRUE,1,0))-1)))*$S$3*$Q172)=0,0,1))</f>
        <v>2</v>
      </c>
      <c r="Y172" s="65" t="e" cm="1">
        <f t="array" aca="1" ref="Y172" ca="1">SUM(IF((TRANSPOSE(MMULT(MMULT(_xlfn.MUNIT(X172),IF(ROUND(MMULT(IF(E172=0,INDIRECT(_xlfn.CONCAT($CQ$1,MATCH(F172,$CP$7:$CP$100,0)+6)):INDIRECT(_xlfn.CONCAT($CQ$1,MATCH(F172,$CP$7:$CP$100,0)+6+SUM(IF((F172=$CP$7:$CP$59)=TRUE,1,0))-1)),INDIRECT(_xlfn.CONCAT($CM$1,MATCH(E172,$CL$7:$CL$100,0)+6)):INDIRECT(_xlfn.CONCAT($CM$1,MATCH(E172,$CL$7:$CL$100,0)+6+SUM(IF((E172=$CL$7:$CL$59)=TRUE,1,0))-1)))*$S$3*$Q172,1/TRANSPOSE(W172-INDIRECT(_xlfn.CONCAT($CI$1,MATCH(D172,$CH$7:$CH$100,0)+6)):INDIRECT(_xlfn.CONCAT($CI$1,MATCH(D172,$CH$7:$CH$100,0)+6+SUM(IF((D172=$CH$7:$CH$59)=TRUE,1,0))-1))*$R$3)),1)=1,1,0)),W172-INDIRECT(_xlfn.CONCAT($CI$1,MATCH(D172,$CH$7:$CH$100,0)+6)):INDIRECT(_xlfn.CONCAT($CI$1,MATCH(D172,$CH$7:$CH$100,0)+6+SUM(IF((D172=$CH$7:$CH$59)=TRUE,1,0))-1))*$R$3)))=0,0,1))</f>
        <v>#N/A</v>
      </c>
      <c r="Z172" s="65"/>
      <c r="AA172" s="65" t="str" cm="1">
        <f t="array" aca="1" ref="AA172" ca="1">IFERROR(ROUND(IF(_xlfn._xlws.SORT(TRANSPOSE(MMULT(MMULT(_xlfn.MUNIT(X172),IF(ROUND(MMULT(IF(E172=0,IF($DW$4=1,INDIRECT(_xlfn.CONCAT($CY$1,MATCH(F172,$CX$7:$CX$100,0)+6)):INDIRECT(_xlfn.CONCAT($CY$1,MATCH(F172,$CX$7:$CX$100,0)+6+SUM(IF((F172=$CX$7:$CX$59)=TRUE,1,0))-1)),INDIRECT(_xlfn.CONCAT($CQ$1,MATCH(F172,$CP$7:$CP$100,0)+6)):INDIRECT(_xlfn.CONCAT($CQ$1,MATCH(F172,$CP$7:$CP$100,0)+6+SUM(IF((F172=$CP$7:$CP$59)=TRUE,1,0))-1))),IF(OR($DW$4=2,$DW$4=3),INDIRECT(_xlfn.CONCAT($CU$1,MATCH(E172,$CT$7:$CT$100,0)+6)):INDIRECT(_xlfn.CONCAT($CU$1,MATCH(E172,$CT$7:$CT$100,0)+6+SUM(IF((E172=$CT$7:$CT$59)=TRUE,1,0))-1)),INDIRECT(_xlfn.CONCAT($CM$1,MATCH(E172,$CL$7:$CL$100,0)+6)):INDIRECT(_xlfn.CONCAT($CM$1,MATCH(E172,$CL$7:$CL$100,0)+6+SUM(IF((E172=$CL$7:$CL$59)=TRUE,1,0))-1))))*$S$3*IF(AND($DV$4=4,F172=0),1.1,1),1/TRANSPOSE(W172-INDIRECT(_xlfn.CONCAT($CI$1,MATCH(D172,$CH$7:$CH$100,0)+6)):INDIRECT(_xlfn.CONCAT($CI$1,MATCH(D172,$CH$7:$CH$100,0)+6+SUM(IF((D172=$CH$7:$CH$59)=TRUE,1,0))-1))*$R$3)),3)=1,1,0)),W172-INDIRECT(_xlfn.CONCAT($CI$1,MATCH(D172,$CH$7:$CH$100,0)+6)):INDIRECT(_xlfn.CONCAT($CI$1,MATCH(D172,$CH$7:$CH$100,0)+6+SUM(IF((D172=$CH$7:$CH$59)=TRUE,1,0))-1))*$R$3))/($S$3*$Q172),1,-1,TRUE)=0,"",_xlfn._xlws.SORT(TRANSPOSE(MMULT(MMULT(_xlfn.MUNIT(X172),IF(ROUND(MMULT(IF(E172=0,IF($DW$4=1,INDIRECT(_xlfn.CONCAT($CY$1,MATCH(F172,$CX$7:$CX$100,0)+6)):INDIRECT(_xlfn.CONCAT($CY$1,MATCH(F172,$CX$7:$CX$100,0)+6+SUM(IF((F172=$CX$7:$CX$59)=TRUE,1,0))-1)),INDIRECT(_xlfn.CONCAT($CQ$1,MATCH(F172,$CP$7:$CP$100,0)+6)):INDIRECT(_xlfn.CONCAT($CQ$1,MATCH(F172,$CP$7:$CP$100,0)+6+SUM(IF((F172=$CP$7:$CP$59)=TRUE,1,0))-1))),IF(OR($DW$4=2,$DW$4=3),INDIRECT(_xlfn.CONCAT($CU$1,MATCH(E172,$CT$7:$CT$100,0)+6)):INDIRECT(_xlfn.CONCAT($CU$1,MATCH(E172,$CT$7:$CT$100,0)+6+SUM(IF((E172=$CT$7:$CT$59)=TRUE,1,0))-1)),INDIRECT(_xlfn.CONCAT($CM$1,MATCH(E172,$CL$7:$CL$100,0)+6)):INDIRECT(_xlfn.CONCAT($CM$1,MATCH(E172,$CL$7:$CL$100,0)+6+SUM(IF((E172=$CL$7:$CL$59)=TRUE,1,0))-1))))*$S$3*IF(AND($DV$4=4,F172=0),1.1,1),1/TRANSPOSE(W172-INDIRECT(_xlfn.CONCAT($CI$1,MATCH(D172,$CH$7:$CH$100,0)+6)):INDIRECT(_xlfn.CONCAT($CI$1,MATCH(D172,$CH$7:$CH$100,0)+6+SUM(IF((D172=$CH$7:$CH$59)=TRUE,1,0))-1))*$R$3)),3)=1,1,0)),W172-INDIRECT(_xlfn.CONCAT($CI$1,MATCH(D172,$CH$7:$CH$100,0)+6)):INDIRECT(_xlfn.CONCAT($CI$1,MATCH(D172,$CH$7:$CH$100,0)+6+SUM(IF((D172=$CH$7:$CH$59)=TRUE,1,0))-1))*$R$3))/($S$3*$Q172),1,-1,TRUE)),1),"")</f>
        <v/>
      </c>
      <c r="AB172" s="65"/>
      <c r="AC172" s="65"/>
      <c r="AD172" s="65"/>
      <c r="AE172" s="65"/>
      <c r="AF172" s="65"/>
      <c r="AG172" s="65"/>
      <c r="AH172" s="65"/>
      <c r="AI172" s="6"/>
      <c r="AJ172" s="28" t="str">
        <f t="shared" ca="1" si="65"/>
        <v/>
      </c>
      <c r="AK172" s="29" t="str">
        <f t="shared" si="66"/>
        <v/>
      </c>
      <c r="AL172" s="29" t="str">
        <f t="shared" si="67"/>
        <v/>
      </c>
      <c r="AM172" s="29" t="str">
        <f t="shared" si="68"/>
        <v/>
      </c>
      <c r="AN172" s="112" t="str">
        <f t="shared" si="69"/>
        <v/>
      </c>
      <c r="AO172" s="28" t="str">
        <f t="shared" ca="1" si="56"/>
        <v/>
      </c>
      <c r="AP172" s="29" t="str">
        <f t="shared" si="57"/>
        <v/>
      </c>
      <c r="AQ172" s="29" t="str">
        <f t="shared" si="58"/>
        <v/>
      </c>
      <c r="AR172" s="29" t="str">
        <f t="shared" si="59"/>
        <v/>
      </c>
      <c r="AS172" s="30" t="str">
        <f t="shared" si="60"/>
        <v/>
      </c>
      <c r="AT172" s="6"/>
      <c r="AU172" s="20"/>
      <c r="AV172" s="20"/>
      <c r="AW172" s="44">
        <f t="shared" si="70"/>
        <v>12</v>
      </c>
      <c r="AX172" s="35" t="e">
        <f t="shared" si="71"/>
        <v>#N/A</v>
      </c>
      <c r="AY172" s="35" t="e" cm="1">
        <f t="array" ref="AY172">_xlfn.XMATCH(1,IF(IF((AU172=$DP$24:$EO$24)=TRUE,1,0)+IF((AV172=$DP$25:$EO$25)=TRUE,1,0)=2,1,0))</f>
        <v>#N/A</v>
      </c>
      <c r="AZ172" s="35" t="str" cm="1">
        <f t="array" aca="1" ref="AZ172:BD172" ca="1">AJ172:AN172</f>
        <v/>
      </c>
      <c r="BA172" s="35" t="str">
        <f ca="1"/>
        <v/>
      </c>
      <c r="BB172" s="35" t="str">
        <f ca="1"/>
        <v/>
      </c>
      <c r="BC172" s="35" t="str">
        <f ca="1"/>
        <v/>
      </c>
      <c r="BD172" s="35" t="str">
        <f ca="1"/>
        <v/>
      </c>
      <c r="BE172" s="35">
        <f t="shared" si="72"/>
        <v>0</v>
      </c>
      <c r="BF172" s="35" t="e" cm="1">
        <f t="array" ref="BF172">IF(AND(BE172=1,AX172&lt;&gt;1),VLOOKUP(E172,변환표준점수!$H$8:$O$60,_xlfn.XMATCH('표점 계산기'!$AU172,변환표준점수!$I$6:$O$6)+1,FALSE),IF(AND($E172=0,$DW$4=1),INDEX($CQ$7:$CQ$73,SUM(IF(AO172=$CY$7:$CY$59,ROW($A$1:$A$50),0))),IF(AND($E172&lt;&gt;0,$DW$4&lt;&gt;1),INDEX($CM$7:$CM$73,SUM(IF(AO172=$CU$7:$CU$59,ROW($A$1:$A$50),0))),AO172:AS172)))</f>
        <v>#N/A</v>
      </c>
      <c r="BG172" s="35"/>
      <c r="BH172" s="35"/>
      <c r="BI172" s="35"/>
      <c r="BJ172" s="35"/>
      <c r="BK172" s="35" t="e">
        <f>VLOOKUP(G172,변환표준점수!$X$8:$AM$16,_xlfn.XMATCH(AU172,변환표준점수!$Y$5:$AM$5)+IF(OR(AW172=6,AW172=7,AW172=10,AW172=11),IF(AX172=1,0,1),0)+1,FALSE)</f>
        <v>#N/A</v>
      </c>
      <c r="BL172" s="35" t="e">
        <f>VLOOKUP(H172,변환표준점수!$AO$8:$BE$16,_xlfn.XMATCH(AU172,변환표준점수!$AP$5:$BE$5)+IF(OR(AW172=3,AW172=6,AW172=8,AW172=9,AW172=10),IF(AX172=1,0,1),0)+1,FALSE)</f>
        <v>#N/A</v>
      </c>
      <c r="BM172" s="35" t="e">
        <f>IF(I172=0,VLOOKUP(K172,변환표준점수!$BU$8:$CF$62,'표점 계산기'!$AW172+1,FALSE),VLOOKUP(I172,변환표준점수!$BH$8:$BS$62,'표점 계산기'!$AW172+1,FALSE))</f>
        <v>#N/A</v>
      </c>
      <c r="BN172" s="35" t="e">
        <f>IF(J172=0,VLOOKUP(L172,변환표준점수!$BU$8:$CF$62,'표점 계산기'!$AW172+1,FALSE),VLOOKUP(J172,변환표준점수!$BH$8:$BS$62,'표점 계산기'!$AW172+1,FALSE))</f>
        <v>#N/A</v>
      </c>
      <c r="BO172" s="35" cm="1">
        <f t="array" ref="BO172">IF(M172=0,0,IF(OR(AW172=3,AW172=4),0,IF(AW172=1,INDEX($DI$7:$DI$15,SUM(IF(M172&lt;$DH$7:$DH$15=TRUE,1,0))+1),VLOOKUP(M172,변환표준점수!$BH$8:$BS$62,'표점 계산기'!AW172+1,FALSE))))</f>
        <v>0</v>
      </c>
      <c r="BP172" s="35" t="e" cm="1">
        <f t="array" ref="BP172">INDEX($DP$24:$EO$31,COLUMN(C167),$AY172)</f>
        <v>#N/A</v>
      </c>
      <c r="BQ172" s="35" t="e" cm="1">
        <f t="array" ref="BQ172">INDEX($DP$24:$EO$31,COLUMN(D167),$AY172)</f>
        <v>#N/A</v>
      </c>
      <c r="BR172" s="35" t="e" cm="1">
        <f t="array" ref="BR172">INDEX($DP$24:$EO$31,COLUMN(E167),$AY172)</f>
        <v>#N/A</v>
      </c>
      <c r="BS172" s="35" t="e" cm="1">
        <f t="array" ref="BS172">INDEX($DP$24:$EO$31,COLUMN(F167),$AY172)</f>
        <v>#N/A</v>
      </c>
      <c r="BT172" s="35" t="e" cm="1">
        <f t="array" ref="BT172">INDEX($DP$24:$EO$31,COLUMN(G167),$AY172)</f>
        <v>#N/A</v>
      </c>
      <c r="BU172" s="35" t="e" cm="1">
        <f t="array" ref="BU172">INDEX($DP$24:$EO$31,COLUMN(H167),$AY172)</f>
        <v>#N/A</v>
      </c>
      <c r="BV172" s="59" t="str" cm="1">
        <f t="array" aca="1" ref="BV172:BZ172" ca="1">IFERROR(ROUND(IF(IFERROR(BF172:BJ172/BF172:BJ172,0)=1,(IFERROR(AZ172:BD172*BP172,0)+IFERROR(BF172:BJ172*BQ172,0)+(SUM(BM172:BO172)-MIN(BM172:BO172))*BR172+BK172*BS172+BL172*BT172)*BU172+BK172*(1-BS172)+BL172*(1-BT172)+IF(AW172=1,BO172,0),""),2),"")</f>
        <v/>
      </c>
      <c r="BW172" s="48" t="str">
        <f ca="1"/>
        <v/>
      </c>
      <c r="BX172" s="48" t="str">
        <f ca="1"/>
        <v/>
      </c>
      <c r="BY172" s="48" t="str">
        <f ca="1"/>
        <v/>
      </c>
      <c r="BZ172" s="60" t="str">
        <f ca="1"/>
        <v/>
      </c>
      <c r="CA172" s="6"/>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6"/>
      <c r="DV172" s="6"/>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row>
    <row r="173" spans="1:162" x14ac:dyDescent="0.3">
      <c r="A173" s="5"/>
      <c r="B173" s="17" t="str">
        <f t="shared" si="54"/>
        <v/>
      </c>
      <c r="C173" s="23"/>
      <c r="D173" s="23"/>
      <c r="E173" s="23"/>
      <c r="F173" s="23"/>
      <c r="G173" s="23"/>
      <c r="H173" s="24"/>
      <c r="I173" s="24"/>
      <c r="J173" s="24"/>
      <c r="K173" s="24"/>
      <c r="L173" s="24"/>
      <c r="M173" s="24"/>
      <c r="N173" s="23"/>
      <c r="O173" s="24"/>
      <c r="P173" s="6"/>
      <c r="Q173" s="65">
        <f t="shared" si="55"/>
        <v>1</v>
      </c>
      <c r="R173" s="6" t="e">
        <f t="shared" si="61"/>
        <v>#N/A</v>
      </c>
      <c r="S173" s="6" t="e">
        <f t="shared" si="62"/>
        <v>#N/A</v>
      </c>
      <c r="T173" s="6" t="e">
        <f t="shared" si="63"/>
        <v>#N/A</v>
      </c>
      <c r="U173" s="6" t="e">
        <f t="shared" si="64"/>
        <v>#N/A</v>
      </c>
      <c r="V173" s="8" cm="1">
        <f t="array" ref="V173">IF(M173=0,0,IF(OR($DV$4=3,$DV$4=4),0,IF($DV$4=1,INDEX($DI$7:$DI$15,SUM(IF(M173&lt;$DH$7:$DH$15=TRUE,1,0))+1),VLOOKUP(M173,$DK$7:$DL$107,2,FALSE))))</f>
        <v>0</v>
      </c>
      <c r="W173" s="6" t="e">
        <f t="shared" si="53"/>
        <v>#N/A</v>
      </c>
      <c r="X173" s="65" cm="1">
        <f t="array" aca="1" ref="X173" ca="1">SUM(IF((IF(E173=0,INDIRECT(_xlfn.CONCAT($CQ$1,MATCH(F173,$CP$7:$CP$100,0)+6)):INDIRECT(_xlfn.CONCAT($CQ$1,MATCH(F173,$CP$7:$CP$100,0)+6+SUM(IF((F173=$CP$7:$CP$59)=TRUE,1,0))-1)),INDIRECT(_xlfn.CONCAT($CM$1,MATCH(E173,$CL$7:$CL$100,0)+6)):INDIRECT(_xlfn.CONCAT($CM$1,MATCH(E173,$CL$7:$CL$100,0)+6+SUM(IF((E173=$CL$7:$CL$59)=TRUE,1,0))-1)))*$S$3*$Q173)=0,0,1))</f>
        <v>2</v>
      </c>
      <c r="Y173" s="65" t="e" cm="1">
        <f t="array" aca="1" ref="Y173" ca="1">SUM(IF((TRANSPOSE(MMULT(MMULT(_xlfn.MUNIT(X173),IF(ROUND(MMULT(IF(E173=0,INDIRECT(_xlfn.CONCAT($CQ$1,MATCH(F173,$CP$7:$CP$100,0)+6)):INDIRECT(_xlfn.CONCAT($CQ$1,MATCH(F173,$CP$7:$CP$100,0)+6+SUM(IF((F173=$CP$7:$CP$59)=TRUE,1,0))-1)),INDIRECT(_xlfn.CONCAT($CM$1,MATCH(E173,$CL$7:$CL$100,0)+6)):INDIRECT(_xlfn.CONCAT($CM$1,MATCH(E173,$CL$7:$CL$100,0)+6+SUM(IF((E173=$CL$7:$CL$59)=TRUE,1,0))-1)))*$S$3*$Q173,1/TRANSPOSE(W173-INDIRECT(_xlfn.CONCAT($CI$1,MATCH(D173,$CH$7:$CH$100,0)+6)):INDIRECT(_xlfn.CONCAT($CI$1,MATCH(D173,$CH$7:$CH$100,0)+6+SUM(IF((D173=$CH$7:$CH$59)=TRUE,1,0))-1))*$R$3)),1)=1,1,0)),W173-INDIRECT(_xlfn.CONCAT($CI$1,MATCH(D173,$CH$7:$CH$100,0)+6)):INDIRECT(_xlfn.CONCAT($CI$1,MATCH(D173,$CH$7:$CH$100,0)+6+SUM(IF((D173=$CH$7:$CH$59)=TRUE,1,0))-1))*$R$3)))=0,0,1))</f>
        <v>#N/A</v>
      </c>
      <c r="Z173" s="65"/>
      <c r="AA173" s="65" t="str" cm="1">
        <f t="array" aca="1" ref="AA173" ca="1">IFERROR(ROUND(IF(_xlfn._xlws.SORT(TRANSPOSE(MMULT(MMULT(_xlfn.MUNIT(X173),IF(ROUND(MMULT(IF(E173=0,IF($DW$4=1,INDIRECT(_xlfn.CONCAT($CY$1,MATCH(F173,$CX$7:$CX$100,0)+6)):INDIRECT(_xlfn.CONCAT($CY$1,MATCH(F173,$CX$7:$CX$100,0)+6+SUM(IF((F173=$CX$7:$CX$59)=TRUE,1,0))-1)),INDIRECT(_xlfn.CONCAT($CQ$1,MATCH(F173,$CP$7:$CP$100,0)+6)):INDIRECT(_xlfn.CONCAT($CQ$1,MATCH(F173,$CP$7:$CP$100,0)+6+SUM(IF((F173=$CP$7:$CP$59)=TRUE,1,0))-1))),IF(OR($DW$4=2,$DW$4=3),INDIRECT(_xlfn.CONCAT($CU$1,MATCH(E173,$CT$7:$CT$100,0)+6)):INDIRECT(_xlfn.CONCAT($CU$1,MATCH(E173,$CT$7:$CT$100,0)+6+SUM(IF((E173=$CT$7:$CT$59)=TRUE,1,0))-1)),INDIRECT(_xlfn.CONCAT($CM$1,MATCH(E173,$CL$7:$CL$100,0)+6)):INDIRECT(_xlfn.CONCAT($CM$1,MATCH(E173,$CL$7:$CL$100,0)+6+SUM(IF((E173=$CL$7:$CL$59)=TRUE,1,0))-1))))*$S$3*IF(AND($DV$4=4,F173=0),1.1,1),1/TRANSPOSE(W173-INDIRECT(_xlfn.CONCAT($CI$1,MATCH(D173,$CH$7:$CH$100,0)+6)):INDIRECT(_xlfn.CONCAT($CI$1,MATCH(D173,$CH$7:$CH$100,0)+6+SUM(IF((D173=$CH$7:$CH$59)=TRUE,1,0))-1))*$R$3)),3)=1,1,0)),W173-INDIRECT(_xlfn.CONCAT($CI$1,MATCH(D173,$CH$7:$CH$100,0)+6)):INDIRECT(_xlfn.CONCAT($CI$1,MATCH(D173,$CH$7:$CH$100,0)+6+SUM(IF((D173=$CH$7:$CH$59)=TRUE,1,0))-1))*$R$3))/($S$3*$Q173),1,-1,TRUE)=0,"",_xlfn._xlws.SORT(TRANSPOSE(MMULT(MMULT(_xlfn.MUNIT(X173),IF(ROUND(MMULT(IF(E173=0,IF($DW$4=1,INDIRECT(_xlfn.CONCAT($CY$1,MATCH(F173,$CX$7:$CX$100,0)+6)):INDIRECT(_xlfn.CONCAT($CY$1,MATCH(F173,$CX$7:$CX$100,0)+6+SUM(IF((F173=$CX$7:$CX$59)=TRUE,1,0))-1)),INDIRECT(_xlfn.CONCAT($CQ$1,MATCH(F173,$CP$7:$CP$100,0)+6)):INDIRECT(_xlfn.CONCAT($CQ$1,MATCH(F173,$CP$7:$CP$100,0)+6+SUM(IF((F173=$CP$7:$CP$59)=TRUE,1,0))-1))),IF(OR($DW$4=2,$DW$4=3),INDIRECT(_xlfn.CONCAT($CU$1,MATCH(E173,$CT$7:$CT$100,0)+6)):INDIRECT(_xlfn.CONCAT($CU$1,MATCH(E173,$CT$7:$CT$100,0)+6+SUM(IF((E173=$CT$7:$CT$59)=TRUE,1,0))-1)),INDIRECT(_xlfn.CONCAT($CM$1,MATCH(E173,$CL$7:$CL$100,0)+6)):INDIRECT(_xlfn.CONCAT($CM$1,MATCH(E173,$CL$7:$CL$100,0)+6+SUM(IF((E173=$CL$7:$CL$59)=TRUE,1,0))-1))))*$S$3*IF(AND($DV$4=4,F173=0),1.1,1),1/TRANSPOSE(W173-INDIRECT(_xlfn.CONCAT($CI$1,MATCH(D173,$CH$7:$CH$100,0)+6)):INDIRECT(_xlfn.CONCAT($CI$1,MATCH(D173,$CH$7:$CH$100,0)+6+SUM(IF((D173=$CH$7:$CH$59)=TRUE,1,0))-1))*$R$3)),3)=1,1,0)),W173-INDIRECT(_xlfn.CONCAT($CI$1,MATCH(D173,$CH$7:$CH$100,0)+6)):INDIRECT(_xlfn.CONCAT($CI$1,MATCH(D173,$CH$7:$CH$100,0)+6+SUM(IF((D173=$CH$7:$CH$59)=TRUE,1,0))-1))*$R$3))/($S$3*$Q173),1,-1,TRUE)),1),"")</f>
        <v/>
      </c>
      <c r="AB173" s="65"/>
      <c r="AC173" s="65"/>
      <c r="AD173" s="65"/>
      <c r="AE173" s="65"/>
      <c r="AF173" s="65"/>
      <c r="AG173" s="65"/>
      <c r="AH173" s="65"/>
      <c r="AI173" s="6"/>
      <c r="AJ173" s="28" t="str">
        <f t="shared" ca="1" si="65"/>
        <v/>
      </c>
      <c r="AK173" s="29" t="str">
        <f t="shared" si="66"/>
        <v/>
      </c>
      <c r="AL173" s="29" t="str">
        <f t="shared" si="67"/>
        <v/>
      </c>
      <c r="AM173" s="29" t="str">
        <f t="shared" si="68"/>
        <v/>
      </c>
      <c r="AN173" s="112" t="str">
        <f t="shared" si="69"/>
        <v/>
      </c>
      <c r="AO173" s="28" t="str">
        <f t="shared" ca="1" si="56"/>
        <v/>
      </c>
      <c r="AP173" s="29" t="str">
        <f t="shared" si="57"/>
        <v/>
      </c>
      <c r="AQ173" s="29" t="str">
        <f t="shared" si="58"/>
        <v/>
      </c>
      <c r="AR173" s="29" t="str">
        <f t="shared" si="59"/>
        <v/>
      </c>
      <c r="AS173" s="30" t="str">
        <f t="shared" si="60"/>
        <v/>
      </c>
      <c r="AT173" s="6"/>
      <c r="AU173" s="20"/>
      <c r="AV173" s="20"/>
      <c r="AW173" s="44">
        <f t="shared" si="70"/>
        <v>12</v>
      </c>
      <c r="AX173" s="35" t="e">
        <f t="shared" si="71"/>
        <v>#N/A</v>
      </c>
      <c r="AY173" s="35" t="e" cm="1">
        <f t="array" ref="AY173">_xlfn.XMATCH(1,IF(IF((AU173=$DP$24:$EO$24)=TRUE,1,0)+IF((AV173=$DP$25:$EO$25)=TRUE,1,0)=2,1,0))</f>
        <v>#N/A</v>
      </c>
      <c r="AZ173" s="35" t="str" cm="1">
        <f t="array" aca="1" ref="AZ173:BD173" ca="1">AJ173:AN173</f>
        <v/>
      </c>
      <c r="BA173" s="35" t="str">
        <f ca="1"/>
        <v/>
      </c>
      <c r="BB173" s="35" t="str">
        <f ca="1"/>
        <v/>
      </c>
      <c r="BC173" s="35" t="str">
        <f ca="1"/>
        <v/>
      </c>
      <c r="BD173" s="35" t="str">
        <f ca="1"/>
        <v/>
      </c>
      <c r="BE173" s="35">
        <f t="shared" si="72"/>
        <v>0</v>
      </c>
      <c r="BF173" s="35" t="e" cm="1">
        <f t="array" ref="BF173">IF(AND(BE173=1,AX173&lt;&gt;1),VLOOKUP(E173,변환표준점수!$H$8:$O$60,_xlfn.XMATCH('표점 계산기'!$AU173,변환표준점수!$I$6:$O$6)+1,FALSE),IF(AND($E173=0,$DW$4=1),INDEX($CQ$7:$CQ$73,SUM(IF(AO173=$CY$7:$CY$59,ROW($A$1:$A$50),0))),IF(AND($E173&lt;&gt;0,$DW$4&lt;&gt;1),INDEX($CM$7:$CM$73,SUM(IF(AO173=$CU$7:$CU$59,ROW($A$1:$A$50),0))),AO173:AS173)))</f>
        <v>#N/A</v>
      </c>
      <c r="BG173" s="35"/>
      <c r="BH173" s="35"/>
      <c r="BI173" s="35"/>
      <c r="BJ173" s="35"/>
      <c r="BK173" s="35" t="e">
        <f>VLOOKUP(G173,변환표준점수!$X$8:$AM$16,_xlfn.XMATCH(AU173,변환표준점수!$Y$5:$AM$5)+IF(OR(AW173=6,AW173=7,AW173=10,AW173=11),IF(AX173=1,0,1),0)+1,FALSE)</f>
        <v>#N/A</v>
      </c>
      <c r="BL173" s="35" t="e">
        <f>VLOOKUP(H173,변환표준점수!$AO$8:$BE$16,_xlfn.XMATCH(AU173,변환표준점수!$AP$5:$BE$5)+IF(OR(AW173=3,AW173=6,AW173=8,AW173=9,AW173=10),IF(AX173=1,0,1),0)+1,FALSE)</f>
        <v>#N/A</v>
      </c>
      <c r="BM173" s="35" t="e">
        <f>IF(I173=0,VLOOKUP(K173,변환표준점수!$BU$8:$CF$62,'표점 계산기'!$AW173+1,FALSE),VLOOKUP(I173,변환표준점수!$BH$8:$BS$62,'표점 계산기'!$AW173+1,FALSE))</f>
        <v>#N/A</v>
      </c>
      <c r="BN173" s="35" t="e">
        <f>IF(J173=0,VLOOKUP(L173,변환표준점수!$BU$8:$CF$62,'표점 계산기'!$AW173+1,FALSE),VLOOKUP(J173,변환표준점수!$BH$8:$BS$62,'표점 계산기'!$AW173+1,FALSE))</f>
        <v>#N/A</v>
      </c>
      <c r="BO173" s="35" cm="1">
        <f t="array" ref="BO173">IF(M173=0,0,IF(OR(AW173=3,AW173=4),0,IF(AW173=1,INDEX($DI$7:$DI$15,SUM(IF(M173&lt;$DH$7:$DH$15=TRUE,1,0))+1),VLOOKUP(M173,변환표준점수!$BH$8:$BS$62,'표점 계산기'!AW173+1,FALSE))))</f>
        <v>0</v>
      </c>
      <c r="BP173" s="35" t="e" cm="1">
        <f t="array" ref="BP173">INDEX($DP$24:$EO$31,COLUMN(C168),$AY173)</f>
        <v>#N/A</v>
      </c>
      <c r="BQ173" s="35" t="e" cm="1">
        <f t="array" ref="BQ173">INDEX($DP$24:$EO$31,COLUMN(D168),$AY173)</f>
        <v>#N/A</v>
      </c>
      <c r="BR173" s="35" t="e" cm="1">
        <f t="array" ref="BR173">INDEX($DP$24:$EO$31,COLUMN(E168),$AY173)</f>
        <v>#N/A</v>
      </c>
      <c r="BS173" s="35" t="e" cm="1">
        <f t="array" ref="BS173">INDEX($DP$24:$EO$31,COLUMN(F168),$AY173)</f>
        <v>#N/A</v>
      </c>
      <c r="BT173" s="35" t="e" cm="1">
        <f t="array" ref="BT173">INDEX($DP$24:$EO$31,COLUMN(G168),$AY173)</f>
        <v>#N/A</v>
      </c>
      <c r="BU173" s="35" t="e" cm="1">
        <f t="array" ref="BU173">INDEX($DP$24:$EO$31,COLUMN(H168),$AY173)</f>
        <v>#N/A</v>
      </c>
      <c r="BV173" s="59" t="str" cm="1">
        <f t="array" aca="1" ref="BV173:BZ173" ca="1">IFERROR(ROUND(IF(IFERROR(BF173:BJ173/BF173:BJ173,0)=1,(IFERROR(AZ173:BD173*BP173,0)+IFERROR(BF173:BJ173*BQ173,0)+(SUM(BM173:BO173)-MIN(BM173:BO173))*BR173+BK173*BS173+BL173*BT173)*BU173+BK173*(1-BS173)+BL173*(1-BT173)+IF(AW173=1,BO173,0),""),2),"")</f>
        <v/>
      </c>
      <c r="BW173" s="48" t="str">
        <f ca="1"/>
        <v/>
      </c>
      <c r="BX173" s="48" t="str">
        <f ca="1"/>
        <v/>
      </c>
      <c r="BY173" s="48" t="str">
        <f ca="1"/>
        <v/>
      </c>
      <c r="BZ173" s="60" t="str">
        <f ca="1"/>
        <v/>
      </c>
      <c r="CA173" s="6"/>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6"/>
      <c r="DV173" s="6"/>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row>
    <row r="174" spans="1:162" x14ac:dyDescent="0.3">
      <c r="A174" s="5"/>
      <c r="B174" s="17" t="str">
        <f t="shared" si="54"/>
        <v/>
      </c>
      <c r="C174" s="23"/>
      <c r="D174" s="23"/>
      <c r="E174" s="23"/>
      <c r="F174" s="23"/>
      <c r="G174" s="23"/>
      <c r="H174" s="24"/>
      <c r="I174" s="24"/>
      <c r="J174" s="24"/>
      <c r="K174" s="24"/>
      <c r="L174" s="24"/>
      <c r="M174" s="24"/>
      <c r="N174" s="23"/>
      <c r="O174" s="24"/>
      <c r="P174" s="6"/>
      <c r="Q174" s="65">
        <f t="shared" si="55"/>
        <v>1</v>
      </c>
      <c r="R174" s="6" t="e">
        <f t="shared" si="61"/>
        <v>#N/A</v>
      </c>
      <c r="S174" s="6" t="e">
        <f t="shared" si="62"/>
        <v>#N/A</v>
      </c>
      <c r="T174" s="6" t="e">
        <f t="shared" si="63"/>
        <v>#N/A</v>
      </c>
      <c r="U174" s="6" t="e">
        <f t="shared" si="64"/>
        <v>#N/A</v>
      </c>
      <c r="V174" s="8" cm="1">
        <f t="array" ref="V174">IF(M174=0,0,IF(OR($DV$4=3,$DV$4=4),0,IF($DV$4=1,INDEX($DI$7:$DI$15,SUM(IF(M174&lt;$DH$7:$DH$15=TRUE,1,0))+1),VLOOKUP(M174,$DK$7:$DL$107,2,FALSE))))</f>
        <v>0</v>
      </c>
      <c r="W174" s="6" t="e">
        <f t="shared" si="53"/>
        <v>#N/A</v>
      </c>
      <c r="X174" s="65" cm="1">
        <f t="array" aca="1" ref="X174" ca="1">SUM(IF((IF(E174=0,INDIRECT(_xlfn.CONCAT($CQ$1,MATCH(F174,$CP$7:$CP$100,0)+6)):INDIRECT(_xlfn.CONCAT($CQ$1,MATCH(F174,$CP$7:$CP$100,0)+6+SUM(IF((F174=$CP$7:$CP$59)=TRUE,1,0))-1)),INDIRECT(_xlfn.CONCAT($CM$1,MATCH(E174,$CL$7:$CL$100,0)+6)):INDIRECT(_xlfn.CONCAT($CM$1,MATCH(E174,$CL$7:$CL$100,0)+6+SUM(IF((E174=$CL$7:$CL$59)=TRUE,1,0))-1)))*$S$3*$Q174)=0,0,1))</f>
        <v>2</v>
      </c>
      <c r="Y174" s="65" t="e" cm="1">
        <f t="array" aca="1" ref="Y174" ca="1">SUM(IF((TRANSPOSE(MMULT(MMULT(_xlfn.MUNIT(X174),IF(ROUND(MMULT(IF(E174=0,INDIRECT(_xlfn.CONCAT($CQ$1,MATCH(F174,$CP$7:$CP$100,0)+6)):INDIRECT(_xlfn.CONCAT($CQ$1,MATCH(F174,$CP$7:$CP$100,0)+6+SUM(IF((F174=$CP$7:$CP$59)=TRUE,1,0))-1)),INDIRECT(_xlfn.CONCAT($CM$1,MATCH(E174,$CL$7:$CL$100,0)+6)):INDIRECT(_xlfn.CONCAT($CM$1,MATCH(E174,$CL$7:$CL$100,0)+6+SUM(IF((E174=$CL$7:$CL$59)=TRUE,1,0))-1)))*$S$3*$Q174,1/TRANSPOSE(W174-INDIRECT(_xlfn.CONCAT($CI$1,MATCH(D174,$CH$7:$CH$100,0)+6)):INDIRECT(_xlfn.CONCAT($CI$1,MATCH(D174,$CH$7:$CH$100,0)+6+SUM(IF((D174=$CH$7:$CH$59)=TRUE,1,0))-1))*$R$3)),1)=1,1,0)),W174-INDIRECT(_xlfn.CONCAT($CI$1,MATCH(D174,$CH$7:$CH$100,0)+6)):INDIRECT(_xlfn.CONCAT($CI$1,MATCH(D174,$CH$7:$CH$100,0)+6+SUM(IF((D174=$CH$7:$CH$59)=TRUE,1,0))-1))*$R$3)))=0,0,1))</f>
        <v>#N/A</v>
      </c>
      <c r="Z174" s="65"/>
      <c r="AA174" s="65" t="str" cm="1">
        <f t="array" aca="1" ref="AA174" ca="1">IFERROR(ROUND(IF(_xlfn._xlws.SORT(TRANSPOSE(MMULT(MMULT(_xlfn.MUNIT(X174),IF(ROUND(MMULT(IF(E174=0,IF($DW$4=1,INDIRECT(_xlfn.CONCAT($CY$1,MATCH(F174,$CX$7:$CX$100,0)+6)):INDIRECT(_xlfn.CONCAT($CY$1,MATCH(F174,$CX$7:$CX$100,0)+6+SUM(IF((F174=$CX$7:$CX$59)=TRUE,1,0))-1)),INDIRECT(_xlfn.CONCAT($CQ$1,MATCH(F174,$CP$7:$CP$100,0)+6)):INDIRECT(_xlfn.CONCAT($CQ$1,MATCH(F174,$CP$7:$CP$100,0)+6+SUM(IF((F174=$CP$7:$CP$59)=TRUE,1,0))-1))),IF(OR($DW$4=2,$DW$4=3),INDIRECT(_xlfn.CONCAT($CU$1,MATCH(E174,$CT$7:$CT$100,0)+6)):INDIRECT(_xlfn.CONCAT($CU$1,MATCH(E174,$CT$7:$CT$100,0)+6+SUM(IF((E174=$CT$7:$CT$59)=TRUE,1,0))-1)),INDIRECT(_xlfn.CONCAT($CM$1,MATCH(E174,$CL$7:$CL$100,0)+6)):INDIRECT(_xlfn.CONCAT($CM$1,MATCH(E174,$CL$7:$CL$100,0)+6+SUM(IF((E174=$CL$7:$CL$59)=TRUE,1,0))-1))))*$S$3*IF(AND($DV$4=4,F174=0),1.1,1),1/TRANSPOSE(W174-INDIRECT(_xlfn.CONCAT($CI$1,MATCH(D174,$CH$7:$CH$100,0)+6)):INDIRECT(_xlfn.CONCAT($CI$1,MATCH(D174,$CH$7:$CH$100,0)+6+SUM(IF((D174=$CH$7:$CH$59)=TRUE,1,0))-1))*$R$3)),3)=1,1,0)),W174-INDIRECT(_xlfn.CONCAT($CI$1,MATCH(D174,$CH$7:$CH$100,0)+6)):INDIRECT(_xlfn.CONCAT($CI$1,MATCH(D174,$CH$7:$CH$100,0)+6+SUM(IF((D174=$CH$7:$CH$59)=TRUE,1,0))-1))*$R$3))/($S$3*$Q174),1,-1,TRUE)=0,"",_xlfn._xlws.SORT(TRANSPOSE(MMULT(MMULT(_xlfn.MUNIT(X174),IF(ROUND(MMULT(IF(E174=0,IF($DW$4=1,INDIRECT(_xlfn.CONCAT($CY$1,MATCH(F174,$CX$7:$CX$100,0)+6)):INDIRECT(_xlfn.CONCAT($CY$1,MATCH(F174,$CX$7:$CX$100,0)+6+SUM(IF((F174=$CX$7:$CX$59)=TRUE,1,0))-1)),INDIRECT(_xlfn.CONCAT($CQ$1,MATCH(F174,$CP$7:$CP$100,0)+6)):INDIRECT(_xlfn.CONCAT($CQ$1,MATCH(F174,$CP$7:$CP$100,0)+6+SUM(IF((F174=$CP$7:$CP$59)=TRUE,1,0))-1))),IF(OR($DW$4=2,$DW$4=3),INDIRECT(_xlfn.CONCAT($CU$1,MATCH(E174,$CT$7:$CT$100,0)+6)):INDIRECT(_xlfn.CONCAT($CU$1,MATCH(E174,$CT$7:$CT$100,0)+6+SUM(IF((E174=$CT$7:$CT$59)=TRUE,1,0))-1)),INDIRECT(_xlfn.CONCAT($CM$1,MATCH(E174,$CL$7:$CL$100,0)+6)):INDIRECT(_xlfn.CONCAT($CM$1,MATCH(E174,$CL$7:$CL$100,0)+6+SUM(IF((E174=$CL$7:$CL$59)=TRUE,1,0))-1))))*$S$3*IF(AND($DV$4=4,F174=0),1.1,1),1/TRANSPOSE(W174-INDIRECT(_xlfn.CONCAT($CI$1,MATCH(D174,$CH$7:$CH$100,0)+6)):INDIRECT(_xlfn.CONCAT($CI$1,MATCH(D174,$CH$7:$CH$100,0)+6+SUM(IF((D174=$CH$7:$CH$59)=TRUE,1,0))-1))*$R$3)),3)=1,1,0)),W174-INDIRECT(_xlfn.CONCAT($CI$1,MATCH(D174,$CH$7:$CH$100,0)+6)):INDIRECT(_xlfn.CONCAT($CI$1,MATCH(D174,$CH$7:$CH$100,0)+6+SUM(IF((D174=$CH$7:$CH$59)=TRUE,1,0))-1))*$R$3))/($S$3*$Q174),1,-1,TRUE)),1),"")</f>
        <v/>
      </c>
      <c r="AB174" s="65"/>
      <c r="AC174" s="65"/>
      <c r="AD174" s="65"/>
      <c r="AE174" s="65"/>
      <c r="AF174" s="65"/>
      <c r="AG174" s="65"/>
      <c r="AH174" s="65"/>
      <c r="AI174" s="6"/>
      <c r="AJ174" s="28" t="str">
        <f t="shared" ca="1" si="65"/>
        <v/>
      </c>
      <c r="AK174" s="29" t="str">
        <f t="shared" si="66"/>
        <v/>
      </c>
      <c r="AL174" s="29" t="str">
        <f t="shared" si="67"/>
        <v/>
      </c>
      <c r="AM174" s="29" t="str">
        <f t="shared" si="68"/>
        <v/>
      </c>
      <c r="AN174" s="112" t="str">
        <f t="shared" si="69"/>
        <v/>
      </c>
      <c r="AO174" s="28" t="str">
        <f t="shared" ca="1" si="56"/>
        <v/>
      </c>
      <c r="AP174" s="29" t="str">
        <f t="shared" si="57"/>
        <v/>
      </c>
      <c r="AQ174" s="29" t="str">
        <f t="shared" si="58"/>
        <v/>
      </c>
      <c r="AR174" s="29" t="str">
        <f t="shared" si="59"/>
        <v/>
      </c>
      <c r="AS174" s="30" t="str">
        <f t="shared" si="60"/>
        <v/>
      </c>
      <c r="AT174" s="6"/>
      <c r="AU174" s="20"/>
      <c r="AV174" s="20"/>
      <c r="AW174" s="44">
        <f t="shared" si="70"/>
        <v>12</v>
      </c>
      <c r="AX174" s="35" t="e">
        <f t="shared" si="71"/>
        <v>#N/A</v>
      </c>
      <c r="AY174" s="35" t="e" cm="1">
        <f t="array" ref="AY174">_xlfn.XMATCH(1,IF(IF((AU174=$DP$24:$EO$24)=TRUE,1,0)+IF((AV174=$DP$25:$EO$25)=TRUE,1,0)=2,1,0))</f>
        <v>#N/A</v>
      </c>
      <c r="AZ174" s="35" t="str" cm="1">
        <f t="array" aca="1" ref="AZ174:BD174" ca="1">AJ174:AN174</f>
        <v/>
      </c>
      <c r="BA174" s="35" t="str">
        <f ca="1"/>
        <v/>
      </c>
      <c r="BB174" s="35" t="str">
        <f ca="1"/>
        <v/>
      </c>
      <c r="BC174" s="35" t="str">
        <f ca="1"/>
        <v/>
      </c>
      <c r="BD174" s="35" t="str">
        <f ca="1"/>
        <v/>
      </c>
      <c r="BE174" s="35">
        <f t="shared" si="72"/>
        <v>0</v>
      </c>
      <c r="BF174" s="35" t="e" cm="1">
        <f t="array" ref="BF174">IF(AND(BE174=1,AX174&lt;&gt;1),VLOOKUP(E174,변환표준점수!$H$8:$O$60,_xlfn.XMATCH('표점 계산기'!$AU174,변환표준점수!$I$6:$O$6)+1,FALSE),IF(AND($E174=0,$DW$4=1),INDEX($CQ$7:$CQ$73,SUM(IF(AO174=$CY$7:$CY$59,ROW($A$1:$A$50),0))),IF(AND($E174&lt;&gt;0,$DW$4&lt;&gt;1),INDEX($CM$7:$CM$73,SUM(IF(AO174=$CU$7:$CU$59,ROW($A$1:$A$50),0))),AO174:AS174)))</f>
        <v>#N/A</v>
      </c>
      <c r="BG174" s="35"/>
      <c r="BH174" s="35"/>
      <c r="BI174" s="35"/>
      <c r="BJ174" s="35"/>
      <c r="BK174" s="35" t="e">
        <f>VLOOKUP(G174,변환표준점수!$X$8:$AM$16,_xlfn.XMATCH(AU174,변환표준점수!$Y$5:$AM$5)+IF(OR(AW174=6,AW174=7,AW174=10,AW174=11),IF(AX174=1,0,1),0)+1,FALSE)</f>
        <v>#N/A</v>
      </c>
      <c r="BL174" s="35" t="e">
        <f>VLOOKUP(H174,변환표준점수!$AO$8:$BE$16,_xlfn.XMATCH(AU174,변환표준점수!$AP$5:$BE$5)+IF(OR(AW174=3,AW174=6,AW174=8,AW174=9,AW174=10),IF(AX174=1,0,1),0)+1,FALSE)</f>
        <v>#N/A</v>
      </c>
      <c r="BM174" s="35" t="e">
        <f>IF(I174=0,VLOOKUP(K174,변환표준점수!$BU$8:$CF$62,'표점 계산기'!$AW174+1,FALSE),VLOOKUP(I174,변환표준점수!$BH$8:$BS$62,'표점 계산기'!$AW174+1,FALSE))</f>
        <v>#N/A</v>
      </c>
      <c r="BN174" s="35" t="e">
        <f>IF(J174=0,VLOOKUP(L174,변환표준점수!$BU$8:$CF$62,'표점 계산기'!$AW174+1,FALSE),VLOOKUP(J174,변환표준점수!$BH$8:$BS$62,'표점 계산기'!$AW174+1,FALSE))</f>
        <v>#N/A</v>
      </c>
      <c r="BO174" s="35" cm="1">
        <f t="array" ref="BO174">IF(M174=0,0,IF(OR(AW174=3,AW174=4),0,IF(AW174=1,INDEX($DI$7:$DI$15,SUM(IF(M174&lt;$DH$7:$DH$15=TRUE,1,0))+1),VLOOKUP(M174,변환표준점수!$BH$8:$BS$62,'표점 계산기'!AW174+1,FALSE))))</f>
        <v>0</v>
      </c>
      <c r="BP174" s="35" t="e" cm="1">
        <f t="array" ref="BP174">INDEX($DP$24:$EO$31,COLUMN(C169),$AY174)</f>
        <v>#N/A</v>
      </c>
      <c r="BQ174" s="35" t="e" cm="1">
        <f t="array" ref="BQ174">INDEX($DP$24:$EO$31,COLUMN(D169),$AY174)</f>
        <v>#N/A</v>
      </c>
      <c r="BR174" s="35" t="e" cm="1">
        <f t="array" ref="BR174">INDEX($DP$24:$EO$31,COLUMN(E169),$AY174)</f>
        <v>#N/A</v>
      </c>
      <c r="BS174" s="35" t="e" cm="1">
        <f t="array" ref="BS174">INDEX($DP$24:$EO$31,COLUMN(F169),$AY174)</f>
        <v>#N/A</v>
      </c>
      <c r="BT174" s="35" t="e" cm="1">
        <f t="array" ref="BT174">INDEX($DP$24:$EO$31,COLUMN(G169),$AY174)</f>
        <v>#N/A</v>
      </c>
      <c r="BU174" s="35" t="e" cm="1">
        <f t="array" ref="BU174">INDEX($DP$24:$EO$31,COLUMN(H169),$AY174)</f>
        <v>#N/A</v>
      </c>
      <c r="BV174" s="59" t="str" cm="1">
        <f t="array" aca="1" ref="BV174:BZ174" ca="1">IFERROR(ROUND(IF(IFERROR(BF174:BJ174/BF174:BJ174,0)=1,(IFERROR(AZ174:BD174*BP174,0)+IFERROR(BF174:BJ174*BQ174,0)+(SUM(BM174:BO174)-MIN(BM174:BO174))*BR174+BK174*BS174+BL174*BT174)*BU174+BK174*(1-BS174)+BL174*(1-BT174)+IF(AW174=1,BO174,0),""),2),"")</f>
        <v/>
      </c>
      <c r="BW174" s="48" t="str">
        <f ca="1"/>
        <v/>
      </c>
      <c r="BX174" s="48" t="str">
        <f ca="1"/>
        <v/>
      </c>
      <c r="BY174" s="48" t="str">
        <f ca="1"/>
        <v/>
      </c>
      <c r="BZ174" s="60" t="str">
        <f ca="1"/>
        <v/>
      </c>
      <c r="CA174" s="6"/>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6"/>
      <c r="DV174" s="6"/>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row>
    <row r="175" spans="1:162" x14ac:dyDescent="0.3">
      <c r="A175" s="5"/>
      <c r="B175" s="17" t="str">
        <f t="shared" si="54"/>
        <v/>
      </c>
      <c r="C175" s="23"/>
      <c r="D175" s="23"/>
      <c r="E175" s="23"/>
      <c r="F175" s="23"/>
      <c r="G175" s="23"/>
      <c r="H175" s="24"/>
      <c r="I175" s="24"/>
      <c r="J175" s="24"/>
      <c r="K175" s="24"/>
      <c r="L175" s="24"/>
      <c r="M175" s="24"/>
      <c r="N175" s="23"/>
      <c r="O175" s="24"/>
      <c r="P175" s="6"/>
      <c r="Q175" s="65">
        <f t="shared" si="55"/>
        <v>1</v>
      </c>
      <c r="R175" s="6" t="e">
        <f t="shared" si="61"/>
        <v>#N/A</v>
      </c>
      <c r="S175" s="6" t="e">
        <f t="shared" si="62"/>
        <v>#N/A</v>
      </c>
      <c r="T175" s="6" t="e">
        <f t="shared" si="63"/>
        <v>#N/A</v>
      </c>
      <c r="U175" s="6" t="e">
        <f t="shared" si="64"/>
        <v>#N/A</v>
      </c>
      <c r="V175" s="8" cm="1">
        <f t="array" ref="V175">IF(M175=0,0,IF(OR($DV$4=3,$DV$4=4),0,IF($DV$4=1,INDEX($DI$7:$DI$15,SUM(IF(M175&lt;$DH$7:$DH$15=TRUE,1,0))+1),VLOOKUP(M175,$DK$7:$DL$107,2,FALSE))))</f>
        <v>0</v>
      </c>
      <c r="W175" s="6" t="e">
        <f t="shared" si="53"/>
        <v>#N/A</v>
      </c>
      <c r="X175" s="65" cm="1">
        <f t="array" aca="1" ref="X175" ca="1">SUM(IF((IF(E175=0,INDIRECT(_xlfn.CONCAT($CQ$1,MATCH(F175,$CP$7:$CP$100,0)+6)):INDIRECT(_xlfn.CONCAT($CQ$1,MATCH(F175,$CP$7:$CP$100,0)+6+SUM(IF((F175=$CP$7:$CP$59)=TRUE,1,0))-1)),INDIRECT(_xlfn.CONCAT($CM$1,MATCH(E175,$CL$7:$CL$100,0)+6)):INDIRECT(_xlfn.CONCAT($CM$1,MATCH(E175,$CL$7:$CL$100,0)+6+SUM(IF((E175=$CL$7:$CL$59)=TRUE,1,0))-1)))*$S$3*$Q175)=0,0,1))</f>
        <v>2</v>
      </c>
      <c r="Y175" s="65" t="e" cm="1">
        <f t="array" aca="1" ref="Y175" ca="1">SUM(IF((TRANSPOSE(MMULT(MMULT(_xlfn.MUNIT(X175),IF(ROUND(MMULT(IF(E175=0,INDIRECT(_xlfn.CONCAT($CQ$1,MATCH(F175,$CP$7:$CP$100,0)+6)):INDIRECT(_xlfn.CONCAT($CQ$1,MATCH(F175,$CP$7:$CP$100,0)+6+SUM(IF((F175=$CP$7:$CP$59)=TRUE,1,0))-1)),INDIRECT(_xlfn.CONCAT($CM$1,MATCH(E175,$CL$7:$CL$100,0)+6)):INDIRECT(_xlfn.CONCAT($CM$1,MATCH(E175,$CL$7:$CL$100,0)+6+SUM(IF((E175=$CL$7:$CL$59)=TRUE,1,0))-1)))*$S$3*$Q175,1/TRANSPOSE(W175-INDIRECT(_xlfn.CONCAT($CI$1,MATCH(D175,$CH$7:$CH$100,0)+6)):INDIRECT(_xlfn.CONCAT($CI$1,MATCH(D175,$CH$7:$CH$100,0)+6+SUM(IF((D175=$CH$7:$CH$59)=TRUE,1,0))-1))*$R$3)),1)=1,1,0)),W175-INDIRECT(_xlfn.CONCAT($CI$1,MATCH(D175,$CH$7:$CH$100,0)+6)):INDIRECT(_xlfn.CONCAT($CI$1,MATCH(D175,$CH$7:$CH$100,0)+6+SUM(IF((D175=$CH$7:$CH$59)=TRUE,1,0))-1))*$R$3)))=0,0,1))</f>
        <v>#N/A</v>
      </c>
      <c r="Z175" s="65"/>
      <c r="AA175" s="65" t="str" cm="1">
        <f t="array" aca="1" ref="AA175" ca="1">IFERROR(ROUND(IF(_xlfn._xlws.SORT(TRANSPOSE(MMULT(MMULT(_xlfn.MUNIT(X175),IF(ROUND(MMULT(IF(E175=0,IF($DW$4=1,INDIRECT(_xlfn.CONCAT($CY$1,MATCH(F175,$CX$7:$CX$100,0)+6)):INDIRECT(_xlfn.CONCAT($CY$1,MATCH(F175,$CX$7:$CX$100,0)+6+SUM(IF((F175=$CX$7:$CX$59)=TRUE,1,0))-1)),INDIRECT(_xlfn.CONCAT($CQ$1,MATCH(F175,$CP$7:$CP$100,0)+6)):INDIRECT(_xlfn.CONCAT($CQ$1,MATCH(F175,$CP$7:$CP$100,0)+6+SUM(IF((F175=$CP$7:$CP$59)=TRUE,1,0))-1))),IF(OR($DW$4=2,$DW$4=3),INDIRECT(_xlfn.CONCAT($CU$1,MATCH(E175,$CT$7:$CT$100,0)+6)):INDIRECT(_xlfn.CONCAT($CU$1,MATCH(E175,$CT$7:$CT$100,0)+6+SUM(IF((E175=$CT$7:$CT$59)=TRUE,1,0))-1)),INDIRECT(_xlfn.CONCAT($CM$1,MATCH(E175,$CL$7:$CL$100,0)+6)):INDIRECT(_xlfn.CONCAT($CM$1,MATCH(E175,$CL$7:$CL$100,0)+6+SUM(IF((E175=$CL$7:$CL$59)=TRUE,1,0))-1))))*$S$3*IF(AND($DV$4=4,F175=0),1.1,1),1/TRANSPOSE(W175-INDIRECT(_xlfn.CONCAT($CI$1,MATCH(D175,$CH$7:$CH$100,0)+6)):INDIRECT(_xlfn.CONCAT($CI$1,MATCH(D175,$CH$7:$CH$100,0)+6+SUM(IF((D175=$CH$7:$CH$59)=TRUE,1,0))-1))*$R$3)),3)=1,1,0)),W175-INDIRECT(_xlfn.CONCAT($CI$1,MATCH(D175,$CH$7:$CH$100,0)+6)):INDIRECT(_xlfn.CONCAT($CI$1,MATCH(D175,$CH$7:$CH$100,0)+6+SUM(IF((D175=$CH$7:$CH$59)=TRUE,1,0))-1))*$R$3))/($S$3*$Q175),1,-1,TRUE)=0,"",_xlfn._xlws.SORT(TRANSPOSE(MMULT(MMULT(_xlfn.MUNIT(X175),IF(ROUND(MMULT(IF(E175=0,IF($DW$4=1,INDIRECT(_xlfn.CONCAT($CY$1,MATCH(F175,$CX$7:$CX$100,0)+6)):INDIRECT(_xlfn.CONCAT($CY$1,MATCH(F175,$CX$7:$CX$100,0)+6+SUM(IF((F175=$CX$7:$CX$59)=TRUE,1,0))-1)),INDIRECT(_xlfn.CONCAT($CQ$1,MATCH(F175,$CP$7:$CP$100,0)+6)):INDIRECT(_xlfn.CONCAT($CQ$1,MATCH(F175,$CP$7:$CP$100,0)+6+SUM(IF((F175=$CP$7:$CP$59)=TRUE,1,0))-1))),IF(OR($DW$4=2,$DW$4=3),INDIRECT(_xlfn.CONCAT($CU$1,MATCH(E175,$CT$7:$CT$100,0)+6)):INDIRECT(_xlfn.CONCAT($CU$1,MATCH(E175,$CT$7:$CT$100,0)+6+SUM(IF((E175=$CT$7:$CT$59)=TRUE,1,0))-1)),INDIRECT(_xlfn.CONCAT($CM$1,MATCH(E175,$CL$7:$CL$100,0)+6)):INDIRECT(_xlfn.CONCAT($CM$1,MATCH(E175,$CL$7:$CL$100,0)+6+SUM(IF((E175=$CL$7:$CL$59)=TRUE,1,0))-1))))*$S$3*IF(AND($DV$4=4,F175=0),1.1,1),1/TRANSPOSE(W175-INDIRECT(_xlfn.CONCAT($CI$1,MATCH(D175,$CH$7:$CH$100,0)+6)):INDIRECT(_xlfn.CONCAT($CI$1,MATCH(D175,$CH$7:$CH$100,0)+6+SUM(IF((D175=$CH$7:$CH$59)=TRUE,1,0))-1))*$R$3)),3)=1,1,0)),W175-INDIRECT(_xlfn.CONCAT($CI$1,MATCH(D175,$CH$7:$CH$100,0)+6)):INDIRECT(_xlfn.CONCAT($CI$1,MATCH(D175,$CH$7:$CH$100,0)+6+SUM(IF((D175=$CH$7:$CH$59)=TRUE,1,0))-1))*$R$3))/($S$3*$Q175),1,-1,TRUE)),1),"")</f>
        <v/>
      </c>
      <c r="AB175" s="65"/>
      <c r="AC175" s="65"/>
      <c r="AD175" s="65"/>
      <c r="AE175" s="65"/>
      <c r="AF175" s="65"/>
      <c r="AG175" s="65"/>
      <c r="AH175" s="65"/>
      <c r="AI175" s="6"/>
      <c r="AJ175" s="28" t="str">
        <f t="shared" ca="1" si="65"/>
        <v/>
      </c>
      <c r="AK175" s="29" t="str">
        <f t="shared" si="66"/>
        <v/>
      </c>
      <c r="AL175" s="29" t="str">
        <f t="shared" si="67"/>
        <v/>
      </c>
      <c r="AM175" s="29" t="str">
        <f t="shared" si="68"/>
        <v/>
      </c>
      <c r="AN175" s="112" t="str">
        <f t="shared" si="69"/>
        <v/>
      </c>
      <c r="AO175" s="28" t="str">
        <f t="shared" ca="1" si="56"/>
        <v/>
      </c>
      <c r="AP175" s="29" t="str">
        <f t="shared" si="57"/>
        <v/>
      </c>
      <c r="AQ175" s="29" t="str">
        <f t="shared" si="58"/>
        <v/>
      </c>
      <c r="AR175" s="29" t="str">
        <f t="shared" si="59"/>
        <v/>
      </c>
      <c r="AS175" s="30" t="str">
        <f t="shared" si="60"/>
        <v/>
      </c>
      <c r="AT175" s="6"/>
      <c r="AU175" s="20"/>
      <c r="AV175" s="20"/>
      <c r="AW175" s="44">
        <f t="shared" si="70"/>
        <v>12</v>
      </c>
      <c r="AX175" s="35" t="e">
        <f t="shared" si="71"/>
        <v>#N/A</v>
      </c>
      <c r="AY175" s="35" t="e" cm="1">
        <f t="array" ref="AY175">_xlfn.XMATCH(1,IF(IF((AU175=$DP$24:$EO$24)=TRUE,1,0)+IF((AV175=$DP$25:$EO$25)=TRUE,1,0)=2,1,0))</f>
        <v>#N/A</v>
      </c>
      <c r="AZ175" s="35" t="str" cm="1">
        <f t="array" aca="1" ref="AZ175:BD175" ca="1">AJ175:AN175</f>
        <v/>
      </c>
      <c r="BA175" s="35" t="str">
        <f ca="1"/>
        <v/>
      </c>
      <c r="BB175" s="35" t="str">
        <f ca="1"/>
        <v/>
      </c>
      <c r="BC175" s="35" t="str">
        <f ca="1"/>
        <v/>
      </c>
      <c r="BD175" s="35" t="str">
        <f ca="1"/>
        <v/>
      </c>
      <c r="BE175" s="35">
        <f t="shared" si="72"/>
        <v>0</v>
      </c>
      <c r="BF175" s="35" t="e" cm="1">
        <f t="array" ref="BF175">IF(AND(BE175=1,AX175&lt;&gt;1),VLOOKUP(E175,변환표준점수!$H$8:$O$60,_xlfn.XMATCH('표점 계산기'!$AU175,변환표준점수!$I$6:$O$6)+1,FALSE),IF(AND($E175=0,$DW$4=1),INDEX($CQ$7:$CQ$73,SUM(IF(AO175=$CY$7:$CY$59,ROW($A$1:$A$50),0))),IF(AND($E175&lt;&gt;0,$DW$4&lt;&gt;1),INDEX($CM$7:$CM$73,SUM(IF(AO175=$CU$7:$CU$59,ROW($A$1:$A$50),0))),AO175:AS175)))</f>
        <v>#N/A</v>
      </c>
      <c r="BG175" s="35"/>
      <c r="BH175" s="35"/>
      <c r="BI175" s="35"/>
      <c r="BJ175" s="35"/>
      <c r="BK175" s="35" t="e">
        <f>VLOOKUP(G175,변환표준점수!$X$8:$AM$16,_xlfn.XMATCH(AU175,변환표준점수!$Y$5:$AM$5)+IF(OR(AW175=6,AW175=7,AW175=10,AW175=11),IF(AX175=1,0,1),0)+1,FALSE)</f>
        <v>#N/A</v>
      </c>
      <c r="BL175" s="35" t="e">
        <f>VLOOKUP(H175,변환표준점수!$AO$8:$BE$16,_xlfn.XMATCH(AU175,변환표준점수!$AP$5:$BE$5)+IF(OR(AW175=3,AW175=6,AW175=8,AW175=9,AW175=10),IF(AX175=1,0,1),0)+1,FALSE)</f>
        <v>#N/A</v>
      </c>
      <c r="BM175" s="35" t="e">
        <f>IF(I175=0,VLOOKUP(K175,변환표준점수!$BU$8:$CF$62,'표점 계산기'!$AW175+1,FALSE),VLOOKUP(I175,변환표준점수!$BH$8:$BS$62,'표점 계산기'!$AW175+1,FALSE))</f>
        <v>#N/A</v>
      </c>
      <c r="BN175" s="35" t="e">
        <f>IF(J175=0,VLOOKUP(L175,변환표준점수!$BU$8:$CF$62,'표점 계산기'!$AW175+1,FALSE),VLOOKUP(J175,변환표준점수!$BH$8:$BS$62,'표점 계산기'!$AW175+1,FALSE))</f>
        <v>#N/A</v>
      </c>
      <c r="BO175" s="35" cm="1">
        <f t="array" ref="BO175">IF(M175=0,0,IF(OR(AW175=3,AW175=4),0,IF(AW175=1,INDEX($DI$7:$DI$15,SUM(IF(M175&lt;$DH$7:$DH$15=TRUE,1,0))+1),VLOOKUP(M175,변환표준점수!$BH$8:$BS$62,'표점 계산기'!AW175+1,FALSE))))</f>
        <v>0</v>
      </c>
      <c r="BP175" s="35" t="e" cm="1">
        <f t="array" ref="BP175">INDEX($DP$24:$EO$31,COLUMN(C170),$AY175)</f>
        <v>#N/A</v>
      </c>
      <c r="BQ175" s="35" t="e" cm="1">
        <f t="array" ref="BQ175">INDEX($DP$24:$EO$31,COLUMN(D170),$AY175)</f>
        <v>#N/A</v>
      </c>
      <c r="BR175" s="35" t="e" cm="1">
        <f t="array" ref="BR175">INDEX($DP$24:$EO$31,COLUMN(E170),$AY175)</f>
        <v>#N/A</v>
      </c>
      <c r="BS175" s="35" t="e" cm="1">
        <f t="array" ref="BS175">INDEX($DP$24:$EO$31,COLUMN(F170),$AY175)</f>
        <v>#N/A</v>
      </c>
      <c r="BT175" s="35" t="e" cm="1">
        <f t="array" ref="BT175">INDEX($DP$24:$EO$31,COLUMN(G170),$AY175)</f>
        <v>#N/A</v>
      </c>
      <c r="BU175" s="35" t="e" cm="1">
        <f t="array" ref="BU175">INDEX($DP$24:$EO$31,COLUMN(H170),$AY175)</f>
        <v>#N/A</v>
      </c>
      <c r="BV175" s="59" t="str" cm="1">
        <f t="array" aca="1" ref="BV175:BZ175" ca="1">IFERROR(ROUND(IF(IFERROR(BF175:BJ175/BF175:BJ175,0)=1,(IFERROR(AZ175:BD175*BP175,0)+IFERROR(BF175:BJ175*BQ175,0)+(SUM(BM175:BO175)-MIN(BM175:BO175))*BR175+BK175*BS175+BL175*BT175)*BU175+BK175*(1-BS175)+BL175*(1-BT175)+IF(AW175=1,BO175,0),""),2),"")</f>
        <v/>
      </c>
      <c r="BW175" s="48" t="str">
        <f ca="1"/>
        <v/>
      </c>
      <c r="BX175" s="48" t="str">
        <f ca="1"/>
        <v/>
      </c>
      <c r="BY175" s="48" t="str">
        <f ca="1"/>
        <v/>
      </c>
      <c r="BZ175" s="60" t="str">
        <f ca="1"/>
        <v/>
      </c>
      <c r="CA175" s="6"/>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6"/>
      <c r="DV175" s="6"/>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row>
    <row r="176" spans="1:162" x14ac:dyDescent="0.3">
      <c r="A176" s="5"/>
      <c r="B176" s="17" t="str">
        <f t="shared" si="54"/>
        <v/>
      </c>
      <c r="C176" s="23"/>
      <c r="D176" s="23"/>
      <c r="E176" s="23"/>
      <c r="F176" s="23"/>
      <c r="G176" s="23"/>
      <c r="H176" s="24"/>
      <c r="I176" s="24"/>
      <c r="J176" s="24"/>
      <c r="K176" s="24"/>
      <c r="L176" s="24"/>
      <c r="M176" s="24"/>
      <c r="N176" s="23"/>
      <c r="O176" s="24"/>
      <c r="P176" s="6"/>
      <c r="Q176" s="65">
        <f t="shared" si="55"/>
        <v>1</v>
      </c>
      <c r="R176" s="6" t="e">
        <f t="shared" si="61"/>
        <v>#N/A</v>
      </c>
      <c r="S176" s="6" t="e">
        <f t="shared" si="62"/>
        <v>#N/A</v>
      </c>
      <c r="T176" s="6" t="e">
        <f t="shared" si="63"/>
        <v>#N/A</v>
      </c>
      <c r="U176" s="6" t="e">
        <f t="shared" si="64"/>
        <v>#N/A</v>
      </c>
      <c r="V176" s="8" cm="1">
        <f t="array" ref="V176">IF(M176=0,0,IF(OR($DV$4=3,$DV$4=4),0,IF($DV$4=1,INDEX($DI$7:$DI$15,SUM(IF(M176&lt;$DH$7:$DH$15=TRUE,1,0))+1),VLOOKUP(M176,$DK$7:$DL$107,2,FALSE))))</f>
        <v>0</v>
      </c>
      <c r="W176" s="6" t="e">
        <f t="shared" si="53"/>
        <v>#N/A</v>
      </c>
      <c r="X176" s="65" cm="1">
        <f t="array" aca="1" ref="X176" ca="1">SUM(IF((IF(E176=0,INDIRECT(_xlfn.CONCAT($CQ$1,MATCH(F176,$CP$7:$CP$100,0)+6)):INDIRECT(_xlfn.CONCAT($CQ$1,MATCH(F176,$CP$7:$CP$100,0)+6+SUM(IF((F176=$CP$7:$CP$59)=TRUE,1,0))-1)),INDIRECT(_xlfn.CONCAT($CM$1,MATCH(E176,$CL$7:$CL$100,0)+6)):INDIRECT(_xlfn.CONCAT($CM$1,MATCH(E176,$CL$7:$CL$100,0)+6+SUM(IF((E176=$CL$7:$CL$59)=TRUE,1,0))-1)))*$S$3*$Q176)=0,0,1))</f>
        <v>2</v>
      </c>
      <c r="Y176" s="65" t="e" cm="1">
        <f t="array" aca="1" ref="Y176" ca="1">SUM(IF((TRANSPOSE(MMULT(MMULT(_xlfn.MUNIT(X176),IF(ROUND(MMULT(IF(E176=0,INDIRECT(_xlfn.CONCAT($CQ$1,MATCH(F176,$CP$7:$CP$100,0)+6)):INDIRECT(_xlfn.CONCAT($CQ$1,MATCH(F176,$CP$7:$CP$100,0)+6+SUM(IF((F176=$CP$7:$CP$59)=TRUE,1,0))-1)),INDIRECT(_xlfn.CONCAT($CM$1,MATCH(E176,$CL$7:$CL$100,0)+6)):INDIRECT(_xlfn.CONCAT($CM$1,MATCH(E176,$CL$7:$CL$100,0)+6+SUM(IF((E176=$CL$7:$CL$59)=TRUE,1,0))-1)))*$S$3*$Q176,1/TRANSPOSE(W176-INDIRECT(_xlfn.CONCAT($CI$1,MATCH(D176,$CH$7:$CH$100,0)+6)):INDIRECT(_xlfn.CONCAT($CI$1,MATCH(D176,$CH$7:$CH$100,0)+6+SUM(IF((D176=$CH$7:$CH$59)=TRUE,1,0))-1))*$R$3)),1)=1,1,0)),W176-INDIRECT(_xlfn.CONCAT($CI$1,MATCH(D176,$CH$7:$CH$100,0)+6)):INDIRECT(_xlfn.CONCAT($CI$1,MATCH(D176,$CH$7:$CH$100,0)+6+SUM(IF((D176=$CH$7:$CH$59)=TRUE,1,0))-1))*$R$3)))=0,0,1))</f>
        <v>#N/A</v>
      </c>
      <c r="Z176" s="65"/>
      <c r="AA176" s="65" t="str" cm="1">
        <f t="array" aca="1" ref="AA176" ca="1">IFERROR(ROUND(IF(_xlfn._xlws.SORT(TRANSPOSE(MMULT(MMULT(_xlfn.MUNIT(X176),IF(ROUND(MMULT(IF(E176=0,IF($DW$4=1,INDIRECT(_xlfn.CONCAT($CY$1,MATCH(F176,$CX$7:$CX$100,0)+6)):INDIRECT(_xlfn.CONCAT($CY$1,MATCH(F176,$CX$7:$CX$100,0)+6+SUM(IF((F176=$CX$7:$CX$59)=TRUE,1,0))-1)),INDIRECT(_xlfn.CONCAT($CQ$1,MATCH(F176,$CP$7:$CP$100,0)+6)):INDIRECT(_xlfn.CONCAT($CQ$1,MATCH(F176,$CP$7:$CP$100,0)+6+SUM(IF((F176=$CP$7:$CP$59)=TRUE,1,0))-1))),IF(OR($DW$4=2,$DW$4=3),INDIRECT(_xlfn.CONCAT($CU$1,MATCH(E176,$CT$7:$CT$100,0)+6)):INDIRECT(_xlfn.CONCAT($CU$1,MATCH(E176,$CT$7:$CT$100,0)+6+SUM(IF((E176=$CT$7:$CT$59)=TRUE,1,0))-1)),INDIRECT(_xlfn.CONCAT($CM$1,MATCH(E176,$CL$7:$CL$100,0)+6)):INDIRECT(_xlfn.CONCAT($CM$1,MATCH(E176,$CL$7:$CL$100,0)+6+SUM(IF((E176=$CL$7:$CL$59)=TRUE,1,0))-1))))*$S$3*IF(AND($DV$4=4,F176=0),1.1,1),1/TRANSPOSE(W176-INDIRECT(_xlfn.CONCAT($CI$1,MATCH(D176,$CH$7:$CH$100,0)+6)):INDIRECT(_xlfn.CONCAT($CI$1,MATCH(D176,$CH$7:$CH$100,0)+6+SUM(IF((D176=$CH$7:$CH$59)=TRUE,1,0))-1))*$R$3)),3)=1,1,0)),W176-INDIRECT(_xlfn.CONCAT($CI$1,MATCH(D176,$CH$7:$CH$100,0)+6)):INDIRECT(_xlfn.CONCAT($CI$1,MATCH(D176,$CH$7:$CH$100,0)+6+SUM(IF((D176=$CH$7:$CH$59)=TRUE,1,0))-1))*$R$3))/($S$3*$Q176),1,-1,TRUE)=0,"",_xlfn._xlws.SORT(TRANSPOSE(MMULT(MMULT(_xlfn.MUNIT(X176),IF(ROUND(MMULT(IF(E176=0,IF($DW$4=1,INDIRECT(_xlfn.CONCAT($CY$1,MATCH(F176,$CX$7:$CX$100,0)+6)):INDIRECT(_xlfn.CONCAT($CY$1,MATCH(F176,$CX$7:$CX$100,0)+6+SUM(IF((F176=$CX$7:$CX$59)=TRUE,1,0))-1)),INDIRECT(_xlfn.CONCAT($CQ$1,MATCH(F176,$CP$7:$CP$100,0)+6)):INDIRECT(_xlfn.CONCAT($CQ$1,MATCH(F176,$CP$7:$CP$100,0)+6+SUM(IF((F176=$CP$7:$CP$59)=TRUE,1,0))-1))),IF(OR($DW$4=2,$DW$4=3),INDIRECT(_xlfn.CONCAT($CU$1,MATCH(E176,$CT$7:$CT$100,0)+6)):INDIRECT(_xlfn.CONCAT($CU$1,MATCH(E176,$CT$7:$CT$100,0)+6+SUM(IF((E176=$CT$7:$CT$59)=TRUE,1,0))-1)),INDIRECT(_xlfn.CONCAT($CM$1,MATCH(E176,$CL$7:$CL$100,0)+6)):INDIRECT(_xlfn.CONCAT($CM$1,MATCH(E176,$CL$7:$CL$100,0)+6+SUM(IF((E176=$CL$7:$CL$59)=TRUE,1,0))-1))))*$S$3*IF(AND($DV$4=4,F176=0),1.1,1),1/TRANSPOSE(W176-INDIRECT(_xlfn.CONCAT($CI$1,MATCH(D176,$CH$7:$CH$100,0)+6)):INDIRECT(_xlfn.CONCAT($CI$1,MATCH(D176,$CH$7:$CH$100,0)+6+SUM(IF((D176=$CH$7:$CH$59)=TRUE,1,0))-1))*$R$3)),3)=1,1,0)),W176-INDIRECT(_xlfn.CONCAT($CI$1,MATCH(D176,$CH$7:$CH$100,0)+6)):INDIRECT(_xlfn.CONCAT($CI$1,MATCH(D176,$CH$7:$CH$100,0)+6+SUM(IF((D176=$CH$7:$CH$59)=TRUE,1,0))-1))*$R$3))/($S$3*$Q176),1,-1,TRUE)),1),"")</f>
        <v/>
      </c>
      <c r="AB176" s="65"/>
      <c r="AC176" s="65"/>
      <c r="AD176" s="65"/>
      <c r="AE176" s="65"/>
      <c r="AF176" s="65"/>
      <c r="AG176" s="65"/>
      <c r="AH176" s="65"/>
      <c r="AI176" s="6"/>
      <c r="AJ176" s="28" t="str">
        <f t="shared" ca="1" si="65"/>
        <v/>
      </c>
      <c r="AK176" s="29" t="str">
        <f t="shared" si="66"/>
        <v/>
      </c>
      <c r="AL176" s="29" t="str">
        <f t="shared" si="67"/>
        <v/>
      </c>
      <c r="AM176" s="29" t="str">
        <f t="shared" si="68"/>
        <v/>
      </c>
      <c r="AN176" s="112" t="str">
        <f t="shared" si="69"/>
        <v/>
      </c>
      <c r="AO176" s="28" t="str">
        <f t="shared" ca="1" si="56"/>
        <v/>
      </c>
      <c r="AP176" s="29" t="str">
        <f t="shared" si="57"/>
        <v/>
      </c>
      <c r="AQ176" s="29" t="str">
        <f t="shared" si="58"/>
        <v/>
      </c>
      <c r="AR176" s="29" t="str">
        <f t="shared" si="59"/>
        <v/>
      </c>
      <c r="AS176" s="30" t="str">
        <f t="shared" si="60"/>
        <v/>
      </c>
      <c r="AT176" s="6"/>
      <c r="AU176" s="20"/>
      <c r="AV176" s="20"/>
      <c r="AW176" s="44">
        <f t="shared" si="70"/>
        <v>12</v>
      </c>
      <c r="AX176" s="35" t="e">
        <f t="shared" si="71"/>
        <v>#N/A</v>
      </c>
      <c r="AY176" s="35" t="e" cm="1">
        <f t="array" ref="AY176">_xlfn.XMATCH(1,IF(IF((AU176=$DP$24:$EO$24)=TRUE,1,0)+IF((AV176=$DP$25:$EO$25)=TRUE,1,0)=2,1,0))</f>
        <v>#N/A</v>
      </c>
      <c r="AZ176" s="35" t="str" cm="1">
        <f t="array" aca="1" ref="AZ176:BD176" ca="1">AJ176:AN176</f>
        <v/>
      </c>
      <c r="BA176" s="35" t="str">
        <f ca="1"/>
        <v/>
      </c>
      <c r="BB176" s="35" t="str">
        <f ca="1"/>
        <v/>
      </c>
      <c r="BC176" s="35" t="str">
        <f ca="1"/>
        <v/>
      </c>
      <c r="BD176" s="35" t="str">
        <f ca="1"/>
        <v/>
      </c>
      <c r="BE176" s="35">
        <f t="shared" si="72"/>
        <v>0</v>
      </c>
      <c r="BF176" s="35" t="e" cm="1">
        <f t="array" ref="BF176">IF(AND(BE176=1,AX176&lt;&gt;1),VLOOKUP(E176,변환표준점수!$H$8:$O$60,_xlfn.XMATCH('표점 계산기'!$AU176,변환표준점수!$I$6:$O$6)+1,FALSE),IF(AND($E176=0,$DW$4=1),INDEX($CQ$7:$CQ$73,SUM(IF(AO176=$CY$7:$CY$59,ROW($A$1:$A$50),0))),IF(AND($E176&lt;&gt;0,$DW$4&lt;&gt;1),INDEX($CM$7:$CM$73,SUM(IF(AO176=$CU$7:$CU$59,ROW($A$1:$A$50),0))),AO176:AS176)))</f>
        <v>#N/A</v>
      </c>
      <c r="BG176" s="35"/>
      <c r="BH176" s="35"/>
      <c r="BI176" s="35"/>
      <c r="BJ176" s="35"/>
      <c r="BK176" s="35" t="e">
        <f>VLOOKUP(G176,변환표준점수!$X$8:$AM$16,_xlfn.XMATCH(AU176,변환표준점수!$Y$5:$AM$5)+IF(OR(AW176=6,AW176=7,AW176=10,AW176=11),IF(AX176=1,0,1),0)+1,FALSE)</f>
        <v>#N/A</v>
      </c>
      <c r="BL176" s="35" t="e">
        <f>VLOOKUP(H176,변환표준점수!$AO$8:$BE$16,_xlfn.XMATCH(AU176,변환표준점수!$AP$5:$BE$5)+IF(OR(AW176=3,AW176=6,AW176=8,AW176=9,AW176=10),IF(AX176=1,0,1),0)+1,FALSE)</f>
        <v>#N/A</v>
      </c>
      <c r="BM176" s="35" t="e">
        <f>IF(I176=0,VLOOKUP(K176,변환표준점수!$BU$8:$CF$62,'표점 계산기'!$AW176+1,FALSE),VLOOKUP(I176,변환표준점수!$BH$8:$BS$62,'표점 계산기'!$AW176+1,FALSE))</f>
        <v>#N/A</v>
      </c>
      <c r="BN176" s="35" t="e">
        <f>IF(J176=0,VLOOKUP(L176,변환표준점수!$BU$8:$CF$62,'표점 계산기'!$AW176+1,FALSE),VLOOKUP(J176,변환표준점수!$BH$8:$BS$62,'표점 계산기'!$AW176+1,FALSE))</f>
        <v>#N/A</v>
      </c>
      <c r="BO176" s="35" cm="1">
        <f t="array" ref="BO176">IF(M176=0,0,IF(OR(AW176=3,AW176=4),0,IF(AW176=1,INDEX($DI$7:$DI$15,SUM(IF(M176&lt;$DH$7:$DH$15=TRUE,1,0))+1),VLOOKUP(M176,변환표준점수!$BH$8:$BS$62,'표점 계산기'!AW176+1,FALSE))))</f>
        <v>0</v>
      </c>
      <c r="BP176" s="35" t="e" cm="1">
        <f t="array" ref="BP176">INDEX($DP$24:$EO$31,COLUMN(C171),$AY176)</f>
        <v>#N/A</v>
      </c>
      <c r="BQ176" s="35" t="e" cm="1">
        <f t="array" ref="BQ176">INDEX($DP$24:$EO$31,COLUMN(D171),$AY176)</f>
        <v>#N/A</v>
      </c>
      <c r="BR176" s="35" t="e" cm="1">
        <f t="array" ref="BR176">INDEX($DP$24:$EO$31,COLUMN(E171),$AY176)</f>
        <v>#N/A</v>
      </c>
      <c r="BS176" s="35" t="e" cm="1">
        <f t="array" ref="BS176">INDEX($DP$24:$EO$31,COLUMN(F171),$AY176)</f>
        <v>#N/A</v>
      </c>
      <c r="BT176" s="35" t="e" cm="1">
        <f t="array" ref="BT176">INDEX($DP$24:$EO$31,COLUMN(G171),$AY176)</f>
        <v>#N/A</v>
      </c>
      <c r="BU176" s="35" t="e" cm="1">
        <f t="array" ref="BU176">INDEX($DP$24:$EO$31,COLUMN(H171),$AY176)</f>
        <v>#N/A</v>
      </c>
      <c r="BV176" s="59" t="str" cm="1">
        <f t="array" aca="1" ref="BV176:BZ176" ca="1">IFERROR(ROUND(IF(IFERROR(BF176:BJ176/BF176:BJ176,0)=1,(IFERROR(AZ176:BD176*BP176,0)+IFERROR(BF176:BJ176*BQ176,0)+(SUM(BM176:BO176)-MIN(BM176:BO176))*BR176+BK176*BS176+BL176*BT176)*BU176+BK176*(1-BS176)+BL176*(1-BT176)+IF(AW176=1,BO176,0),""),2),"")</f>
        <v/>
      </c>
      <c r="BW176" s="48" t="str">
        <f ca="1"/>
        <v/>
      </c>
      <c r="BX176" s="48" t="str">
        <f ca="1"/>
        <v/>
      </c>
      <c r="BY176" s="48" t="str">
        <f ca="1"/>
        <v/>
      </c>
      <c r="BZ176" s="60" t="str">
        <f ca="1"/>
        <v/>
      </c>
      <c r="CA176" s="6"/>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6"/>
      <c r="DV176" s="6"/>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row>
    <row r="177" spans="1:162" x14ac:dyDescent="0.3">
      <c r="A177" s="5"/>
      <c r="B177" s="17" t="str">
        <f t="shared" si="54"/>
        <v/>
      </c>
      <c r="C177" s="23"/>
      <c r="D177" s="23"/>
      <c r="E177" s="23"/>
      <c r="F177" s="23"/>
      <c r="G177" s="23"/>
      <c r="H177" s="24"/>
      <c r="I177" s="24"/>
      <c r="J177" s="24"/>
      <c r="K177" s="24"/>
      <c r="L177" s="24"/>
      <c r="M177" s="24"/>
      <c r="N177" s="23"/>
      <c r="O177" s="24"/>
      <c r="P177" s="6"/>
      <c r="Q177" s="65">
        <f t="shared" si="55"/>
        <v>1</v>
      </c>
      <c r="R177" s="6" t="e">
        <f t="shared" si="61"/>
        <v>#N/A</v>
      </c>
      <c r="S177" s="6" t="e">
        <f t="shared" si="62"/>
        <v>#N/A</v>
      </c>
      <c r="T177" s="6" t="e">
        <f t="shared" si="63"/>
        <v>#N/A</v>
      </c>
      <c r="U177" s="6" t="e">
        <f t="shared" si="64"/>
        <v>#N/A</v>
      </c>
      <c r="V177" s="8" cm="1">
        <f t="array" ref="V177">IF(M177=0,0,IF(OR($DV$4=3,$DV$4=4),0,IF($DV$4=1,INDEX($DI$7:$DI$15,SUM(IF(M177&lt;$DH$7:$DH$15=TRUE,1,0))+1),VLOOKUP(M177,$DK$7:$DL$107,2,FALSE))))</f>
        <v>0</v>
      </c>
      <c r="W177" s="6" t="e">
        <f t="shared" si="53"/>
        <v>#N/A</v>
      </c>
      <c r="X177" s="65" cm="1">
        <f t="array" aca="1" ref="X177" ca="1">SUM(IF((IF(E177=0,INDIRECT(_xlfn.CONCAT($CQ$1,MATCH(F177,$CP$7:$CP$100,0)+6)):INDIRECT(_xlfn.CONCAT($CQ$1,MATCH(F177,$CP$7:$CP$100,0)+6+SUM(IF((F177=$CP$7:$CP$59)=TRUE,1,0))-1)),INDIRECT(_xlfn.CONCAT($CM$1,MATCH(E177,$CL$7:$CL$100,0)+6)):INDIRECT(_xlfn.CONCAT($CM$1,MATCH(E177,$CL$7:$CL$100,0)+6+SUM(IF((E177=$CL$7:$CL$59)=TRUE,1,0))-1)))*$S$3*$Q177)=0,0,1))</f>
        <v>2</v>
      </c>
      <c r="Y177" s="65" t="e" cm="1">
        <f t="array" aca="1" ref="Y177" ca="1">SUM(IF((TRANSPOSE(MMULT(MMULT(_xlfn.MUNIT(X177),IF(ROUND(MMULT(IF(E177=0,INDIRECT(_xlfn.CONCAT($CQ$1,MATCH(F177,$CP$7:$CP$100,0)+6)):INDIRECT(_xlfn.CONCAT($CQ$1,MATCH(F177,$CP$7:$CP$100,0)+6+SUM(IF((F177=$CP$7:$CP$59)=TRUE,1,0))-1)),INDIRECT(_xlfn.CONCAT($CM$1,MATCH(E177,$CL$7:$CL$100,0)+6)):INDIRECT(_xlfn.CONCAT($CM$1,MATCH(E177,$CL$7:$CL$100,0)+6+SUM(IF((E177=$CL$7:$CL$59)=TRUE,1,0))-1)))*$S$3*$Q177,1/TRANSPOSE(W177-INDIRECT(_xlfn.CONCAT($CI$1,MATCH(D177,$CH$7:$CH$100,0)+6)):INDIRECT(_xlfn.CONCAT($CI$1,MATCH(D177,$CH$7:$CH$100,0)+6+SUM(IF((D177=$CH$7:$CH$59)=TRUE,1,0))-1))*$R$3)),1)=1,1,0)),W177-INDIRECT(_xlfn.CONCAT($CI$1,MATCH(D177,$CH$7:$CH$100,0)+6)):INDIRECT(_xlfn.CONCAT($CI$1,MATCH(D177,$CH$7:$CH$100,0)+6+SUM(IF((D177=$CH$7:$CH$59)=TRUE,1,0))-1))*$R$3)))=0,0,1))</f>
        <v>#N/A</v>
      </c>
      <c r="Z177" s="65"/>
      <c r="AA177" s="65" t="str" cm="1">
        <f t="array" aca="1" ref="AA177" ca="1">IFERROR(ROUND(IF(_xlfn._xlws.SORT(TRANSPOSE(MMULT(MMULT(_xlfn.MUNIT(X177),IF(ROUND(MMULT(IF(E177=0,IF($DW$4=1,INDIRECT(_xlfn.CONCAT($CY$1,MATCH(F177,$CX$7:$CX$100,0)+6)):INDIRECT(_xlfn.CONCAT($CY$1,MATCH(F177,$CX$7:$CX$100,0)+6+SUM(IF((F177=$CX$7:$CX$59)=TRUE,1,0))-1)),INDIRECT(_xlfn.CONCAT($CQ$1,MATCH(F177,$CP$7:$CP$100,0)+6)):INDIRECT(_xlfn.CONCAT($CQ$1,MATCH(F177,$CP$7:$CP$100,0)+6+SUM(IF((F177=$CP$7:$CP$59)=TRUE,1,0))-1))),IF(OR($DW$4=2,$DW$4=3),INDIRECT(_xlfn.CONCAT($CU$1,MATCH(E177,$CT$7:$CT$100,0)+6)):INDIRECT(_xlfn.CONCAT($CU$1,MATCH(E177,$CT$7:$CT$100,0)+6+SUM(IF((E177=$CT$7:$CT$59)=TRUE,1,0))-1)),INDIRECT(_xlfn.CONCAT($CM$1,MATCH(E177,$CL$7:$CL$100,0)+6)):INDIRECT(_xlfn.CONCAT($CM$1,MATCH(E177,$CL$7:$CL$100,0)+6+SUM(IF((E177=$CL$7:$CL$59)=TRUE,1,0))-1))))*$S$3*IF(AND($DV$4=4,F177=0),1.1,1),1/TRANSPOSE(W177-INDIRECT(_xlfn.CONCAT($CI$1,MATCH(D177,$CH$7:$CH$100,0)+6)):INDIRECT(_xlfn.CONCAT($CI$1,MATCH(D177,$CH$7:$CH$100,0)+6+SUM(IF((D177=$CH$7:$CH$59)=TRUE,1,0))-1))*$R$3)),3)=1,1,0)),W177-INDIRECT(_xlfn.CONCAT($CI$1,MATCH(D177,$CH$7:$CH$100,0)+6)):INDIRECT(_xlfn.CONCAT($CI$1,MATCH(D177,$CH$7:$CH$100,0)+6+SUM(IF((D177=$CH$7:$CH$59)=TRUE,1,0))-1))*$R$3))/($S$3*$Q177),1,-1,TRUE)=0,"",_xlfn._xlws.SORT(TRANSPOSE(MMULT(MMULT(_xlfn.MUNIT(X177),IF(ROUND(MMULT(IF(E177=0,IF($DW$4=1,INDIRECT(_xlfn.CONCAT($CY$1,MATCH(F177,$CX$7:$CX$100,0)+6)):INDIRECT(_xlfn.CONCAT($CY$1,MATCH(F177,$CX$7:$CX$100,0)+6+SUM(IF((F177=$CX$7:$CX$59)=TRUE,1,0))-1)),INDIRECT(_xlfn.CONCAT($CQ$1,MATCH(F177,$CP$7:$CP$100,0)+6)):INDIRECT(_xlfn.CONCAT($CQ$1,MATCH(F177,$CP$7:$CP$100,0)+6+SUM(IF((F177=$CP$7:$CP$59)=TRUE,1,0))-1))),IF(OR($DW$4=2,$DW$4=3),INDIRECT(_xlfn.CONCAT($CU$1,MATCH(E177,$CT$7:$CT$100,0)+6)):INDIRECT(_xlfn.CONCAT($CU$1,MATCH(E177,$CT$7:$CT$100,0)+6+SUM(IF((E177=$CT$7:$CT$59)=TRUE,1,0))-1)),INDIRECT(_xlfn.CONCAT($CM$1,MATCH(E177,$CL$7:$CL$100,0)+6)):INDIRECT(_xlfn.CONCAT($CM$1,MATCH(E177,$CL$7:$CL$100,0)+6+SUM(IF((E177=$CL$7:$CL$59)=TRUE,1,0))-1))))*$S$3*IF(AND($DV$4=4,F177=0),1.1,1),1/TRANSPOSE(W177-INDIRECT(_xlfn.CONCAT($CI$1,MATCH(D177,$CH$7:$CH$100,0)+6)):INDIRECT(_xlfn.CONCAT($CI$1,MATCH(D177,$CH$7:$CH$100,0)+6+SUM(IF((D177=$CH$7:$CH$59)=TRUE,1,0))-1))*$R$3)),3)=1,1,0)),W177-INDIRECT(_xlfn.CONCAT($CI$1,MATCH(D177,$CH$7:$CH$100,0)+6)):INDIRECT(_xlfn.CONCAT($CI$1,MATCH(D177,$CH$7:$CH$100,0)+6+SUM(IF((D177=$CH$7:$CH$59)=TRUE,1,0))-1))*$R$3))/($S$3*$Q177),1,-1,TRUE)),1),"")</f>
        <v/>
      </c>
      <c r="AB177" s="65"/>
      <c r="AC177" s="65"/>
      <c r="AD177" s="65"/>
      <c r="AE177" s="65"/>
      <c r="AF177" s="65"/>
      <c r="AG177" s="65"/>
      <c r="AH177" s="65"/>
      <c r="AI177" s="6"/>
      <c r="AJ177" s="28" t="str">
        <f t="shared" ca="1" si="65"/>
        <v/>
      </c>
      <c r="AK177" s="29" t="str">
        <f t="shared" si="66"/>
        <v/>
      </c>
      <c r="AL177" s="29" t="str">
        <f t="shared" si="67"/>
        <v/>
      </c>
      <c r="AM177" s="29" t="str">
        <f t="shared" si="68"/>
        <v/>
      </c>
      <c r="AN177" s="112" t="str">
        <f t="shared" si="69"/>
        <v/>
      </c>
      <c r="AO177" s="28" t="str">
        <f t="shared" ca="1" si="56"/>
        <v/>
      </c>
      <c r="AP177" s="29" t="str">
        <f t="shared" si="57"/>
        <v/>
      </c>
      <c r="AQ177" s="29" t="str">
        <f t="shared" si="58"/>
        <v/>
      </c>
      <c r="AR177" s="29" t="str">
        <f t="shared" si="59"/>
        <v/>
      </c>
      <c r="AS177" s="30" t="str">
        <f t="shared" si="60"/>
        <v/>
      </c>
      <c r="AT177" s="6"/>
      <c r="AU177" s="20"/>
      <c r="AV177" s="20"/>
      <c r="AW177" s="44">
        <f t="shared" si="70"/>
        <v>12</v>
      </c>
      <c r="AX177" s="35" t="e">
        <f t="shared" si="71"/>
        <v>#N/A</v>
      </c>
      <c r="AY177" s="35" t="e" cm="1">
        <f t="array" ref="AY177">_xlfn.XMATCH(1,IF(IF((AU177=$DP$24:$EO$24)=TRUE,1,0)+IF((AV177=$DP$25:$EO$25)=TRUE,1,0)=2,1,0))</f>
        <v>#N/A</v>
      </c>
      <c r="AZ177" s="35" t="str" cm="1">
        <f t="array" aca="1" ref="AZ177:BD177" ca="1">AJ177:AN177</f>
        <v/>
      </c>
      <c r="BA177" s="35" t="str">
        <f ca="1"/>
        <v/>
      </c>
      <c r="BB177" s="35" t="str">
        <f ca="1"/>
        <v/>
      </c>
      <c r="BC177" s="35" t="str">
        <f ca="1"/>
        <v/>
      </c>
      <c r="BD177" s="35" t="str">
        <f ca="1"/>
        <v/>
      </c>
      <c r="BE177" s="35">
        <f t="shared" si="72"/>
        <v>0</v>
      </c>
      <c r="BF177" s="35" t="e" cm="1">
        <f t="array" ref="BF177">IF(AND(BE177=1,AX177&lt;&gt;1),VLOOKUP(E177,변환표준점수!$H$8:$O$60,_xlfn.XMATCH('표점 계산기'!$AU177,변환표준점수!$I$6:$O$6)+1,FALSE),IF(AND($E177=0,$DW$4=1),INDEX($CQ$7:$CQ$73,SUM(IF(AO177=$CY$7:$CY$59,ROW($A$1:$A$50),0))),IF(AND($E177&lt;&gt;0,$DW$4&lt;&gt;1),INDEX($CM$7:$CM$73,SUM(IF(AO177=$CU$7:$CU$59,ROW($A$1:$A$50),0))),AO177:AS177)))</f>
        <v>#N/A</v>
      </c>
      <c r="BG177" s="35"/>
      <c r="BH177" s="35"/>
      <c r="BI177" s="35"/>
      <c r="BJ177" s="35"/>
      <c r="BK177" s="35" t="e">
        <f>VLOOKUP(G177,변환표준점수!$X$8:$AM$16,_xlfn.XMATCH(AU177,변환표준점수!$Y$5:$AM$5)+IF(OR(AW177=6,AW177=7,AW177=10,AW177=11),IF(AX177=1,0,1),0)+1,FALSE)</f>
        <v>#N/A</v>
      </c>
      <c r="BL177" s="35" t="e">
        <f>VLOOKUP(H177,변환표준점수!$AO$8:$BE$16,_xlfn.XMATCH(AU177,변환표준점수!$AP$5:$BE$5)+IF(OR(AW177=3,AW177=6,AW177=8,AW177=9,AW177=10),IF(AX177=1,0,1),0)+1,FALSE)</f>
        <v>#N/A</v>
      </c>
      <c r="BM177" s="35" t="e">
        <f>IF(I177=0,VLOOKUP(K177,변환표준점수!$BU$8:$CF$62,'표점 계산기'!$AW177+1,FALSE),VLOOKUP(I177,변환표준점수!$BH$8:$BS$62,'표점 계산기'!$AW177+1,FALSE))</f>
        <v>#N/A</v>
      </c>
      <c r="BN177" s="35" t="e">
        <f>IF(J177=0,VLOOKUP(L177,변환표준점수!$BU$8:$CF$62,'표점 계산기'!$AW177+1,FALSE),VLOOKUP(J177,변환표준점수!$BH$8:$BS$62,'표점 계산기'!$AW177+1,FALSE))</f>
        <v>#N/A</v>
      </c>
      <c r="BO177" s="35" cm="1">
        <f t="array" ref="BO177">IF(M177=0,0,IF(OR(AW177=3,AW177=4),0,IF(AW177=1,INDEX($DI$7:$DI$15,SUM(IF(M177&lt;$DH$7:$DH$15=TRUE,1,0))+1),VLOOKUP(M177,변환표준점수!$BH$8:$BS$62,'표점 계산기'!AW177+1,FALSE))))</f>
        <v>0</v>
      </c>
      <c r="BP177" s="35" t="e" cm="1">
        <f t="array" ref="BP177">INDEX($DP$24:$EO$31,COLUMN(C172),$AY177)</f>
        <v>#N/A</v>
      </c>
      <c r="BQ177" s="35" t="e" cm="1">
        <f t="array" ref="BQ177">INDEX($DP$24:$EO$31,COLUMN(D172),$AY177)</f>
        <v>#N/A</v>
      </c>
      <c r="BR177" s="35" t="e" cm="1">
        <f t="array" ref="BR177">INDEX($DP$24:$EO$31,COLUMN(E172),$AY177)</f>
        <v>#N/A</v>
      </c>
      <c r="BS177" s="35" t="e" cm="1">
        <f t="array" ref="BS177">INDEX($DP$24:$EO$31,COLUMN(F172),$AY177)</f>
        <v>#N/A</v>
      </c>
      <c r="BT177" s="35" t="e" cm="1">
        <f t="array" ref="BT177">INDEX($DP$24:$EO$31,COLUMN(G172),$AY177)</f>
        <v>#N/A</v>
      </c>
      <c r="BU177" s="35" t="e" cm="1">
        <f t="array" ref="BU177">INDEX($DP$24:$EO$31,COLUMN(H172),$AY177)</f>
        <v>#N/A</v>
      </c>
      <c r="BV177" s="59" t="str" cm="1">
        <f t="array" aca="1" ref="BV177:BZ177" ca="1">IFERROR(ROUND(IF(IFERROR(BF177:BJ177/BF177:BJ177,0)=1,(IFERROR(AZ177:BD177*BP177,0)+IFERROR(BF177:BJ177*BQ177,0)+(SUM(BM177:BO177)-MIN(BM177:BO177))*BR177+BK177*BS177+BL177*BT177)*BU177+BK177*(1-BS177)+BL177*(1-BT177)+IF(AW177=1,BO177,0),""),2),"")</f>
        <v/>
      </c>
      <c r="BW177" s="48" t="str">
        <f ca="1"/>
        <v/>
      </c>
      <c r="BX177" s="48" t="str">
        <f ca="1"/>
        <v/>
      </c>
      <c r="BY177" s="48" t="str">
        <f ca="1"/>
        <v/>
      </c>
      <c r="BZ177" s="60" t="str">
        <f ca="1"/>
        <v/>
      </c>
      <c r="CA177" s="6"/>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6"/>
      <c r="DV177" s="6"/>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row>
    <row r="178" spans="1:162" x14ac:dyDescent="0.3">
      <c r="A178" s="5"/>
      <c r="B178" s="17" t="str">
        <f t="shared" si="54"/>
        <v/>
      </c>
      <c r="C178" s="23"/>
      <c r="D178" s="23"/>
      <c r="E178" s="23"/>
      <c r="F178" s="23"/>
      <c r="G178" s="23"/>
      <c r="H178" s="24"/>
      <c r="I178" s="24"/>
      <c r="J178" s="24"/>
      <c r="K178" s="24"/>
      <c r="L178" s="24"/>
      <c r="M178" s="24"/>
      <c r="N178" s="23"/>
      <c r="O178" s="24"/>
      <c r="P178" s="6"/>
      <c r="Q178" s="65">
        <f t="shared" si="55"/>
        <v>1</v>
      </c>
      <c r="R178" s="6" t="e">
        <f t="shared" si="61"/>
        <v>#N/A</v>
      </c>
      <c r="S178" s="6" t="e">
        <f t="shared" si="62"/>
        <v>#N/A</v>
      </c>
      <c r="T178" s="6" t="e">
        <f t="shared" si="63"/>
        <v>#N/A</v>
      </c>
      <c r="U178" s="6" t="e">
        <f t="shared" si="64"/>
        <v>#N/A</v>
      </c>
      <c r="V178" s="8" cm="1">
        <f t="array" ref="V178">IF(M178=0,0,IF(OR($DV$4=3,$DV$4=4),0,IF($DV$4=1,INDEX($DI$7:$DI$15,SUM(IF(M178&lt;$DH$7:$DH$15=TRUE,1,0))+1),VLOOKUP(M178,$DK$7:$DL$107,2,FALSE))))</f>
        <v>0</v>
      </c>
      <c r="W178" s="6" t="e">
        <f t="shared" si="53"/>
        <v>#N/A</v>
      </c>
      <c r="X178" s="65" cm="1">
        <f t="array" aca="1" ref="X178" ca="1">SUM(IF((IF(E178=0,INDIRECT(_xlfn.CONCAT($CQ$1,MATCH(F178,$CP$7:$CP$100,0)+6)):INDIRECT(_xlfn.CONCAT($CQ$1,MATCH(F178,$CP$7:$CP$100,0)+6+SUM(IF((F178=$CP$7:$CP$59)=TRUE,1,0))-1)),INDIRECT(_xlfn.CONCAT($CM$1,MATCH(E178,$CL$7:$CL$100,0)+6)):INDIRECT(_xlfn.CONCAT($CM$1,MATCH(E178,$CL$7:$CL$100,0)+6+SUM(IF((E178=$CL$7:$CL$59)=TRUE,1,0))-1)))*$S$3*$Q178)=0,0,1))</f>
        <v>2</v>
      </c>
      <c r="Y178" s="65" t="e" cm="1">
        <f t="array" aca="1" ref="Y178" ca="1">SUM(IF((TRANSPOSE(MMULT(MMULT(_xlfn.MUNIT(X178),IF(ROUND(MMULT(IF(E178=0,INDIRECT(_xlfn.CONCAT($CQ$1,MATCH(F178,$CP$7:$CP$100,0)+6)):INDIRECT(_xlfn.CONCAT($CQ$1,MATCH(F178,$CP$7:$CP$100,0)+6+SUM(IF((F178=$CP$7:$CP$59)=TRUE,1,0))-1)),INDIRECT(_xlfn.CONCAT($CM$1,MATCH(E178,$CL$7:$CL$100,0)+6)):INDIRECT(_xlfn.CONCAT($CM$1,MATCH(E178,$CL$7:$CL$100,0)+6+SUM(IF((E178=$CL$7:$CL$59)=TRUE,1,0))-1)))*$S$3*$Q178,1/TRANSPOSE(W178-INDIRECT(_xlfn.CONCAT($CI$1,MATCH(D178,$CH$7:$CH$100,0)+6)):INDIRECT(_xlfn.CONCAT($CI$1,MATCH(D178,$CH$7:$CH$100,0)+6+SUM(IF((D178=$CH$7:$CH$59)=TRUE,1,0))-1))*$R$3)),1)=1,1,0)),W178-INDIRECT(_xlfn.CONCAT($CI$1,MATCH(D178,$CH$7:$CH$100,0)+6)):INDIRECT(_xlfn.CONCAT($CI$1,MATCH(D178,$CH$7:$CH$100,0)+6+SUM(IF((D178=$CH$7:$CH$59)=TRUE,1,0))-1))*$R$3)))=0,0,1))</f>
        <v>#N/A</v>
      </c>
      <c r="Z178" s="65"/>
      <c r="AA178" s="65" t="str" cm="1">
        <f t="array" aca="1" ref="AA178" ca="1">IFERROR(ROUND(IF(_xlfn._xlws.SORT(TRANSPOSE(MMULT(MMULT(_xlfn.MUNIT(X178),IF(ROUND(MMULT(IF(E178=0,IF($DW$4=1,INDIRECT(_xlfn.CONCAT($CY$1,MATCH(F178,$CX$7:$CX$100,0)+6)):INDIRECT(_xlfn.CONCAT($CY$1,MATCH(F178,$CX$7:$CX$100,0)+6+SUM(IF((F178=$CX$7:$CX$59)=TRUE,1,0))-1)),INDIRECT(_xlfn.CONCAT($CQ$1,MATCH(F178,$CP$7:$CP$100,0)+6)):INDIRECT(_xlfn.CONCAT($CQ$1,MATCH(F178,$CP$7:$CP$100,0)+6+SUM(IF((F178=$CP$7:$CP$59)=TRUE,1,0))-1))),IF(OR($DW$4=2,$DW$4=3),INDIRECT(_xlfn.CONCAT($CU$1,MATCH(E178,$CT$7:$CT$100,0)+6)):INDIRECT(_xlfn.CONCAT($CU$1,MATCH(E178,$CT$7:$CT$100,0)+6+SUM(IF((E178=$CT$7:$CT$59)=TRUE,1,0))-1)),INDIRECT(_xlfn.CONCAT($CM$1,MATCH(E178,$CL$7:$CL$100,0)+6)):INDIRECT(_xlfn.CONCAT($CM$1,MATCH(E178,$CL$7:$CL$100,0)+6+SUM(IF((E178=$CL$7:$CL$59)=TRUE,1,0))-1))))*$S$3*IF(AND($DV$4=4,F178=0),1.1,1),1/TRANSPOSE(W178-INDIRECT(_xlfn.CONCAT($CI$1,MATCH(D178,$CH$7:$CH$100,0)+6)):INDIRECT(_xlfn.CONCAT($CI$1,MATCH(D178,$CH$7:$CH$100,0)+6+SUM(IF((D178=$CH$7:$CH$59)=TRUE,1,0))-1))*$R$3)),3)=1,1,0)),W178-INDIRECT(_xlfn.CONCAT($CI$1,MATCH(D178,$CH$7:$CH$100,0)+6)):INDIRECT(_xlfn.CONCAT($CI$1,MATCH(D178,$CH$7:$CH$100,0)+6+SUM(IF((D178=$CH$7:$CH$59)=TRUE,1,0))-1))*$R$3))/($S$3*$Q178),1,-1,TRUE)=0,"",_xlfn._xlws.SORT(TRANSPOSE(MMULT(MMULT(_xlfn.MUNIT(X178),IF(ROUND(MMULT(IF(E178=0,IF($DW$4=1,INDIRECT(_xlfn.CONCAT($CY$1,MATCH(F178,$CX$7:$CX$100,0)+6)):INDIRECT(_xlfn.CONCAT($CY$1,MATCH(F178,$CX$7:$CX$100,0)+6+SUM(IF((F178=$CX$7:$CX$59)=TRUE,1,0))-1)),INDIRECT(_xlfn.CONCAT($CQ$1,MATCH(F178,$CP$7:$CP$100,0)+6)):INDIRECT(_xlfn.CONCAT($CQ$1,MATCH(F178,$CP$7:$CP$100,0)+6+SUM(IF((F178=$CP$7:$CP$59)=TRUE,1,0))-1))),IF(OR($DW$4=2,$DW$4=3),INDIRECT(_xlfn.CONCAT($CU$1,MATCH(E178,$CT$7:$CT$100,0)+6)):INDIRECT(_xlfn.CONCAT($CU$1,MATCH(E178,$CT$7:$CT$100,0)+6+SUM(IF((E178=$CT$7:$CT$59)=TRUE,1,0))-1)),INDIRECT(_xlfn.CONCAT($CM$1,MATCH(E178,$CL$7:$CL$100,0)+6)):INDIRECT(_xlfn.CONCAT($CM$1,MATCH(E178,$CL$7:$CL$100,0)+6+SUM(IF((E178=$CL$7:$CL$59)=TRUE,1,0))-1))))*$S$3*IF(AND($DV$4=4,F178=0),1.1,1),1/TRANSPOSE(W178-INDIRECT(_xlfn.CONCAT($CI$1,MATCH(D178,$CH$7:$CH$100,0)+6)):INDIRECT(_xlfn.CONCAT($CI$1,MATCH(D178,$CH$7:$CH$100,0)+6+SUM(IF((D178=$CH$7:$CH$59)=TRUE,1,0))-1))*$R$3)),3)=1,1,0)),W178-INDIRECT(_xlfn.CONCAT($CI$1,MATCH(D178,$CH$7:$CH$100,0)+6)):INDIRECT(_xlfn.CONCAT($CI$1,MATCH(D178,$CH$7:$CH$100,0)+6+SUM(IF((D178=$CH$7:$CH$59)=TRUE,1,0))-1))*$R$3))/($S$3*$Q178),1,-1,TRUE)),1),"")</f>
        <v/>
      </c>
      <c r="AB178" s="65"/>
      <c r="AC178" s="65"/>
      <c r="AD178" s="65"/>
      <c r="AE178" s="65"/>
      <c r="AF178" s="65"/>
      <c r="AG178" s="65"/>
      <c r="AH178" s="65"/>
      <c r="AI178" s="6"/>
      <c r="AJ178" s="28" t="str">
        <f t="shared" ca="1" si="65"/>
        <v/>
      </c>
      <c r="AK178" s="29" t="str">
        <f t="shared" si="66"/>
        <v/>
      </c>
      <c r="AL178" s="29" t="str">
        <f t="shared" si="67"/>
        <v/>
      </c>
      <c r="AM178" s="29" t="str">
        <f t="shared" si="68"/>
        <v/>
      </c>
      <c r="AN178" s="112" t="str">
        <f t="shared" si="69"/>
        <v/>
      </c>
      <c r="AO178" s="28" t="str">
        <f t="shared" ca="1" si="56"/>
        <v/>
      </c>
      <c r="AP178" s="29" t="str">
        <f t="shared" si="57"/>
        <v/>
      </c>
      <c r="AQ178" s="29" t="str">
        <f t="shared" si="58"/>
        <v/>
      </c>
      <c r="AR178" s="29" t="str">
        <f t="shared" si="59"/>
        <v/>
      </c>
      <c r="AS178" s="30" t="str">
        <f t="shared" si="60"/>
        <v/>
      </c>
      <c r="AT178" s="6"/>
      <c r="AU178" s="20"/>
      <c r="AV178" s="20"/>
      <c r="AW178" s="44">
        <f t="shared" si="70"/>
        <v>12</v>
      </c>
      <c r="AX178" s="35" t="e">
        <f t="shared" si="71"/>
        <v>#N/A</v>
      </c>
      <c r="AY178" s="35" t="e" cm="1">
        <f t="array" ref="AY178">_xlfn.XMATCH(1,IF(IF((AU178=$DP$24:$EO$24)=TRUE,1,0)+IF((AV178=$DP$25:$EO$25)=TRUE,1,0)=2,1,0))</f>
        <v>#N/A</v>
      </c>
      <c r="AZ178" s="35" t="str" cm="1">
        <f t="array" aca="1" ref="AZ178:BD178" ca="1">AJ178:AN178</f>
        <v/>
      </c>
      <c r="BA178" s="35" t="str">
        <f ca="1"/>
        <v/>
      </c>
      <c r="BB178" s="35" t="str">
        <f ca="1"/>
        <v/>
      </c>
      <c r="BC178" s="35" t="str">
        <f ca="1"/>
        <v/>
      </c>
      <c r="BD178" s="35" t="str">
        <f ca="1"/>
        <v/>
      </c>
      <c r="BE178" s="35">
        <f t="shared" si="72"/>
        <v>0</v>
      </c>
      <c r="BF178" s="35" t="e" cm="1">
        <f t="array" ref="BF178">IF(AND(BE178=1,AX178&lt;&gt;1),VLOOKUP(E178,변환표준점수!$H$8:$O$60,_xlfn.XMATCH('표점 계산기'!$AU178,변환표준점수!$I$6:$O$6)+1,FALSE),IF(AND($E178=0,$DW$4=1),INDEX($CQ$7:$CQ$73,SUM(IF(AO178=$CY$7:$CY$59,ROW($A$1:$A$50),0))),IF(AND($E178&lt;&gt;0,$DW$4&lt;&gt;1),INDEX($CM$7:$CM$73,SUM(IF(AO178=$CU$7:$CU$59,ROW($A$1:$A$50),0))),AO178:AS178)))</f>
        <v>#N/A</v>
      </c>
      <c r="BG178" s="35"/>
      <c r="BH178" s="35"/>
      <c r="BI178" s="35"/>
      <c r="BJ178" s="35"/>
      <c r="BK178" s="35" t="e">
        <f>VLOOKUP(G178,변환표준점수!$X$8:$AM$16,_xlfn.XMATCH(AU178,변환표준점수!$Y$5:$AM$5)+IF(OR(AW178=6,AW178=7,AW178=10,AW178=11),IF(AX178=1,0,1),0)+1,FALSE)</f>
        <v>#N/A</v>
      </c>
      <c r="BL178" s="35" t="e">
        <f>VLOOKUP(H178,변환표준점수!$AO$8:$BE$16,_xlfn.XMATCH(AU178,변환표준점수!$AP$5:$BE$5)+IF(OR(AW178=3,AW178=6,AW178=8,AW178=9,AW178=10),IF(AX178=1,0,1),0)+1,FALSE)</f>
        <v>#N/A</v>
      </c>
      <c r="BM178" s="35" t="e">
        <f>IF(I178=0,VLOOKUP(K178,변환표준점수!$BU$8:$CF$62,'표점 계산기'!$AW178+1,FALSE),VLOOKUP(I178,변환표준점수!$BH$8:$BS$62,'표점 계산기'!$AW178+1,FALSE))</f>
        <v>#N/A</v>
      </c>
      <c r="BN178" s="35" t="e">
        <f>IF(J178=0,VLOOKUP(L178,변환표준점수!$BU$8:$CF$62,'표점 계산기'!$AW178+1,FALSE),VLOOKUP(J178,변환표준점수!$BH$8:$BS$62,'표점 계산기'!$AW178+1,FALSE))</f>
        <v>#N/A</v>
      </c>
      <c r="BO178" s="35" cm="1">
        <f t="array" ref="BO178">IF(M178=0,0,IF(OR(AW178=3,AW178=4),0,IF(AW178=1,INDEX($DI$7:$DI$15,SUM(IF(M178&lt;$DH$7:$DH$15=TRUE,1,0))+1),VLOOKUP(M178,변환표준점수!$BH$8:$BS$62,'표점 계산기'!AW178+1,FALSE))))</f>
        <v>0</v>
      </c>
      <c r="BP178" s="35" t="e" cm="1">
        <f t="array" ref="BP178">INDEX($DP$24:$EO$31,COLUMN(C173),$AY178)</f>
        <v>#N/A</v>
      </c>
      <c r="BQ178" s="35" t="e" cm="1">
        <f t="array" ref="BQ178">INDEX($DP$24:$EO$31,COLUMN(D173),$AY178)</f>
        <v>#N/A</v>
      </c>
      <c r="BR178" s="35" t="e" cm="1">
        <f t="array" ref="BR178">INDEX($DP$24:$EO$31,COLUMN(E173),$AY178)</f>
        <v>#N/A</v>
      </c>
      <c r="BS178" s="35" t="e" cm="1">
        <f t="array" ref="BS178">INDEX($DP$24:$EO$31,COLUMN(F173),$AY178)</f>
        <v>#N/A</v>
      </c>
      <c r="BT178" s="35" t="e" cm="1">
        <f t="array" ref="BT178">INDEX($DP$24:$EO$31,COLUMN(G173),$AY178)</f>
        <v>#N/A</v>
      </c>
      <c r="BU178" s="35" t="e" cm="1">
        <f t="array" ref="BU178">INDEX($DP$24:$EO$31,COLUMN(H173),$AY178)</f>
        <v>#N/A</v>
      </c>
      <c r="BV178" s="59" t="str" cm="1">
        <f t="array" aca="1" ref="BV178:BZ178" ca="1">IFERROR(ROUND(IF(IFERROR(BF178:BJ178/BF178:BJ178,0)=1,(IFERROR(AZ178:BD178*BP178,0)+IFERROR(BF178:BJ178*BQ178,0)+(SUM(BM178:BO178)-MIN(BM178:BO178))*BR178+BK178*BS178+BL178*BT178)*BU178+BK178*(1-BS178)+BL178*(1-BT178)+IF(AW178=1,BO178,0),""),2),"")</f>
        <v/>
      </c>
      <c r="BW178" s="48" t="str">
        <f ca="1"/>
        <v/>
      </c>
      <c r="BX178" s="48" t="str">
        <f ca="1"/>
        <v/>
      </c>
      <c r="BY178" s="48" t="str">
        <f ca="1"/>
        <v/>
      </c>
      <c r="BZ178" s="60" t="str">
        <f ca="1"/>
        <v/>
      </c>
      <c r="CA178" s="6"/>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6"/>
      <c r="DV178" s="6"/>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row>
    <row r="179" spans="1:162" x14ac:dyDescent="0.3">
      <c r="A179" s="5"/>
      <c r="B179" s="17" t="str">
        <f t="shared" si="54"/>
        <v/>
      </c>
      <c r="C179" s="23"/>
      <c r="D179" s="23"/>
      <c r="E179" s="23"/>
      <c r="F179" s="23"/>
      <c r="G179" s="23"/>
      <c r="H179" s="24"/>
      <c r="I179" s="24"/>
      <c r="J179" s="24"/>
      <c r="K179" s="24"/>
      <c r="L179" s="24"/>
      <c r="M179" s="24"/>
      <c r="N179" s="23"/>
      <c r="O179" s="24"/>
      <c r="P179" s="6"/>
      <c r="Q179" s="65">
        <f t="shared" si="55"/>
        <v>1</v>
      </c>
      <c r="R179" s="6" t="e">
        <f t="shared" si="61"/>
        <v>#N/A</v>
      </c>
      <c r="S179" s="6" t="e">
        <f t="shared" si="62"/>
        <v>#N/A</v>
      </c>
      <c r="T179" s="6" t="e">
        <f t="shared" si="63"/>
        <v>#N/A</v>
      </c>
      <c r="U179" s="6" t="e">
        <f t="shared" si="64"/>
        <v>#N/A</v>
      </c>
      <c r="V179" s="8" cm="1">
        <f t="array" ref="V179">IF(M179=0,0,IF(OR($DV$4=3,$DV$4=4),0,IF($DV$4=1,INDEX($DI$7:$DI$15,SUM(IF(M179&lt;$DH$7:$DH$15=TRUE,1,0))+1),VLOOKUP(M179,$DK$7:$DL$107,2,FALSE))))</f>
        <v>0</v>
      </c>
      <c r="W179" s="6" t="e">
        <f t="shared" si="53"/>
        <v>#N/A</v>
      </c>
      <c r="X179" s="65" cm="1">
        <f t="array" aca="1" ref="X179" ca="1">SUM(IF((IF(E179=0,INDIRECT(_xlfn.CONCAT($CQ$1,MATCH(F179,$CP$7:$CP$100,0)+6)):INDIRECT(_xlfn.CONCAT($CQ$1,MATCH(F179,$CP$7:$CP$100,0)+6+SUM(IF((F179=$CP$7:$CP$59)=TRUE,1,0))-1)),INDIRECT(_xlfn.CONCAT($CM$1,MATCH(E179,$CL$7:$CL$100,0)+6)):INDIRECT(_xlfn.CONCAT($CM$1,MATCH(E179,$CL$7:$CL$100,0)+6+SUM(IF((E179=$CL$7:$CL$59)=TRUE,1,0))-1)))*$S$3*$Q179)=0,0,1))</f>
        <v>2</v>
      </c>
      <c r="Y179" s="65" t="e" cm="1">
        <f t="array" aca="1" ref="Y179" ca="1">SUM(IF((TRANSPOSE(MMULT(MMULT(_xlfn.MUNIT(X179),IF(ROUND(MMULT(IF(E179=0,INDIRECT(_xlfn.CONCAT($CQ$1,MATCH(F179,$CP$7:$CP$100,0)+6)):INDIRECT(_xlfn.CONCAT($CQ$1,MATCH(F179,$CP$7:$CP$100,0)+6+SUM(IF((F179=$CP$7:$CP$59)=TRUE,1,0))-1)),INDIRECT(_xlfn.CONCAT($CM$1,MATCH(E179,$CL$7:$CL$100,0)+6)):INDIRECT(_xlfn.CONCAT($CM$1,MATCH(E179,$CL$7:$CL$100,0)+6+SUM(IF((E179=$CL$7:$CL$59)=TRUE,1,0))-1)))*$S$3*$Q179,1/TRANSPOSE(W179-INDIRECT(_xlfn.CONCAT($CI$1,MATCH(D179,$CH$7:$CH$100,0)+6)):INDIRECT(_xlfn.CONCAT($CI$1,MATCH(D179,$CH$7:$CH$100,0)+6+SUM(IF((D179=$CH$7:$CH$59)=TRUE,1,0))-1))*$R$3)),1)=1,1,0)),W179-INDIRECT(_xlfn.CONCAT($CI$1,MATCH(D179,$CH$7:$CH$100,0)+6)):INDIRECT(_xlfn.CONCAT($CI$1,MATCH(D179,$CH$7:$CH$100,0)+6+SUM(IF((D179=$CH$7:$CH$59)=TRUE,1,0))-1))*$R$3)))=0,0,1))</f>
        <v>#N/A</v>
      </c>
      <c r="Z179" s="65"/>
      <c r="AA179" s="65" t="str" cm="1">
        <f t="array" aca="1" ref="AA179" ca="1">IFERROR(ROUND(IF(_xlfn._xlws.SORT(TRANSPOSE(MMULT(MMULT(_xlfn.MUNIT(X179),IF(ROUND(MMULT(IF(E179=0,IF($DW$4=1,INDIRECT(_xlfn.CONCAT($CY$1,MATCH(F179,$CX$7:$CX$100,0)+6)):INDIRECT(_xlfn.CONCAT($CY$1,MATCH(F179,$CX$7:$CX$100,0)+6+SUM(IF((F179=$CX$7:$CX$59)=TRUE,1,0))-1)),INDIRECT(_xlfn.CONCAT($CQ$1,MATCH(F179,$CP$7:$CP$100,0)+6)):INDIRECT(_xlfn.CONCAT($CQ$1,MATCH(F179,$CP$7:$CP$100,0)+6+SUM(IF((F179=$CP$7:$CP$59)=TRUE,1,0))-1))),IF(OR($DW$4=2,$DW$4=3),INDIRECT(_xlfn.CONCAT($CU$1,MATCH(E179,$CT$7:$CT$100,0)+6)):INDIRECT(_xlfn.CONCAT($CU$1,MATCH(E179,$CT$7:$CT$100,0)+6+SUM(IF((E179=$CT$7:$CT$59)=TRUE,1,0))-1)),INDIRECT(_xlfn.CONCAT($CM$1,MATCH(E179,$CL$7:$CL$100,0)+6)):INDIRECT(_xlfn.CONCAT($CM$1,MATCH(E179,$CL$7:$CL$100,0)+6+SUM(IF((E179=$CL$7:$CL$59)=TRUE,1,0))-1))))*$S$3*IF(AND($DV$4=4,F179=0),1.1,1),1/TRANSPOSE(W179-INDIRECT(_xlfn.CONCAT($CI$1,MATCH(D179,$CH$7:$CH$100,0)+6)):INDIRECT(_xlfn.CONCAT($CI$1,MATCH(D179,$CH$7:$CH$100,0)+6+SUM(IF((D179=$CH$7:$CH$59)=TRUE,1,0))-1))*$R$3)),3)=1,1,0)),W179-INDIRECT(_xlfn.CONCAT($CI$1,MATCH(D179,$CH$7:$CH$100,0)+6)):INDIRECT(_xlfn.CONCAT($CI$1,MATCH(D179,$CH$7:$CH$100,0)+6+SUM(IF((D179=$CH$7:$CH$59)=TRUE,1,0))-1))*$R$3))/($S$3*$Q179),1,-1,TRUE)=0,"",_xlfn._xlws.SORT(TRANSPOSE(MMULT(MMULT(_xlfn.MUNIT(X179),IF(ROUND(MMULT(IF(E179=0,IF($DW$4=1,INDIRECT(_xlfn.CONCAT($CY$1,MATCH(F179,$CX$7:$CX$100,0)+6)):INDIRECT(_xlfn.CONCAT($CY$1,MATCH(F179,$CX$7:$CX$100,0)+6+SUM(IF((F179=$CX$7:$CX$59)=TRUE,1,0))-1)),INDIRECT(_xlfn.CONCAT($CQ$1,MATCH(F179,$CP$7:$CP$100,0)+6)):INDIRECT(_xlfn.CONCAT($CQ$1,MATCH(F179,$CP$7:$CP$100,0)+6+SUM(IF((F179=$CP$7:$CP$59)=TRUE,1,0))-1))),IF(OR($DW$4=2,$DW$4=3),INDIRECT(_xlfn.CONCAT($CU$1,MATCH(E179,$CT$7:$CT$100,0)+6)):INDIRECT(_xlfn.CONCAT($CU$1,MATCH(E179,$CT$7:$CT$100,0)+6+SUM(IF((E179=$CT$7:$CT$59)=TRUE,1,0))-1)),INDIRECT(_xlfn.CONCAT($CM$1,MATCH(E179,$CL$7:$CL$100,0)+6)):INDIRECT(_xlfn.CONCAT($CM$1,MATCH(E179,$CL$7:$CL$100,0)+6+SUM(IF((E179=$CL$7:$CL$59)=TRUE,1,0))-1))))*$S$3*IF(AND($DV$4=4,F179=0),1.1,1),1/TRANSPOSE(W179-INDIRECT(_xlfn.CONCAT($CI$1,MATCH(D179,$CH$7:$CH$100,0)+6)):INDIRECT(_xlfn.CONCAT($CI$1,MATCH(D179,$CH$7:$CH$100,0)+6+SUM(IF((D179=$CH$7:$CH$59)=TRUE,1,0))-1))*$R$3)),3)=1,1,0)),W179-INDIRECT(_xlfn.CONCAT($CI$1,MATCH(D179,$CH$7:$CH$100,0)+6)):INDIRECT(_xlfn.CONCAT($CI$1,MATCH(D179,$CH$7:$CH$100,0)+6+SUM(IF((D179=$CH$7:$CH$59)=TRUE,1,0))-1))*$R$3))/($S$3*$Q179),1,-1,TRUE)),1),"")</f>
        <v/>
      </c>
      <c r="AB179" s="65"/>
      <c r="AC179" s="65"/>
      <c r="AD179" s="65"/>
      <c r="AE179" s="65"/>
      <c r="AF179" s="65"/>
      <c r="AG179" s="65"/>
      <c r="AH179" s="65"/>
      <c r="AI179" s="6"/>
      <c r="AJ179" s="28" t="str">
        <f t="shared" ca="1" si="65"/>
        <v/>
      </c>
      <c r="AK179" s="29" t="str">
        <f t="shared" si="66"/>
        <v/>
      </c>
      <c r="AL179" s="29" t="str">
        <f t="shared" si="67"/>
        <v/>
      </c>
      <c r="AM179" s="29" t="str">
        <f t="shared" si="68"/>
        <v/>
      </c>
      <c r="AN179" s="112" t="str">
        <f t="shared" si="69"/>
        <v/>
      </c>
      <c r="AO179" s="28" t="str">
        <f t="shared" ca="1" si="56"/>
        <v/>
      </c>
      <c r="AP179" s="29" t="str">
        <f t="shared" si="57"/>
        <v/>
      </c>
      <c r="AQ179" s="29" t="str">
        <f t="shared" si="58"/>
        <v/>
      </c>
      <c r="AR179" s="29" t="str">
        <f t="shared" si="59"/>
        <v/>
      </c>
      <c r="AS179" s="30" t="str">
        <f t="shared" si="60"/>
        <v/>
      </c>
      <c r="AT179" s="6"/>
      <c r="AU179" s="20"/>
      <c r="AV179" s="20"/>
      <c r="AW179" s="44">
        <f t="shared" si="70"/>
        <v>12</v>
      </c>
      <c r="AX179" s="35" t="e">
        <f t="shared" si="71"/>
        <v>#N/A</v>
      </c>
      <c r="AY179" s="35" t="e" cm="1">
        <f t="array" ref="AY179">_xlfn.XMATCH(1,IF(IF((AU179=$DP$24:$EO$24)=TRUE,1,0)+IF((AV179=$DP$25:$EO$25)=TRUE,1,0)=2,1,0))</f>
        <v>#N/A</v>
      </c>
      <c r="AZ179" s="35" t="str" cm="1">
        <f t="array" aca="1" ref="AZ179:BD179" ca="1">AJ179:AN179</f>
        <v/>
      </c>
      <c r="BA179" s="35" t="str">
        <f ca="1"/>
        <v/>
      </c>
      <c r="BB179" s="35" t="str">
        <f ca="1"/>
        <v/>
      </c>
      <c r="BC179" s="35" t="str">
        <f ca="1"/>
        <v/>
      </c>
      <c r="BD179" s="35" t="str">
        <f ca="1"/>
        <v/>
      </c>
      <c r="BE179" s="35">
        <f t="shared" si="72"/>
        <v>0</v>
      </c>
      <c r="BF179" s="35" t="e" cm="1">
        <f t="array" ref="BF179">IF(AND(BE179=1,AX179&lt;&gt;1),VLOOKUP(E179,변환표준점수!$H$8:$O$60,_xlfn.XMATCH('표점 계산기'!$AU179,변환표준점수!$I$6:$O$6)+1,FALSE),IF(AND($E179=0,$DW$4=1),INDEX($CQ$7:$CQ$73,SUM(IF(AO179=$CY$7:$CY$59,ROW($A$1:$A$50),0))),IF(AND($E179&lt;&gt;0,$DW$4&lt;&gt;1),INDEX($CM$7:$CM$73,SUM(IF(AO179=$CU$7:$CU$59,ROW($A$1:$A$50),0))),AO179:AS179)))</f>
        <v>#N/A</v>
      </c>
      <c r="BG179" s="35"/>
      <c r="BH179" s="35"/>
      <c r="BI179" s="35"/>
      <c r="BJ179" s="35"/>
      <c r="BK179" s="35" t="e">
        <f>VLOOKUP(G179,변환표준점수!$X$8:$AM$16,_xlfn.XMATCH(AU179,변환표준점수!$Y$5:$AM$5)+IF(OR(AW179=6,AW179=7,AW179=10,AW179=11),IF(AX179=1,0,1),0)+1,FALSE)</f>
        <v>#N/A</v>
      </c>
      <c r="BL179" s="35" t="e">
        <f>VLOOKUP(H179,변환표준점수!$AO$8:$BE$16,_xlfn.XMATCH(AU179,변환표준점수!$AP$5:$BE$5)+IF(OR(AW179=3,AW179=6,AW179=8,AW179=9,AW179=10),IF(AX179=1,0,1),0)+1,FALSE)</f>
        <v>#N/A</v>
      </c>
      <c r="BM179" s="35" t="e">
        <f>IF(I179=0,VLOOKUP(K179,변환표준점수!$BU$8:$CF$62,'표점 계산기'!$AW179+1,FALSE),VLOOKUP(I179,변환표준점수!$BH$8:$BS$62,'표점 계산기'!$AW179+1,FALSE))</f>
        <v>#N/A</v>
      </c>
      <c r="BN179" s="35" t="e">
        <f>IF(J179=0,VLOOKUP(L179,변환표준점수!$BU$8:$CF$62,'표점 계산기'!$AW179+1,FALSE),VLOOKUP(J179,변환표준점수!$BH$8:$BS$62,'표점 계산기'!$AW179+1,FALSE))</f>
        <v>#N/A</v>
      </c>
      <c r="BO179" s="35" cm="1">
        <f t="array" ref="BO179">IF(M179=0,0,IF(OR(AW179=3,AW179=4),0,IF(AW179=1,INDEX($DI$7:$DI$15,SUM(IF(M179&lt;$DH$7:$DH$15=TRUE,1,0))+1),VLOOKUP(M179,변환표준점수!$BH$8:$BS$62,'표점 계산기'!AW179+1,FALSE))))</f>
        <v>0</v>
      </c>
      <c r="BP179" s="35" t="e" cm="1">
        <f t="array" ref="BP179">INDEX($DP$24:$EO$31,COLUMN(C174),$AY179)</f>
        <v>#N/A</v>
      </c>
      <c r="BQ179" s="35" t="e" cm="1">
        <f t="array" ref="BQ179">INDEX($DP$24:$EO$31,COLUMN(D174),$AY179)</f>
        <v>#N/A</v>
      </c>
      <c r="BR179" s="35" t="e" cm="1">
        <f t="array" ref="BR179">INDEX($DP$24:$EO$31,COLUMN(E174),$AY179)</f>
        <v>#N/A</v>
      </c>
      <c r="BS179" s="35" t="e" cm="1">
        <f t="array" ref="BS179">INDEX($DP$24:$EO$31,COLUMN(F174),$AY179)</f>
        <v>#N/A</v>
      </c>
      <c r="BT179" s="35" t="e" cm="1">
        <f t="array" ref="BT179">INDEX($DP$24:$EO$31,COLUMN(G174),$AY179)</f>
        <v>#N/A</v>
      </c>
      <c r="BU179" s="35" t="e" cm="1">
        <f t="array" ref="BU179">INDEX($DP$24:$EO$31,COLUMN(H174),$AY179)</f>
        <v>#N/A</v>
      </c>
      <c r="BV179" s="59" t="str" cm="1">
        <f t="array" aca="1" ref="BV179:BZ179" ca="1">IFERROR(ROUND(IF(IFERROR(BF179:BJ179/BF179:BJ179,0)=1,(IFERROR(AZ179:BD179*BP179,0)+IFERROR(BF179:BJ179*BQ179,0)+(SUM(BM179:BO179)-MIN(BM179:BO179))*BR179+BK179*BS179+BL179*BT179)*BU179+BK179*(1-BS179)+BL179*(1-BT179)+IF(AW179=1,BO179,0),""),2),"")</f>
        <v/>
      </c>
      <c r="BW179" s="48" t="str">
        <f ca="1"/>
        <v/>
      </c>
      <c r="BX179" s="48" t="str">
        <f ca="1"/>
        <v/>
      </c>
      <c r="BY179" s="48" t="str">
        <f ca="1"/>
        <v/>
      </c>
      <c r="BZ179" s="60" t="str">
        <f ca="1"/>
        <v/>
      </c>
      <c r="CA179" s="6"/>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6"/>
      <c r="DV179" s="6"/>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row>
    <row r="180" spans="1:162" x14ac:dyDescent="0.3">
      <c r="A180" s="5"/>
      <c r="B180" s="17" t="str">
        <f t="shared" si="54"/>
        <v/>
      </c>
      <c r="C180" s="23"/>
      <c r="D180" s="23"/>
      <c r="E180" s="23"/>
      <c r="F180" s="23"/>
      <c r="G180" s="23"/>
      <c r="H180" s="24"/>
      <c r="I180" s="24"/>
      <c r="J180" s="24"/>
      <c r="K180" s="24"/>
      <c r="L180" s="24"/>
      <c r="M180" s="24"/>
      <c r="N180" s="23"/>
      <c r="O180" s="24"/>
      <c r="P180" s="6"/>
      <c r="Q180" s="65">
        <f t="shared" si="55"/>
        <v>1</v>
      </c>
      <c r="R180" s="6" t="e">
        <f t="shared" si="61"/>
        <v>#N/A</v>
      </c>
      <c r="S180" s="6" t="e">
        <f t="shared" si="62"/>
        <v>#N/A</v>
      </c>
      <c r="T180" s="6" t="e">
        <f t="shared" si="63"/>
        <v>#N/A</v>
      </c>
      <c r="U180" s="6" t="e">
        <f t="shared" si="64"/>
        <v>#N/A</v>
      </c>
      <c r="V180" s="8" cm="1">
        <f t="array" ref="V180">IF(M180=0,0,IF(OR($DV$4=3,$DV$4=4),0,IF($DV$4=1,INDEX($DI$7:$DI$15,SUM(IF(M180&lt;$DH$7:$DH$15=TRUE,1,0))+1),VLOOKUP(M180,$DK$7:$DL$107,2,FALSE))))</f>
        <v>0</v>
      </c>
      <c r="W180" s="6" t="e">
        <f t="shared" si="53"/>
        <v>#N/A</v>
      </c>
      <c r="X180" s="65" cm="1">
        <f t="array" aca="1" ref="X180" ca="1">SUM(IF((IF(E180=0,INDIRECT(_xlfn.CONCAT($CQ$1,MATCH(F180,$CP$7:$CP$100,0)+6)):INDIRECT(_xlfn.CONCAT($CQ$1,MATCH(F180,$CP$7:$CP$100,0)+6+SUM(IF((F180=$CP$7:$CP$59)=TRUE,1,0))-1)),INDIRECT(_xlfn.CONCAT($CM$1,MATCH(E180,$CL$7:$CL$100,0)+6)):INDIRECT(_xlfn.CONCAT($CM$1,MATCH(E180,$CL$7:$CL$100,0)+6+SUM(IF((E180=$CL$7:$CL$59)=TRUE,1,0))-1)))*$S$3*$Q180)=0,0,1))</f>
        <v>2</v>
      </c>
      <c r="Y180" s="65" t="e" cm="1">
        <f t="array" aca="1" ref="Y180" ca="1">SUM(IF((TRANSPOSE(MMULT(MMULT(_xlfn.MUNIT(X180),IF(ROUND(MMULT(IF(E180=0,INDIRECT(_xlfn.CONCAT($CQ$1,MATCH(F180,$CP$7:$CP$100,0)+6)):INDIRECT(_xlfn.CONCAT($CQ$1,MATCH(F180,$CP$7:$CP$100,0)+6+SUM(IF((F180=$CP$7:$CP$59)=TRUE,1,0))-1)),INDIRECT(_xlfn.CONCAT($CM$1,MATCH(E180,$CL$7:$CL$100,0)+6)):INDIRECT(_xlfn.CONCAT($CM$1,MATCH(E180,$CL$7:$CL$100,0)+6+SUM(IF((E180=$CL$7:$CL$59)=TRUE,1,0))-1)))*$S$3*$Q180,1/TRANSPOSE(W180-INDIRECT(_xlfn.CONCAT($CI$1,MATCH(D180,$CH$7:$CH$100,0)+6)):INDIRECT(_xlfn.CONCAT($CI$1,MATCH(D180,$CH$7:$CH$100,0)+6+SUM(IF((D180=$CH$7:$CH$59)=TRUE,1,0))-1))*$R$3)),1)=1,1,0)),W180-INDIRECT(_xlfn.CONCAT($CI$1,MATCH(D180,$CH$7:$CH$100,0)+6)):INDIRECT(_xlfn.CONCAT($CI$1,MATCH(D180,$CH$7:$CH$100,0)+6+SUM(IF((D180=$CH$7:$CH$59)=TRUE,1,0))-1))*$R$3)))=0,0,1))</f>
        <v>#N/A</v>
      </c>
      <c r="Z180" s="65"/>
      <c r="AA180" s="65" t="str" cm="1">
        <f t="array" aca="1" ref="AA180" ca="1">IFERROR(ROUND(IF(_xlfn._xlws.SORT(TRANSPOSE(MMULT(MMULT(_xlfn.MUNIT(X180),IF(ROUND(MMULT(IF(E180=0,IF($DW$4=1,INDIRECT(_xlfn.CONCAT($CY$1,MATCH(F180,$CX$7:$CX$100,0)+6)):INDIRECT(_xlfn.CONCAT($CY$1,MATCH(F180,$CX$7:$CX$100,0)+6+SUM(IF((F180=$CX$7:$CX$59)=TRUE,1,0))-1)),INDIRECT(_xlfn.CONCAT($CQ$1,MATCH(F180,$CP$7:$CP$100,0)+6)):INDIRECT(_xlfn.CONCAT($CQ$1,MATCH(F180,$CP$7:$CP$100,0)+6+SUM(IF((F180=$CP$7:$CP$59)=TRUE,1,0))-1))),IF(OR($DW$4=2,$DW$4=3),INDIRECT(_xlfn.CONCAT($CU$1,MATCH(E180,$CT$7:$CT$100,0)+6)):INDIRECT(_xlfn.CONCAT($CU$1,MATCH(E180,$CT$7:$CT$100,0)+6+SUM(IF((E180=$CT$7:$CT$59)=TRUE,1,0))-1)),INDIRECT(_xlfn.CONCAT($CM$1,MATCH(E180,$CL$7:$CL$100,0)+6)):INDIRECT(_xlfn.CONCAT($CM$1,MATCH(E180,$CL$7:$CL$100,0)+6+SUM(IF((E180=$CL$7:$CL$59)=TRUE,1,0))-1))))*$S$3*IF(AND($DV$4=4,F180=0),1.1,1),1/TRANSPOSE(W180-INDIRECT(_xlfn.CONCAT($CI$1,MATCH(D180,$CH$7:$CH$100,0)+6)):INDIRECT(_xlfn.CONCAT($CI$1,MATCH(D180,$CH$7:$CH$100,0)+6+SUM(IF((D180=$CH$7:$CH$59)=TRUE,1,0))-1))*$R$3)),3)=1,1,0)),W180-INDIRECT(_xlfn.CONCAT($CI$1,MATCH(D180,$CH$7:$CH$100,0)+6)):INDIRECT(_xlfn.CONCAT($CI$1,MATCH(D180,$CH$7:$CH$100,0)+6+SUM(IF((D180=$CH$7:$CH$59)=TRUE,1,0))-1))*$R$3))/($S$3*$Q180),1,-1,TRUE)=0,"",_xlfn._xlws.SORT(TRANSPOSE(MMULT(MMULT(_xlfn.MUNIT(X180),IF(ROUND(MMULT(IF(E180=0,IF($DW$4=1,INDIRECT(_xlfn.CONCAT($CY$1,MATCH(F180,$CX$7:$CX$100,0)+6)):INDIRECT(_xlfn.CONCAT($CY$1,MATCH(F180,$CX$7:$CX$100,0)+6+SUM(IF((F180=$CX$7:$CX$59)=TRUE,1,0))-1)),INDIRECT(_xlfn.CONCAT($CQ$1,MATCH(F180,$CP$7:$CP$100,0)+6)):INDIRECT(_xlfn.CONCAT($CQ$1,MATCH(F180,$CP$7:$CP$100,0)+6+SUM(IF((F180=$CP$7:$CP$59)=TRUE,1,0))-1))),IF(OR($DW$4=2,$DW$4=3),INDIRECT(_xlfn.CONCAT($CU$1,MATCH(E180,$CT$7:$CT$100,0)+6)):INDIRECT(_xlfn.CONCAT($CU$1,MATCH(E180,$CT$7:$CT$100,0)+6+SUM(IF((E180=$CT$7:$CT$59)=TRUE,1,0))-1)),INDIRECT(_xlfn.CONCAT($CM$1,MATCH(E180,$CL$7:$CL$100,0)+6)):INDIRECT(_xlfn.CONCAT($CM$1,MATCH(E180,$CL$7:$CL$100,0)+6+SUM(IF((E180=$CL$7:$CL$59)=TRUE,1,0))-1))))*$S$3*IF(AND($DV$4=4,F180=0),1.1,1),1/TRANSPOSE(W180-INDIRECT(_xlfn.CONCAT($CI$1,MATCH(D180,$CH$7:$CH$100,0)+6)):INDIRECT(_xlfn.CONCAT($CI$1,MATCH(D180,$CH$7:$CH$100,0)+6+SUM(IF((D180=$CH$7:$CH$59)=TRUE,1,0))-1))*$R$3)),3)=1,1,0)),W180-INDIRECT(_xlfn.CONCAT($CI$1,MATCH(D180,$CH$7:$CH$100,0)+6)):INDIRECT(_xlfn.CONCAT($CI$1,MATCH(D180,$CH$7:$CH$100,0)+6+SUM(IF((D180=$CH$7:$CH$59)=TRUE,1,0))-1))*$R$3))/($S$3*$Q180),1,-1,TRUE)),1),"")</f>
        <v/>
      </c>
      <c r="AB180" s="65"/>
      <c r="AC180" s="65"/>
      <c r="AD180" s="65"/>
      <c r="AE180" s="65"/>
      <c r="AF180" s="65"/>
      <c r="AG180" s="65"/>
      <c r="AH180" s="65"/>
      <c r="AI180" s="6"/>
      <c r="AJ180" s="28" t="str">
        <f t="shared" ca="1" si="65"/>
        <v/>
      </c>
      <c r="AK180" s="29" t="str">
        <f t="shared" si="66"/>
        <v/>
      </c>
      <c r="AL180" s="29" t="str">
        <f t="shared" si="67"/>
        <v/>
      </c>
      <c r="AM180" s="29" t="str">
        <f t="shared" si="68"/>
        <v/>
      </c>
      <c r="AN180" s="112" t="str">
        <f t="shared" si="69"/>
        <v/>
      </c>
      <c r="AO180" s="28" t="str">
        <f t="shared" ca="1" si="56"/>
        <v/>
      </c>
      <c r="AP180" s="29" t="str">
        <f t="shared" si="57"/>
        <v/>
      </c>
      <c r="AQ180" s="29" t="str">
        <f t="shared" si="58"/>
        <v/>
      </c>
      <c r="AR180" s="29" t="str">
        <f t="shared" si="59"/>
        <v/>
      </c>
      <c r="AS180" s="30" t="str">
        <f t="shared" si="60"/>
        <v/>
      </c>
      <c r="AT180" s="6"/>
      <c r="AU180" s="20"/>
      <c r="AV180" s="20"/>
      <c r="AW180" s="44">
        <f t="shared" si="70"/>
        <v>12</v>
      </c>
      <c r="AX180" s="35" t="e">
        <f t="shared" si="71"/>
        <v>#N/A</v>
      </c>
      <c r="AY180" s="35" t="e" cm="1">
        <f t="array" ref="AY180">_xlfn.XMATCH(1,IF(IF((AU180=$DP$24:$EO$24)=TRUE,1,0)+IF((AV180=$DP$25:$EO$25)=TRUE,1,0)=2,1,0))</f>
        <v>#N/A</v>
      </c>
      <c r="AZ180" s="35" t="str" cm="1">
        <f t="array" aca="1" ref="AZ180:BD180" ca="1">AJ180:AN180</f>
        <v/>
      </c>
      <c r="BA180" s="35" t="str">
        <f ca="1"/>
        <v/>
      </c>
      <c r="BB180" s="35" t="str">
        <f ca="1"/>
        <v/>
      </c>
      <c r="BC180" s="35" t="str">
        <f ca="1"/>
        <v/>
      </c>
      <c r="BD180" s="35" t="str">
        <f ca="1"/>
        <v/>
      </c>
      <c r="BE180" s="35">
        <f t="shared" si="72"/>
        <v>0</v>
      </c>
      <c r="BF180" s="35" t="e" cm="1">
        <f t="array" ref="BF180">IF(AND(BE180=1,AX180&lt;&gt;1),VLOOKUP(E180,변환표준점수!$H$8:$O$60,_xlfn.XMATCH('표점 계산기'!$AU180,변환표준점수!$I$6:$O$6)+1,FALSE),IF(AND($E180=0,$DW$4=1),INDEX($CQ$7:$CQ$73,SUM(IF(AO180=$CY$7:$CY$59,ROW($A$1:$A$50),0))),IF(AND($E180&lt;&gt;0,$DW$4&lt;&gt;1),INDEX($CM$7:$CM$73,SUM(IF(AO180=$CU$7:$CU$59,ROW($A$1:$A$50),0))),AO180:AS180)))</f>
        <v>#N/A</v>
      </c>
      <c r="BG180" s="35"/>
      <c r="BH180" s="35"/>
      <c r="BI180" s="35"/>
      <c r="BJ180" s="35"/>
      <c r="BK180" s="35" t="e">
        <f>VLOOKUP(G180,변환표준점수!$X$8:$AM$16,_xlfn.XMATCH(AU180,변환표준점수!$Y$5:$AM$5)+IF(OR(AW180=6,AW180=7,AW180=10,AW180=11),IF(AX180=1,0,1),0)+1,FALSE)</f>
        <v>#N/A</v>
      </c>
      <c r="BL180" s="35" t="e">
        <f>VLOOKUP(H180,변환표준점수!$AO$8:$BE$16,_xlfn.XMATCH(AU180,변환표준점수!$AP$5:$BE$5)+IF(OR(AW180=3,AW180=6,AW180=8,AW180=9,AW180=10),IF(AX180=1,0,1),0)+1,FALSE)</f>
        <v>#N/A</v>
      </c>
      <c r="BM180" s="35" t="e">
        <f>IF(I180=0,VLOOKUP(K180,변환표준점수!$BU$8:$CF$62,'표점 계산기'!$AW180+1,FALSE),VLOOKUP(I180,변환표준점수!$BH$8:$BS$62,'표점 계산기'!$AW180+1,FALSE))</f>
        <v>#N/A</v>
      </c>
      <c r="BN180" s="35" t="e">
        <f>IF(J180=0,VLOOKUP(L180,변환표준점수!$BU$8:$CF$62,'표점 계산기'!$AW180+1,FALSE),VLOOKUP(J180,변환표준점수!$BH$8:$BS$62,'표점 계산기'!$AW180+1,FALSE))</f>
        <v>#N/A</v>
      </c>
      <c r="BO180" s="35" cm="1">
        <f t="array" ref="BO180">IF(M180=0,0,IF(OR(AW180=3,AW180=4),0,IF(AW180=1,INDEX($DI$7:$DI$15,SUM(IF(M180&lt;$DH$7:$DH$15=TRUE,1,0))+1),VLOOKUP(M180,변환표준점수!$BH$8:$BS$62,'표점 계산기'!AW180+1,FALSE))))</f>
        <v>0</v>
      </c>
      <c r="BP180" s="35" t="e" cm="1">
        <f t="array" ref="BP180">INDEX($DP$24:$EO$31,COLUMN(C175),$AY180)</f>
        <v>#N/A</v>
      </c>
      <c r="BQ180" s="35" t="e" cm="1">
        <f t="array" ref="BQ180">INDEX($DP$24:$EO$31,COLUMN(D175),$AY180)</f>
        <v>#N/A</v>
      </c>
      <c r="BR180" s="35" t="e" cm="1">
        <f t="array" ref="BR180">INDEX($DP$24:$EO$31,COLUMN(E175),$AY180)</f>
        <v>#N/A</v>
      </c>
      <c r="BS180" s="35" t="e" cm="1">
        <f t="array" ref="BS180">INDEX($DP$24:$EO$31,COLUMN(F175),$AY180)</f>
        <v>#N/A</v>
      </c>
      <c r="BT180" s="35" t="e" cm="1">
        <f t="array" ref="BT180">INDEX($DP$24:$EO$31,COLUMN(G175),$AY180)</f>
        <v>#N/A</v>
      </c>
      <c r="BU180" s="35" t="e" cm="1">
        <f t="array" ref="BU180">INDEX($DP$24:$EO$31,COLUMN(H175),$AY180)</f>
        <v>#N/A</v>
      </c>
      <c r="BV180" s="59" t="str" cm="1">
        <f t="array" aca="1" ref="BV180:BZ180" ca="1">IFERROR(ROUND(IF(IFERROR(BF180:BJ180/BF180:BJ180,0)=1,(IFERROR(AZ180:BD180*BP180,0)+IFERROR(BF180:BJ180*BQ180,0)+(SUM(BM180:BO180)-MIN(BM180:BO180))*BR180+BK180*BS180+BL180*BT180)*BU180+BK180*(1-BS180)+BL180*(1-BT180)+IF(AW180=1,BO180,0),""),2),"")</f>
        <v/>
      </c>
      <c r="BW180" s="48" t="str">
        <f ca="1"/>
        <v/>
      </c>
      <c r="BX180" s="48" t="str">
        <f ca="1"/>
        <v/>
      </c>
      <c r="BY180" s="48" t="str">
        <f ca="1"/>
        <v/>
      </c>
      <c r="BZ180" s="60" t="str">
        <f ca="1"/>
        <v/>
      </c>
      <c r="CA180" s="6"/>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6"/>
      <c r="DV180" s="6"/>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row>
    <row r="181" spans="1:162" x14ac:dyDescent="0.3">
      <c r="A181" s="5"/>
      <c r="B181" s="17" t="str">
        <f t="shared" si="54"/>
        <v/>
      </c>
      <c r="C181" s="23"/>
      <c r="D181" s="23"/>
      <c r="E181" s="23"/>
      <c r="F181" s="23"/>
      <c r="G181" s="23"/>
      <c r="H181" s="24"/>
      <c r="I181" s="24"/>
      <c r="J181" s="24"/>
      <c r="K181" s="24"/>
      <c r="L181" s="24"/>
      <c r="M181" s="24"/>
      <c r="N181" s="23"/>
      <c r="O181" s="24"/>
      <c r="P181" s="6"/>
      <c r="Q181" s="65">
        <f t="shared" si="55"/>
        <v>1</v>
      </c>
      <c r="R181" s="6" t="e">
        <f t="shared" si="61"/>
        <v>#N/A</v>
      </c>
      <c r="S181" s="6" t="e">
        <f t="shared" si="62"/>
        <v>#N/A</v>
      </c>
      <c r="T181" s="6" t="e">
        <f t="shared" si="63"/>
        <v>#N/A</v>
      </c>
      <c r="U181" s="6" t="e">
        <f t="shared" si="64"/>
        <v>#N/A</v>
      </c>
      <c r="V181" s="8" cm="1">
        <f t="array" ref="V181">IF(M181=0,0,IF(OR($DV$4=3,$DV$4=4),0,IF($DV$4=1,INDEX($DI$7:$DI$15,SUM(IF(M181&lt;$DH$7:$DH$15=TRUE,1,0))+1),VLOOKUP(M181,$DK$7:$DL$107,2,FALSE))))</f>
        <v>0</v>
      </c>
      <c r="W181" s="6" t="e">
        <f t="shared" si="53"/>
        <v>#N/A</v>
      </c>
      <c r="X181" s="65" cm="1">
        <f t="array" aca="1" ref="X181" ca="1">SUM(IF((IF(E181=0,INDIRECT(_xlfn.CONCAT($CQ$1,MATCH(F181,$CP$7:$CP$100,0)+6)):INDIRECT(_xlfn.CONCAT($CQ$1,MATCH(F181,$CP$7:$CP$100,0)+6+SUM(IF((F181=$CP$7:$CP$59)=TRUE,1,0))-1)),INDIRECT(_xlfn.CONCAT($CM$1,MATCH(E181,$CL$7:$CL$100,0)+6)):INDIRECT(_xlfn.CONCAT($CM$1,MATCH(E181,$CL$7:$CL$100,0)+6+SUM(IF((E181=$CL$7:$CL$59)=TRUE,1,0))-1)))*$S$3*$Q181)=0,0,1))</f>
        <v>2</v>
      </c>
      <c r="Y181" s="65" t="e" cm="1">
        <f t="array" aca="1" ref="Y181" ca="1">SUM(IF((TRANSPOSE(MMULT(MMULT(_xlfn.MUNIT(X181),IF(ROUND(MMULT(IF(E181=0,INDIRECT(_xlfn.CONCAT($CQ$1,MATCH(F181,$CP$7:$CP$100,0)+6)):INDIRECT(_xlfn.CONCAT($CQ$1,MATCH(F181,$CP$7:$CP$100,0)+6+SUM(IF((F181=$CP$7:$CP$59)=TRUE,1,0))-1)),INDIRECT(_xlfn.CONCAT($CM$1,MATCH(E181,$CL$7:$CL$100,0)+6)):INDIRECT(_xlfn.CONCAT($CM$1,MATCH(E181,$CL$7:$CL$100,0)+6+SUM(IF((E181=$CL$7:$CL$59)=TRUE,1,0))-1)))*$S$3*$Q181,1/TRANSPOSE(W181-INDIRECT(_xlfn.CONCAT($CI$1,MATCH(D181,$CH$7:$CH$100,0)+6)):INDIRECT(_xlfn.CONCAT($CI$1,MATCH(D181,$CH$7:$CH$100,0)+6+SUM(IF((D181=$CH$7:$CH$59)=TRUE,1,0))-1))*$R$3)),1)=1,1,0)),W181-INDIRECT(_xlfn.CONCAT($CI$1,MATCH(D181,$CH$7:$CH$100,0)+6)):INDIRECT(_xlfn.CONCAT($CI$1,MATCH(D181,$CH$7:$CH$100,0)+6+SUM(IF((D181=$CH$7:$CH$59)=TRUE,1,0))-1))*$R$3)))=0,0,1))</f>
        <v>#N/A</v>
      </c>
      <c r="Z181" s="65"/>
      <c r="AA181" s="65" t="str" cm="1">
        <f t="array" aca="1" ref="AA181" ca="1">IFERROR(ROUND(IF(_xlfn._xlws.SORT(TRANSPOSE(MMULT(MMULT(_xlfn.MUNIT(X181),IF(ROUND(MMULT(IF(E181=0,IF($DW$4=1,INDIRECT(_xlfn.CONCAT($CY$1,MATCH(F181,$CX$7:$CX$100,0)+6)):INDIRECT(_xlfn.CONCAT($CY$1,MATCH(F181,$CX$7:$CX$100,0)+6+SUM(IF((F181=$CX$7:$CX$59)=TRUE,1,0))-1)),INDIRECT(_xlfn.CONCAT($CQ$1,MATCH(F181,$CP$7:$CP$100,0)+6)):INDIRECT(_xlfn.CONCAT($CQ$1,MATCH(F181,$CP$7:$CP$100,0)+6+SUM(IF((F181=$CP$7:$CP$59)=TRUE,1,0))-1))),IF(OR($DW$4=2,$DW$4=3),INDIRECT(_xlfn.CONCAT($CU$1,MATCH(E181,$CT$7:$CT$100,0)+6)):INDIRECT(_xlfn.CONCAT($CU$1,MATCH(E181,$CT$7:$CT$100,0)+6+SUM(IF((E181=$CT$7:$CT$59)=TRUE,1,0))-1)),INDIRECT(_xlfn.CONCAT($CM$1,MATCH(E181,$CL$7:$CL$100,0)+6)):INDIRECT(_xlfn.CONCAT($CM$1,MATCH(E181,$CL$7:$CL$100,0)+6+SUM(IF((E181=$CL$7:$CL$59)=TRUE,1,0))-1))))*$S$3*IF(AND($DV$4=4,F181=0),1.1,1),1/TRANSPOSE(W181-INDIRECT(_xlfn.CONCAT($CI$1,MATCH(D181,$CH$7:$CH$100,0)+6)):INDIRECT(_xlfn.CONCAT($CI$1,MATCH(D181,$CH$7:$CH$100,0)+6+SUM(IF((D181=$CH$7:$CH$59)=TRUE,1,0))-1))*$R$3)),3)=1,1,0)),W181-INDIRECT(_xlfn.CONCAT($CI$1,MATCH(D181,$CH$7:$CH$100,0)+6)):INDIRECT(_xlfn.CONCAT($CI$1,MATCH(D181,$CH$7:$CH$100,0)+6+SUM(IF((D181=$CH$7:$CH$59)=TRUE,1,0))-1))*$R$3))/($S$3*$Q181),1,-1,TRUE)=0,"",_xlfn._xlws.SORT(TRANSPOSE(MMULT(MMULT(_xlfn.MUNIT(X181),IF(ROUND(MMULT(IF(E181=0,IF($DW$4=1,INDIRECT(_xlfn.CONCAT($CY$1,MATCH(F181,$CX$7:$CX$100,0)+6)):INDIRECT(_xlfn.CONCAT($CY$1,MATCH(F181,$CX$7:$CX$100,0)+6+SUM(IF((F181=$CX$7:$CX$59)=TRUE,1,0))-1)),INDIRECT(_xlfn.CONCAT($CQ$1,MATCH(F181,$CP$7:$CP$100,0)+6)):INDIRECT(_xlfn.CONCAT($CQ$1,MATCH(F181,$CP$7:$CP$100,0)+6+SUM(IF((F181=$CP$7:$CP$59)=TRUE,1,0))-1))),IF(OR($DW$4=2,$DW$4=3),INDIRECT(_xlfn.CONCAT($CU$1,MATCH(E181,$CT$7:$CT$100,0)+6)):INDIRECT(_xlfn.CONCAT($CU$1,MATCH(E181,$CT$7:$CT$100,0)+6+SUM(IF((E181=$CT$7:$CT$59)=TRUE,1,0))-1)),INDIRECT(_xlfn.CONCAT($CM$1,MATCH(E181,$CL$7:$CL$100,0)+6)):INDIRECT(_xlfn.CONCAT($CM$1,MATCH(E181,$CL$7:$CL$100,0)+6+SUM(IF((E181=$CL$7:$CL$59)=TRUE,1,0))-1))))*$S$3*IF(AND($DV$4=4,F181=0),1.1,1),1/TRANSPOSE(W181-INDIRECT(_xlfn.CONCAT($CI$1,MATCH(D181,$CH$7:$CH$100,0)+6)):INDIRECT(_xlfn.CONCAT($CI$1,MATCH(D181,$CH$7:$CH$100,0)+6+SUM(IF((D181=$CH$7:$CH$59)=TRUE,1,0))-1))*$R$3)),3)=1,1,0)),W181-INDIRECT(_xlfn.CONCAT($CI$1,MATCH(D181,$CH$7:$CH$100,0)+6)):INDIRECT(_xlfn.CONCAT($CI$1,MATCH(D181,$CH$7:$CH$100,0)+6+SUM(IF((D181=$CH$7:$CH$59)=TRUE,1,0))-1))*$R$3))/($S$3*$Q181),1,-1,TRUE)),1),"")</f>
        <v/>
      </c>
      <c r="AB181" s="65"/>
      <c r="AC181" s="65"/>
      <c r="AD181" s="65"/>
      <c r="AE181" s="65"/>
      <c r="AF181" s="65"/>
      <c r="AG181" s="65"/>
      <c r="AH181" s="65"/>
      <c r="AI181" s="6"/>
      <c r="AJ181" s="28" t="str">
        <f t="shared" ca="1" si="65"/>
        <v/>
      </c>
      <c r="AK181" s="29" t="str">
        <f t="shared" si="66"/>
        <v/>
      </c>
      <c r="AL181" s="29" t="str">
        <f t="shared" si="67"/>
        <v/>
      </c>
      <c r="AM181" s="29" t="str">
        <f t="shared" si="68"/>
        <v/>
      </c>
      <c r="AN181" s="112" t="str">
        <f t="shared" si="69"/>
        <v/>
      </c>
      <c r="AO181" s="28" t="str">
        <f t="shared" ca="1" si="56"/>
        <v/>
      </c>
      <c r="AP181" s="29" t="str">
        <f t="shared" si="57"/>
        <v/>
      </c>
      <c r="AQ181" s="29" t="str">
        <f t="shared" si="58"/>
        <v/>
      </c>
      <c r="AR181" s="29" t="str">
        <f t="shared" si="59"/>
        <v/>
      </c>
      <c r="AS181" s="30" t="str">
        <f t="shared" si="60"/>
        <v/>
      </c>
      <c r="AT181" s="6"/>
      <c r="AU181" s="20"/>
      <c r="AV181" s="20"/>
      <c r="AW181" s="44">
        <f t="shared" si="70"/>
        <v>12</v>
      </c>
      <c r="AX181" s="35" t="e">
        <f t="shared" si="71"/>
        <v>#N/A</v>
      </c>
      <c r="AY181" s="35" t="e" cm="1">
        <f t="array" ref="AY181">_xlfn.XMATCH(1,IF(IF((AU181=$DP$24:$EO$24)=TRUE,1,0)+IF((AV181=$DP$25:$EO$25)=TRUE,1,0)=2,1,0))</f>
        <v>#N/A</v>
      </c>
      <c r="AZ181" s="35" t="str" cm="1">
        <f t="array" aca="1" ref="AZ181:BD181" ca="1">AJ181:AN181</f>
        <v/>
      </c>
      <c r="BA181" s="35" t="str">
        <f ca="1"/>
        <v/>
      </c>
      <c r="BB181" s="35" t="str">
        <f ca="1"/>
        <v/>
      </c>
      <c r="BC181" s="35" t="str">
        <f ca="1"/>
        <v/>
      </c>
      <c r="BD181" s="35" t="str">
        <f ca="1"/>
        <v/>
      </c>
      <c r="BE181" s="35">
        <f t="shared" si="72"/>
        <v>0</v>
      </c>
      <c r="BF181" s="35" t="e" cm="1">
        <f t="array" ref="BF181">IF(AND(BE181=1,AX181&lt;&gt;1),VLOOKUP(E181,변환표준점수!$H$8:$O$60,_xlfn.XMATCH('표점 계산기'!$AU181,변환표준점수!$I$6:$O$6)+1,FALSE),IF(AND($E181=0,$DW$4=1),INDEX($CQ$7:$CQ$73,SUM(IF(AO181=$CY$7:$CY$59,ROW($A$1:$A$50),0))),IF(AND($E181&lt;&gt;0,$DW$4&lt;&gt;1),INDEX($CM$7:$CM$73,SUM(IF(AO181=$CU$7:$CU$59,ROW($A$1:$A$50),0))),AO181:AS181)))</f>
        <v>#N/A</v>
      </c>
      <c r="BG181" s="35"/>
      <c r="BH181" s="35"/>
      <c r="BI181" s="35"/>
      <c r="BJ181" s="35"/>
      <c r="BK181" s="35" t="e">
        <f>VLOOKUP(G181,변환표준점수!$X$8:$AM$16,_xlfn.XMATCH(AU181,변환표준점수!$Y$5:$AM$5)+IF(OR(AW181=6,AW181=7,AW181=10,AW181=11),IF(AX181=1,0,1),0)+1,FALSE)</f>
        <v>#N/A</v>
      </c>
      <c r="BL181" s="35" t="e">
        <f>VLOOKUP(H181,변환표준점수!$AO$8:$BE$16,_xlfn.XMATCH(AU181,변환표준점수!$AP$5:$BE$5)+IF(OR(AW181=3,AW181=6,AW181=8,AW181=9,AW181=10),IF(AX181=1,0,1),0)+1,FALSE)</f>
        <v>#N/A</v>
      </c>
      <c r="BM181" s="35" t="e">
        <f>IF(I181=0,VLOOKUP(K181,변환표준점수!$BU$8:$CF$62,'표점 계산기'!$AW181+1,FALSE),VLOOKUP(I181,변환표준점수!$BH$8:$BS$62,'표점 계산기'!$AW181+1,FALSE))</f>
        <v>#N/A</v>
      </c>
      <c r="BN181" s="35" t="e">
        <f>IF(J181=0,VLOOKUP(L181,변환표준점수!$BU$8:$CF$62,'표점 계산기'!$AW181+1,FALSE),VLOOKUP(J181,변환표준점수!$BH$8:$BS$62,'표점 계산기'!$AW181+1,FALSE))</f>
        <v>#N/A</v>
      </c>
      <c r="BO181" s="35" cm="1">
        <f t="array" ref="BO181">IF(M181=0,0,IF(OR(AW181=3,AW181=4),0,IF(AW181=1,INDEX($DI$7:$DI$15,SUM(IF(M181&lt;$DH$7:$DH$15=TRUE,1,0))+1),VLOOKUP(M181,변환표준점수!$BH$8:$BS$62,'표점 계산기'!AW181+1,FALSE))))</f>
        <v>0</v>
      </c>
      <c r="BP181" s="35" t="e" cm="1">
        <f t="array" ref="BP181">INDEX($DP$24:$EO$31,COLUMN(C176),$AY181)</f>
        <v>#N/A</v>
      </c>
      <c r="BQ181" s="35" t="e" cm="1">
        <f t="array" ref="BQ181">INDEX($DP$24:$EO$31,COLUMN(D176),$AY181)</f>
        <v>#N/A</v>
      </c>
      <c r="BR181" s="35" t="e" cm="1">
        <f t="array" ref="BR181">INDEX($DP$24:$EO$31,COLUMN(E176),$AY181)</f>
        <v>#N/A</v>
      </c>
      <c r="BS181" s="35" t="e" cm="1">
        <f t="array" ref="BS181">INDEX($DP$24:$EO$31,COLUMN(F176),$AY181)</f>
        <v>#N/A</v>
      </c>
      <c r="BT181" s="35" t="e" cm="1">
        <f t="array" ref="BT181">INDEX($DP$24:$EO$31,COLUMN(G176),$AY181)</f>
        <v>#N/A</v>
      </c>
      <c r="BU181" s="35" t="e" cm="1">
        <f t="array" ref="BU181">INDEX($DP$24:$EO$31,COLUMN(H176),$AY181)</f>
        <v>#N/A</v>
      </c>
      <c r="BV181" s="59" t="str" cm="1">
        <f t="array" aca="1" ref="BV181:BZ181" ca="1">IFERROR(ROUND(IF(IFERROR(BF181:BJ181/BF181:BJ181,0)=1,(IFERROR(AZ181:BD181*BP181,0)+IFERROR(BF181:BJ181*BQ181,0)+(SUM(BM181:BO181)-MIN(BM181:BO181))*BR181+BK181*BS181+BL181*BT181)*BU181+BK181*(1-BS181)+BL181*(1-BT181)+IF(AW181=1,BO181,0),""),2),"")</f>
        <v/>
      </c>
      <c r="BW181" s="48" t="str">
        <f ca="1"/>
        <v/>
      </c>
      <c r="BX181" s="48" t="str">
        <f ca="1"/>
        <v/>
      </c>
      <c r="BY181" s="48" t="str">
        <f ca="1"/>
        <v/>
      </c>
      <c r="BZ181" s="60" t="str">
        <f ca="1"/>
        <v/>
      </c>
      <c r="CA181" s="6"/>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6"/>
      <c r="DV181" s="6"/>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row>
    <row r="182" spans="1:162" x14ac:dyDescent="0.3">
      <c r="A182" s="5"/>
      <c r="B182" s="17" t="str">
        <f t="shared" si="54"/>
        <v/>
      </c>
      <c r="C182" s="23"/>
      <c r="D182" s="23"/>
      <c r="E182" s="23"/>
      <c r="F182" s="23"/>
      <c r="G182" s="23"/>
      <c r="H182" s="24"/>
      <c r="I182" s="24"/>
      <c r="J182" s="24"/>
      <c r="K182" s="24"/>
      <c r="L182" s="24"/>
      <c r="M182" s="24"/>
      <c r="N182" s="23"/>
      <c r="O182" s="24"/>
      <c r="P182" s="6"/>
      <c r="Q182" s="65">
        <f t="shared" si="55"/>
        <v>1</v>
      </c>
      <c r="R182" s="6" t="e">
        <f t="shared" si="61"/>
        <v>#N/A</v>
      </c>
      <c r="S182" s="6" t="e">
        <f t="shared" si="62"/>
        <v>#N/A</v>
      </c>
      <c r="T182" s="6" t="e">
        <f t="shared" si="63"/>
        <v>#N/A</v>
      </c>
      <c r="U182" s="6" t="e">
        <f t="shared" si="64"/>
        <v>#N/A</v>
      </c>
      <c r="V182" s="8" cm="1">
        <f t="array" ref="V182">IF(M182=0,0,IF(OR($DV$4=3,$DV$4=4),0,IF($DV$4=1,INDEX($DI$7:$DI$15,SUM(IF(M182&lt;$DH$7:$DH$15=TRUE,1,0))+1),VLOOKUP(M182,$DK$7:$DL$107,2,FALSE))))</f>
        <v>0</v>
      </c>
      <c r="W182" s="6" t="e">
        <f t="shared" si="53"/>
        <v>#N/A</v>
      </c>
      <c r="X182" s="65" cm="1">
        <f t="array" aca="1" ref="X182" ca="1">SUM(IF((IF(E182=0,INDIRECT(_xlfn.CONCAT($CQ$1,MATCH(F182,$CP$7:$CP$100,0)+6)):INDIRECT(_xlfn.CONCAT($CQ$1,MATCH(F182,$CP$7:$CP$100,0)+6+SUM(IF((F182=$CP$7:$CP$59)=TRUE,1,0))-1)),INDIRECT(_xlfn.CONCAT($CM$1,MATCH(E182,$CL$7:$CL$100,0)+6)):INDIRECT(_xlfn.CONCAT($CM$1,MATCH(E182,$CL$7:$CL$100,0)+6+SUM(IF((E182=$CL$7:$CL$59)=TRUE,1,0))-1)))*$S$3*$Q182)=0,0,1))</f>
        <v>2</v>
      </c>
      <c r="Y182" s="65" t="e" cm="1">
        <f t="array" aca="1" ref="Y182" ca="1">SUM(IF((TRANSPOSE(MMULT(MMULT(_xlfn.MUNIT(X182),IF(ROUND(MMULT(IF(E182=0,INDIRECT(_xlfn.CONCAT($CQ$1,MATCH(F182,$CP$7:$CP$100,0)+6)):INDIRECT(_xlfn.CONCAT($CQ$1,MATCH(F182,$CP$7:$CP$100,0)+6+SUM(IF((F182=$CP$7:$CP$59)=TRUE,1,0))-1)),INDIRECT(_xlfn.CONCAT($CM$1,MATCH(E182,$CL$7:$CL$100,0)+6)):INDIRECT(_xlfn.CONCAT($CM$1,MATCH(E182,$CL$7:$CL$100,0)+6+SUM(IF((E182=$CL$7:$CL$59)=TRUE,1,0))-1)))*$S$3*$Q182,1/TRANSPOSE(W182-INDIRECT(_xlfn.CONCAT($CI$1,MATCH(D182,$CH$7:$CH$100,0)+6)):INDIRECT(_xlfn.CONCAT($CI$1,MATCH(D182,$CH$7:$CH$100,0)+6+SUM(IF((D182=$CH$7:$CH$59)=TRUE,1,0))-1))*$R$3)),1)=1,1,0)),W182-INDIRECT(_xlfn.CONCAT($CI$1,MATCH(D182,$CH$7:$CH$100,0)+6)):INDIRECT(_xlfn.CONCAT($CI$1,MATCH(D182,$CH$7:$CH$100,0)+6+SUM(IF((D182=$CH$7:$CH$59)=TRUE,1,0))-1))*$R$3)))=0,0,1))</f>
        <v>#N/A</v>
      </c>
      <c r="Z182" s="65"/>
      <c r="AA182" s="65" t="str" cm="1">
        <f t="array" aca="1" ref="AA182" ca="1">IFERROR(ROUND(IF(_xlfn._xlws.SORT(TRANSPOSE(MMULT(MMULT(_xlfn.MUNIT(X182),IF(ROUND(MMULT(IF(E182=0,IF($DW$4=1,INDIRECT(_xlfn.CONCAT($CY$1,MATCH(F182,$CX$7:$CX$100,0)+6)):INDIRECT(_xlfn.CONCAT($CY$1,MATCH(F182,$CX$7:$CX$100,0)+6+SUM(IF((F182=$CX$7:$CX$59)=TRUE,1,0))-1)),INDIRECT(_xlfn.CONCAT($CQ$1,MATCH(F182,$CP$7:$CP$100,0)+6)):INDIRECT(_xlfn.CONCAT($CQ$1,MATCH(F182,$CP$7:$CP$100,0)+6+SUM(IF((F182=$CP$7:$CP$59)=TRUE,1,0))-1))),IF(OR($DW$4=2,$DW$4=3),INDIRECT(_xlfn.CONCAT($CU$1,MATCH(E182,$CT$7:$CT$100,0)+6)):INDIRECT(_xlfn.CONCAT($CU$1,MATCH(E182,$CT$7:$CT$100,0)+6+SUM(IF((E182=$CT$7:$CT$59)=TRUE,1,0))-1)),INDIRECT(_xlfn.CONCAT($CM$1,MATCH(E182,$CL$7:$CL$100,0)+6)):INDIRECT(_xlfn.CONCAT($CM$1,MATCH(E182,$CL$7:$CL$100,0)+6+SUM(IF((E182=$CL$7:$CL$59)=TRUE,1,0))-1))))*$S$3*IF(AND($DV$4=4,F182=0),1.1,1),1/TRANSPOSE(W182-INDIRECT(_xlfn.CONCAT($CI$1,MATCH(D182,$CH$7:$CH$100,0)+6)):INDIRECT(_xlfn.CONCAT($CI$1,MATCH(D182,$CH$7:$CH$100,0)+6+SUM(IF((D182=$CH$7:$CH$59)=TRUE,1,0))-1))*$R$3)),3)=1,1,0)),W182-INDIRECT(_xlfn.CONCAT($CI$1,MATCH(D182,$CH$7:$CH$100,0)+6)):INDIRECT(_xlfn.CONCAT($CI$1,MATCH(D182,$CH$7:$CH$100,0)+6+SUM(IF((D182=$CH$7:$CH$59)=TRUE,1,0))-1))*$R$3))/($S$3*$Q182),1,-1,TRUE)=0,"",_xlfn._xlws.SORT(TRANSPOSE(MMULT(MMULT(_xlfn.MUNIT(X182),IF(ROUND(MMULT(IF(E182=0,IF($DW$4=1,INDIRECT(_xlfn.CONCAT($CY$1,MATCH(F182,$CX$7:$CX$100,0)+6)):INDIRECT(_xlfn.CONCAT($CY$1,MATCH(F182,$CX$7:$CX$100,0)+6+SUM(IF((F182=$CX$7:$CX$59)=TRUE,1,0))-1)),INDIRECT(_xlfn.CONCAT($CQ$1,MATCH(F182,$CP$7:$CP$100,0)+6)):INDIRECT(_xlfn.CONCAT($CQ$1,MATCH(F182,$CP$7:$CP$100,0)+6+SUM(IF((F182=$CP$7:$CP$59)=TRUE,1,0))-1))),IF(OR($DW$4=2,$DW$4=3),INDIRECT(_xlfn.CONCAT($CU$1,MATCH(E182,$CT$7:$CT$100,0)+6)):INDIRECT(_xlfn.CONCAT($CU$1,MATCH(E182,$CT$7:$CT$100,0)+6+SUM(IF((E182=$CT$7:$CT$59)=TRUE,1,0))-1)),INDIRECT(_xlfn.CONCAT($CM$1,MATCH(E182,$CL$7:$CL$100,0)+6)):INDIRECT(_xlfn.CONCAT($CM$1,MATCH(E182,$CL$7:$CL$100,0)+6+SUM(IF((E182=$CL$7:$CL$59)=TRUE,1,0))-1))))*$S$3*IF(AND($DV$4=4,F182=0),1.1,1),1/TRANSPOSE(W182-INDIRECT(_xlfn.CONCAT($CI$1,MATCH(D182,$CH$7:$CH$100,0)+6)):INDIRECT(_xlfn.CONCAT($CI$1,MATCH(D182,$CH$7:$CH$100,0)+6+SUM(IF((D182=$CH$7:$CH$59)=TRUE,1,0))-1))*$R$3)),3)=1,1,0)),W182-INDIRECT(_xlfn.CONCAT($CI$1,MATCH(D182,$CH$7:$CH$100,0)+6)):INDIRECT(_xlfn.CONCAT($CI$1,MATCH(D182,$CH$7:$CH$100,0)+6+SUM(IF((D182=$CH$7:$CH$59)=TRUE,1,0))-1))*$R$3))/($S$3*$Q182),1,-1,TRUE)),1),"")</f>
        <v/>
      </c>
      <c r="AB182" s="65"/>
      <c r="AC182" s="65"/>
      <c r="AD182" s="65"/>
      <c r="AE182" s="65"/>
      <c r="AF182" s="65"/>
      <c r="AG182" s="65"/>
      <c r="AH182" s="65"/>
      <c r="AI182" s="6"/>
      <c r="AJ182" s="28" t="str">
        <f t="shared" ca="1" si="65"/>
        <v/>
      </c>
      <c r="AK182" s="29" t="str">
        <f t="shared" si="66"/>
        <v/>
      </c>
      <c r="AL182" s="29" t="str">
        <f t="shared" si="67"/>
        <v/>
      </c>
      <c r="AM182" s="29" t="str">
        <f t="shared" si="68"/>
        <v/>
      </c>
      <c r="AN182" s="112" t="str">
        <f t="shared" si="69"/>
        <v/>
      </c>
      <c r="AO182" s="28" t="str">
        <f t="shared" ca="1" si="56"/>
        <v/>
      </c>
      <c r="AP182" s="29" t="str">
        <f t="shared" si="57"/>
        <v/>
      </c>
      <c r="AQ182" s="29" t="str">
        <f t="shared" si="58"/>
        <v/>
      </c>
      <c r="AR182" s="29" t="str">
        <f t="shared" si="59"/>
        <v/>
      </c>
      <c r="AS182" s="30" t="str">
        <f t="shared" si="60"/>
        <v/>
      </c>
      <c r="AT182" s="6"/>
      <c r="AU182" s="20"/>
      <c r="AV182" s="20"/>
      <c r="AW182" s="44">
        <f t="shared" si="70"/>
        <v>12</v>
      </c>
      <c r="AX182" s="35" t="e">
        <f t="shared" si="71"/>
        <v>#N/A</v>
      </c>
      <c r="AY182" s="35" t="e" cm="1">
        <f t="array" ref="AY182">_xlfn.XMATCH(1,IF(IF((AU182=$DP$24:$EO$24)=TRUE,1,0)+IF((AV182=$DP$25:$EO$25)=TRUE,1,0)=2,1,0))</f>
        <v>#N/A</v>
      </c>
      <c r="AZ182" s="35" t="str" cm="1">
        <f t="array" aca="1" ref="AZ182:BD182" ca="1">AJ182:AN182</f>
        <v/>
      </c>
      <c r="BA182" s="35" t="str">
        <f ca="1"/>
        <v/>
      </c>
      <c r="BB182" s="35" t="str">
        <f ca="1"/>
        <v/>
      </c>
      <c r="BC182" s="35" t="str">
        <f ca="1"/>
        <v/>
      </c>
      <c r="BD182" s="35" t="str">
        <f ca="1"/>
        <v/>
      </c>
      <c r="BE182" s="35">
        <f t="shared" si="72"/>
        <v>0</v>
      </c>
      <c r="BF182" s="35" t="e" cm="1">
        <f t="array" ref="BF182">IF(AND(BE182=1,AX182&lt;&gt;1),VLOOKUP(E182,변환표준점수!$H$8:$O$60,_xlfn.XMATCH('표점 계산기'!$AU182,변환표준점수!$I$6:$O$6)+1,FALSE),IF(AND($E182=0,$DW$4=1),INDEX($CQ$7:$CQ$73,SUM(IF(AO182=$CY$7:$CY$59,ROW($A$1:$A$50),0))),IF(AND($E182&lt;&gt;0,$DW$4&lt;&gt;1),INDEX($CM$7:$CM$73,SUM(IF(AO182=$CU$7:$CU$59,ROW($A$1:$A$50),0))),AO182:AS182)))</f>
        <v>#N/A</v>
      </c>
      <c r="BG182" s="35"/>
      <c r="BH182" s="35"/>
      <c r="BI182" s="35"/>
      <c r="BJ182" s="35"/>
      <c r="BK182" s="35" t="e">
        <f>VLOOKUP(G182,변환표준점수!$X$8:$AM$16,_xlfn.XMATCH(AU182,변환표준점수!$Y$5:$AM$5)+IF(OR(AW182=6,AW182=7,AW182=10,AW182=11),IF(AX182=1,0,1),0)+1,FALSE)</f>
        <v>#N/A</v>
      </c>
      <c r="BL182" s="35" t="e">
        <f>VLOOKUP(H182,변환표준점수!$AO$8:$BE$16,_xlfn.XMATCH(AU182,변환표준점수!$AP$5:$BE$5)+IF(OR(AW182=3,AW182=6,AW182=8,AW182=9,AW182=10),IF(AX182=1,0,1),0)+1,FALSE)</f>
        <v>#N/A</v>
      </c>
      <c r="BM182" s="35" t="e">
        <f>IF(I182=0,VLOOKUP(K182,변환표준점수!$BU$8:$CF$62,'표점 계산기'!$AW182+1,FALSE),VLOOKUP(I182,변환표준점수!$BH$8:$BS$62,'표점 계산기'!$AW182+1,FALSE))</f>
        <v>#N/A</v>
      </c>
      <c r="BN182" s="35" t="e">
        <f>IF(J182=0,VLOOKUP(L182,변환표준점수!$BU$8:$CF$62,'표점 계산기'!$AW182+1,FALSE),VLOOKUP(J182,변환표준점수!$BH$8:$BS$62,'표점 계산기'!$AW182+1,FALSE))</f>
        <v>#N/A</v>
      </c>
      <c r="BO182" s="35" cm="1">
        <f t="array" ref="BO182">IF(M182=0,0,IF(OR(AW182=3,AW182=4),0,IF(AW182=1,INDEX($DI$7:$DI$15,SUM(IF(M182&lt;$DH$7:$DH$15=TRUE,1,0))+1),VLOOKUP(M182,변환표준점수!$BH$8:$BS$62,'표점 계산기'!AW182+1,FALSE))))</f>
        <v>0</v>
      </c>
      <c r="BP182" s="35" t="e" cm="1">
        <f t="array" ref="BP182">INDEX($DP$24:$EO$31,COLUMN(C177),$AY182)</f>
        <v>#N/A</v>
      </c>
      <c r="BQ182" s="35" t="e" cm="1">
        <f t="array" ref="BQ182">INDEX($DP$24:$EO$31,COLUMN(D177),$AY182)</f>
        <v>#N/A</v>
      </c>
      <c r="BR182" s="35" t="e" cm="1">
        <f t="array" ref="BR182">INDEX($DP$24:$EO$31,COLUMN(E177),$AY182)</f>
        <v>#N/A</v>
      </c>
      <c r="BS182" s="35" t="e" cm="1">
        <f t="array" ref="BS182">INDEX($DP$24:$EO$31,COLUMN(F177),$AY182)</f>
        <v>#N/A</v>
      </c>
      <c r="BT182" s="35" t="e" cm="1">
        <f t="array" ref="BT182">INDEX($DP$24:$EO$31,COLUMN(G177),$AY182)</f>
        <v>#N/A</v>
      </c>
      <c r="BU182" s="35" t="e" cm="1">
        <f t="array" ref="BU182">INDEX($DP$24:$EO$31,COLUMN(H177),$AY182)</f>
        <v>#N/A</v>
      </c>
      <c r="BV182" s="59" t="str" cm="1">
        <f t="array" aca="1" ref="BV182:BZ182" ca="1">IFERROR(ROUND(IF(IFERROR(BF182:BJ182/BF182:BJ182,0)=1,(IFERROR(AZ182:BD182*BP182,0)+IFERROR(BF182:BJ182*BQ182,0)+(SUM(BM182:BO182)-MIN(BM182:BO182))*BR182+BK182*BS182+BL182*BT182)*BU182+BK182*(1-BS182)+BL182*(1-BT182)+IF(AW182=1,BO182,0),""),2),"")</f>
        <v/>
      </c>
      <c r="BW182" s="48" t="str">
        <f ca="1"/>
        <v/>
      </c>
      <c r="BX182" s="48" t="str">
        <f ca="1"/>
        <v/>
      </c>
      <c r="BY182" s="48" t="str">
        <f ca="1"/>
        <v/>
      </c>
      <c r="BZ182" s="60" t="str">
        <f ca="1"/>
        <v/>
      </c>
      <c r="CA182" s="6"/>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6"/>
      <c r="DV182" s="6"/>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row>
    <row r="183" spans="1:162" x14ac:dyDescent="0.3">
      <c r="A183" s="5"/>
      <c r="B183" s="17" t="str">
        <f t="shared" si="54"/>
        <v/>
      </c>
      <c r="C183" s="23"/>
      <c r="D183" s="23"/>
      <c r="E183" s="23"/>
      <c r="F183" s="23"/>
      <c r="G183" s="23"/>
      <c r="H183" s="24"/>
      <c r="I183" s="24"/>
      <c r="J183" s="24"/>
      <c r="K183" s="24"/>
      <c r="L183" s="24"/>
      <c r="M183" s="24"/>
      <c r="N183" s="23"/>
      <c r="O183" s="24"/>
      <c r="P183" s="6"/>
      <c r="Q183" s="65">
        <f t="shared" si="55"/>
        <v>1</v>
      </c>
      <c r="R183" s="6" t="e">
        <f t="shared" si="61"/>
        <v>#N/A</v>
      </c>
      <c r="S183" s="6" t="e">
        <f t="shared" si="62"/>
        <v>#N/A</v>
      </c>
      <c r="T183" s="6" t="e">
        <f t="shared" si="63"/>
        <v>#N/A</v>
      </c>
      <c r="U183" s="6" t="e">
        <f t="shared" si="64"/>
        <v>#N/A</v>
      </c>
      <c r="V183" s="8" cm="1">
        <f t="array" ref="V183">IF(M183=0,0,IF(OR($DV$4=3,$DV$4=4),0,IF($DV$4=1,INDEX($DI$7:$DI$15,SUM(IF(M183&lt;$DH$7:$DH$15=TRUE,1,0))+1),VLOOKUP(M183,$DK$7:$DL$107,2,FALSE))))</f>
        <v>0</v>
      </c>
      <c r="W183" s="6" t="e">
        <f t="shared" si="53"/>
        <v>#N/A</v>
      </c>
      <c r="X183" s="65" cm="1">
        <f t="array" aca="1" ref="X183" ca="1">SUM(IF((IF(E183=0,INDIRECT(_xlfn.CONCAT($CQ$1,MATCH(F183,$CP$7:$CP$100,0)+6)):INDIRECT(_xlfn.CONCAT($CQ$1,MATCH(F183,$CP$7:$CP$100,0)+6+SUM(IF((F183=$CP$7:$CP$59)=TRUE,1,0))-1)),INDIRECT(_xlfn.CONCAT($CM$1,MATCH(E183,$CL$7:$CL$100,0)+6)):INDIRECT(_xlfn.CONCAT($CM$1,MATCH(E183,$CL$7:$CL$100,0)+6+SUM(IF((E183=$CL$7:$CL$59)=TRUE,1,0))-1)))*$S$3*$Q183)=0,0,1))</f>
        <v>2</v>
      </c>
      <c r="Y183" s="65" t="e" cm="1">
        <f t="array" aca="1" ref="Y183" ca="1">SUM(IF((TRANSPOSE(MMULT(MMULT(_xlfn.MUNIT(X183),IF(ROUND(MMULT(IF(E183=0,INDIRECT(_xlfn.CONCAT($CQ$1,MATCH(F183,$CP$7:$CP$100,0)+6)):INDIRECT(_xlfn.CONCAT($CQ$1,MATCH(F183,$CP$7:$CP$100,0)+6+SUM(IF((F183=$CP$7:$CP$59)=TRUE,1,0))-1)),INDIRECT(_xlfn.CONCAT($CM$1,MATCH(E183,$CL$7:$CL$100,0)+6)):INDIRECT(_xlfn.CONCAT($CM$1,MATCH(E183,$CL$7:$CL$100,0)+6+SUM(IF((E183=$CL$7:$CL$59)=TRUE,1,0))-1)))*$S$3*$Q183,1/TRANSPOSE(W183-INDIRECT(_xlfn.CONCAT($CI$1,MATCH(D183,$CH$7:$CH$100,0)+6)):INDIRECT(_xlfn.CONCAT($CI$1,MATCH(D183,$CH$7:$CH$100,0)+6+SUM(IF((D183=$CH$7:$CH$59)=TRUE,1,0))-1))*$R$3)),1)=1,1,0)),W183-INDIRECT(_xlfn.CONCAT($CI$1,MATCH(D183,$CH$7:$CH$100,0)+6)):INDIRECT(_xlfn.CONCAT($CI$1,MATCH(D183,$CH$7:$CH$100,0)+6+SUM(IF((D183=$CH$7:$CH$59)=TRUE,1,0))-1))*$R$3)))=0,0,1))</f>
        <v>#N/A</v>
      </c>
      <c r="Z183" s="65"/>
      <c r="AA183" s="65" t="str" cm="1">
        <f t="array" aca="1" ref="AA183" ca="1">IFERROR(ROUND(IF(_xlfn._xlws.SORT(TRANSPOSE(MMULT(MMULT(_xlfn.MUNIT(X183),IF(ROUND(MMULT(IF(E183=0,IF($DW$4=1,INDIRECT(_xlfn.CONCAT($CY$1,MATCH(F183,$CX$7:$CX$100,0)+6)):INDIRECT(_xlfn.CONCAT($CY$1,MATCH(F183,$CX$7:$CX$100,0)+6+SUM(IF((F183=$CX$7:$CX$59)=TRUE,1,0))-1)),INDIRECT(_xlfn.CONCAT($CQ$1,MATCH(F183,$CP$7:$CP$100,0)+6)):INDIRECT(_xlfn.CONCAT($CQ$1,MATCH(F183,$CP$7:$CP$100,0)+6+SUM(IF((F183=$CP$7:$CP$59)=TRUE,1,0))-1))),IF(OR($DW$4=2,$DW$4=3),INDIRECT(_xlfn.CONCAT($CU$1,MATCH(E183,$CT$7:$CT$100,0)+6)):INDIRECT(_xlfn.CONCAT($CU$1,MATCH(E183,$CT$7:$CT$100,0)+6+SUM(IF((E183=$CT$7:$CT$59)=TRUE,1,0))-1)),INDIRECT(_xlfn.CONCAT($CM$1,MATCH(E183,$CL$7:$CL$100,0)+6)):INDIRECT(_xlfn.CONCAT($CM$1,MATCH(E183,$CL$7:$CL$100,0)+6+SUM(IF((E183=$CL$7:$CL$59)=TRUE,1,0))-1))))*$S$3*IF(AND($DV$4=4,F183=0),1.1,1),1/TRANSPOSE(W183-INDIRECT(_xlfn.CONCAT($CI$1,MATCH(D183,$CH$7:$CH$100,0)+6)):INDIRECT(_xlfn.CONCAT($CI$1,MATCH(D183,$CH$7:$CH$100,0)+6+SUM(IF((D183=$CH$7:$CH$59)=TRUE,1,0))-1))*$R$3)),3)=1,1,0)),W183-INDIRECT(_xlfn.CONCAT($CI$1,MATCH(D183,$CH$7:$CH$100,0)+6)):INDIRECT(_xlfn.CONCAT($CI$1,MATCH(D183,$CH$7:$CH$100,0)+6+SUM(IF((D183=$CH$7:$CH$59)=TRUE,1,0))-1))*$R$3))/($S$3*$Q183),1,-1,TRUE)=0,"",_xlfn._xlws.SORT(TRANSPOSE(MMULT(MMULT(_xlfn.MUNIT(X183),IF(ROUND(MMULT(IF(E183=0,IF($DW$4=1,INDIRECT(_xlfn.CONCAT($CY$1,MATCH(F183,$CX$7:$CX$100,0)+6)):INDIRECT(_xlfn.CONCAT($CY$1,MATCH(F183,$CX$7:$CX$100,0)+6+SUM(IF((F183=$CX$7:$CX$59)=TRUE,1,0))-1)),INDIRECT(_xlfn.CONCAT($CQ$1,MATCH(F183,$CP$7:$CP$100,0)+6)):INDIRECT(_xlfn.CONCAT($CQ$1,MATCH(F183,$CP$7:$CP$100,0)+6+SUM(IF((F183=$CP$7:$CP$59)=TRUE,1,0))-1))),IF(OR($DW$4=2,$DW$4=3),INDIRECT(_xlfn.CONCAT($CU$1,MATCH(E183,$CT$7:$CT$100,0)+6)):INDIRECT(_xlfn.CONCAT($CU$1,MATCH(E183,$CT$7:$CT$100,0)+6+SUM(IF((E183=$CT$7:$CT$59)=TRUE,1,0))-1)),INDIRECT(_xlfn.CONCAT($CM$1,MATCH(E183,$CL$7:$CL$100,0)+6)):INDIRECT(_xlfn.CONCAT($CM$1,MATCH(E183,$CL$7:$CL$100,0)+6+SUM(IF((E183=$CL$7:$CL$59)=TRUE,1,0))-1))))*$S$3*IF(AND($DV$4=4,F183=0),1.1,1),1/TRANSPOSE(W183-INDIRECT(_xlfn.CONCAT($CI$1,MATCH(D183,$CH$7:$CH$100,0)+6)):INDIRECT(_xlfn.CONCAT($CI$1,MATCH(D183,$CH$7:$CH$100,0)+6+SUM(IF((D183=$CH$7:$CH$59)=TRUE,1,0))-1))*$R$3)),3)=1,1,0)),W183-INDIRECT(_xlfn.CONCAT($CI$1,MATCH(D183,$CH$7:$CH$100,0)+6)):INDIRECT(_xlfn.CONCAT($CI$1,MATCH(D183,$CH$7:$CH$100,0)+6+SUM(IF((D183=$CH$7:$CH$59)=TRUE,1,0))-1))*$R$3))/($S$3*$Q183),1,-1,TRUE)),1),"")</f>
        <v/>
      </c>
      <c r="AB183" s="65"/>
      <c r="AC183" s="65"/>
      <c r="AD183" s="65"/>
      <c r="AE183" s="65"/>
      <c r="AF183" s="65"/>
      <c r="AG183" s="65"/>
      <c r="AH183" s="65"/>
      <c r="AI183" s="6"/>
      <c r="AJ183" s="28" t="str">
        <f t="shared" ca="1" si="65"/>
        <v/>
      </c>
      <c r="AK183" s="29" t="str">
        <f t="shared" si="66"/>
        <v/>
      </c>
      <c r="AL183" s="29" t="str">
        <f t="shared" si="67"/>
        <v/>
      </c>
      <c r="AM183" s="29" t="str">
        <f t="shared" si="68"/>
        <v/>
      </c>
      <c r="AN183" s="112" t="str">
        <f t="shared" si="69"/>
        <v/>
      </c>
      <c r="AO183" s="28" t="str">
        <f t="shared" ca="1" si="56"/>
        <v/>
      </c>
      <c r="AP183" s="29" t="str">
        <f t="shared" si="57"/>
        <v/>
      </c>
      <c r="AQ183" s="29" t="str">
        <f t="shared" si="58"/>
        <v/>
      </c>
      <c r="AR183" s="29" t="str">
        <f t="shared" si="59"/>
        <v/>
      </c>
      <c r="AS183" s="30" t="str">
        <f t="shared" si="60"/>
        <v/>
      </c>
      <c r="AT183" s="6"/>
      <c r="AU183" s="20"/>
      <c r="AV183" s="20"/>
      <c r="AW183" s="44">
        <f t="shared" si="70"/>
        <v>12</v>
      </c>
      <c r="AX183" s="35" t="e">
        <f t="shared" si="71"/>
        <v>#N/A</v>
      </c>
      <c r="AY183" s="35" t="e" cm="1">
        <f t="array" ref="AY183">_xlfn.XMATCH(1,IF(IF((AU183=$DP$24:$EO$24)=TRUE,1,0)+IF((AV183=$DP$25:$EO$25)=TRUE,1,0)=2,1,0))</f>
        <v>#N/A</v>
      </c>
      <c r="AZ183" s="35" t="str" cm="1">
        <f t="array" aca="1" ref="AZ183:BD183" ca="1">AJ183:AN183</f>
        <v/>
      </c>
      <c r="BA183" s="35" t="str">
        <f ca="1"/>
        <v/>
      </c>
      <c r="BB183" s="35" t="str">
        <f ca="1"/>
        <v/>
      </c>
      <c r="BC183" s="35" t="str">
        <f ca="1"/>
        <v/>
      </c>
      <c r="BD183" s="35" t="str">
        <f ca="1"/>
        <v/>
      </c>
      <c r="BE183" s="35">
        <f t="shared" si="72"/>
        <v>0</v>
      </c>
      <c r="BF183" s="35" t="e" cm="1">
        <f t="array" ref="BF183">IF(AND(BE183=1,AX183&lt;&gt;1),VLOOKUP(E183,변환표준점수!$H$8:$O$60,_xlfn.XMATCH('표점 계산기'!$AU183,변환표준점수!$I$6:$O$6)+1,FALSE),IF(AND($E183=0,$DW$4=1),INDEX($CQ$7:$CQ$73,SUM(IF(AO183=$CY$7:$CY$59,ROW($A$1:$A$50),0))),IF(AND($E183&lt;&gt;0,$DW$4&lt;&gt;1),INDEX($CM$7:$CM$73,SUM(IF(AO183=$CU$7:$CU$59,ROW($A$1:$A$50),0))),AO183:AS183)))</f>
        <v>#N/A</v>
      </c>
      <c r="BG183" s="35"/>
      <c r="BH183" s="35"/>
      <c r="BI183" s="35"/>
      <c r="BJ183" s="35"/>
      <c r="BK183" s="35" t="e">
        <f>VLOOKUP(G183,변환표준점수!$X$8:$AM$16,_xlfn.XMATCH(AU183,변환표준점수!$Y$5:$AM$5)+IF(OR(AW183=6,AW183=7,AW183=10,AW183=11),IF(AX183=1,0,1),0)+1,FALSE)</f>
        <v>#N/A</v>
      </c>
      <c r="BL183" s="35" t="e">
        <f>VLOOKUP(H183,변환표준점수!$AO$8:$BE$16,_xlfn.XMATCH(AU183,변환표준점수!$AP$5:$BE$5)+IF(OR(AW183=3,AW183=6,AW183=8,AW183=9,AW183=10),IF(AX183=1,0,1),0)+1,FALSE)</f>
        <v>#N/A</v>
      </c>
      <c r="BM183" s="35" t="e">
        <f>IF(I183=0,VLOOKUP(K183,변환표준점수!$BU$8:$CF$62,'표점 계산기'!$AW183+1,FALSE),VLOOKUP(I183,변환표준점수!$BH$8:$BS$62,'표점 계산기'!$AW183+1,FALSE))</f>
        <v>#N/A</v>
      </c>
      <c r="BN183" s="35" t="e">
        <f>IF(J183=0,VLOOKUP(L183,변환표준점수!$BU$8:$CF$62,'표점 계산기'!$AW183+1,FALSE),VLOOKUP(J183,변환표준점수!$BH$8:$BS$62,'표점 계산기'!$AW183+1,FALSE))</f>
        <v>#N/A</v>
      </c>
      <c r="BO183" s="35" cm="1">
        <f t="array" ref="BO183">IF(M183=0,0,IF(OR(AW183=3,AW183=4),0,IF(AW183=1,INDEX($DI$7:$DI$15,SUM(IF(M183&lt;$DH$7:$DH$15=TRUE,1,0))+1),VLOOKUP(M183,변환표준점수!$BH$8:$BS$62,'표점 계산기'!AW183+1,FALSE))))</f>
        <v>0</v>
      </c>
      <c r="BP183" s="35" t="e" cm="1">
        <f t="array" ref="BP183">INDEX($DP$24:$EO$31,COLUMN(C178),$AY183)</f>
        <v>#N/A</v>
      </c>
      <c r="BQ183" s="35" t="e" cm="1">
        <f t="array" ref="BQ183">INDEX($DP$24:$EO$31,COLUMN(D178),$AY183)</f>
        <v>#N/A</v>
      </c>
      <c r="BR183" s="35" t="e" cm="1">
        <f t="array" ref="BR183">INDEX($DP$24:$EO$31,COLUMN(E178),$AY183)</f>
        <v>#N/A</v>
      </c>
      <c r="BS183" s="35" t="e" cm="1">
        <f t="array" ref="BS183">INDEX($DP$24:$EO$31,COLUMN(F178),$AY183)</f>
        <v>#N/A</v>
      </c>
      <c r="BT183" s="35" t="e" cm="1">
        <f t="array" ref="BT183">INDEX($DP$24:$EO$31,COLUMN(G178),$AY183)</f>
        <v>#N/A</v>
      </c>
      <c r="BU183" s="35" t="e" cm="1">
        <f t="array" ref="BU183">INDEX($DP$24:$EO$31,COLUMN(H178),$AY183)</f>
        <v>#N/A</v>
      </c>
      <c r="BV183" s="59" t="str" cm="1">
        <f t="array" aca="1" ref="BV183:BZ183" ca="1">IFERROR(ROUND(IF(IFERROR(BF183:BJ183/BF183:BJ183,0)=1,(IFERROR(AZ183:BD183*BP183,0)+IFERROR(BF183:BJ183*BQ183,0)+(SUM(BM183:BO183)-MIN(BM183:BO183))*BR183+BK183*BS183+BL183*BT183)*BU183+BK183*(1-BS183)+BL183*(1-BT183)+IF(AW183=1,BO183,0),""),2),"")</f>
        <v/>
      </c>
      <c r="BW183" s="48" t="str">
        <f ca="1"/>
        <v/>
      </c>
      <c r="BX183" s="48" t="str">
        <f ca="1"/>
        <v/>
      </c>
      <c r="BY183" s="48" t="str">
        <f ca="1"/>
        <v/>
      </c>
      <c r="BZ183" s="60" t="str">
        <f ca="1"/>
        <v/>
      </c>
      <c r="CA183" s="6"/>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6"/>
      <c r="DV183" s="6"/>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row>
    <row r="184" spans="1:162" x14ac:dyDescent="0.3">
      <c r="A184" s="5"/>
      <c r="B184" s="17" t="str">
        <f t="shared" si="54"/>
        <v/>
      </c>
      <c r="C184" s="23"/>
      <c r="D184" s="23"/>
      <c r="E184" s="23"/>
      <c r="F184" s="23"/>
      <c r="G184" s="23"/>
      <c r="H184" s="24"/>
      <c r="I184" s="24"/>
      <c r="J184" s="24"/>
      <c r="K184" s="24"/>
      <c r="L184" s="24"/>
      <c r="M184" s="24"/>
      <c r="N184" s="23"/>
      <c r="O184" s="24"/>
      <c r="P184" s="6"/>
      <c r="Q184" s="65">
        <f t="shared" si="55"/>
        <v>1</v>
      </c>
      <c r="R184" s="6" t="e">
        <f t="shared" si="61"/>
        <v>#N/A</v>
      </c>
      <c r="S184" s="6" t="e">
        <f t="shared" si="62"/>
        <v>#N/A</v>
      </c>
      <c r="T184" s="6" t="e">
        <f t="shared" si="63"/>
        <v>#N/A</v>
      </c>
      <c r="U184" s="6" t="e">
        <f t="shared" si="64"/>
        <v>#N/A</v>
      </c>
      <c r="V184" s="8" cm="1">
        <f t="array" ref="V184">IF(M184=0,0,IF(OR($DV$4=3,$DV$4=4),0,IF($DV$4=1,INDEX($DI$7:$DI$15,SUM(IF(M184&lt;$DH$7:$DH$15=TRUE,1,0))+1),VLOOKUP(M184,$DK$7:$DL$107,2,FALSE))))</f>
        <v>0</v>
      </c>
      <c r="W184" s="6" t="e">
        <f t="shared" si="53"/>
        <v>#N/A</v>
      </c>
      <c r="X184" s="65" cm="1">
        <f t="array" aca="1" ref="X184" ca="1">SUM(IF((IF(E184=0,INDIRECT(_xlfn.CONCAT($CQ$1,MATCH(F184,$CP$7:$CP$100,0)+6)):INDIRECT(_xlfn.CONCAT($CQ$1,MATCH(F184,$CP$7:$CP$100,0)+6+SUM(IF((F184=$CP$7:$CP$59)=TRUE,1,0))-1)),INDIRECT(_xlfn.CONCAT($CM$1,MATCH(E184,$CL$7:$CL$100,0)+6)):INDIRECT(_xlfn.CONCAT($CM$1,MATCH(E184,$CL$7:$CL$100,0)+6+SUM(IF((E184=$CL$7:$CL$59)=TRUE,1,0))-1)))*$S$3*$Q184)=0,0,1))</f>
        <v>2</v>
      </c>
      <c r="Y184" s="65" t="e" cm="1">
        <f t="array" aca="1" ref="Y184" ca="1">SUM(IF((TRANSPOSE(MMULT(MMULT(_xlfn.MUNIT(X184),IF(ROUND(MMULT(IF(E184=0,INDIRECT(_xlfn.CONCAT($CQ$1,MATCH(F184,$CP$7:$CP$100,0)+6)):INDIRECT(_xlfn.CONCAT($CQ$1,MATCH(F184,$CP$7:$CP$100,0)+6+SUM(IF((F184=$CP$7:$CP$59)=TRUE,1,0))-1)),INDIRECT(_xlfn.CONCAT($CM$1,MATCH(E184,$CL$7:$CL$100,0)+6)):INDIRECT(_xlfn.CONCAT($CM$1,MATCH(E184,$CL$7:$CL$100,0)+6+SUM(IF((E184=$CL$7:$CL$59)=TRUE,1,0))-1)))*$S$3*$Q184,1/TRANSPOSE(W184-INDIRECT(_xlfn.CONCAT($CI$1,MATCH(D184,$CH$7:$CH$100,0)+6)):INDIRECT(_xlfn.CONCAT($CI$1,MATCH(D184,$CH$7:$CH$100,0)+6+SUM(IF((D184=$CH$7:$CH$59)=TRUE,1,0))-1))*$R$3)),1)=1,1,0)),W184-INDIRECT(_xlfn.CONCAT($CI$1,MATCH(D184,$CH$7:$CH$100,0)+6)):INDIRECT(_xlfn.CONCAT($CI$1,MATCH(D184,$CH$7:$CH$100,0)+6+SUM(IF((D184=$CH$7:$CH$59)=TRUE,1,0))-1))*$R$3)))=0,0,1))</f>
        <v>#N/A</v>
      </c>
      <c r="Z184" s="65"/>
      <c r="AA184" s="65" t="str" cm="1">
        <f t="array" aca="1" ref="AA184" ca="1">IFERROR(ROUND(IF(_xlfn._xlws.SORT(TRANSPOSE(MMULT(MMULT(_xlfn.MUNIT(X184),IF(ROUND(MMULT(IF(E184=0,IF($DW$4=1,INDIRECT(_xlfn.CONCAT($CY$1,MATCH(F184,$CX$7:$CX$100,0)+6)):INDIRECT(_xlfn.CONCAT($CY$1,MATCH(F184,$CX$7:$CX$100,0)+6+SUM(IF((F184=$CX$7:$CX$59)=TRUE,1,0))-1)),INDIRECT(_xlfn.CONCAT($CQ$1,MATCH(F184,$CP$7:$CP$100,0)+6)):INDIRECT(_xlfn.CONCAT($CQ$1,MATCH(F184,$CP$7:$CP$100,0)+6+SUM(IF((F184=$CP$7:$CP$59)=TRUE,1,0))-1))),IF(OR($DW$4=2,$DW$4=3),INDIRECT(_xlfn.CONCAT($CU$1,MATCH(E184,$CT$7:$CT$100,0)+6)):INDIRECT(_xlfn.CONCAT($CU$1,MATCH(E184,$CT$7:$CT$100,0)+6+SUM(IF((E184=$CT$7:$CT$59)=TRUE,1,0))-1)),INDIRECT(_xlfn.CONCAT($CM$1,MATCH(E184,$CL$7:$CL$100,0)+6)):INDIRECT(_xlfn.CONCAT($CM$1,MATCH(E184,$CL$7:$CL$100,0)+6+SUM(IF((E184=$CL$7:$CL$59)=TRUE,1,0))-1))))*$S$3*IF(AND($DV$4=4,F184=0),1.1,1),1/TRANSPOSE(W184-INDIRECT(_xlfn.CONCAT($CI$1,MATCH(D184,$CH$7:$CH$100,0)+6)):INDIRECT(_xlfn.CONCAT($CI$1,MATCH(D184,$CH$7:$CH$100,0)+6+SUM(IF((D184=$CH$7:$CH$59)=TRUE,1,0))-1))*$R$3)),3)=1,1,0)),W184-INDIRECT(_xlfn.CONCAT($CI$1,MATCH(D184,$CH$7:$CH$100,0)+6)):INDIRECT(_xlfn.CONCAT($CI$1,MATCH(D184,$CH$7:$CH$100,0)+6+SUM(IF((D184=$CH$7:$CH$59)=TRUE,1,0))-1))*$R$3))/($S$3*$Q184),1,-1,TRUE)=0,"",_xlfn._xlws.SORT(TRANSPOSE(MMULT(MMULT(_xlfn.MUNIT(X184),IF(ROUND(MMULT(IF(E184=0,IF($DW$4=1,INDIRECT(_xlfn.CONCAT($CY$1,MATCH(F184,$CX$7:$CX$100,0)+6)):INDIRECT(_xlfn.CONCAT($CY$1,MATCH(F184,$CX$7:$CX$100,0)+6+SUM(IF((F184=$CX$7:$CX$59)=TRUE,1,0))-1)),INDIRECT(_xlfn.CONCAT($CQ$1,MATCH(F184,$CP$7:$CP$100,0)+6)):INDIRECT(_xlfn.CONCAT($CQ$1,MATCH(F184,$CP$7:$CP$100,0)+6+SUM(IF((F184=$CP$7:$CP$59)=TRUE,1,0))-1))),IF(OR($DW$4=2,$DW$4=3),INDIRECT(_xlfn.CONCAT($CU$1,MATCH(E184,$CT$7:$CT$100,0)+6)):INDIRECT(_xlfn.CONCAT($CU$1,MATCH(E184,$CT$7:$CT$100,0)+6+SUM(IF((E184=$CT$7:$CT$59)=TRUE,1,0))-1)),INDIRECT(_xlfn.CONCAT($CM$1,MATCH(E184,$CL$7:$CL$100,0)+6)):INDIRECT(_xlfn.CONCAT($CM$1,MATCH(E184,$CL$7:$CL$100,0)+6+SUM(IF((E184=$CL$7:$CL$59)=TRUE,1,0))-1))))*$S$3*IF(AND($DV$4=4,F184=0),1.1,1),1/TRANSPOSE(W184-INDIRECT(_xlfn.CONCAT($CI$1,MATCH(D184,$CH$7:$CH$100,0)+6)):INDIRECT(_xlfn.CONCAT($CI$1,MATCH(D184,$CH$7:$CH$100,0)+6+SUM(IF((D184=$CH$7:$CH$59)=TRUE,1,0))-1))*$R$3)),3)=1,1,0)),W184-INDIRECT(_xlfn.CONCAT($CI$1,MATCH(D184,$CH$7:$CH$100,0)+6)):INDIRECT(_xlfn.CONCAT($CI$1,MATCH(D184,$CH$7:$CH$100,0)+6+SUM(IF((D184=$CH$7:$CH$59)=TRUE,1,0))-1))*$R$3))/($S$3*$Q184),1,-1,TRUE)),1),"")</f>
        <v/>
      </c>
      <c r="AB184" s="65"/>
      <c r="AC184" s="65"/>
      <c r="AD184" s="65"/>
      <c r="AE184" s="65"/>
      <c r="AF184" s="65"/>
      <c r="AG184" s="65"/>
      <c r="AH184" s="65"/>
      <c r="AI184" s="6"/>
      <c r="AJ184" s="28" t="str">
        <f t="shared" ca="1" si="65"/>
        <v/>
      </c>
      <c r="AK184" s="29" t="str">
        <f t="shared" si="66"/>
        <v/>
      </c>
      <c r="AL184" s="29" t="str">
        <f t="shared" si="67"/>
        <v/>
      </c>
      <c r="AM184" s="29" t="str">
        <f t="shared" si="68"/>
        <v/>
      </c>
      <c r="AN184" s="112" t="str">
        <f t="shared" si="69"/>
        <v/>
      </c>
      <c r="AO184" s="28" t="str">
        <f t="shared" ca="1" si="56"/>
        <v/>
      </c>
      <c r="AP184" s="29" t="str">
        <f t="shared" si="57"/>
        <v/>
      </c>
      <c r="AQ184" s="29" t="str">
        <f t="shared" si="58"/>
        <v/>
      </c>
      <c r="AR184" s="29" t="str">
        <f t="shared" si="59"/>
        <v/>
      </c>
      <c r="AS184" s="30" t="str">
        <f t="shared" si="60"/>
        <v/>
      </c>
      <c r="AT184" s="6"/>
      <c r="AU184" s="20"/>
      <c r="AV184" s="20"/>
      <c r="AW184" s="44">
        <f t="shared" si="70"/>
        <v>12</v>
      </c>
      <c r="AX184" s="35" t="e">
        <f t="shared" si="71"/>
        <v>#N/A</v>
      </c>
      <c r="AY184" s="35" t="e" cm="1">
        <f t="array" ref="AY184">_xlfn.XMATCH(1,IF(IF((AU184=$DP$24:$EO$24)=TRUE,1,0)+IF((AV184=$DP$25:$EO$25)=TRUE,1,0)=2,1,0))</f>
        <v>#N/A</v>
      </c>
      <c r="AZ184" s="35" t="str" cm="1">
        <f t="array" aca="1" ref="AZ184:BD184" ca="1">AJ184:AN184</f>
        <v/>
      </c>
      <c r="BA184" s="35" t="str">
        <f ca="1"/>
        <v/>
      </c>
      <c r="BB184" s="35" t="str">
        <f ca="1"/>
        <v/>
      </c>
      <c r="BC184" s="35" t="str">
        <f ca="1"/>
        <v/>
      </c>
      <c r="BD184" s="35" t="str">
        <f ca="1"/>
        <v/>
      </c>
      <c r="BE184" s="35">
        <f t="shared" si="72"/>
        <v>0</v>
      </c>
      <c r="BF184" s="35" t="e" cm="1">
        <f t="array" ref="BF184">IF(AND(BE184=1,AX184&lt;&gt;1),VLOOKUP(E184,변환표준점수!$H$8:$O$60,_xlfn.XMATCH('표점 계산기'!$AU184,변환표준점수!$I$6:$O$6)+1,FALSE),IF(AND($E184=0,$DW$4=1),INDEX($CQ$7:$CQ$73,SUM(IF(AO184=$CY$7:$CY$59,ROW($A$1:$A$50),0))),IF(AND($E184&lt;&gt;0,$DW$4&lt;&gt;1),INDEX($CM$7:$CM$73,SUM(IF(AO184=$CU$7:$CU$59,ROW($A$1:$A$50),0))),AO184:AS184)))</f>
        <v>#N/A</v>
      </c>
      <c r="BG184" s="35"/>
      <c r="BH184" s="35"/>
      <c r="BI184" s="35"/>
      <c r="BJ184" s="35"/>
      <c r="BK184" s="35" t="e">
        <f>VLOOKUP(G184,변환표준점수!$X$8:$AM$16,_xlfn.XMATCH(AU184,변환표준점수!$Y$5:$AM$5)+IF(OR(AW184=6,AW184=7,AW184=10,AW184=11),IF(AX184=1,0,1),0)+1,FALSE)</f>
        <v>#N/A</v>
      </c>
      <c r="BL184" s="35" t="e">
        <f>VLOOKUP(H184,변환표준점수!$AO$8:$BE$16,_xlfn.XMATCH(AU184,변환표준점수!$AP$5:$BE$5)+IF(OR(AW184=3,AW184=6,AW184=8,AW184=9,AW184=10),IF(AX184=1,0,1),0)+1,FALSE)</f>
        <v>#N/A</v>
      </c>
      <c r="BM184" s="35" t="e">
        <f>IF(I184=0,VLOOKUP(K184,변환표준점수!$BU$8:$CF$62,'표점 계산기'!$AW184+1,FALSE),VLOOKUP(I184,변환표준점수!$BH$8:$BS$62,'표점 계산기'!$AW184+1,FALSE))</f>
        <v>#N/A</v>
      </c>
      <c r="BN184" s="35" t="e">
        <f>IF(J184=0,VLOOKUP(L184,변환표준점수!$BU$8:$CF$62,'표점 계산기'!$AW184+1,FALSE),VLOOKUP(J184,변환표준점수!$BH$8:$BS$62,'표점 계산기'!$AW184+1,FALSE))</f>
        <v>#N/A</v>
      </c>
      <c r="BO184" s="35" cm="1">
        <f t="array" ref="BO184">IF(M184=0,0,IF(OR(AW184=3,AW184=4),0,IF(AW184=1,INDEX($DI$7:$DI$15,SUM(IF(M184&lt;$DH$7:$DH$15=TRUE,1,0))+1),VLOOKUP(M184,변환표준점수!$BH$8:$BS$62,'표점 계산기'!AW184+1,FALSE))))</f>
        <v>0</v>
      </c>
      <c r="BP184" s="35" t="e" cm="1">
        <f t="array" ref="BP184">INDEX($DP$24:$EO$31,COLUMN(C179),$AY184)</f>
        <v>#N/A</v>
      </c>
      <c r="BQ184" s="35" t="e" cm="1">
        <f t="array" ref="BQ184">INDEX($DP$24:$EO$31,COLUMN(D179),$AY184)</f>
        <v>#N/A</v>
      </c>
      <c r="BR184" s="35" t="e" cm="1">
        <f t="array" ref="BR184">INDEX($DP$24:$EO$31,COLUMN(E179),$AY184)</f>
        <v>#N/A</v>
      </c>
      <c r="BS184" s="35" t="e" cm="1">
        <f t="array" ref="BS184">INDEX($DP$24:$EO$31,COLUMN(F179),$AY184)</f>
        <v>#N/A</v>
      </c>
      <c r="BT184" s="35" t="e" cm="1">
        <f t="array" ref="BT184">INDEX($DP$24:$EO$31,COLUMN(G179),$AY184)</f>
        <v>#N/A</v>
      </c>
      <c r="BU184" s="35" t="e" cm="1">
        <f t="array" ref="BU184">INDEX($DP$24:$EO$31,COLUMN(H179),$AY184)</f>
        <v>#N/A</v>
      </c>
      <c r="BV184" s="59" t="str" cm="1">
        <f t="array" aca="1" ref="BV184:BZ184" ca="1">IFERROR(ROUND(IF(IFERROR(BF184:BJ184/BF184:BJ184,0)=1,(IFERROR(AZ184:BD184*BP184,0)+IFERROR(BF184:BJ184*BQ184,0)+(SUM(BM184:BO184)-MIN(BM184:BO184))*BR184+BK184*BS184+BL184*BT184)*BU184+BK184*(1-BS184)+BL184*(1-BT184)+IF(AW184=1,BO184,0),""),2),"")</f>
        <v/>
      </c>
      <c r="BW184" s="48" t="str">
        <f ca="1"/>
        <v/>
      </c>
      <c r="BX184" s="48" t="str">
        <f ca="1"/>
        <v/>
      </c>
      <c r="BY184" s="48" t="str">
        <f ca="1"/>
        <v/>
      </c>
      <c r="BZ184" s="60" t="str">
        <f ca="1"/>
        <v/>
      </c>
      <c r="CA184" s="6"/>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6"/>
      <c r="DV184" s="6"/>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row>
    <row r="185" spans="1:162" x14ac:dyDescent="0.3">
      <c r="A185" s="5"/>
      <c r="B185" s="17" t="str">
        <f t="shared" si="54"/>
        <v/>
      </c>
      <c r="C185" s="23"/>
      <c r="D185" s="23"/>
      <c r="E185" s="23"/>
      <c r="F185" s="23"/>
      <c r="G185" s="23"/>
      <c r="H185" s="24"/>
      <c r="I185" s="24"/>
      <c r="J185" s="24"/>
      <c r="K185" s="24"/>
      <c r="L185" s="24"/>
      <c r="M185" s="24"/>
      <c r="N185" s="23"/>
      <c r="O185" s="24"/>
      <c r="P185" s="6"/>
      <c r="Q185" s="65">
        <f t="shared" si="55"/>
        <v>1</v>
      </c>
      <c r="R185" s="6" t="e">
        <f t="shared" si="61"/>
        <v>#N/A</v>
      </c>
      <c r="S185" s="6" t="e">
        <f t="shared" si="62"/>
        <v>#N/A</v>
      </c>
      <c r="T185" s="6" t="e">
        <f t="shared" si="63"/>
        <v>#N/A</v>
      </c>
      <c r="U185" s="6" t="e">
        <f t="shared" si="64"/>
        <v>#N/A</v>
      </c>
      <c r="V185" s="8" cm="1">
        <f t="array" ref="V185">IF(M185=0,0,IF(OR($DV$4=3,$DV$4=4),0,IF($DV$4=1,INDEX($DI$7:$DI$15,SUM(IF(M185&lt;$DH$7:$DH$15=TRUE,1,0))+1),VLOOKUP(M185,$DK$7:$DL$107,2,FALSE))))</f>
        <v>0</v>
      </c>
      <c r="W185" s="6" t="e">
        <f t="shared" si="53"/>
        <v>#N/A</v>
      </c>
      <c r="X185" s="65" cm="1">
        <f t="array" aca="1" ref="X185" ca="1">SUM(IF((IF(E185=0,INDIRECT(_xlfn.CONCAT($CQ$1,MATCH(F185,$CP$7:$CP$100,0)+6)):INDIRECT(_xlfn.CONCAT($CQ$1,MATCH(F185,$CP$7:$CP$100,0)+6+SUM(IF((F185=$CP$7:$CP$59)=TRUE,1,0))-1)),INDIRECT(_xlfn.CONCAT($CM$1,MATCH(E185,$CL$7:$CL$100,0)+6)):INDIRECT(_xlfn.CONCAT($CM$1,MATCH(E185,$CL$7:$CL$100,0)+6+SUM(IF((E185=$CL$7:$CL$59)=TRUE,1,0))-1)))*$S$3*$Q185)=0,0,1))</f>
        <v>2</v>
      </c>
      <c r="Y185" s="65" t="e" cm="1">
        <f t="array" aca="1" ref="Y185" ca="1">SUM(IF((TRANSPOSE(MMULT(MMULT(_xlfn.MUNIT(X185),IF(ROUND(MMULT(IF(E185=0,INDIRECT(_xlfn.CONCAT($CQ$1,MATCH(F185,$CP$7:$CP$100,0)+6)):INDIRECT(_xlfn.CONCAT($CQ$1,MATCH(F185,$CP$7:$CP$100,0)+6+SUM(IF((F185=$CP$7:$CP$59)=TRUE,1,0))-1)),INDIRECT(_xlfn.CONCAT($CM$1,MATCH(E185,$CL$7:$CL$100,0)+6)):INDIRECT(_xlfn.CONCAT($CM$1,MATCH(E185,$CL$7:$CL$100,0)+6+SUM(IF((E185=$CL$7:$CL$59)=TRUE,1,0))-1)))*$S$3*$Q185,1/TRANSPOSE(W185-INDIRECT(_xlfn.CONCAT($CI$1,MATCH(D185,$CH$7:$CH$100,0)+6)):INDIRECT(_xlfn.CONCAT($CI$1,MATCH(D185,$CH$7:$CH$100,0)+6+SUM(IF((D185=$CH$7:$CH$59)=TRUE,1,0))-1))*$R$3)),1)=1,1,0)),W185-INDIRECT(_xlfn.CONCAT($CI$1,MATCH(D185,$CH$7:$CH$100,0)+6)):INDIRECT(_xlfn.CONCAT($CI$1,MATCH(D185,$CH$7:$CH$100,0)+6+SUM(IF((D185=$CH$7:$CH$59)=TRUE,1,0))-1))*$R$3)))=0,0,1))</f>
        <v>#N/A</v>
      </c>
      <c r="Z185" s="65"/>
      <c r="AA185" s="65" t="str" cm="1">
        <f t="array" aca="1" ref="AA185" ca="1">IFERROR(ROUND(IF(_xlfn._xlws.SORT(TRANSPOSE(MMULT(MMULT(_xlfn.MUNIT(X185),IF(ROUND(MMULT(IF(E185=0,IF($DW$4=1,INDIRECT(_xlfn.CONCAT($CY$1,MATCH(F185,$CX$7:$CX$100,0)+6)):INDIRECT(_xlfn.CONCAT($CY$1,MATCH(F185,$CX$7:$CX$100,0)+6+SUM(IF((F185=$CX$7:$CX$59)=TRUE,1,0))-1)),INDIRECT(_xlfn.CONCAT($CQ$1,MATCH(F185,$CP$7:$CP$100,0)+6)):INDIRECT(_xlfn.CONCAT($CQ$1,MATCH(F185,$CP$7:$CP$100,0)+6+SUM(IF((F185=$CP$7:$CP$59)=TRUE,1,0))-1))),IF(OR($DW$4=2,$DW$4=3),INDIRECT(_xlfn.CONCAT($CU$1,MATCH(E185,$CT$7:$CT$100,0)+6)):INDIRECT(_xlfn.CONCAT($CU$1,MATCH(E185,$CT$7:$CT$100,0)+6+SUM(IF((E185=$CT$7:$CT$59)=TRUE,1,0))-1)),INDIRECT(_xlfn.CONCAT($CM$1,MATCH(E185,$CL$7:$CL$100,0)+6)):INDIRECT(_xlfn.CONCAT($CM$1,MATCH(E185,$CL$7:$CL$100,0)+6+SUM(IF((E185=$CL$7:$CL$59)=TRUE,1,0))-1))))*$S$3*IF(AND($DV$4=4,F185=0),1.1,1),1/TRANSPOSE(W185-INDIRECT(_xlfn.CONCAT($CI$1,MATCH(D185,$CH$7:$CH$100,0)+6)):INDIRECT(_xlfn.CONCAT($CI$1,MATCH(D185,$CH$7:$CH$100,0)+6+SUM(IF((D185=$CH$7:$CH$59)=TRUE,1,0))-1))*$R$3)),3)=1,1,0)),W185-INDIRECT(_xlfn.CONCAT($CI$1,MATCH(D185,$CH$7:$CH$100,0)+6)):INDIRECT(_xlfn.CONCAT($CI$1,MATCH(D185,$CH$7:$CH$100,0)+6+SUM(IF((D185=$CH$7:$CH$59)=TRUE,1,0))-1))*$R$3))/($S$3*$Q185),1,-1,TRUE)=0,"",_xlfn._xlws.SORT(TRANSPOSE(MMULT(MMULT(_xlfn.MUNIT(X185),IF(ROUND(MMULT(IF(E185=0,IF($DW$4=1,INDIRECT(_xlfn.CONCAT($CY$1,MATCH(F185,$CX$7:$CX$100,0)+6)):INDIRECT(_xlfn.CONCAT($CY$1,MATCH(F185,$CX$7:$CX$100,0)+6+SUM(IF((F185=$CX$7:$CX$59)=TRUE,1,0))-1)),INDIRECT(_xlfn.CONCAT($CQ$1,MATCH(F185,$CP$7:$CP$100,0)+6)):INDIRECT(_xlfn.CONCAT($CQ$1,MATCH(F185,$CP$7:$CP$100,0)+6+SUM(IF((F185=$CP$7:$CP$59)=TRUE,1,0))-1))),IF(OR($DW$4=2,$DW$4=3),INDIRECT(_xlfn.CONCAT($CU$1,MATCH(E185,$CT$7:$CT$100,0)+6)):INDIRECT(_xlfn.CONCAT($CU$1,MATCH(E185,$CT$7:$CT$100,0)+6+SUM(IF((E185=$CT$7:$CT$59)=TRUE,1,0))-1)),INDIRECT(_xlfn.CONCAT($CM$1,MATCH(E185,$CL$7:$CL$100,0)+6)):INDIRECT(_xlfn.CONCAT($CM$1,MATCH(E185,$CL$7:$CL$100,0)+6+SUM(IF((E185=$CL$7:$CL$59)=TRUE,1,0))-1))))*$S$3*IF(AND($DV$4=4,F185=0),1.1,1),1/TRANSPOSE(W185-INDIRECT(_xlfn.CONCAT($CI$1,MATCH(D185,$CH$7:$CH$100,0)+6)):INDIRECT(_xlfn.CONCAT($CI$1,MATCH(D185,$CH$7:$CH$100,0)+6+SUM(IF((D185=$CH$7:$CH$59)=TRUE,1,0))-1))*$R$3)),3)=1,1,0)),W185-INDIRECT(_xlfn.CONCAT($CI$1,MATCH(D185,$CH$7:$CH$100,0)+6)):INDIRECT(_xlfn.CONCAT($CI$1,MATCH(D185,$CH$7:$CH$100,0)+6+SUM(IF((D185=$CH$7:$CH$59)=TRUE,1,0))-1))*$R$3))/($S$3*$Q185),1,-1,TRUE)),1),"")</f>
        <v/>
      </c>
      <c r="AB185" s="65"/>
      <c r="AC185" s="65"/>
      <c r="AD185" s="65"/>
      <c r="AE185" s="65"/>
      <c r="AF185" s="65"/>
      <c r="AG185" s="65"/>
      <c r="AH185" s="65"/>
      <c r="AI185" s="6"/>
      <c r="AJ185" s="28" t="str">
        <f t="shared" ca="1" si="65"/>
        <v/>
      </c>
      <c r="AK185" s="29" t="str">
        <f t="shared" si="66"/>
        <v/>
      </c>
      <c r="AL185" s="29" t="str">
        <f t="shared" si="67"/>
        <v/>
      </c>
      <c r="AM185" s="29" t="str">
        <f t="shared" si="68"/>
        <v/>
      </c>
      <c r="AN185" s="112" t="str">
        <f t="shared" si="69"/>
        <v/>
      </c>
      <c r="AO185" s="28" t="str">
        <f t="shared" ca="1" si="56"/>
        <v/>
      </c>
      <c r="AP185" s="29" t="str">
        <f t="shared" si="57"/>
        <v/>
      </c>
      <c r="AQ185" s="29" t="str">
        <f t="shared" si="58"/>
        <v/>
      </c>
      <c r="AR185" s="29" t="str">
        <f t="shared" si="59"/>
        <v/>
      </c>
      <c r="AS185" s="30" t="str">
        <f t="shared" si="60"/>
        <v/>
      </c>
      <c r="AT185" s="6"/>
      <c r="AU185" s="20"/>
      <c r="AV185" s="20"/>
      <c r="AW185" s="44">
        <f t="shared" si="70"/>
        <v>12</v>
      </c>
      <c r="AX185" s="35" t="e">
        <f t="shared" si="71"/>
        <v>#N/A</v>
      </c>
      <c r="AY185" s="35" t="e" cm="1">
        <f t="array" ref="AY185">_xlfn.XMATCH(1,IF(IF((AU185=$DP$24:$EO$24)=TRUE,1,0)+IF((AV185=$DP$25:$EO$25)=TRUE,1,0)=2,1,0))</f>
        <v>#N/A</v>
      </c>
      <c r="AZ185" s="35" t="str" cm="1">
        <f t="array" aca="1" ref="AZ185:BD185" ca="1">AJ185:AN185</f>
        <v/>
      </c>
      <c r="BA185" s="35" t="str">
        <f ca="1"/>
        <v/>
      </c>
      <c r="BB185" s="35" t="str">
        <f ca="1"/>
        <v/>
      </c>
      <c r="BC185" s="35" t="str">
        <f ca="1"/>
        <v/>
      </c>
      <c r="BD185" s="35" t="str">
        <f ca="1"/>
        <v/>
      </c>
      <c r="BE185" s="35">
        <f t="shared" si="72"/>
        <v>0</v>
      </c>
      <c r="BF185" s="35" t="e" cm="1">
        <f t="array" ref="BF185">IF(AND(BE185=1,AX185&lt;&gt;1),VLOOKUP(E185,변환표준점수!$H$8:$O$60,_xlfn.XMATCH('표점 계산기'!$AU185,변환표준점수!$I$6:$O$6)+1,FALSE),IF(AND($E185=0,$DW$4=1),INDEX($CQ$7:$CQ$73,SUM(IF(AO185=$CY$7:$CY$59,ROW($A$1:$A$50),0))),IF(AND($E185&lt;&gt;0,$DW$4&lt;&gt;1),INDEX($CM$7:$CM$73,SUM(IF(AO185=$CU$7:$CU$59,ROW($A$1:$A$50),0))),AO185:AS185)))</f>
        <v>#N/A</v>
      </c>
      <c r="BG185" s="35"/>
      <c r="BH185" s="35"/>
      <c r="BI185" s="35"/>
      <c r="BJ185" s="35"/>
      <c r="BK185" s="35" t="e">
        <f>VLOOKUP(G185,변환표준점수!$X$8:$AM$16,_xlfn.XMATCH(AU185,변환표준점수!$Y$5:$AM$5)+IF(OR(AW185=6,AW185=7,AW185=10,AW185=11),IF(AX185=1,0,1),0)+1,FALSE)</f>
        <v>#N/A</v>
      </c>
      <c r="BL185" s="35" t="e">
        <f>VLOOKUP(H185,변환표준점수!$AO$8:$BE$16,_xlfn.XMATCH(AU185,변환표준점수!$AP$5:$BE$5)+IF(OR(AW185=3,AW185=6,AW185=8,AW185=9,AW185=10),IF(AX185=1,0,1),0)+1,FALSE)</f>
        <v>#N/A</v>
      </c>
      <c r="BM185" s="35" t="e">
        <f>IF(I185=0,VLOOKUP(K185,변환표준점수!$BU$8:$CF$62,'표점 계산기'!$AW185+1,FALSE),VLOOKUP(I185,변환표준점수!$BH$8:$BS$62,'표점 계산기'!$AW185+1,FALSE))</f>
        <v>#N/A</v>
      </c>
      <c r="BN185" s="35" t="e">
        <f>IF(J185=0,VLOOKUP(L185,변환표준점수!$BU$8:$CF$62,'표점 계산기'!$AW185+1,FALSE),VLOOKUP(J185,변환표준점수!$BH$8:$BS$62,'표점 계산기'!$AW185+1,FALSE))</f>
        <v>#N/A</v>
      </c>
      <c r="BO185" s="35" cm="1">
        <f t="array" ref="BO185">IF(M185=0,0,IF(OR(AW185=3,AW185=4),0,IF(AW185=1,INDEX($DI$7:$DI$15,SUM(IF(M185&lt;$DH$7:$DH$15=TRUE,1,0))+1),VLOOKUP(M185,변환표준점수!$BH$8:$BS$62,'표점 계산기'!AW185+1,FALSE))))</f>
        <v>0</v>
      </c>
      <c r="BP185" s="35" t="e" cm="1">
        <f t="array" ref="BP185">INDEX($DP$24:$EO$31,COLUMN(C180),$AY185)</f>
        <v>#N/A</v>
      </c>
      <c r="BQ185" s="35" t="e" cm="1">
        <f t="array" ref="BQ185">INDEX($DP$24:$EO$31,COLUMN(D180),$AY185)</f>
        <v>#N/A</v>
      </c>
      <c r="BR185" s="35" t="e" cm="1">
        <f t="array" ref="BR185">INDEX($DP$24:$EO$31,COLUMN(E180),$AY185)</f>
        <v>#N/A</v>
      </c>
      <c r="BS185" s="35" t="e" cm="1">
        <f t="array" ref="BS185">INDEX($DP$24:$EO$31,COLUMN(F180),$AY185)</f>
        <v>#N/A</v>
      </c>
      <c r="BT185" s="35" t="e" cm="1">
        <f t="array" ref="BT185">INDEX($DP$24:$EO$31,COLUMN(G180),$AY185)</f>
        <v>#N/A</v>
      </c>
      <c r="BU185" s="35" t="e" cm="1">
        <f t="array" ref="BU185">INDEX($DP$24:$EO$31,COLUMN(H180),$AY185)</f>
        <v>#N/A</v>
      </c>
      <c r="BV185" s="59" t="str" cm="1">
        <f t="array" aca="1" ref="BV185:BZ185" ca="1">IFERROR(ROUND(IF(IFERROR(BF185:BJ185/BF185:BJ185,0)=1,(IFERROR(AZ185:BD185*BP185,0)+IFERROR(BF185:BJ185*BQ185,0)+(SUM(BM185:BO185)-MIN(BM185:BO185))*BR185+BK185*BS185+BL185*BT185)*BU185+BK185*(1-BS185)+BL185*(1-BT185)+IF(AW185=1,BO185,0),""),2),"")</f>
        <v/>
      </c>
      <c r="BW185" s="48" t="str">
        <f ca="1"/>
        <v/>
      </c>
      <c r="BX185" s="48" t="str">
        <f ca="1"/>
        <v/>
      </c>
      <c r="BY185" s="48" t="str">
        <f ca="1"/>
        <v/>
      </c>
      <c r="BZ185" s="60" t="str">
        <f ca="1"/>
        <v/>
      </c>
      <c r="CA185" s="6"/>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6"/>
      <c r="DV185" s="6"/>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row>
    <row r="186" spans="1:162" x14ac:dyDescent="0.3">
      <c r="A186" s="5"/>
      <c r="B186" s="17" t="str">
        <f t="shared" si="54"/>
        <v/>
      </c>
      <c r="C186" s="23"/>
      <c r="D186" s="23"/>
      <c r="E186" s="23"/>
      <c r="F186" s="23"/>
      <c r="G186" s="23"/>
      <c r="H186" s="24"/>
      <c r="I186" s="24"/>
      <c r="J186" s="24"/>
      <c r="K186" s="24"/>
      <c r="L186" s="24"/>
      <c r="M186" s="24"/>
      <c r="N186" s="23"/>
      <c r="O186" s="24"/>
      <c r="P186" s="6"/>
      <c r="Q186" s="65">
        <f t="shared" si="55"/>
        <v>1</v>
      </c>
      <c r="R186" s="6" t="e">
        <f t="shared" si="61"/>
        <v>#N/A</v>
      </c>
      <c r="S186" s="6" t="e">
        <f t="shared" si="62"/>
        <v>#N/A</v>
      </c>
      <c r="T186" s="6" t="e">
        <f t="shared" si="63"/>
        <v>#N/A</v>
      </c>
      <c r="U186" s="6" t="e">
        <f t="shared" si="64"/>
        <v>#N/A</v>
      </c>
      <c r="V186" s="8" cm="1">
        <f t="array" ref="V186">IF(M186=0,0,IF(OR($DV$4=3,$DV$4=4),0,IF($DV$4=1,INDEX($DI$7:$DI$15,SUM(IF(M186&lt;$DH$7:$DH$15=TRUE,1,0))+1),VLOOKUP(M186,$DK$7:$DL$107,2,FALSE))))</f>
        <v>0</v>
      </c>
      <c r="W186" s="6" t="e">
        <f t="shared" si="53"/>
        <v>#N/A</v>
      </c>
      <c r="X186" s="65" cm="1">
        <f t="array" aca="1" ref="X186" ca="1">SUM(IF((IF(E186=0,INDIRECT(_xlfn.CONCAT($CQ$1,MATCH(F186,$CP$7:$CP$100,0)+6)):INDIRECT(_xlfn.CONCAT($CQ$1,MATCH(F186,$CP$7:$CP$100,0)+6+SUM(IF((F186=$CP$7:$CP$59)=TRUE,1,0))-1)),INDIRECT(_xlfn.CONCAT($CM$1,MATCH(E186,$CL$7:$CL$100,0)+6)):INDIRECT(_xlfn.CONCAT($CM$1,MATCH(E186,$CL$7:$CL$100,0)+6+SUM(IF((E186=$CL$7:$CL$59)=TRUE,1,0))-1)))*$S$3*$Q186)=0,0,1))</f>
        <v>2</v>
      </c>
      <c r="Y186" s="65" t="e" cm="1">
        <f t="array" aca="1" ref="Y186" ca="1">SUM(IF((TRANSPOSE(MMULT(MMULT(_xlfn.MUNIT(X186),IF(ROUND(MMULT(IF(E186=0,INDIRECT(_xlfn.CONCAT($CQ$1,MATCH(F186,$CP$7:$CP$100,0)+6)):INDIRECT(_xlfn.CONCAT($CQ$1,MATCH(F186,$CP$7:$CP$100,0)+6+SUM(IF((F186=$CP$7:$CP$59)=TRUE,1,0))-1)),INDIRECT(_xlfn.CONCAT($CM$1,MATCH(E186,$CL$7:$CL$100,0)+6)):INDIRECT(_xlfn.CONCAT($CM$1,MATCH(E186,$CL$7:$CL$100,0)+6+SUM(IF((E186=$CL$7:$CL$59)=TRUE,1,0))-1)))*$S$3*$Q186,1/TRANSPOSE(W186-INDIRECT(_xlfn.CONCAT($CI$1,MATCH(D186,$CH$7:$CH$100,0)+6)):INDIRECT(_xlfn.CONCAT($CI$1,MATCH(D186,$CH$7:$CH$100,0)+6+SUM(IF((D186=$CH$7:$CH$59)=TRUE,1,0))-1))*$R$3)),1)=1,1,0)),W186-INDIRECT(_xlfn.CONCAT($CI$1,MATCH(D186,$CH$7:$CH$100,0)+6)):INDIRECT(_xlfn.CONCAT($CI$1,MATCH(D186,$CH$7:$CH$100,0)+6+SUM(IF((D186=$CH$7:$CH$59)=TRUE,1,0))-1))*$R$3)))=0,0,1))</f>
        <v>#N/A</v>
      </c>
      <c r="Z186" s="65"/>
      <c r="AA186" s="65" t="str" cm="1">
        <f t="array" aca="1" ref="AA186" ca="1">IFERROR(ROUND(IF(_xlfn._xlws.SORT(TRANSPOSE(MMULT(MMULT(_xlfn.MUNIT(X186),IF(ROUND(MMULT(IF(E186=0,IF($DW$4=1,INDIRECT(_xlfn.CONCAT($CY$1,MATCH(F186,$CX$7:$CX$100,0)+6)):INDIRECT(_xlfn.CONCAT($CY$1,MATCH(F186,$CX$7:$CX$100,0)+6+SUM(IF((F186=$CX$7:$CX$59)=TRUE,1,0))-1)),INDIRECT(_xlfn.CONCAT($CQ$1,MATCH(F186,$CP$7:$CP$100,0)+6)):INDIRECT(_xlfn.CONCAT($CQ$1,MATCH(F186,$CP$7:$CP$100,0)+6+SUM(IF((F186=$CP$7:$CP$59)=TRUE,1,0))-1))),IF(OR($DW$4=2,$DW$4=3),INDIRECT(_xlfn.CONCAT($CU$1,MATCH(E186,$CT$7:$CT$100,0)+6)):INDIRECT(_xlfn.CONCAT($CU$1,MATCH(E186,$CT$7:$CT$100,0)+6+SUM(IF((E186=$CT$7:$CT$59)=TRUE,1,0))-1)),INDIRECT(_xlfn.CONCAT($CM$1,MATCH(E186,$CL$7:$CL$100,0)+6)):INDIRECT(_xlfn.CONCAT($CM$1,MATCH(E186,$CL$7:$CL$100,0)+6+SUM(IF((E186=$CL$7:$CL$59)=TRUE,1,0))-1))))*$S$3*IF(AND($DV$4=4,F186=0),1.1,1),1/TRANSPOSE(W186-INDIRECT(_xlfn.CONCAT($CI$1,MATCH(D186,$CH$7:$CH$100,0)+6)):INDIRECT(_xlfn.CONCAT($CI$1,MATCH(D186,$CH$7:$CH$100,0)+6+SUM(IF((D186=$CH$7:$CH$59)=TRUE,1,0))-1))*$R$3)),3)=1,1,0)),W186-INDIRECT(_xlfn.CONCAT($CI$1,MATCH(D186,$CH$7:$CH$100,0)+6)):INDIRECT(_xlfn.CONCAT($CI$1,MATCH(D186,$CH$7:$CH$100,0)+6+SUM(IF((D186=$CH$7:$CH$59)=TRUE,1,0))-1))*$R$3))/($S$3*$Q186),1,-1,TRUE)=0,"",_xlfn._xlws.SORT(TRANSPOSE(MMULT(MMULT(_xlfn.MUNIT(X186),IF(ROUND(MMULT(IF(E186=0,IF($DW$4=1,INDIRECT(_xlfn.CONCAT($CY$1,MATCH(F186,$CX$7:$CX$100,0)+6)):INDIRECT(_xlfn.CONCAT($CY$1,MATCH(F186,$CX$7:$CX$100,0)+6+SUM(IF((F186=$CX$7:$CX$59)=TRUE,1,0))-1)),INDIRECT(_xlfn.CONCAT($CQ$1,MATCH(F186,$CP$7:$CP$100,0)+6)):INDIRECT(_xlfn.CONCAT($CQ$1,MATCH(F186,$CP$7:$CP$100,0)+6+SUM(IF((F186=$CP$7:$CP$59)=TRUE,1,0))-1))),IF(OR($DW$4=2,$DW$4=3),INDIRECT(_xlfn.CONCAT($CU$1,MATCH(E186,$CT$7:$CT$100,0)+6)):INDIRECT(_xlfn.CONCAT($CU$1,MATCH(E186,$CT$7:$CT$100,0)+6+SUM(IF((E186=$CT$7:$CT$59)=TRUE,1,0))-1)),INDIRECT(_xlfn.CONCAT($CM$1,MATCH(E186,$CL$7:$CL$100,0)+6)):INDIRECT(_xlfn.CONCAT($CM$1,MATCH(E186,$CL$7:$CL$100,0)+6+SUM(IF((E186=$CL$7:$CL$59)=TRUE,1,0))-1))))*$S$3*IF(AND($DV$4=4,F186=0),1.1,1),1/TRANSPOSE(W186-INDIRECT(_xlfn.CONCAT($CI$1,MATCH(D186,$CH$7:$CH$100,0)+6)):INDIRECT(_xlfn.CONCAT($CI$1,MATCH(D186,$CH$7:$CH$100,0)+6+SUM(IF((D186=$CH$7:$CH$59)=TRUE,1,0))-1))*$R$3)),3)=1,1,0)),W186-INDIRECT(_xlfn.CONCAT($CI$1,MATCH(D186,$CH$7:$CH$100,0)+6)):INDIRECT(_xlfn.CONCAT($CI$1,MATCH(D186,$CH$7:$CH$100,0)+6+SUM(IF((D186=$CH$7:$CH$59)=TRUE,1,0))-1))*$R$3))/($S$3*$Q186),1,-1,TRUE)),1),"")</f>
        <v/>
      </c>
      <c r="AB186" s="65"/>
      <c r="AC186" s="65"/>
      <c r="AD186" s="65"/>
      <c r="AE186" s="65"/>
      <c r="AF186" s="65"/>
      <c r="AG186" s="65"/>
      <c r="AH186" s="65"/>
      <c r="AI186" s="6"/>
      <c r="AJ186" s="28" t="str">
        <f t="shared" ca="1" si="65"/>
        <v/>
      </c>
      <c r="AK186" s="29" t="str">
        <f t="shared" si="66"/>
        <v/>
      </c>
      <c r="AL186" s="29" t="str">
        <f t="shared" si="67"/>
        <v/>
      </c>
      <c r="AM186" s="29" t="str">
        <f t="shared" si="68"/>
        <v/>
      </c>
      <c r="AN186" s="112" t="str">
        <f t="shared" si="69"/>
        <v/>
      </c>
      <c r="AO186" s="28" t="str">
        <f t="shared" ca="1" si="56"/>
        <v/>
      </c>
      <c r="AP186" s="29" t="str">
        <f t="shared" si="57"/>
        <v/>
      </c>
      <c r="AQ186" s="29" t="str">
        <f t="shared" si="58"/>
        <v/>
      </c>
      <c r="AR186" s="29" t="str">
        <f t="shared" si="59"/>
        <v/>
      </c>
      <c r="AS186" s="30" t="str">
        <f t="shared" si="60"/>
        <v/>
      </c>
      <c r="AT186" s="6"/>
      <c r="AU186" s="20"/>
      <c r="AV186" s="20"/>
      <c r="AW186" s="44">
        <f t="shared" si="70"/>
        <v>12</v>
      </c>
      <c r="AX186" s="35" t="e">
        <f t="shared" si="71"/>
        <v>#N/A</v>
      </c>
      <c r="AY186" s="35" t="e" cm="1">
        <f t="array" ref="AY186">_xlfn.XMATCH(1,IF(IF((AU186=$DP$24:$EO$24)=TRUE,1,0)+IF((AV186=$DP$25:$EO$25)=TRUE,1,0)=2,1,0))</f>
        <v>#N/A</v>
      </c>
      <c r="AZ186" s="35" t="str" cm="1">
        <f t="array" aca="1" ref="AZ186:BD186" ca="1">AJ186:AN186</f>
        <v/>
      </c>
      <c r="BA186" s="35" t="str">
        <f ca="1"/>
        <v/>
      </c>
      <c r="BB186" s="35" t="str">
        <f ca="1"/>
        <v/>
      </c>
      <c r="BC186" s="35" t="str">
        <f ca="1"/>
        <v/>
      </c>
      <c r="BD186" s="35" t="str">
        <f ca="1"/>
        <v/>
      </c>
      <c r="BE186" s="35">
        <f t="shared" si="72"/>
        <v>0</v>
      </c>
      <c r="BF186" s="35" t="e" cm="1">
        <f t="array" ref="BF186">IF(AND(BE186=1,AX186&lt;&gt;1),VLOOKUP(E186,변환표준점수!$H$8:$O$60,_xlfn.XMATCH('표점 계산기'!$AU186,변환표준점수!$I$6:$O$6)+1,FALSE),IF(AND($E186=0,$DW$4=1),INDEX($CQ$7:$CQ$73,SUM(IF(AO186=$CY$7:$CY$59,ROW($A$1:$A$50),0))),IF(AND($E186&lt;&gt;0,$DW$4&lt;&gt;1),INDEX($CM$7:$CM$73,SUM(IF(AO186=$CU$7:$CU$59,ROW($A$1:$A$50),0))),AO186:AS186)))</f>
        <v>#N/A</v>
      </c>
      <c r="BG186" s="35"/>
      <c r="BH186" s="35"/>
      <c r="BI186" s="35"/>
      <c r="BJ186" s="35"/>
      <c r="BK186" s="35" t="e">
        <f>VLOOKUP(G186,변환표준점수!$X$8:$AM$16,_xlfn.XMATCH(AU186,변환표준점수!$Y$5:$AM$5)+IF(OR(AW186=6,AW186=7,AW186=10,AW186=11),IF(AX186=1,0,1),0)+1,FALSE)</f>
        <v>#N/A</v>
      </c>
      <c r="BL186" s="35" t="e">
        <f>VLOOKUP(H186,변환표준점수!$AO$8:$BE$16,_xlfn.XMATCH(AU186,변환표준점수!$AP$5:$BE$5)+IF(OR(AW186=3,AW186=6,AW186=8,AW186=9,AW186=10),IF(AX186=1,0,1),0)+1,FALSE)</f>
        <v>#N/A</v>
      </c>
      <c r="BM186" s="35" t="e">
        <f>IF(I186=0,VLOOKUP(K186,변환표준점수!$BU$8:$CF$62,'표점 계산기'!$AW186+1,FALSE),VLOOKUP(I186,변환표준점수!$BH$8:$BS$62,'표점 계산기'!$AW186+1,FALSE))</f>
        <v>#N/A</v>
      </c>
      <c r="BN186" s="35" t="e">
        <f>IF(J186=0,VLOOKUP(L186,변환표준점수!$BU$8:$CF$62,'표점 계산기'!$AW186+1,FALSE),VLOOKUP(J186,변환표준점수!$BH$8:$BS$62,'표점 계산기'!$AW186+1,FALSE))</f>
        <v>#N/A</v>
      </c>
      <c r="BO186" s="35" cm="1">
        <f t="array" ref="BO186">IF(M186=0,0,IF(OR(AW186=3,AW186=4),0,IF(AW186=1,INDEX($DI$7:$DI$15,SUM(IF(M186&lt;$DH$7:$DH$15=TRUE,1,0))+1),VLOOKUP(M186,변환표준점수!$BH$8:$BS$62,'표점 계산기'!AW186+1,FALSE))))</f>
        <v>0</v>
      </c>
      <c r="BP186" s="35" t="e" cm="1">
        <f t="array" ref="BP186">INDEX($DP$24:$EO$31,COLUMN(C181),$AY186)</f>
        <v>#N/A</v>
      </c>
      <c r="BQ186" s="35" t="e" cm="1">
        <f t="array" ref="BQ186">INDEX($DP$24:$EO$31,COLUMN(D181),$AY186)</f>
        <v>#N/A</v>
      </c>
      <c r="BR186" s="35" t="e" cm="1">
        <f t="array" ref="BR186">INDEX($DP$24:$EO$31,COLUMN(E181),$AY186)</f>
        <v>#N/A</v>
      </c>
      <c r="BS186" s="35" t="e" cm="1">
        <f t="array" ref="BS186">INDEX($DP$24:$EO$31,COLUMN(F181),$AY186)</f>
        <v>#N/A</v>
      </c>
      <c r="BT186" s="35" t="e" cm="1">
        <f t="array" ref="BT186">INDEX($DP$24:$EO$31,COLUMN(G181),$AY186)</f>
        <v>#N/A</v>
      </c>
      <c r="BU186" s="35" t="e" cm="1">
        <f t="array" ref="BU186">INDEX($DP$24:$EO$31,COLUMN(H181),$AY186)</f>
        <v>#N/A</v>
      </c>
      <c r="BV186" s="59" t="str" cm="1">
        <f t="array" aca="1" ref="BV186:BZ186" ca="1">IFERROR(ROUND(IF(IFERROR(BF186:BJ186/BF186:BJ186,0)=1,(IFERROR(AZ186:BD186*BP186,0)+IFERROR(BF186:BJ186*BQ186,0)+(SUM(BM186:BO186)-MIN(BM186:BO186))*BR186+BK186*BS186+BL186*BT186)*BU186+BK186*(1-BS186)+BL186*(1-BT186)+IF(AW186=1,BO186,0),""),2),"")</f>
        <v/>
      </c>
      <c r="BW186" s="48" t="str">
        <f ca="1"/>
        <v/>
      </c>
      <c r="BX186" s="48" t="str">
        <f ca="1"/>
        <v/>
      </c>
      <c r="BY186" s="48" t="str">
        <f ca="1"/>
        <v/>
      </c>
      <c r="BZ186" s="60" t="str">
        <f ca="1"/>
        <v/>
      </c>
      <c r="CA186" s="6"/>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6"/>
      <c r="DV186" s="6"/>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row>
    <row r="187" spans="1:162" x14ac:dyDescent="0.3">
      <c r="A187" s="5"/>
      <c r="B187" s="17" t="str">
        <f t="shared" si="54"/>
        <v/>
      </c>
      <c r="C187" s="23"/>
      <c r="D187" s="23"/>
      <c r="E187" s="23"/>
      <c r="F187" s="23"/>
      <c r="G187" s="23"/>
      <c r="H187" s="24"/>
      <c r="I187" s="24"/>
      <c r="J187" s="24"/>
      <c r="K187" s="24"/>
      <c r="L187" s="24"/>
      <c r="M187" s="24"/>
      <c r="N187" s="23"/>
      <c r="O187" s="24"/>
      <c r="P187" s="6"/>
      <c r="Q187" s="65">
        <f t="shared" si="55"/>
        <v>1</v>
      </c>
      <c r="R187" s="6" t="e">
        <f t="shared" si="61"/>
        <v>#N/A</v>
      </c>
      <c r="S187" s="6" t="e">
        <f t="shared" si="62"/>
        <v>#N/A</v>
      </c>
      <c r="T187" s="6" t="e">
        <f t="shared" si="63"/>
        <v>#N/A</v>
      </c>
      <c r="U187" s="6" t="e">
        <f t="shared" si="64"/>
        <v>#N/A</v>
      </c>
      <c r="V187" s="8" cm="1">
        <f t="array" ref="V187">IF(M187=0,0,IF(OR($DV$4=3,$DV$4=4),0,IF($DV$4=1,INDEX($DI$7:$DI$15,SUM(IF(M187&lt;$DH$7:$DH$15=TRUE,1,0))+1),VLOOKUP(M187,$DK$7:$DL$107,2,FALSE))))</f>
        <v>0</v>
      </c>
      <c r="W187" s="6" t="e">
        <f t="shared" si="53"/>
        <v>#N/A</v>
      </c>
      <c r="X187" s="65" cm="1">
        <f t="array" aca="1" ref="X187" ca="1">SUM(IF((IF(E187=0,INDIRECT(_xlfn.CONCAT($CQ$1,MATCH(F187,$CP$7:$CP$100,0)+6)):INDIRECT(_xlfn.CONCAT($CQ$1,MATCH(F187,$CP$7:$CP$100,0)+6+SUM(IF((F187=$CP$7:$CP$59)=TRUE,1,0))-1)),INDIRECT(_xlfn.CONCAT($CM$1,MATCH(E187,$CL$7:$CL$100,0)+6)):INDIRECT(_xlfn.CONCAT($CM$1,MATCH(E187,$CL$7:$CL$100,0)+6+SUM(IF((E187=$CL$7:$CL$59)=TRUE,1,0))-1)))*$S$3*$Q187)=0,0,1))</f>
        <v>2</v>
      </c>
      <c r="Y187" s="65" t="e" cm="1">
        <f t="array" aca="1" ref="Y187" ca="1">SUM(IF((TRANSPOSE(MMULT(MMULT(_xlfn.MUNIT(X187),IF(ROUND(MMULT(IF(E187=0,INDIRECT(_xlfn.CONCAT($CQ$1,MATCH(F187,$CP$7:$CP$100,0)+6)):INDIRECT(_xlfn.CONCAT($CQ$1,MATCH(F187,$CP$7:$CP$100,0)+6+SUM(IF((F187=$CP$7:$CP$59)=TRUE,1,0))-1)),INDIRECT(_xlfn.CONCAT($CM$1,MATCH(E187,$CL$7:$CL$100,0)+6)):INDIRECT(_xlfn.CONCAT($CM$1,MATCH(E187,$CL$7:$CL$100,0)+6+SUM(IF((E187=$CL$7:$CL$59)=TRUE,1,0))-1)))*$S$3*$Q187,1/TRANSPOSE(W187-INDIRECT(_xlfn.CONCAT($CI$1,MATCH(D187,$CH$7:$CH$100,0)+6)):INDIRECT(_xlfn.CONCAT($CI$1,MATCH(D187,$CH$7:$CH$100,0)+6+SUM(IF((D187=$CH$7:$CH$59)=TRUE,1,0))-1))*$R$3)),1)=1,1,0)),W187-INDIRECT(_xlfn.CONCAT($CI$1,MATCH(D187,$CH$7:$CH$100,0)+6)):INDIRECT(_xlfn.CONCAT($CI$1,MATCH(D187,$CH$7:$CH$100,0)+6+SUM(IF((D187=$CH$7:$CH$59)=TRUE,1,0))-1))*$R$3)))=0,0,1))</f>
        <v>#N/A</v>
      </c>
      <c r="Z187" s="65"/>
      <c r="AA187" s="65" t="str" cm="1">
        <f t="array" aca="1" ref="AA187" ca="1">IFERROR(ROUND(IF(_xlfn._xlws.SORT(TRANSPOSE(MMULT(MMULT(_xlfn.MUNIT(X187),IF(ROUND(MMULT(IF(E187=0,IF($DW$4=1,INDIRECT(_xlfn.CONCAT($CY$1,MATCH(F187,$CX$7:$CX$100,0)+6)):INDIRECT(_xlfn.CONCAT($CY$1,MATCH(F187,$CX$7:$CX$100,0)+6+SUM(IF((F187=$CX$7:$CX$59)=TRUE,1,0))-1)),INDIRECT(_xlfn.CONCAT($CQ$1,MATCH(F187,$CP$7:$CP$100,0)+6)):INDIRECT(_xlfn.CONCAT($CQ$1,MATCH(F187,$CP$7:$CP$100,0)+6+SUM(IF((F187=$CP$7:$CP$59)=TRUE,1,0))-1))),IF(OR($DW$4=2,$DW$4=3),INDIRECT(_xlfn.CONCAT($CU$1,MATCH(E187,$CT$7:$CT$100,0)+6)):INDIRECT(_xlfn.CONCAT($CU$1,MATCH(E187,$CT$7:$CT$100,0)+6+SUM(IF((E187=$CT$7:$CT$59)=TRUE,1,0))-1)),INDIRECT(_xlfn.CONCAT($CM$1,MATCH(E187,$CL$7:$CL$100,0)+6)):INDIRECT(_xlfn.CONCAT($CM$1,MATCH(E187,$CL$7:$CL$100,0)+6+SUM(IF((E187=$CL$7:$CL$59)=TRUE,1,0))-1))))*$S$3*IF(AND($DV$4=4,F187=0),1.1,1),1/TRANSPOSE(W187-INDIRECT(_xlfn.CONCAT($CI$1,MATCH(D187,$CH$7:$CH$100,0)+6)):INDIRECT(_xlfn.CONCAT($CI$1,MATCH(D187,$CH$7:$CH$100,0)+6+SUM(IF((D187=$CH$7:$CH$59)=TRUE,1,0))-1))*$R$3)),3)=1,1,0)),W187-INDIRECT(_xlfn.CONCAT($CI$1,MATCH(D187,$CH$7:$CH$100,0)+6)):INDIRECT(_xlfn.CONCAT($CI$1,MATCH(D187,$CH$7:$CH$100,0)+6+SUM(IF((D187=$CH$7:$CH$59)=TRUE,1,0))-1))*$R$3))/($S$3*$Q187),1,-1,TRUE)=0,"",_xlfn._xlws.SORT(TRANSPOSE(MMULT(MMULT(_xlfn.MUNIT(X187),IF(ROUND(MMULT(IF(E187=0,IF($DW$4=1,INDIRECT(_xlfn.CONCAT($CY$1,MATCH(F187,$CX$7:$CX$100,0)+6)):INDIRECT(_xlfn.CONCAT($CY$1,MATCH(F187,$CX$7:$CX$100,0)+6+SUM(IF((F187=$CX$7:$CX$59)=TRUE,1,0))-1)),INDIRECT(_xlfn.CONCAT($CQ$1,MATCH(F187,$CP$7:$CP$100,0)+6)):INDIRECT(_xlfn.CONCAT($CQ$1,MATCH(F187,$CP$7:$CP$100,0)+6+SUM(IF((F187=$CP$7:$CP$59)=TRUE,1,0))-1))),IF(OR($DW$4=2,$DW$4=3),INDIRECT(_xlfn.CONCAT($CU$1,MATCH(E187,$CT$7:$CT$100,0)+6)):INDIRECT(_xlfn.CONCAT($CU$1,MATCH(E187,$CT$7:$CT$100,0)+6+SUM(IF((E187=$CT$7:$CT$59)=TRUE,1,0))-1)),INDIRECT(_xlfn.CONCAT($CM$1,MATCH(E187,$CL$7:$CL$100,0)+6)):INDIRECT(_xlfn.CONCAT($CM$1,MATCH(E187,$CL$7:$CL$100,0)+6+SUM(IF((E187=$CL$7:$CL$59)=TRUE,1,0))-1))))*$S$3*IF(AND($DV$4=4,F187=0),1.1,1),1/TRANSPOSE(W187-INDIRECT(_xlfn.CONCAT($CI$1,MATCH(D187,$CH$7:$CH$100,0)+6)):INDIRECT(_xlfn.CONCAT($CI$1,MATCH(D187,$CH$7:$CH$100,0)+6+SUM(IF((D187=$CH$7:$CH$59)=TRUE,1,0))-1))*$R$3)),3)=1,1,0)),W187-INDIRECT(_xlfn.CONCAT($CI$1,MATCH(D187,$CH$7:$CH$100,0)+6)):INDIRECT(_xlfn.CONCAT($CI$1,MATCH(D187,$CH$7:$CH$100,0)+6+SUM(IF((D187=$CH$7:$CH$59)=TRUE,1,0))-1))*$R$3))/($S$3*$Q187),1,-1,TRUE)),1),"")</f>
        <v/>
      </c>
      <c r="AB187" s="65"/>
      <c r="AC187" s="65"/>
      <c r="AD187" s="65"/>
      <c r="AE187" s="65"/>
      <c r="AF187" s="65"/>
      <c r="AG187" s="65"/>
      <c r="AH187" s="65"/>
      <c r="AI187" s="6"/>
      <c r="AJ187" s="28" t="str">
        <f t="shared" ca="1" si="65"/>
        <v/>
      </c>
      <c r="AK187" s="29" t="str">
        <f t="shared" si="66"/>
        <v/>
      </c>
      <c r="AL187" s="29" t="str">
        <f t="shared" si="67"/>
        <v/>
      </c>
      <c r="AM187" s="29" t="str">
        <f t="shared" si="68"/>
        <v/>
      </c>
      <c r="AN187" s="112" t="str">
        <f t="shared" si="69"/>
        <v/>
      </c>
      <c r="AO187" s="28" t="str">
        <f t="shared" ca="1" si="56"/>
        <v/>
      </c>
      <c r="AP187" s="29" t="str">
        <f t="shared" si="57"/>
        <v/>
      </c>
      <c r="AQ187" s="29" t="str">
        <f t="shared" si="58"/>
        <v/>
      </c>
      <c r="AR187" s="29" t="str">
        <f t="shared" si="59"/>
        <v/>
      </c>
      <c r="AS187" s="30" t="str">
        <f t="shared" si="60"/>
        <v/>
      </c>
      <c r="AT187" s="6"/>
      <c r="AU187" s="20"/>
      <c r="AV187" s="20"/>
      <c r="AW187" s="44">
        <f t="shared" si="70"/>
        <v>12</v>
      </c>
      <c r="AX187" s="35" t="e">
        <f t="shared" si="71"/>
        <v>#N/A</v>
      </c>
      <c r="AY187" s="35" t="e" cm="1">
        <f t="array" ref="AY187">_xlfn.XMATCH(1,IF(IF((AU187=$DP$24:$EO$24)=TRUE,1,0)+IF((AV187=$DP$25:$EO$25)=TRUE,1,0)=2,1,0))</f>
        <v>#N/A</v>
      </c>
      <c r="AZ187" s="35" t="str" cm="1">
        <f t="array" aca="1" ref="AZ187:BD187" ca="1">AJ187:AN187</f>
        <v/>
      </c>
      <c r="BA187" s="35" t="str">
        <f ca="1"/>
        <v/>
      </c>
      <c r="BB187" s="35" t="str">
        <f ca="1"/>
        <v/>
      </c>
      <c r="BC187" s="35" t="str">
        <f ca="1"/>
        <v/>
      </c>
      <c r="BD187" s="35" t="str">
        <f ca="1"/>
        <v/>
      </c>
      <c r="BE187" s="35">
        <f t="shared" si="72"/>
        <v>0</v>
      </c>
      <c r="BF187" s="35" t="e" cm="1">
        <f t="array" ref="BF187">IF(AND(BE187=1,AX187&lt;&gt;1),VLOOKUP(E187,변환표준점수!$H$8:$O$60,_xlfn.XMATCH('표점 계산기'!$AU187,변환표준점수!$I$6:$O$6)+1,FALSE),IF(AND($E187=0,$DW$4=1),INDEX($CQ$7:$CQ$73,SUM(IF(AO187=$CY$7:$CY$59,ROW($A$1:$A$50),0))),IF(AND($E187&lt;&gt;0,$DW$4&lt;&gt;1),INDEX($CM$7:$CM$73,SUM(IF(AO187=$CU$7:$CU$59,ROW($A$1:$A$50),0))),AO187:AS187)))</f>
        <v>#N/A</v>
      </c>
      <c r="BG187" s="35"/>
      <c r="BH187" s="35"/>
      <c r="BI187" s="35"/>
      <c r="BJ187" s="35"/>
      <c r="BK187" s="35" t="e">
        <f>VLOOKUP(G187,변환표준점수!$X$8:$AM$16,_xlfn.XMATCH(AU187,변환표준점수!$Y$5:$AM$5)+IF(OR(AW187=6,AW187=7,AW187=10,AW187=11),IF(AX187=1,0,1),0)+1,FALSE)</f>
        <v>#N/A</v>
      </c>
      <c r="BL187" s="35" t="e">
        <f>VLOOKUP(H187,변환표준점수!$AO$8:$BE$16,_xlfn.XMATCH(AU187,변환표준점수!$AP$5:$BE$5)+IF(OR(AW187=3,AW187=6,AW187=8,AW187=9,AW187=10),IF(AX187=1,0,1),0)+1,FALSE)</f>
        <v>#N/A</v>
      </c>
      <c r="BM187" s="35" t="e">
        <f>IF(I187=0,VLOOKUP(K187,변환표준점수!$BU$8:$CF$62,'표점 계산기'!$AW187+1,FALSE),VLOOKUP(I187,변환표준점수!$BH$8:$BS$62,'표점 계산기'!$AW187+1,FALSE))</f>
        <v>#N/A</v>
      </c>
      <c r="BN187" s="35" t="e">
        <f>IF(J187=0,VLOOKUP(L187,변환표준점수!$BU$8:$CF$62,'표점 계산기'!$AW187+1,FALSE),VLOOKUP(J187,변환표준점수!$BH$8:$BS$62,'표점 계산기'!$AW187+1,FALSE))</f>
        <v>#N/A</v>
      </c>
      <c r="BO187" s="35" cm="1">
        <f t="array" ref="BO187">IF(M187=0,0,IF(OR(AW187=3,AW187=4),0,IF(AW187=1,INDEX($DI$7:$DI$15,SUM(IF(M187&lt;$DH$7:$DH$15=TRUE,1,0))+1),VLOOKUP(M187,변환표준점수!$BH$8:$BS$62,'표점 계산기'!AW187+1,FALSE))))</f>
        <v>0</v>
      </c>
      <c r="BP187" s="35" t="e" cm="1">
        <f t="array" ref="BP187">INDEX($DP$24:$EO$31,COLUMN(C182),$AY187)</f>
        <v>#N/A</v>
      </c>
      <c r="BQ187" s="35" t="e" cm="1">
        <f t="array" ref="BQ187">INDEX($DP$24:$EO$31,COLUMN(D182),$AY187)</f>
        <v>#N/A</v>
      </c>
      <c r="BR187" s="35" t="e" cm="1">
        <f t="array" ref="BR187">INDEX($DP$24:$EO$31,COLUMN(E182),$AY187)</f>
        <v>#N/A</v>
      </c>
      <c r="BS187" s="35" t="e" cm="1">
        <f t="array" ref="BS187">INDEX($DP$24:$EO$31,COLUMN(F182),$AY187)</f>
        <v>#N/A</v>
      </c>
      <c r="BT187" s="35" t="e" cm="1">
        <f t="array" ref="BT187">INDEX($DP$24:$EO$31,COLUMN(G182),$AY187)</f>
        <v>#N/A</v>
      </c>
      <c r="BU187" s="35" t="e" cm="1">
        <f t="array" ref="BU187">INDEX($DP$24:$EO$31,COLUMN(H182),$AY187)</f>
        <v>#N/A</v>
      </c>
      <c r="BV187" s="59" t="str" cm="1">
        <f t="array" aca="1" ref="BV187:BZ187" ca="1">IFERROR(ROUND(IF(IFERROR(BF187:BJ187/BF187:BJ187,0)=1,(IFERROR(AZ187:BD187*BP187,0)+IFERROR(BF187:BJ187*BQ187,0)+(SUM(BM187:BO187)-MIN(BM187:BO187))*BR187+BK187*BS187+BL187*BT187)*BU187+BK187*(1-BS187)+BL187*(1-BT187)+IF(AW187=1,BO187,0),""),2),"")</f>
        <v/>
      </c>
      <c r="BW187" s="48" t="str">
        <f ca="1"/>
        <v/>
      </c>
      <c r="BX187" s="48" t="str">
        <f ca="1"/>
        <v/>
      </c>
      <c r="BY187" s="48" t="str">
        <f ca="1"/>
        <v/>
      </c>
      <c r="BZ187" s="60" t="str">
        <f ca="1"/>
        <v/>
      </c>
      <c r="CA187" s="6"/>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6"/>
      <c r="DV187" s="6"/>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row>
    <row r="188" spans="1:162" x14ac:dyDescent="0.3">
      <c r="A188" s="5"/>
      <c r="B188" s="17" t="str">
        <f t="shared" si="54"/>
        <v/>
      </c>
      <c r="C188" s="23"/>
      <c r="D188" s="23"/>
      <c r="E188" s="23"/>
      <c r="F188" s="23"/>
      <c r="G188" s="23"/>
      <c r="H188" s="24"/>
      <c r="I188" s="24"/>
      <c r="J188" s="24"/>
      <c r="K188" s="24"/>
      <c r="L188" s="24"/>
      <c r="M188" s="24"/>
      <c r="N188" s="23"/>
      <c r="O188" s="24"/>
      <c r="P188" s="6"/>
      <c r="Q188" s="65">
        <f t="shared" si="55"/>
        <v>1</v>
      </c>
      <c r="R188" s="6" t="e">
        <f t="shared" si="61"/>
        <v>#N/A</v>
      </c>
      <c r="S188" s="6" t="e">
        <f t="shared" si="62"/>
        <v>#N/A</v>
      </c>
      <c r="T188" s="6" t="e">
        <f t="shared" si="63"/>
        <v>#N/A</v>
      </c>
      <c r="U188" s="6" t="e">
        <f t="shared" si="64"/>
        <v>#N/A</v>
      </c>
      <c r="V188" s="8" cm="1">
        <f t="array" ref="V188">IF(M188=0,0,IF(OR($DV$4=3,$DV$4=4),0,IF($DV$4=1,INDEX($DI$7:$DI$15,SUM(IF(M188&lt;$DH$7:$DH$15=TRUE,1,0))+1),VLOOKUP(M188,$DK$7:$DL$107,2,FALSE))))</f>
        <v>0</v>
      </c>
      <c r="W188" s="6" t="e">
        <f t="shared" si="53"/>
        <v>#N/A</v>
      </c>
      <c r="X188" s="65" cm="1">
        <f t="array" aca="1" ref="X188" ca="1">SUM(IF((IF(E188=0,INDIRECT(_xlfn.CONCAT($CQ$1,MATCH(F188,$CP$7:$CP$100,0)+6)):INDIRECT(_xlfn.CONCAT($CQ$1,MATCH(F188,$CP$7:$CP$100,0)+6+SUM(IF((F188=$CP$7:$CP$59)=TRUE,1,0))-1)),INDIRECT(_xlfn.CONCAT($CM$1,MATCH(E188,$CL$7:$CL$100,0)+6)):INDIRECT(_xlfn.CONCAT($CM$1,MATCH(E188,$CL$7:$CL$100,0)+6+SUM(IF((E188=$CL$7:$CL$59)=TRUE,1,0))-1)))*$S$3*$Q188)=0,0,1))</f>
        <v>2</v>
      </c>
      <c r="Y188" s="65" t="e" cm="1">
        <f t="array" aca="1" ref="Y188" ca="1">SUM(IF((TRANSPOSE(MMULT(MMULT(_xlfn.MUNIT(X188),IF(ROUND(MMULT(IF(E188=0,INDIRECT(_xlfn.CONCAT($CQ$1,MATCH(F188,$CP$7:$CP$100,0)+6)):INDIRECT(_xlfn.CONCAT($CQ$1,MATCH(F188,$CP$7:$CP$100,0)+6+SUM(IF((F188=$CP$7:$CP$59)=TRUE,1,0))-1)),INDIRECT(_xlfn.CONCAT($CM$1,MATCH(E188,$CL$7:$CL$100,0)+6)):INDIRECT(_xlfn.CONCAT($CM$1,MATCH(E188,$CL$7:$CL$100,0)+6+SUM(IF((E188=$CL$7:$CL$59)=TRUE,1,0))-1)))*$S$3*$Q188,1/TRANSPOSE(W188-INDIRECT(_xlfn.CONCAT($CI$1,MATCH(D188,$CH$7:$CH$100,0)+6)):INDIRECT(_xlfn.CONCAT($CI$1,MATCH(D188,$CH$7:$CH$100,0)+6+SUM(IF((D188=$CH$7:$CH$59)=TRUE,1,0))-1))*$R$3)),1)=1,1,0)),W188-INDIRECT(_xlfn.CONCAT($CI$1,MATCH(D188,$CH$7:$CH$100,0)+6)):INDIRECT(_xlfn.CONCAT($CI$1,MATCH(D188,$CH$7:$CH$100,0)+6+SUM(IF((D188=$CH$7:$CH$59)=TRUE,1,0))-1))*$R$3)))=0,0,1))</f>
        <v>#N/A</v>
      </c>
      <c r="Z188" s="65"/>
      <c r="AA188" s="65" t="str" cm="1">
        <f t="array" aca="1" ref="AA188" ca="1">IFERROR(ROUND(IF(_xlfn._xlws.SORT(TRANSPOSE(MMULT(MMULT(_xlfn.MUNIT(X188),IF(ROUND(MMULT(IF(E188=0,IF($DW$4=1,INDIRECT(_xlfn.CONCAT($CY$1,MATCH(F188,$CX$7:$CX$100,0)+6)):INDIRECT(_xlfn.CONCAT($CY$1,MATCH(F188,$CX$7:$CX$100,0)+6+SUM(IF((F188=$CX$7:$CX$59)=TRUE,1,0))-1)),INDIRECT(_xlfn.CONCAT($CQ$1,MATCH(F188,$CP$7:$CP$100,0)+6)):INDIRECT(_xlfn.CONCAT($CQ$1,MATCH(F188,$CP$7:$CP$100,0)+6+SUM(IF((F188=$CP$7:$CP$59)=TRUE,1,0))-1))),IF(OR($DW$4=2,$DW$4=3),INDIRECT(_xlfn.CONCAT($CU$1,MATCH(E188,$CT$7:$CT$100,0)+6)):INDIRECT(_xlfn.CONCAT($CU$1,MATCH(E188,$CT$7:$CT$100,0)+6+SUM(IF((E188=$CT$7:$CT$59)=TRUE,1,0))-1)),INDIRECT(_xlfn.CONCAT($CM$1,MATCH(E188,$CL$7:$CL$100,0)+6)):INDIRECT(_xlfn.CONCAT($CM$1,MATCH(E188,$CL$7:$CL$100,0)+6+SUM(IF((E188=$CL$7:$CL$59)=TRUE,1,0))-1))))*$S$3*IF(AND($DV$4=4,F188=0),1.1,1),1/TRANSPOSE(W188-INDIRECT(_xlfn.CONCAT($CI$1,MATCH(D188,$CH$7:$CH$100,0)+6)):INDIRECT(_xlfn.CONCAT($CI$1,MATCH(D188,$CH$7:$CH$100,0)+6+SUM(IF((D188=$CH$7:$CH$59)=TRUE,1,0))-1))*$R$3)),3)=1,1,0)),W188-INDIRECT(_xlfn.CONCAT($CI$1,MATCH(D188,$CH$7:$CH$100,0)+6)):INDIRECT(_xlfn.CONCAT($CI$1,MATCH(D188,$CH$7:$CH$100,0)+6+SUM(IF((D188=$CH$7:$CH$59)=TRUE,1,0))-1))*$R$3))/($S$3*$Q188),1,-1,TRUE)=0,"",_xlfn._xlws.SORT(TRANSPOSE(MMULT(MMULT(_xlfn.MUNIT(X188),IF(ROUND(MMULT(IF(E188=0,IF($DW$4=1,INDIRECT(_xlfn.CONCAT($CY$1,MATCH(F188,$CX$7:$CX$100,0)+6)):INDIRECT(_xlfn.CONCAT($CY$1,MATCH(F188,$CX$7:$CX$100,0)+6+SUM(IF((F188=$CX$7:$CX$59)=TRUE,1,0))-1)),INDIRECT(_xlfn.CONCAT($CQ$1,MATCH(F188,$CP$7:$CP$100,0)+6)):INDIRECT(_xlfn.CONCAT($CQ$1,MATCH(F188,$CP$7:$CP$100,0)+6+SUM(IF((F188=$CP$7:$CP$59)=TRUE,1,0))-1))),IF(OR($DW$4=2,$DW$4=3),INDIRECT(_xlfn.CONCAT($CU$1,MATCH(E188,$CT$7:$CT$100,0)+6)):INDIRECT(_xlfn.CONCAT($CU$1,MATCH(E188,$CT$7:$CT$100,0)+6+SUM(IF((E188=$CT$7:$CT$59)=TRUE,1,0))-1)),INDIRECT(_xlfn.CONCAT($CM$1,MATCH(E188,$CL$7:$CL$100,0)+6)):INDIRECT(_xlfn.CONCAT($CM$1,MATCH(E188,$CL$7:$CL$100,0)+6+SUM(IF((E188=$CL$7:$CL$59)=TRUE,1,0))-1))))*$S$3*IF(AND($DV$4=4,F188=0),1.1,1),1/TRANSPOSE(W188-INDIRECT(_xlfn.CONCAT($CI$1,MATCH(D188,$CH$7:$CH$100,0)+6)):INDIRECT(_xlfn.CONCAT($CI$1,MATCH(D188,$CH$7:$CH$100,0)+6+SUM(IF((D188=$CH$7:$CH$59)=TRUE,1,0))-1))*$R$3)),3)=1,1,0)),W188-INDIRECT(_xlfn.CONCAT($CI$1,MATCH(D188,$CH$7:$CH$100,0)+6)):INDIRECT(_xlfn.CONCAT($CI$1,MATCH(D188,$CH$7:$CH$100,0)+6+SUM(IF((D188=$CH$7:$CH$59)=TRUE,1,0))-1))*$R$3))/($S$3*$Q188),1,-1,TRUE)),1),"")</f>
        <v/>
      </c>
      <c r="AB188" s="65"/>
      <c r="AC188" s="65"/>
      <c r="AD188" s="65"/>
      <c r="AE188" s="65"/>
      <c r="AF188" s="65"/>
      <c r="AG188" s="65"/>
      <c r="AH188" s="65"/>
      <c r="AI188" s="6"/>
      <c r="AJ188" s="28" t="str">
        <f t="shared" ca="1" si="65"/>
        <v/>
      </c>
      <c r="AK188" s="29" t="str">
        <f t="shared" si="66"/>
        <v/>
      </c>
      <c r="AL188" s="29" t="str">
        <f t="shared" si="67"/>
        <v/>
      </c>
      <c r="AM188" s="29" t="str">
        <f t="shared" si="68"/>
        <v/>
      </c>
      <c r="AN188" s="112" t="str">
        <f t="shared" si="69"/>
        <v/>
      </c>
      <c r="AO188" s="28" t="str">
        <f t="shared" ca="1" si="56"/>
        <v/>
      </c>
      <c r="AP188" s="29" t="str">
        <f t="shared" si="57"/>
        <v/>
      </c>
      <c r="AQ188" s="29" t="str">
        <f t="shared" si="58"/>
        <v/>
      </c>
      <c r="AR188" s="29" t="str">
        <f t="shared" si="59"/>
        <v/>
      </c>
      <c r="AS188" s="30" t="str">
        <f t="shared" si="60"/>
        <v/>
      </c>
      <c r="AT188" s="6"/>
      <c r="AU188" s="20"/>
      <c r="AV188" s="20"/>
      <c r="AW188" s="44">
        <f t="shared" si="70"/>
        <v>12</v>
      </c>
      <c r="AX188" s="35" t="e">
        <f t="shared" si="71"/>
        <v>#N/A</v>
      </c>
      <c r="AY188" s="35" t="e" cm="1">
        <f t="array" ref="AY188">_xlfn.XMATCH(1,IF(IF((AU188=$DP$24:$EO$24)=TRUE,1,0)+IF((AV188=$DP$25:$EO$25)=TRUE,1,0)=2,1,0))</f>
        <v>#N/A</v>
      </c>
      <c r="AZ188" s="35" t="str" cm="1">
        <f t="array" aca="1" ref="AZ188:BD188" ca="1">AJ188:AN188</f>
        <v/>
      </c>
      <c r="BA188" s="35" t="str">
        <f ca="1"/>
        <v/>
      </c>
      <c r="BB188" s="35" t="str">
        <f ca="1"/>
        <v/>
      </c>
      <c r="BC188" s="35" t="str">
        <f ca="1"/>
        <v/>
      </c>
      <c r="BD188" s="35" t="str">
        <f ca="1"/>
        <v/>
      </c>
      <c r="BE188" s="35">
        <f t="shared" si="72"/>
        <v>0</v>
      </c>
      <c r="BF188" s="35" t="e" cm="1">
        <f t="array" ref="BF188">IF(AND(BE188=1,AX188&lt;&gt;1),VLOOKUP(E188,변환표준점수!$H$8:$O$60,_xlfn.XMATCH('표점 계산기'!$AU188,변환표준점수!$I$6:$O$6)+1,FALSE),IF(AND($E188=0,$DW$4=1),INDEX($CQ$7:$CQ$73,SUM(IF(AO188=$CY$7:$CY$59,ROW($A$1:$A$50),0))),IF(AND($E188&lt;&gt;0,$DW$4&lt;&gt;1),INDEX($CM$7:$CM$73,SUM(IF(AO188=$CU$7:$CU$59,ROW($A$1:$A$50),0))),AO188:AS188)))</f>
        <v>#N/A</v>
      </c>
      <c r="BG188" s="35"/>
      <c r="BH188" s="35"/>
      <c r="BI188" s="35"/>
      <c r="BJ188" s="35"/>
      <c r="BK188" s="35" t="e">
        <f>VLOOKUP(G188,변환표준점수!$X$8:$AM$16,_xlfn.XMATCH(AU188,변환표준점수!$Y$5:$AM$5)+IF(OR(AW188=6,AW188=7,AW188=10,AW188=11),IF(AX188=1,0,1),0)+1,FALSE)</f>
        <v>#N/A</v>
      </c>
      <c r="BL188" s="35" t="e">
        <f>VLOOKUP(H188,변환표준점수!$AO$8:$BE$16,_xlfn.XMATCH(AU188,변환표준점수!$AP$5:$BE$5)+IF(OR(AW188=3,AW188=6,AW188=8,AW188=9,AW188=10),IF(AX188=1,0,1),0)+1,FALSE)</f>
        <v>#N/A</v>
      </c>
      <c r="BM188" s="35" t="e">
        <f>IF(I188=0,VLOOKUP(K188,변환표준점수!$BU$8:$CF$62,'표점 계산기'!$AW188+1,FALSE),VLOOKUP(I188,변환표준점수!$BH$8:$BS$62,'표점 계산기'!$AW188+1,FALSE))</f>
        <v>#N/A</v>
      </c>
      <c r="BN188" s="35" t="e">
        <f>IF(J188=0,VLOOKUP(L188,변환표준점수!$BU$8:$CF$62,'표점 계산기'!$AW188+1,FALSE),VLOOKUP(J188,변환표준점수!$BH$8:$BS$62,'표점 계산기'!$AW188+1,FALSE))</f>
        <v>#N/A</v>
      </c>
      <c r="BO188" s="35" cm="1">
        <f t="array" ref="BO188">IF(M188=0,0,IF(OR(AW188=3,AW188=4),0,IF(AW188=1,INDEX($DI$7:$DI$15,SUM(IF(M188&lt;$DH$7:$DH$15=TRUE,1,0))+1),VLOOKUP(M188,변환표준점수!$BH$8:$BS$62,'표점 계산기'!AW188+1,FALSE))))</f>
        <v>0</v>
      </c>
      <c r="BP188" s="35" t="e" cm="1">
        <f t="array" ref="BP188">INDEX($DP$24:$EO$31,COLUMN(C183),$AY188)</f>
        <v>#N/A</v>
      </c>
      <c r="BQ188" s="35" t="e" cm="1">
        <f t="array" ref="BQ188">INDEX($DP$24:$EO$31,COLUMN(D183),$AY188)</f>
        <v>#N/A</v>
      </c>
      <c r="BR188" s="35" t="e" cm="1">
        <f t="array" ref="BR188">INDEX($DP$24:$EO$31,COLUMN(E183),$AY188)</f>
        <v>#N/A</v>
      </c>
      <c r="BS188" s="35" t="e" cm="1">
        <f t="array" ref="BS188">INDEX($DP$24:$EO$31,COLUMN(F183),$AY188)</f>
        <v>#N/A</v>
      </c>
      <c r="BT188" s="35" t="e" cm="1">
        <f t="array" ref="BT188">INDEX($DP$24:$EO$31,COLUMN(G183),$AY188)</f>
        <v>#N/A</v>
      </c>
      <c r="BU188" s="35" t="e" cm="1">
        <f t="array" ref="BU188">INDEX($DP$24:$EO$31,COLUMN(H183),$AY188)</f>
        <v>#N/A</v>
      </c>
      <c r="BV188" s="59" t="str" cm="1">
        <f t="array" aca="1" ref="BV188:BZ188" ca="1">IFERROR(ROUND(IF(IFERROR(BF188:BJ188/BF188:BJ188,0)=1,(IFERROR(AZ188:BD188*BP188,0)+IFERROR(BF188:BJ188*BQ188,0)+(SUM(BM188:BO188)-MIN(BM188:BO188))*BR188+BK188*BS188+BL188*BT188)*BU188+BK188*(1-BS188)+BL188*(1-BT188)+IF(AW188=1,BO188,0),""),2),"")</f>
        <v/>
      </c>
      <c r="BW188" s="48" t="str">
        <f ca="1"/>
        <v/>
      </c>
      <c r="BX188" s="48" t="str">
        <f ca="1"/>
        <v/>
      </c>
      <c r="BY188" s="48" t="str">
        <f ca="1"/>
        <v/>
      </c>
      <c r="BZ188" s="60" t="str">
        <f ca="1"/>
        <v/>
      </c>
      <c r="CA188" s="6"/>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6"/>
      <c r="DV188" s="6"/>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row>
    <row r="189" spans="1:162" x14ac:dyDescent="0.3">
      <c r="A189" s="5"/>
      <c r="B189" s="17" t="str">
        <f t="shared" si="54"/>
        <v/>
      </c>
      <c r="C189" s="23"/>
      <c r="D189" s="23"/>
      <c r="E189" s="23"/>
      <c r="F189" s="23"/>
      <c r="G189" s="23"/>
      <c r="H189" s="24"/>
      <c r="I189" s="24"/>
      <c r="J189" s="24"/>
      <c r="K189" s="24"/>
      <c r="L189" s="24"/>
      <c r="M189" s="24"/>
      <c r="N189" s="23"/>
      <c r="O189" s="24"/>
      <c r="P189" s="6"/>
      <c r="Q189" s="65">
        <f t="shared" si="55"/>
        <v>1</v>
      </c>
      <c r="R189" s="6" t="e">
        <f t="shared" si="61"/>
        <v>#N/A</v>
      </c>
      <c r="S189" s="6" t="e">
        <f t="shared" si="62"/>
        <v>#N/A</v>
      </c>
      <c r="T189" s="6" t="e">
        <f t="shared" si="63"/>
        <v>#N/A</v>
      </c>
      <c r="U189" s="6" t="e">
        <f t="shared" si="64"/>
        <v>#N/A</v>
      </c>
      <c r="V189" s="8" cm="1">
        <f t="array" ref="V189">IF(M189=0,0,IF(OR($DV$4=3,$DV$4=4),0,IF($DV$4=1,INDEX($DI$7:$DI$15,SUM(IF(M189&lt;$DH$7:$DH$15=TRUE,1,0))+1),VLOOKUP(M189,$DK$7:$DL$107,2,FALSE))))</f>
        <v>0</v>
      </c>
      <c r="W189" s="6" t="e">
        <f t="shared" si="53"/>
        <v>#N/A</v>
      </c>
      <c r="X189" s="65" cm="1">
        <f t="array" aca="1" ref="X189" ca="1">SUM(IF((IF(E189=0,INDIRECT(_xlfn.CONCAT($CQ$1,MATCH(F189,$CP$7:$CP$100,0)+6)):INDIRECT(_xlfn.CONCAT($CQ$1,MATCH(F189,$CP$7:$CP$100,0)+6+SUM(IF((F189=$CP$7:$CP$59)=TRUE,1,0))-1)),INDIRECT(_xlfn.CONCAT($CM$1,MATCH(E189,$CL$7:$CL$100,0)+6)):INDIRECT(_xlfn.CONCAT($CM$1,MATCH(E189,$CL$7:$CL$100,0)+6+SUM(IF((E189=$CL$7:$CL$59)=TRUE,1,0))-1)))*$S$3*$Q189)=0,0,1))</f>
        <v>2</v>
      </c>
      <c r="Y189" s="65" t="e" cm="1">
        <f t="array" aca="1" ref="Y189" ca="1">SUM(IF((TRANSPOSE(MMULT(MMULT(_xlfn.MUNIT(X189),IF(ROUND(MMULT(IF(E189=0,INDIRECT(_xlfn.CONCAT($CQ$1,MATCH(F189,$CP$7:$CP$100,0)+6)):INDIRECT(_xlfn.CONCAT($CQ$1,MATCH(F189,$CP$7:$CP$100,0)+6+SUM(IF((F189=$CP$7:$CP$59)=TRUE,1,0))-1)),INDIRECT(_xlfn.CONCAT($CM$1,MATCH(E189,$CL$7:$CL$100,0)+6)):INDIRECT(_xlfn.CONCAT($CM$1,MATCH(E189,$CL$7:$CL$100,0)+6+SUM(IF((E189=$CL$7:$CL$59)=TRUE,1,0))-1)))*$S$3*$Q189,1/TRANSPOSE(W189-INDIRECT(_xlfn.CONCAT($CI$1,MATCH(D189,$CH$7:$CH$100,0)+6)):INDIRECT(_xlfn.CONCAT($CI$1,MATCH(D189,$CH$7:$CH$100,0)+6+SUM(IF((D189=$CH$7:$CH$59)=TRUE,1,0))-1))*$R$3)),1)=1,1,0)),W189-INDIRECT(_xlfn.CONCAT($CI$1,MATCH(D189,$CH$7:$CH$100,0)+6)):INDIRECT(_xlfn.CONCAT($CI$1,MATCH(D189,$CH$7:$CH$100,0)+6+SUM(IF((D189=$CH$7:$CH$59)=TRUE,1,0))-1))*$R$3)))=0,0,1))</f>
        <v>#N/A</v>
      </c>
      <c r="Z189" s="65"/>
      <c r="AA189" s="65" t="str" cm="1">
        <f t="array" aca="1" ref="AA189" ca="1">IFERROR(ROUND(IF(_xlfn._xlws.SORT(TRANSPOSE(MMULT(MMULT(_xlfn.MUNIT(X189),IF(ROUND(MMULT(IF(E189=0,IF($DW$4=1,INDIRECT(_xlfn.CONCAT($CY$1,MATCH(F189,$CX$7:$CX$100,0)+6)):INDIRECT(_xlfn.CONCAT($CY$1,MATCH(F189,$CX$7:$CX$100,0)+6+SUM(IF((F189=$CX$7:$CX$59)=TRUE,1,0))-1)),INDIRECT(_xlfn.CONCAT($CQ$1,MATCH(F189,$CP$7:$CP$100,0)+6)):INDIRECT(_xlfn.CONCAT($CQ$1,MATCH(F189,$CP$7:$CP$100,0)+6+SUM(IF((F189=$CP$7:$CP$59)=TRUE,1,0))-1))),IF(OR($DW$4=2,$DW$4=3),INDIRECT(_xlfn.CONCAT($CU$1,MATCH(E189,$CT$7:$CT$100,0)+6)):INDIRECT(_xlfn.CONCAT($CU$1,MATCH(E189,$CT$7:$CT$100,0)+6+SUM(IF((E189=$CT$7:$CT$59)=TRUE,1,0))-1)),INDIRECT(_xlfn.CONCAT($CM$1,MATCH(E189,$CL$7:$CL$100,0)+6)):INDIRECT(_xlfn.CONCAT($CM$1,MATCH(E189,$CL$7:$CL$100,0)+6+SUM(IF((E189=$CL$7:$CL$59)=TRUE,1,0))-1))))*$S$3*IF(AND($DV$4=4,F189=0),1.1,1),1/TRANSPOSE(W189-INDIRECT(_xlfn.CONCAT($CI$1,MATCH(D189,$CH$7:$CH$100,0)+6)):INDIRECT(_xlfn.CONCAT($CI$1,MATCH(D189,$CH$7:$CH$100,0)+6+SUM(IF((D189=$CH$7:$CH$59)=TRUE,1,0))-1))*$R$3)),3)=1,1,0)),W189-INDIRECT(_xlfn.CONCAT($CI$1,MATCH(D189,$CH$7:$CH$100,0)+6)):INDIRECT(_xlfn.CONCAT($CI$1,MATCH(D189,$CH$7:$CH$100,0)+6+SUM(IF((D189=$CH$7:$CH$59)=TRUE,1,0))-1))*$R$3))/($S$3*$Q189),1,-1,TRUE)=0,"",_xlfn._xlws.SORT(TRANSPOSE(MMULT(MMULT(_xlfn.MUNIT(X189),IF(ROUND(MMULT(IF(E189=0,IF($DW$4=1,INDIRECT(_xlfn.CONCAT($CY$1,MATCH(F189,$CX$7:$CX$100,0)+6)):INDIRECT(_xlfn.CONCAT($CY$1,MATCH(F189,$CX$7:$CX$100,0)+6+SUM(IF((F189=$CX$7:$CX$59)=TRUE,1,0))-1)),INDIRECT(_xlfn.CONCAT($CQ$1,MATCH(F189,$CP$7:$CP$100,0)+6)):INDIRECT(_xlfn.CONCAT($CQ$1,MATCH(F189,$CP$7:$CP$100,0)+6+SUM(IF((F189=$CP$7:$CP$59)=TRUE,1,0))-1))),IF(OR($DW$4=2,$DW$4=3),INDIRECT(_xlfn.CONCAT($CU$1,MATCH(E189,$CT$7:$CT$100,0)+6)):INDIRECT(_xlfn.CONCAT($CU$1,MATCH(E189,$CT$7:$CT$100,0)+6+SUM(IF((E189=$CT$7:$CT$59)=TRUE,1,0))-1)),INDIRECT(_xlfn.CONCAT($CM$1,MATCH(E189,$CL$7:$CL$100,0)+6)):INDIRECT(_xlfn.CONCAT($CM$1,MATCH(E189,$CL$7:$CL$100,0)+6+SUM(IF((E189=$CL$7:$CL$59)=TRUE,1,0))-1))))*$S$3*IF(AND($DV$4=4,F189=0),1.1,1),1/TRANSPOSE(W189-INDIRECT(_xlfn.CONCAT($CI$1,MATCH(D189,$CH$7:$CH$100,0)+6)):INDIRECT(_xlfn.CONCAT($CI$1,MATCH(D189,$CH$7:$CH$100,0)+6+SUM(IF((D189=$CH$7:$CH$59)=TRUE,1,0))-1))*$R$3)),3)=1,1,0)),W189-INDIRECT(_xlfn.CONCAT($CI$1,MATCH(D189,$CH$7:$CH$100,0)+6)):INDIRECT(_xlfn.CONCAT($CI$1,MATCH(D189,$CH$7:$CH$100,0)+6+SUM(IF((D189=$CH$7:$CH$59)=TRUE,1,0))-1))*$R$3))/($S$3*$Q189),1,-1,TRUE)),1),"")</f>
        <v/>
      </c>
      <c r="AB189" s="65"/>
      <c r="AC189" s="65"/>
      <c r="AD189" s="65"/>
      <c r="AE189" s="65"/>
      <c r="AF189" s="65"/>
      <c r="AG189" s="65"/>
      <c r="AH189" s="65"/>
      <c r="AI189" s="6"/>
      <c r="AJ189" s="28" t="str">
        <f t="shared" ca="1" si="65"/>
        <v/>
      </c>
      <c r="AK189" s="29" t="str">
        <f t="shared" si="66"/>
        <v/>
      </c>
      <c r="AL189" s="29" t="str">
        <f t="shared" si="67"/>
        <v/>
      </c>
      <c r="AM189" s="29" t="str">
        <f t="shared" si="68"/>
        <v/>
      </c>
      <c r="AN189" s="112" t="str">
        <f t="shared" si="69"/>
        <v/>
      </c>
      <c r="AO189" s="28" t="str">
        <f t="shared" ca="1" si="56"/>
        <v/>
      </c>
      <c r="AP189" s="29" t="str">
        <f t="shared" si="57"/>
        <v/>
      </c>
      <c r="AQ189" s="29" t="str">
        <f t="shared" si="58"/>
        <v/>
      </c>
      <c r="AR189" s="29" t="str">
        <f t="shared" si="59"/>
        <v/>
      </c>
      <c r="AS189" s="30" t="str">
        <f t="shared" si="60"/>
        <v/>
      </c>
      <c r="AT189" s="6"/>
      <c r="AU189" s="20"/>
      <c r="AV189" s="20"/>
      <c r="AW189" s="44">
        <f t="shared" si="70"/>
        <v>12</v>
      </c>
      <c r="AX189" s="35" t="e">
        <f t="shared" si="71"/>
        <v>#N/A</v>
      </c>
      <c r="AY189" s="35" t="e" cm="1">
        <f t="array" ref="AY189">_xlfn.XMATCH(1,IF(IF((AU189=$DP$24:$EO$24)=TRUE,1,0)+IF((AV189=$DP$25:$EO$25)=TRUE,1,0)=2,1,0))</f>
        <v>#N/A</v>
      </c>
      <c r="AZ189" s="35" t="str" cm="1">
        <f t="array" aca="1" ref="AZ189:BD189" ca="1">AJ189:AN189</f>
        <v/>
      </c>
      <c r="BA189" s="35" t="str">
        <f ca="1"/>
        <v/>
      </c>
      <c r="BB189" s="35" t="str">
        <f ca="1"/>
        <v/>
      </c>
      <c r="BC189" s="35" t="str">
        <f ca="1"/>
        <v/>
      </c>
      <c r="BD189" s="35" t="str">
        <f ca="1"/>
        <v/>
      </c>
      <c r="BE189" s="35">
        <f t="shared" si="72"/>
        <v>0</v>
      </c>
      <c r="BF189" s="35" t="e" cm="1">
        <f t="array" ref="BF189">IF(AND(BE189=1,AX189&lt;&gt;1),VLOOKUP(E189,변환표준점수!$H$8:$O$60,_xlfn.XMATCH('표점 계산기'!$AU189,변환표준점수!$I$6:$O$6)+1,FALSE),IF(AND($E189=0,$DW$4=1),INDEX($CQ$7:$CQ$73,SUM(IF(AO189=$CY$7:$CY$59,ROW($A$1:$A$50),0))),IF(AND($E189&lt;&gt;0,$DW$4&lt;&gt;1),INDEX($CM$7:$CM$73,SUM(IF(AO189=$CU$7:$CU$59,ROW($A$1:$A$50),0))),AO189:AS189)))</f>
        <v>#N/A</v>
      </c>
      <c r="BG189" s="35"/>
      <c r="BH189" s="35"/>
      <c r="BI189" s="35"/>
      <c r="BJ189" s="35"/>
      <c r="BK189" s="35" t="e">
        <f>VLOOKUP(G189,변환표준점수!$X$8:$AM$16,_xlfn.XMATCH(AU189,변환표준점수!$Y$5:$AM$5)+IF(OR(AW189=6,AW189=7,AW189=10,AW189=11),IF(AX189=1,0,1),0)+1,FALSE)</f>
        <v>#N/A</v>
      </c>
      <c r="BL189" s="35" t="e">
        <f>VLOOKUP(H189,변환표준점수!$AO$8:$BE$16,_xlfn.XMATCH(AU189,변환표준점수!$AP$5:$BE$5)+IF(OR(AW189=3,AW189=6,AW189=8,AW189=9,AW189=10),IF(AX189=1,0,1),0)+1,FALSE)</f>
        <v>#N/A</v>
      </c>
      <c r="BM189" s="35" t="e">
        <f>IF(I189=0,VLOOKUP(K189,변환표준점수!$BU$8:$CF$62,'표점 계산기'!$AW189+1,FALSE),VLOOKUP(I189,변환표준점수!$BH$8:$BS$62,'표점 계산기'!$AW189+1,FALSE))</f>
        <v>#N/A</v>
      </c>
      <c r="BN189" s="35" t="e">
        <f>IF(J189=0,VLOOKUP(L189,변환표준점수!$BU$8:$CF$62,'표점 계산기'!$AW189+1,FALSE),VLOOKUP(J189,변환표준점수!$BH$8:$BS$62,'표점 계산기'!$AW189+1,FALSE))</f>
        <v>#N/A</v>
      </c>
      <c r="BO189" s="35" cm="1">
        <f t="array" ref="BO189">IF(M189=0,0,IF(OR(AW189=3,AW189=4),0,IF(AW189=1,INDEX($DI$7:$DI$15,SUM(IF(M189&lt;$DH$7:$DH$15=TRUE,1,0))+1),VLOOKUP(M189,변환표준점수!$BH$8:$BS$62,'표점 계산기'!AW189+1,FALSE))))</f>
        <v>0</v>
      </c>
      <c r="BP189" s="35" t="e" cm="1">
        <f t="array" ref="BP189">INDEX($DP$24:$EO$31,COLUMN(C184),$AY189)</f>
        <v>#N/A</v>
      </c>
      <c r="BQ189" s="35" t="e" cm="1">
        <f t="array" ref="BQ189">INDEX($DP$24:$EO$31,COLUMN(D184),$AY189)</f>
        <v>#N/A</v>
      </c>
      <c r="BR189" s="35" t="e" cm="1">
        <f t="array" ref="BR189">INDEX($DP$24:$EO$31,COLUMN(E184),$AY189)</f>
        <v>#N/A</v>
      </c>
      <c r="BS189" s="35" t="e" cm="1">
        <f t="array" ref="BS189">INDEX($DP$24:$EO$31,COLUMN(F184),$AY189)</f>
        <v>#N/A</v>
      </c>
      <c r="BT189" s="35" t="e" cm="1">
        <f t="array" ref="BT189">INDEX($DP$24:$EO$31,COLUMN(G184),$AY189)</f>
        <v>#N/A</v>
      </c>
      <c r="BU189" s="35" t="e" cm="1">
        <f t="array" ref="BU189">INDEX($DP$24:$EO$31,COLUMN(H184),$AY189)</f>
        <v>#N/A</v>
      </c>
      <c r="BV189" s="59" t="str" cm="1">
        <f t="array" aca="1" ref="BV189:BZ189" ca="1">IFERROR(ROUND(IF(IFERROR(BF189:BJ189/BF189:BJ189,0)=1,(IFERROR(AZ189:BD189*BP189,0)+IFERROR(BF189:BJ189*BQ189,0)+(SUM(BM189:BO189)-MIN(BM189:BO189))*BR189+BK189*BS189+BL189*BT189)*BU189+BK189*(1-BS189)+BL189*(1-BT189)+IF(AW189=1,BO189,0),""),2),"")</f>
        <v/>
      </c>
      <c r="BW189" s="48" t="str">
        <f ca="1"/>
        <v/>
      </c>
      <c r="BX189" s="48" t="str">
        <f ca="1"/>
        <v/>
      </c>
      <c r="BY189" s="48" t="str">
        <f ca="1"/>
        <v/>
      </c>
      <c r="BZ189" s="60" t="str">
        <f ca="1"/>
        <v/>
      </c>
      <c r="CA189" s="6"/>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6"/>
      <c r="DV189" s="6"/>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row>
    <row r="190" spans="1:162" x14ac:dyDescent="0.3">
      <c r="A190" s="5"/>
      <c r="B190" s="17" t="str">
        <f t="shared" si="54"/>
        <v/>
      </c>
      <c r="C190" s="23"/>
      <c r="D190" s="23"/>
      <c r="E190" s="23"/>
      <c r="F190" s="23"/>
      <c r="G190" s="23"/>
      <c r="H190" s="24"/>
      <c r="I190" s="24"/>
      <c r="J190" s="24"/>
      <c r="K190" s="24"/>
      <c r="L190" s="24"/>
      <c r="M190" s="24"/>
      <c r="N190" s="23"/>
      <c r="O190" s="24"/>
      <c r="P190" s="6"/>
      <c r="Q190" s="65">
        <f t="shared" si="55"/>
        <v>1</v>
      </c>
      <c r="R190" s="6" t="e">
        <f t="shared" si="61"/>
        <v>#N/A</v>
      </c>
      <c r="S190" s="6" t="e">
        <f t="shared" si="62"/>
        <v>#N/A</v>
      </c>
      <c r="T190" s="6" t="e">
        <f t="shared" si="63"/>
        <v>#N/A</v>
      </c>
      <c r="U190" s="6" t="e">
        <f t="shared" si="64"/>
        <v>#N/A</v>
      </c>
      <c r="V190" s="8" cm="1">
        <f t="array" ref="V190">IF(M190=0,0,IF(OR($DV$4=3,$DV$4=4),0,IF($DV$4=1,INDEX($DI$7:$DI$15,SUM(IF(M190&lt;$DH$7:$DH$15=TRUE,1,0))+1),VLOOKUP(M190,$DK$7:$DL$107,2,FALSE))))</f>
        <v>0</v>
      </c>
      <c r="W190" s="6" t="e">
        <f t="shared" si="53"/>
        <v>#N/A</v>
      </c>
      <c r="X190" s="65" cm="1">
        <f t="array" aca="1" ref="X190" ca="1">SUM(IF((IF(E190=0,INDIRECT(_xlfn.CONCAT($CQ$1,MATCH(F190,$CP$7:$CP$100,0)+6)):INDIRECT(_xlfn.CONCAT($CQ$1,MATCH(F190,$CP$7:$CP$100,0)+6+SUM(IF((F190=$CP$7:$CP$59)=TRUE,1,0))-1)),INDIRECT(_xlfn.CONCAT($CM$1,MATCH(E190,$CL$7:$CL$100,0)+6)):INDIRECT(_xlfn.CONCAT($CM$1,MATCH(E190,$CL$7:$CL$100,0)+6+SUM(IF((E190=$CL$7:$CL$59)=TRUE,1,0))-1)))*$S$3*$Q190)=0,0,1))</f>
        <v>2</v>
      </c>
      <c r="Y190" s="65" t="e" cm="1">
        <f t="array" aca="1" ref="Y190" ca="1">SUM(IF((TRANSPOSE(MMULT(MMULT(_xlfn.MUNIT(X190),IF(ROUND(MMULT(IF(E190=0,INDIRECT(_xlfn.CONCAT($CQ$1,MATCH(F190,$CP$7:$CP$100,0)+6)):INDIRECT(_xlfn.CONCAT($CQ$1,MATCH(F190,$CP$7:$CP$100,0)+6+SUM(IF((F190=$CP$7:$CP$59)=TRUE,1,0))-1)),INDIRECT(_xlfn.CONCAT($CM$1,MATCH(E190,$CL$7:$CL$100,0)+6)):INDIRECT(_xlfn.CONCAT($CM$1,MATCH(E190,$CL$7:$CL$100,0)+6+SUM(IF((E190=$CL$7:$CL$59)=TRUE,1,0))-1)))*$S$3*$Q190,1/TRANSPOSE(W190-INDIRECT(_xlfn.CONCAT($CI$1,MATCH(D190,$CH$7:$CH$100,0)+6)):INDIRECT(_xlfn.CONCAT($CI$1,MATCH(D190,$CH$7:$CH$100,0)+6+SUM(IF((D190=$CH$7:$CH$59)=TRUE,1,0))-1))*$R$3)),1)=1,1,0)),W190-INDIRECT(_xlfn.CONCAT($CI$1,MATCH(D190,$CH$7:$CH$100,0)+6)):INDIRECT(_xlfn.CONCAT($CI$1,MATCH(D190,$CH$7:$CH$100,0)+6+SUM(IF((D190=$CH$7:$CH$59)=TRUE,1,0))-1))*$R$3)))=0,0,1))</f>
        <v>#N/A</v>
      </c>
      <c r="Z190" s="65"/>
      <c r="AA190" s="65" t="str" cm="1">
        <f t="array" aca="1" ref="AA190" ca="1">IFERROR(ROUND(IF(_xlfn._xlws.SORT(TRANSPOSE(MMULT(MMULT(_xlfn.MUNIT(X190),IF(ROUND(MMULT(IF(E190=0,IF($DW$4=1,INDIRECT(_xlfn.CONCAT($CY$1,MATCH(F190,$CX$7:$CX$100,0)+6)):INDIRECT(_xlfn.CONCAT($CY$1,MATCH(F190,$CX$7:$CX$100,0)+6+SUM(IF((F190=$CX$7:$CX$59)=TRUE,1,0))-1)),INDIRECT(_xlfn.CONCAT($CQ$1,MATCH(F190,$CP$7:$CP$100,0)+6)):INDIRECT(_xlfn.CONCAT($CQ$1,MATCH(F190,$CP$7:$CP$100,0)+6+SUM(IF((F190=$CP$7:$CP$59)=TRUE,1,0))-1))),IF(OR($DW$4=2,$DW$4=3),INDIRECT(_xlfn.CONCAT($CU$1,MATCH(E190,$CT$7:$CT$100,0)+6)):INDIRECT(_xlfn.CONCAT($CU$1,MATCH(E190,$CT$7:$CT$100,0)+6+SUM(IF((E190=$CT$7:$CT$59)=TRUE,1,0))-1)),INDIRECT(_xlfn.CONCAT($CM$1,MATCH(E190,$CL$7:$CL$100,0)+6)):INDIRECT(_xlfn.CONCAT($CM$1,MATCH(E190,$CL$7:$CL$100,0)+6+SUM(IF((E190=$CL$7:$CL$59)=TRUE,1,0))-1))))*$S$3*IF(AND($DV$4=4,F190=0),1.1,1),1/TRANSPOSE(W190-INDIRECT(_xlfn.CONCAT($CI$1,MATCH(D190,$CH$7:$CH$100,0)+6)):INDIRECT(_xlfn.CONCAT($CI$1,MATCH(D190,$CH$7:$CH$100,0)+6+SUM(IF((D190=$CH$7:$CH$59)=TRUE,1,0))-1))*$R$3)),3)=1,1,0)),W190-INDIRECT(_xlfn.CONCAT($CI$1,MATCH(D190,$CH$7:$CH$100,0)+6)):INDIRECT(_xlfn.CONCAT($CI$1,MATCH(D190,$CH$7:$CH$100,0)+6+SUM(IF((D190=$CH$7:$CH$59)=TRUE,1,0))-1))*$R$3))/($S$3*$Q190),1,-1,TRUE)=0,"",_xlfn._xlws.SORT(TRANSPOSE(MMULT(MMULT(_xlfn.MUNIT(X190),IF(ROUND(MMULT(IF(E190=0,IF($DW$4=1,INDIRECT(_xlfn.CONCAT($CY$1,MATCH(F190,$CX$7:$CX$100,0)+6)):INDIRECT(_xlfn.CONCAT($CY$1,MATCH(F190,$CX$7:$CX$100,0)+6+SUM(IF((F190=$CX$7:$CX$59)=TRUE,1,0))-1)),INDIRECT(_xlfn.CONCAT($CQ$1,MATCH(F190,$CP$7:$CP$100,0)+6)):INDIRECT(_xlfn.CONCAT($CQ$1,MATCH(F190,$CP$7:$CP$100,0)+6+SUM(IF((F190=$CP$7:$CP$59)=TRUE,1,0))-1))),IF(OR($DW$4=2,$DW$4=3),INDIRECT(_xlfn.CONCAT($CU$1,MATCH(E190,$CT$7:$CT$100,0)+6)):INDIRECT(_xlfn.CONCAT($CU$1,MATCH(E190,$CT$7:$CT$100,0)+6+SUM(IF((E190=$CT$7:$CT$59)=TRUE,1,0))-1)),INDIRECT(_xlfn.CONCAT($CM$1,MATCH(E190,$CL$7:$CL$100,0)+6)):INDIRECT(_xlfn.CONCAT($CM$1,MATCH(E190,$CL$7:$CL$100,0)+6+SUM(IF((E190=$CL$7:$CL$59)=TRUE,1,0))-1))))*$S$3*IF(AND($DV$4=4,F190=0),1.1,1),1/TRANSPOSE(W190-INDIRECT(_xlfn.CONCAT($CI$1,MATCH(D190,$CH$7:$CH$100,0)+6)):INDIRECT(_xlfn.CONCAT($CI$1,MATCH(D190,$CH$7:$CH$100,0)+6+SUM(IF((D190=$CH$7:$CH$59)=TRUE,1,0))-1))*$R$3)),3)=1,1,0)),W190-INDIRECT(_xlfn.CONCAT($CI$1,MATCH(D190,$CH$7:$CH$100,0)+6)):INDIRECT(_xlfn.CONCAT($CI$1,MATCH(D190,$CH$7:$CH$100,0)+6+SUM(IF((D190=$CH$7:$CH$59)=TRUE,1,0))-1))*$R$3))/($S$3*$Q190),1,-1,TRUE)),1),"")</f>
        <v/>
      </c>
      <c r="AB190" s="65"/>
      <c r="AC190" s="65"/>
      <c r="AD190" s="65"/>
      <c r="AE190" s="65"/>
      <c r="AF190" s="65"/>
      <c r="AG190" s="65"/>
      <c r="AH190" s="65"/>
      <c r="AI190" s="6"/>
      <c r="AJ190" s="28" t="str">
        <f t="shared" ca="1" si="65"/>
        <v/>
      </c>
      <c r="AK190" s="29" t="str">
        <f t="shared" si="66"/>
        <v/>
      </c>
      <c r="AL190" s="29" t="str">
        <f t="shared" si="67"/>
        <v/>
      </c>
      <c r="AM190" s="29" t="str">
        <f t="shared" si="68"/>
        <v/>
      </c>
      <c r="AN190" s="112" t="str">
        <f t="shared" si="69"/>
        <v/>
      </c>
      <c r="AO190" s="28" t="str">
        <f t="shared" ca="1" si="56"/>
        <v/>
      </c>
      <c r="AP190" s="29" t="str">
        <f t="shared" si="57"/>
        <v/>
      </c>
      <c r="AQ190" s="29" t="str">
        <f t="shared" si="58"/>
        <v/>
      </c>
      <c r="AR190" s="29" t="str">
        <f t="shared" si="59"/>
        <v/>
      </c>
      <c r="AS190" s="30" t="str">
        <f t="shared" si="60"/>
        <v/>
      </c>
      <c r="AT190" s="6"/>
      <c r="AU190" s="20"/>
      <c r="AV190" s="20"/>
      <c r="AW190" s="44">
        <f t="shared" si="70"/>
        <v>12</v>
      </c>
      <c r="AX190" s="35" t="e">
        <f t="shared" si="71"/>
        <v>#N/A</v>
      </c>
      <c r="AY190" s="35" t="e" cm="1">
        <f t="array" ref="AY190">_xlfn.XMATCH(1,IF(IF((AU190=$DP$24:$EO$24)=TRUE,1,0)+IF((AV190=$DP$25:$EO$25)=TRUE,1,0)=2,1,0))</f>
        <v>#N/A</v>
      </c>
      <c r="AZ190" s="35" t="str" cm="1">
        <f t="array" aca="1" ref="AZ190:BD190" ca="1">AJ190:AN190</f>
        <v/>
      </c>
      <c r="BA190" s="35" t="str">
        <f ca="1"/>
        <v/>
      </c>
      <c r="BB190" s="35" t="str">
        <f ca="1"/>
        <v/>
      </c>
      <c r="BC190" s="35" t="str">
        <f ca="1"/>
        <v/>
      </c>
      <c r="BD190" s="35" t="str">
        <f ca="1"/>
        <v/>
      </c>
      <c r="BE190" s="35">
        <f t="shared" si="72"/>
        <v>0</v>
      </c>
      <c r="BF190" s="35" t="e" cm="1">
        <f t="array" ref="BF190">IF(AND(BE190=1,AX190&lt;&gt;1),VLOOKUP(E190,변환표준점수!$H$8:$O$60,_xlfn.XMATCH('표점 계산기'!$AU190,변환표준점수!$I$6:$O$6)+1,FALSE),IF(AND($E190=0,$DW$4=1),INDEX($CQ$7:$CQ$73,SUM(IF(AO190=$CY$7:$CY$59,ROW($A$1:$A$50),0))),IF(AND($E190&lt;&gt;0,$DW$4&lt;&gt;1),INDEX($CM$7:$CM$73,SUM(IF(AO190=$CU$7:$CU$59,ROW($A$1:$A$50),0))),AO190:AS190)))</f>
        <v>#N/A</v>
      </c>
      <c r="BG190" s="35"/>
      <c r="BH190" s="35"/>
      <c r="BI190" s="35"/>
      <c r="BJ190" s="35"/>
      <c r="BK190" s="35" t="e">
        <f>VLOOKUP(G190,변환표준점수!$X$8:$AM$16,_xlfn.XMATCH(AU190,변환표준점수!$Y$5:$AM$5)+IF(OR(AW190=6,AW190=7,AW190=10,AW190=11),IF(AX190=1,0,1),0)+1,FALSE)</f>
        <v>#N/A</v>
      </c>
      <c r="BL190" s="35" t="e">
        <f>VLOOKUP(H190,변환표준점수!$AO$8:$BE$16,_xlfn.XMATCH(AU190,변환표준점수!$AP$5:$BE$5)+IF(OR(AW190=3,AW190=6,AW190=8,AW190=9,AW190=10),IF(AX190=1,0,1),0)+1,FALSE)</f>
        <v>#N/A</v>
      </c>
      <c r="BM190" s="35" t="e">
        <f>IF(I190=0,VLOOKUP(K190,변환표준점수!$BU$8:$CF$62,'표점 계산기'!$AW190+1,FALSE),VLOOKUP(I190,변환표준점수!$BH$8:$BS$62,'표점 계산기'!$AW190+1,FALSE))</f>
        <v>#N/A</v>
      </c>
      <c r="BN190" s="35" t="e">
        <f>IF(J190=0,VLOOKUP(L190,변환표준점수!$BU$8:$CF$62,'표점 계산기'!$AW190+1,FALSE),VLOOKUP(J190,변환표준점수!$BH$8:$BS$62,'표점 계산기'!$AW190+1,FALSE))</f>
        <v>#N/A</v>
      </c>
      <c r="BO190" s="35" cm="1">
        <f t="array" ref="BO190">IF(M190=0,0,IF(OR(AW190=3,AW190=4),0,IF(AW190=1,INDEX($DI$7:$DI$15,SUM(IF(M190&lt;$DH$7:$DH$15=TRUE,1,0))+1),VLOOKUP(M190,변환표준점수!$BH$8:$BS$62,'표점 계산기'!AW190+1,FALSE))))</f>
        <v>0</v>
      </c>
      <c r="BP190" s="35" t="e" cm="1">
        <f t="array" ref="BP190">INDEX($DP$24:$EO$31,COLUMN(C185),$AY190)</f>
        <v>#N/A</v>
      </c>
      <c r="BQ190" s="35" t="e" cm="1">
        <f t="array" ref="BQ190">INDEX($DP$24:$EO$31,COLUMN(D185),$AY190)</f>
        <v>#N/A</v>
      </c>
      <c r="BR190" s="35" t="e" cm="1">
        <f t="array" ref="BR190">INDEX($DP$24:$EO$31,COLUMN(E185),$AY190)</f>
        <v>#N/A</v>
      </c>
      <c r="BS190" s="35" t="e" cm="1">
        <f t="array" ref="BS190">INDEX($DP$24:$EO$31,COLUMN(F185),$AY190)</f>
        <v>#N/A</v>
      </c>
      <c r="BT190" s="35" t="e" cm="1">
        <f t="array" ref="BT190">INDEX($DP$24:$EO$31,COLUMN(G185),$AY190)</f>
        <v>#N/A</v>
      </c>
      <c r="BU190" s="35" t="e" cm="1">
        <f t="array" ref="BU190">INDEX($DP$24:$EO$31,COLUMN(H185),$AY190)</f>
        <v>#N/A</v>
      </c>
      <c r="BV190" s="59" t="str" cm="1">
        <f t="array" aca="1" ref="BV190:BZ190" ca="1">IFERROR(ROUND(IF(IFERROR(BF190:BJ190/BF190:BJ190,0)=1,(IFERROR(AZ190:BD190*BP190,0)+IFERROR(BF190:BJ190*BQ190,0)+(SUM(BM190:BO190)-MIN(BM190:BO190))*BR190+BK190*BS190+BL190*BT190)*BU190+BK190*(1-BS190)+BL190*(1-BT190)+IF(AW190=1,BO190,0),""),2),"")</f>
        <v/>
      </c>
      <c r="BW190" s="48" t="str">
        <f ca="1"/>
        <v/>
      </c>
      <c r="BX190" s="48" t="str">
        <f ca="1"/>
        <v/>
      </c>
      <c r="BY190" s="48" t="str">
        <f ca="1"/>
        <v/>
      </c>
      <c r="BZ190" s="60" t="str">
        <f ca="1"/>
        <v/>
      </c>
      <c r="CA190" s="6"/>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6"/>
      <c r="DV190" s="6"/>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row>
    <row r="191" spans="1:162" x14ac:dyDescent="0.3">
      <c r="A191" s="5"/>
      <c r="B191" s="17" t="str">
        <f t="shared" si="54"/>
        <v/>
      </c>
      <c r="C191" s="23"/>
      <c r="D191" s="23"/>
      <c r="E191" s="23"/>
      <c r="F191" s="23"/>
      <c r="G191" s="23"/>
      <c r="H191" s="24"/>
      <c r="I191" s="24"/>
      <c r="J191" s="24"/>
      <c r="K191" s="24"/>
      <c r="L191" s="24"/>
      <c r="M191" s="24"/>
      <c r="N191" s="23"/>
      <c r="O191" s="24"/>
      <c r="P191" s="6"/>
      <c r="Q191" s="65">
        <f t="shared" si="55"/>
        <v>1</v>
      </c>
      <c r="R191" s="6" t="e">
        <f t="shared" si="61"/>
        <v>#N/A</v>
      </c>
      <c r="S191" s="6" t="e">
        <f t="shared" si="62"/>
        <v>#N/A</v>
      </c>
      <c r="T191" s="6" t="e">
        <f t="shared" si="63"/>
        <v>#N/A</v>
      </c>
      <c r="U191" s="6" t="e">
        <f t="shared" si="64"/>
        <v>#N/A</v>
      </c>
      <c r="V191" s="8" cm="1">
        <f t="array" ref="V191">IF(M191=0,0,IF(OR($DV$4=3,$DV$4=4),0,IF($DV$4=1,INDEX($DI$7:$DI$15,SUM(IF(M191&lt;$DH$7:$DH$15=TRUE,1,0))+1),VLOOKUP(M191,$DK$7:$DL$107,2,FALSE))))</f>
        <v>0</v>
      </c>
      <c r="W191" s="6" t="e">
        <f t="shared" si="53"/>
        <v>#N/A</v>
      </c>
      <c r="X191" s="65" cm="1">
        <f t="array" aca="1" ref="X191" ca="1">SUM(IF((IF(E191=0,INDIRECT(_xlfn.CONCAT($CQ$1,MATCH(F191,$CP$7:$CP$100,0)+6)):INDIRECT(_xlfn.CONCAT($CQ$1,MATCH(F191,$CP$7:$CP$100,0)+6+SUM(IF((F191=$CP$7:$CP$59)=TRUE,1,0))-1)),INDIRECT(_xlfn.CONCAT($CM$1,MATCH(E191,$CL$7:$CL$100,0)+6)):INDIRECT(_xlfn.CONCAT($CM$1,MATCH(E191,$CL$7:$CL$100,0)+6+SUM(IF((E191=$CL$7:$CL$59)=TRUE,1,0))-1)))*$S$3*$Q191)=0,0,1))</f>
        <v>2</v>
      </c>
      <c r="Y191" s="65" t="e" cm="1">
        <f t="array" aca="1" ref="Y191" ca="1">SUM(IF((TRANSPOSE(MMULT(MMULT(_xlfn.MUNIT(X191),IF(ROUND(MMULT(IF(E191=0,INDIRECT(_xlfn.CONCAT($CQ$1,MATCH(F191,$CP$7:$CP$100,0)+6)):INDIRECT(_xlfn.CONCAT($CQ$1,MATCH(F191,$CP$7:$CP$100,0)+6+SUM(IF((F191=$CP$7:$CP$59)=TRUE,1,0))-1)),INDIRECT(_xlfn.CONCAT($CM$1,MATCH(E191,$CL$7:$CL$100,0)+6)):INDIRECT(_xlfn.CONCAT($CM$1,MATCH(E191,$CL$7:$CL$100,0)+6+SUM(IF((E191=$CL$7:$CL$59)=TRUE,1,0))-1)))*$S$3*$Q191,1/TRANSPOSE(W191-INDIRECT(_xlfn.CONCAT($CI$1,MATCH(D191,$CH$7:$CH$100,0)+6)):INDIRECT(_xlfn.CONCAT($CI$1,MATCH(D191,$CH$7:$CH$100,0)+6+SUM(IF((D191=$CH$7:$CH$59)=TRUE,1,0))-1))*$R$3)),1)=1,1,0)),W191-INDIRECT(_xlfn.CONCAT($CI$1,MATCH(D191,$CH$7:$CH$100,0)+6)):INDIRECT(_xlfn.CONCAT($CI$1,MATCH(D191,$CH$7:$CH$100,0)+6+SUM(IF((D191=$CH$7:$CH$59)=TRUE,1,0))-1))*$R$3)))=0,0,1))</f>
        <v>#N/A</v>
      </c>
      <c r="Z191" s="65"/>
      <c r="AA191" s="65" t="str" cm="1">
        <f t="array" aca="1" ref="AA191" ca="1">IFERROR(ROUND(IF(_xlfn._xlws.SORT(TRANSPOSE(MMULT(MMULT(_xlfn.MUNIT(X191),IF(ROUND(MMULT(IF(E191=0,IF($DW$4=1,INDIRECT(_xlfn.CONCAT($CY$1,MATCH(F191,$CX$7:$CX$100,0)+6)):INDIRECT(_xlfn.CONCAT($CY$1,MATCH(F191,$CX$7:$CX$100,0)+6+SUM(IF((F191=$CX$7:$CX$59)=TRUE,1,0))-1)),INDIRECT(_xlfn.CONCAT($CQ$1,MATCH(F191,$CP$7:$CP$100,0)+6)):INDIRECT(_xlfn.CONCAT($CQ$1,MATCH(F191,$CP$7:$CP$100,0)+6+SUM(IF((F191=$CP$7:$CP$59)=TRUE,1,0))-1))),IF(OR($DW$4=2,$DW$4=3),INDIRECT(_xlfn.CONCAT($CU$1,MATCH(E191,$CT$7:$CT$100,0)+6)):INDIRECT(_xlfn.CONCAT($CU$1,MATCH(E191,$CT$7:$CT$100,0)+6+SUM(IF((E191=$CT$7:$CT$59)=TRUE,1,0))-1)),INDIRECT(_xlfn.CONCAT($CM$1,MATCH(E191,$CL$7:$CL$100,0)+6)):INDIRECT(_xlfn.CONCAT($CM$1,MATCH(E191,$CL$7:$CL$100,0)+6+SUM(IF((E191=$CL$7:$CL$59)=TRUE,1,0))-1))))*$S$3*IF(AND($DV$4=4,F191=0),1.1,1),1/TRANSPOSE(W191-INDIRECT(_xlfn.CONCAT($CI$1,MATCH(D191,$CH$7:$CH$100,0)+6)):INDIRECT(_xlfn.CONCAT($CI$1,MATCH(D191,$CH$7:$CH$100,0)+6+SUM(IF((D191=$CH$7:$CH$59)=TRUE,1,0))-1))*$R$3)),3)=1,1,0)),W191-INDIRECT(_xlfn.CONCAT($CI$1,MATCH(D191,$CH$7:$CH$100,0)+6)):INDIRECT(_xlfn.CONCAT($CI$1,MATCH(D191,$CH$7:$CH$100,0)+6+SUM(IF((D191=$CH$7:$CH$59)=TRUE,1,0))-1))*$R$3))/($S$3*$Q191),1,-1,TRUE)=0,"",_xlfn._xlws.SORT(TRANSPOSE(MMULT(MMULT(_xlfn.MUNIT(X191),IF(ROUND(MMULT(IF(E191=0,IF($DW$4=1,INDIRECT(_xlfn.CONCAT($CY$1,MATCH(F191,$CX$7:$CX$100,0)+6)):INDIRECT(_xlfn.CONCAT($CY$1,MATCH(F191,$CX$7:$CX$100,0)+6+SUM(IF((F191=$CX$7:$CX$59)=TRUE,1,0))-1)),INDIRECT(_xlfn.CONCAT($CQ$1,MATCH(F191,$CP$7:$CP$100,0)+6)):INDIRECT(_xlfn.CONCAT($CQ$1,MATCH(F191,$CP$7:$CP$100,0)+6+SUM(IF((F191=$CP$7:$CP$59)=TRUE,1,0))-1))),IF(OR($DW$4=2,$DW$4=3),INDIRECT(_xlfn.CONCAT($CU$1,MATCH(E191,$CT$7:$CT$100,0)+6)):INDIRECT(_xlfn.CONCAT($CU$1,MATCH(E191,$CT$7:$CT$100,0)+6+SUM(IF((E191=$CT$7:$CT$59)=TRUE,1,0))-1)),INDIRECT(_xlfn.CONCAT($CM$1,MATCH(E191,$CL$7:$CL$100,0)+6)):INDIRECT(_xlfn.CONCAT($CM$1,MATCH(E191,$CL$7:$CL$100,0)+6+SUM(IF((E191=$CL$7:$CL$59)=TRUE,1,0))-1))))*$S$3*IF(AND($DV$4=4,F191=0),1.1,1),1/TRANSPOSE(W191-INDIRECT(_xlfn.CONCAT($CI$1,MATCH(D191,$CH$7:$CH$100,0)+6)):INDIRECT(_xlfn.CONCAT($CI$1,MATCH(D191,$CH$7:$CH$100,0)+6+SUM(IF((D191=$CH$7:$CH$59)=TRUE,1,0))-1))*$R$3)),3)=1,1,0)),W191-INDIRECT(_xlfn.CONCAT($CI$1,MATCH(D191,$CH$7:$CH$100,0)+6)):INDIRECT(_xlfn.CONCAT($CI$1,MATCH(D191,$CH$7:$CH$100,0)+6+SUM(IF((D191=$CH$7:$CH$59)=TRUE,1,0))-1))*$R$3))/($S$3*$Q191),1,-1,TRUE)),1),"")</f>
        <v/>
      </c>
      <c r="AB191" s="65"/>
      <c r="AC191" s="65"/>
      <c r="AD191" s="65"/>
      <c r="AE191" s="65"/>
      <c r="AF191" s="65"/>
      <c r="AG191" s="65"/>
      <c r="AH191" s="65"/>
      <c r="AI191" s="6"/>
      <c r="AJ191" s="28" t="str">
        <f t="shared" ca="1" si="65"/>
        <v/>
      </c>
      <c r="AK191" s="29" t="str">
        <f t="shared" si="66"/>
        <v/>
      </c>
      <c r="AL191" s="29" t="str">
        <f t="shared" si="67"/>
        <v/>
      </c>
      <c r="AM191" s="29" t="str">
        <f t="shared" si="68"/>
        <v/>
      </c>
      <c r="AN191" s="112" t="str">
        <f t="shared" si="69"/>
        <v/>
      </c>
      <c r="AO191" s="28" t="str">
        <f t="shared" ca="1" si="56"/>
        <v/>
      </c>
      <c r="AP191" s="29" t="str">
        <f t="shared" si="57"/>
        <v/>
      </c>
      <c r="AQ191" s="29" t="str">
        <f t="shared" si="58"/>
        <v/>
      </c>
      <c r="AR191" s="29" t="str">
        <f t="shared" si="59"/>
        <v/>
      </c>
      <c r="AS191" s="30" t="str">
        <f t="shared" si="60"/>
        <v/>
      </c>
      <c r="AT191" s="6"/>
      <c r="AU191" s="20"/>
      <c r="AV191" s="20"/>
      <c r="AW191" s="44">
        <f t="shared" si="70"/>
        <v>12</v>
      </c>
      <c r="AX191" s="35" t="e">
        <f t="shared" si="71"/>
        <v>#N/A</v>
      </c>
      <c r="AY191" s="35" t="e" cm="1">
        <f t="array" ref="AY191">_xlfn.XMATCH(1,IF(IF((AU191=$DP$24:$EO$24)=TRUE,1,0)+IF((AV191=$DP$25:$EO$25)=TRUE,1,0)=2,1,0))</f>
        <v>#N/A</v>
      </c>
      <c r="AZ191" s="35" t="str" cm="1">
        <f t="array" aca="1" ref="AZ191:BD191" ca="1">AJ191:AN191</f>
        <v/>
      </c>
      <c r="BA191" s="35" t="str">
        <f ca="1"/>
        <v/>
      </c>
      <c r="BB191" s="35" t="str">
        <f ca="1"/>
        <v/>
      </c>
      <c r="BC191" s="35" t="str">
        <f ca="1"/>
        <v/>
      </c>
      <c r="BD191" s="35" t="str">
        <f ca="1"/>
        <v/>
      </c>
      <c r="BE191" s="35">
        <f t="shared" si="72"/>
        <v>0</v>
      </c>
      <c r="BF191" s="35" t="e" cm="1">
        <f t="array" ref="BF191">IF(AND(BE191=1,AX191&lt;&gt;1),VLOOKUP(E191,변환표준점수!$H$8:$O$60,_xlfn.XMATCH('표점 계산기'!$AU191,변환표준점수!$I$6:$O$6)+1,FALSE),IF(AND($E191=0,$DW$4=1),INDEX($CQ$7:$CQ$73,SUM(IF(AO191=$CY$7:$CY$59,ROW($A$1:$A$50),0))),IF(AND($E191&lt;&gt;0,$DW$4&lt;&gt;1),INDEX($CM$7:$CM$73,SUM(IF(AO191=$CU$7:$CU$59,ROW($A$1:$A$50),0))),AO191:AS191)))</f>
        <v>#N/A</v>
      </c>
      <c r="BG191" s="35"/>
      <c r="BH191" s="35"/>
      <c r="BI191" s="35"/>
      <c r="BJ191" s="35"/>
      <c r="BK191" s="35" t="e">
        <f>VLOOKUP(G191,변환표준점수!$X$8:$AM$16,_xlfn.XMATCH(AU191,변환표준점수!$Y$5:$AM$5)+IF(OR(AW191=6,AW191=7,AW191=10,AW191=11),IF(AX191=1,0,1),0)+1,FALSE)</f>
        <v>#N/A</v>
      </c>
      <c r="BL191" s="35" t="e">
        <f>VLOOKUP(H191,변환표준점수!$AO$8:$BE$16,_xlfn.XMATCH(AU191,변환표준점수!$AP$5:$BE$5)+IF(OR(AW191=3,AW191=6,AW191=8,AW191=9,AW191=10),IF(AX191=1,0,1),0)+1,FALSE)</f>
        <v>#N/A</v>
      </c>
      <c r="BM191" s="35" t="e">
        <f>IF(I191=0,VLOOKUP(K191,변환표준점수!$BU$8:$CF$62,'표점 계산기'!$AW191+1,FALSE),VLOOKUP(I191,변환표준점수!$BH$8:$BS$62,'표점 계산기'!$AW191+1,FALSE))</f>
        <v>#N/A</v>
      </c>
      <c r="BN191" s="35" t="e">
        <f>IF(J191=0,VLOOKUP(L191,변환표준점수!$BU$8:$CF$62,'표점 계산기'!$AW191+1,FALSE),VLOOKUP(J191,변환표준점수!$BH$8:$BS$62,'표점 계산기'!$AW191+1,FALSE))</f>
        <v>#N/A</v>
      </c>
      <c r="BO191" s="35" cm="1">
        <f t="array" ref="BO191">IF(M191=0,0,IF(OR(AW191=3,AW191=4),0,IF(AW191=1,INDEX($DI$7:$DI$15,SUM(IF(M191&lt;$DH$7:$DH$15=TRUE,1,0))+1),VLOOKUP(M191,변환표준점수!$BH$8:$BS$62,'표점 계산기'!AW191+1,FALSE))))</f>
        <v>0</v>
      </c>
      <c r="BP191" s="35" t="e" cm="1">
        <f t="array" ref="BP191">INDEX($DP$24:$EO$31,COLUMN(C186),$AY191)</f>
        <v>#N/A</v>
      </c>
      <c r="BQ191" s="35" t="e" cm="1">
        <f t="array" ref="BQ191">INDEX($DP$24:$EO$31,COLUMN(D186),$AY191)</f>
        <v>#N/A</v>
      </c>
      <c r="BR191" s="35" t="e" cm="1">
        <f t="array" ref="BR191">INDEX($DP$24:$EO$31,COLUMN(E186),$AY191)</f>
        <v>#N/A</v>
      </c>
      <c r="BS191" s="35" t="e" cm="1">
        <f t="array" ref="BS191">INDEX($DP$24:$EO$31,COLUMN(F186),$AY191)</f>
        <v>#N/A</v>
      </c>
      <c r="BT191" s="35" t="e" cm="1">
        <f t="array" ref="BT191">INDEX($DP$24:$EO$31,COLUMN(G186),$AY191)</f>
        <v>#N/A</v>
      </c>
      <c r="BU191" s="35" t="e" cm="1">
        <f t="array" ref="BU191">INDEX($DP$24:$EO$31,COLUMN(H186),$AY191)</f>
        <v>#N/A</v>
      </c>
      <c r="BV191" s="59" t="str" cm="1">
        <f t="array" aca="1" ref="BV191:BZ191" ca="1">IFERROR(ROUND(IF(IFERROR(BF191:BJ191/BF191:BJ191,0)=1,(IFERROR(AZ191:BD191*BP191,0)+IFERROR(BF191:BJ191*BQ191,0)+(SUM(BM191:BO191)-MIN(BM191:BO191))*BR191+BK191*BS191+BL191*BT191)*BU191+BK191*(1-BS191)+BL191*(1-BT191)+IF(AW191=1,BO191,0),""),2),"")</f>
        <v/>
      </c>
      <c r="BW191" s="48" t="str">
        <f ca="1"/>
        <v/>
      </c>
      <c r="BX191" s="48" t="str">
        <f ca="1"/>
        <v/>
      </c>
      <c r="BY191" s="48" t="str">
        <f ca="1"/>
        <v/>
      </c>
      <c r="BZ191" s="60" t="str">
        <f ca="1"/>
        <v/>
      </c>
      <c r="CA191" s="6"/>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6"/>
      <c r="DV191" s="6"/>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row>
    <row r="192" spans="1:162" x14ac:dyDescent="0.3">
      <c r="A192" s="5"/>
      <c r="B192" s="17" t="str">
        <f t="shared" si="54"/>
        <v/>
      </c>
      <c r="C192" s="23"/>
      <c r="D192" s="23"/>
      <c r="E192" s="23"/>
      <c r="F192" s="23"/>
      <c r="G192" s="23"/>
      <c r="H192" s="24"/>
      <c r="I192" s="24"/>
      <c r="J192" s="24"/>
      <c r="K192" s="24"/>
      <c r="L192" s="24"/>
      <c r="M192" s="24"/>
      <c r="N192" s="23"/>
      <c r="O192" s="24"/>
      <c r="P192" s="6"/>
      <c r="Q192" s="65">
        <f t="shared" si="55"/>
        <v>1</v>
      </c>
      <c r="R192" s="6" t="e">
        <f t="shared" si="61"/>
        <v>#N/A</v>
      </c>
      <c r="S192" s="6" t="e">
        <f t="shared" si="62"/>
        <v>#N/A</v>
      </c>
      <c r="T192" s="6" t="e">
        <f t="shared" si="63"/>
        <v>#N/A</v>
      </c>
      <c r="U192" s="6" t="e">
        <f t="shared" si="64"/>
        <v>#N/A</v>
      </c>
      <c r="V192" s="8" cm="1">
        <f t="array" ref="V192">IF(M192=0,0,IF(OR($DV$4=3,$DV$4=4),0,IF($DV$4=1,INDEX($DI$7:$DI$15,SUM(IF(M192&lt;$DH$7:$DH$15=TRUE,1,0))+1),VLOOKUP(M192,$DK$7:$DL$107,2,FALSE))))</f>
        <v>0</v>
      </c>
      <c r="W192" s="6" t="e">
        <f t="shared" si="53"/>
        <v>#N/A</v>
      </c>
      <c r="X192" s="65" cm="1">
        <f t="array" aca="1" ref="X192" ca="1">SUM(IF((IF(E192=0,INDIRECT(_xlfn.CONCAT($CQ$1,MATCH(F192,$CP$7:$CP$100,0)+6)):INDIRECT(_xlfn.CONCAT($CQ$1,MATCH(F192,$CP$7:$CP$100,0)+6+SUM(IF((F192=$CP$7:$CP$59)=TRUE,1,0))-1)),INDIRECT(_xlfn.CONCAT($CM$1,MATCH(E192,$CL$7:$CL$100,0)+6)):INDIRECT(_xlfn.CONCAT($CM$1,MATCH(E192,$CL$7:$CL$100,0)+6+SUM(IF((E192=$CL$7:$CL$59)=TRUE,1,0))-1)))*$S$3*$Q192)=0,0,1))</f>
        <v>2</v>
      </c>
      <c r="Y192" s="65" t="e" cm="1">
        <f t="array" aca="1" ref="Y192" ca="1">SUM(IF((TRANSPOSE(MMULT(MMULT(_xlfn.MUNIT(X192),IF(ROUND(MMULT(IF(E192=0,INDIRECT(_xlfn.CONCAT($CQ$1,MATCH(F192,$CP$7:$CP$100,0)+6)):INDIRECT(_xlfn.CONCAT($CQ$1,MATCH(F192,$CP$7:$CP$100,0)+6+SUM(IF((F192=$CP$7:$CP$59)=TRUE,1,0))-1)),INDIRECT(_xlfn.CONCAT($CM$1,MATCH(E192,$CL$7:$CL$100,0)+6)):INDIRECT(_xlfn.CONCAT($CM$1,MATCH(E192,$CL$7:$CL$100,0)+6+SUM(IF((E192=$CL$7:$CL$59)=TRUE,1,0))-1)))*$S$3*$Q192,1/TRANSPOSE(W192-INDIRECT(_xlfn.CONCAT($CI$1,MATCH(D192,$CH$7:$CH$100,0)+6)):INDIRECT(_xlfn.CONCAT($CI$1,MATCH(D192,$CH$7:$CH$100,0)+6+SUM(IF((D192=$CH$7:$CH$59)=TRUE,1,0))-1))*$R$3)),1)=1,1,0)),W192-INDIRECT(_xlfn.CONCAT($CI$1,MATCH(D192,$CH$7:$CH$100,0)+6)):INDIRECT(_xlfn.CONCAT($CI$1,MATCH(D192,$CH$7:$CH$100,0)+6+SUM(IF((D192=$CH$7:$CH$59)=TRUE,1,0))-1))*$R$3)))=0,0,1))</f>
        <v>#N/A</v>
      </c>
      <c r="Z192" s="65"/>
      <c r="AA192" s="65" t="str" cm="1">
        <f t="array" aca="1" ref="AA192" ca="1">IFERROR(ROUND(IF(_xlfn._xlws.SORT(TRANSPOSE(MMULT(MMULT(_xlfn.MUNIT(X192),IF(ROUND(MMULT(IF(E192=0,IF($DW$4=1,INDIRECT(_xlfn.CONCAT($CY$1,MATCH(F192,$CX$7:$CX$100,0)+6)):INDIRECT(_xlfn.CONCAT($CY$1,MATCH(F192,$CX$7:$CX$100,0)+6+SUM(IF((F192=$CX$7:$CX$59)=TRUE,1,0))-1)),INDIRECT(_xlfn.CONCAT($CQ$1,MATCH(F192,$CP$7:$CP$100,0)+6)):INDIRECT(_xlfn.CONCAT($CQ$1,MATCH(F192,$CP$7:$CP$100,0)+6+SUM(IF((F192=$CP$7:$CP$59)=TRUE,1,0))-1))),IF(OR($DW$4=2,$DW$4=3),INDIRECT(_xlfn.CONCAT($CU$1,MATCH(E192,$CT$7:$CT$100,0)+6)):INDIRECT(_xlfn.CONCAT($CU$1,MATCH(E192,$CT$7:$CT$100,0)+6+SUM(IF((E192=$CT$7:$CT$59)=TRUE,1,0))-1)),INDIRECT(_xlfn.CONCAT($CM$1,MATCH(E192,$CL$7:$CL$100,0)+6)):INDIRECT(_xlfn.CONCAT($CM$1,MATCH(E192,$CL$7:$CL$100,0)+6+SUM(IF((E192=$CL$7:$CL$59)=TRUE,1,0))-1))))*$S$3*IF(AND($DV$4=4,F192=0),1.1,1),1/TRANSPOSE(W192-INDIRECT(_xlfn.CONCAT($CI$1,MATCH(D192,$CH$7:$CH$100,0)+6)):INDIRECT(_xlfn.CONCAT($CI$1,MATCH(D192,$CH$7:$CH$100,0)+6+SUM(IF((D192=$CH$7:$CH$59)=TRUE,1,0))-1))*$R$3)),3)=1,1,0)),W192-INDIRECT(_xlfn.CONCAT($CI$1,MATCH(D192,$CH$7:$CH$100,0)+6)):INDIRECT(_xlfn.CONCAT($CI$1,MATCH(D192,$CH$7:$CH$100,0)+6+SUM(IF((D192=$CH$7:$CH$59)=TRUE,1,0))-1))*$R$3))/($S$3*$Q192),1,-1,TRUE)=0,"",_xlfn._xlws.SORT(TRANSPOSE(MMULT(MMULT(_xlfn.MUNIT(X192),IF(ROUND(MMULT(IF(E192=0,IF($DW$4=1,INDIRECT(_xlfn.CONCAT($CY$1,MATCH(F192,$CX$7:$CX$100,0)+6)):INDIRECT(_xlfn.CONCAT($CY$1,MATCH(F192,$CX$7:$CX$100,0)+6+SUM(IF((F192=$CX$7:$CX$59)=TRUE,1,0))-1)),INDIRECT(_xlfn.CONCAT($CQ$1,MATCH(F192,$CP$7:$CP$100,0)+6)):INDIRECT(_xlfn.CONCAT($CQ$1,MATCH(F192,$CP$7:$CP$100,0)+6+SUM(IF((F192=$CP$7:$CP$59)=TRUE,1,0))-1))),IF(OR($DW$4=2,$DW$4=3),INDIRECT(_xlfn.CONCAT($CU$1,MATCH(E192,$CT$7:$CT$100,0)+6)):INDIRECT(_xlfn.CONCAT($CU$1,MATCH(E192,$CT$7:$CT$100,0)+6+SUM(IF((E192=$CT$7:$CT$59)=TRUE,1,0))-1)),INDIRECT(_xlfn.CONCAT($CM$1,MATCH(E192,$CL$7:$CL$100,0)+6)):INDIRECT(_xlfn.CONCAT($CM$1,MATCH(E192,$CL$7:$CL$100,0)+6+SUM(IF((E192=$CL$7:$CL$59)=TRUE,1,0))-1))))*$S$3*IF(AND($DV$4=4,F192=0),1.1,1),1/TRANSPOSE(W192-INDIRECT(_xlfn.CONCAT($CI$1,MATCH(D192,$CH$7:$CH$100,0)+6)):INDIRECT(_xlfn.CONCAT($CI$1,MATCH(D192,$CH$7:$CH$100,0)+6+SUM(IF((D192=$CH$7:$CH$59)=TRUE,1,0))-1))*$R$3)),3)=1,1,0)),W192-INDIRECT(_xlfn.CONCAT($CI$1,MATCH(D192,$CH$7:$CH$100,0)+6)):INDIRECT(_xlfn.CONCAT($CI$1,MATCH(D192,$CH$7:$CH$100,0)+6+SUM(IF((D192=$CH$7:$CH$59)=TRUE,1,0))-1))*$R$3))/($S$3*$Q192),1,-1,TRUE)),1),"")</f>
        <v/>
      </c>
      <c r="AB192" s="65"/>
      <c r="AC192" s="65"/>
      <c r="AD192" s="65"/>
      <c r="AE192" s="65"/>
      <c r="AF192" s="65"/>
      <c r="AG192" s="65"/>
      <c r="AH192" s="65"/>
      <c r="AI192" s="6"/>
      <c r="AJ192" s="28" t="str">
        <f t="shared" ca="1" si="65"/>
        <v/>
      </c>
      <c r="AK192" s="29" t="str">
        <f t="shared" si="66"/>
        <v/>
      </c>
      <c r="AL192" s="29" t="str">
        <f t="shared" si="67"/>
        <v/>
      </c>
      <c r="AM192" s="29" t="str">
        <f t="shared" si="68"/>
        <v/>
      </c>
      <c r="AN192" s="112" t="str">
        <f t="shared" si="69"/>
        <v/>
      </c>
      <c r="AO192" s="28" t="str">
        <f t="shared" ca="1" si="56"/>
        <v/>
      </c>
      <c r="AP192" s="29" t="str">
        <f t="shared" si="57"/>
        <v/>
      </c>
      <c r="AQ192" s="29" t="str">
        <f t="shared" si="58"/>
        <v/>
      </c>
      <c r="AR192" s="29" t="str">
        <f t="shared" si="59"/>
        <v/>
      </c>
      <c r="AS192" s="30" t="str">
        <f t="shared" si="60"/>
        <v/>
      </c>
      <c r="AT192" s="6"/>
      <c r="AU192" s="20"/>
      <c r="AV192" s="20"/>
      <c r="AW192" s="44">
        <f t="shared" si="70"/>
        <v>12</v>
      </c>
      <c r="AX192" s="35" t="e">
        <f t="shared" si="71"/>
        <v>#N/A</v>
      </c>
      <c r="AY192" s="35" t="e" cm="1">
        <f t="array" ref="AY192">_xlfn.XMATCH(1,IF(IF((AU192=$DP$24:$EO$24)=TRUE,1,0)+IF((AV192=$DP$25:$EO$25)=TRUE,1,0)=2,1,0))</f>
        <v>#N/A</v>
      </c>
      <c r="AZ192" s="35" t="str" cm="1">
        <f t="array" aca="1" ref="AZ192:BD192" ca="1">AJ192:AN192</f>
        <v/>
      </c>
      <c r="BA192" s="35" t="str">
        <f ca="1"/>
        <v/>
      </c>
      <c r="BB192" s="35" t="str">
        <f ca="1"/>
        <v/>
      </c>
      <c r="BC192" s="35" t="str">
        <f ca="1"/>
        <v/>
      </c>
      <c r="BD192" s="35" t="str">
        <f ca="1"/>
        <v/>
      </c>
      <c r="BE192" s="35">
        <f t="shared" si="72"/>
        <v>0</v>
      </c>
      <c r="BF192" s="35" t="e" cm="1">
        <f t="array" ref="BF192">IF(AND(BE192=1,AX192&lt;&gt;1),VLOOKUP(E192,변환표준점수!$H$8:$O$60,_xlfn.XMATCH('표점 계산기'!$AU192,변환표준점수!$I$6:$O$6)+1,FALSE),IF(AND($E192=0,$DW$4=1),INDEX($CQ$7:$CQ$73,SUM(IF(AO192=$CY$7:$CY$59,ROW($A$1:$A$50),0))),IF(AND($E192&lt;&gt;0,$DW$4&lt;&gt;1),INDEX($CM$7:$CM$73,SUM(IF(AO192=$CU$7:$CU$59,ROW($A$1:$A$50),0))),AO192:AS192)))</f>
        <v>#N/A</v>
      </c>
      <c r="BG192" s="35"/>
      <c r="BH192" s="35"/>
      <c r="BI192" s="35"/>
      <c r="BJ192" s="35"/>
      <c r="BK192" s="35" t="e">
        <f>VLOOKUP(G192,변환표준점수!$X$8:$AM$16,_xlfn.XMATCH(AU192,변환표준점수!$Y$5:$AM$5)+IF(OR(AW192=6,AW192=7,AW192=10,AW192=11),IF(AX192=1,0,1),0)+1,FALSE)</f>
        <v>#N/A</v>
      </c>
      <c r="BL192" s="35" t="e">
        <f>VLOOKUP(H192,변환표준점수!$AO$8:$BE$16,_xlfn.XMATCH(AU192,변환표준점수!$AP$5:$BE$5)+IF(OR(AW192=3,AW192=6,AW192=8,AW192=9,AW192=10),IF(AX192=1,0,1),0)+1,FALSE)</f>
        <v>#N/A</v>
      </c>
      <c r="BM192" s="35" t="e">
        <f>IF(I192=0,VLOOKUP(K192,변환표준점수!$BU$8:$CF$62,'표점 계산기'!$AW192+1,FALSE),VLOOKUP(I192,변환표준점수!$BH$8:$BS$62,'표점 계산기'!$AW192+1,FALSE))</f>
        <v>#N/A</v>
      </c>
      <c r="BN192" s="35" t="e">
        <f>IF(J192=0,VLOOKUP(L192,변환표준점수!$BU$8:$CF$62,'표점 계산기'!$AW192+1,FALSE),VLOOKUP(J192,변환표준점수!$BH$8:$BS$62,'표점 계산기'!$AW192+1,FALSE))</f>
        <v>#N/A</v>
      </c>
      <c r="BO192" s="35" cm="1">
        <f t="array" ref="BO192">IF(M192=0,0,IF(OR(AW192=3,AW192=4),0,IF(AW192=1,INDEX($DI$7:$DI$15,SUM(IF(M192&lt;$DH$7:$DH$15=TRUE,1,0))+1),VLOOKUP(M192,변환표준점수!$BH$8:$BS$62,'표점 계산기'!AW192+1,FALSE))))</f>
        <v>0</v>
      </c>
      <c r="BP192" s="35" t="e" cm="1">
        <f t="array" ref="BP192">INDEX($DP$24:$EO$31,COLUMN(C187),$AY192)</f>
        <v>#N/A</v>
      </c>
      <c r="BQ192" s="35" t="e" cm="1">
        <f t="array" ref="BQ192">INDEX($DP$24:$EO$31,COLUMN(D187),$AY192)</f>
        <v>#N/A</v>
      </c>
      <c r="BR192" s="35" t="e" cm="1">
        <f t="array" ref="BR192">INDEX($DP$24:$EO$31,COLUMN(E187),$AY192)</f>
        <v>#N/A</v>
      </c>
      <c r="BS192" s="35" t="e" cm="1">
        <f t="array" ref="BS192">INDEX($DP$24:$EO$31,COLUMN(F187),$AY192)</f>
        <v>#N/A</v>
      </c>
      <c r="BT192" s="35" t="e" cm="1">
        <f t="array" ref="BT192">INDEX($DP$24:$EO$31,COLUMN(G187),$AY192)</f>
        <v>#N/A</v>
      </c>
      <c r="BU192" s="35" t="e" cm="1">
        <f t="array" ref="BU192">INDEX($DP$24:$EO$31,COLUMN(H187),$AY192)</f>
        <v>#N/A</v>
      </c>
      <c r="BV192" s="59" t="str" cm="1">
        <f t="array" aca="1" ref="BV192:BZ192" ca="1">IFERROR(ROUND(IF(IFERROR(BF192:BJ192/BF192:BJ192,0)=1,(IFERROR(AZ192:BD192*BP192,0)+IFERROR(BF192:BJ192*BQ192,0)+(SUM(BM192:BO192)-MIN(BM192:BO192))*BR192+BK192*BS192+BL192*BT192)*BU192+BK192*(1-BS192)+BL192*(1-BT192)+IF(AW192=1,BO192,0),""),2),"")</f>
        <v/>
      </c>
      <c r="BW192" s="48" t="str">
        <f ca="1"/>
        <v/>
      </c>
      <c r="BX192" s="48" t="str">
        <f ca="1"/>
        <v/>
      </c>
      <c r="BY192" s="48" t="str">
        <f ca="1"/>
        <v/>
      </c>
      <c r="BZ192" s="60" t="str">
        <f ca="1"/>
        <v/>
      </c>
      <c r="CA192" s="6"/>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6"/>
      <c r="DV192" s="6"/>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row>
    <row r="193" spans="1:162" x14ac:dyDescent="0.3">
      <c r="A193" s="5"/>
      <c r="B193" s="17" t="str">
        <f t="shared" si="54"/>
        <v/>
      </c>
      <c r="C193" s="23"/>
      <c r="D193" s="23"/>
      <c r="E193" s="23"/>
      <c r="F193" s="23"/>
      <c r="G193" s="23"/>
      <c r="H193" s="24"/>
      <c r="I193" s="24"/>
      <c r="J193" s="24"/>
      <c r="K193" s="24"/>
      <c r="L193" s="24"/>
      <c r="M193" s="24"/>
      <c r="N193" s="23"/>
      <c r="O193" s="24"/>
      <c r="P193" s="6"/>
      <c r="Q193" s="65">
        <f t="shared" si="55"/>
        <v>1</v>
      </c>
      <c r="R193" s="6" t="e">
        <f t="shared" si="61"/>
        <v>#N/A</v>
      </c>
      <c r="S193" s="6" t="e">
        <f t="shared" si="62"/>
        <v>#N/A</v>
      </c>
      <c r="T193" s="6" t="e">
        <f t="shared" si="63"/>
        <v>#N/A</v>
      </c>
      <c r="U193" s="6" t="e">
        <f t="shared" si="64"/>
        <v>#N/A</v>
      </c>
      <c r="V193" s="8" cm="1">
        <f t="array" ref="V193">IF(M193=0,0,IF(OR($DV$4=3,$DV$4=4),0,IF($DV$4=1,INDEX($DI$7:$DI$15,SUM(IF(M193&lt;$DH$7:$DH$15=TRUE,1,0))+1),VLOOKUP(M193,$DK$7:$DL$107,2,FALSE))))</f>
        <v>0</v>
      </c>
      <c r="W193" s="6" t="e">
        <f t="shared" si="53"/>
        <v>#N/A</v>
      </c>
      <c r="X193" s="65" cm="1">
        <f t="array" aca="1" ref="X193" ca="1">SUM(IF((IF(E193=0,INDIRECT(_xlfn.CONCAT($CQ$1,MATCH(F193,$CP$7:$CP$100,0)+6)):INDIRECT(_xlfn.CONCAT($CQ$1,MATCH(F193,$CP$7:$CP$100,0)+6+SUM(IF((F193=$CP$7:$CP$59)=TRUE,1,0))-1)),INDIRECT(_xlfn.CONCAT($CM$1,MATCH(E193,$CL$7:$CL$100,0)+6)):INDIRECT(_xlfn.CONCAT($CM$1,MATCH(E193,$CL$7:$CL$100,0)+6+SUM(IF((E193=$CL$7:$CL$59)=TRUE,1,0))-1)))*$S$3*$Q193)=0,0,1))</f>
        <v>2</v>
      </c>
      <c r="Y193" s="65" t="e" cm="1">
        <f t="array" aca="1" ref="Y193" ca="1">SUM(IF((TRANSPOSE(MMULT(MMULT(_xlfn.MUNIT(X193),IF(ROUND(MMULT(IF(E193=0,INDIRECT(_xlfn.CONCAT($CQ$1,MATCH(F193,$CP$7:$CP$100,0)+6)):INDIRECT(_xlfn.CONCAT($CQ$1,MATCH(F193,$CP$7:$CP$100,0)+6+SUM(IF((F193=$CP$7:$CP$59)=TRUE,1,0))-1)),INDIRECT(_xlfn.CONCAT($CM$1,MATCH(E193,$CL$7:$CL$100,0)+6)):INDIRECT(_xlfn.CONCAT($CM$1,MATCH(E193,$CL$7:$CL$100,0)+6+SUM(IF((E193=$CL$7:$CL$59)=TRUE,1,0))-1)))*$S$3*$Q193,1/TRANSPOSE(W193-INDIRECT(_xlfn.CONCAT($CI$1,MATCH(D193,$CH$7:$CH$100,0)+6)):INDIRECT(_xlfn.CONCAT($CI$1,MATCH(D193,$CH$7:$CH$100,0)+6+SUM(IF((D193=$CH$7:$CH$59)=TRUE,1,0))-1))*$R$3)),1)=1,1,0)),W193-INDIRECT(_xlfn.CONCAT($CI$1,MATCH(D193,$CH$7:$CH$100,0)+6)):INDIRECT(_xlfn.CONCAT($CI$1,MATCH(D193,$CH$7:$CH$100,0)+6+SUM(IF((D193=$CH$7:$CH$59)=TRUE,1,0))-1))*$R$3)))=0,0,1))</f>
        <v>#N/A</v>
      </c>
      <c r="Z193" s="65"/>
      <c r="AA193" s="65" t="str" cm="1">
        <f t="array" aca="1" ref="AA193" ca="1">IFERROR(ROUND(IF(_xlfn._xlws.SORT(TRANSPOSE(MMULT(MMULT(_xlfn.MUNIT(X193),IF(ROUND(MMULT(IF(E193=0,IF($DW$4=1,INDIRECT(_xlfn.CONCAT($CY$1,MATCH(F193,$CX$7:$CX$100,0)+6)):INDIRECT(_xlfn.CONCAT($CY$1,MATCH(F193,$CX$7:$CX$100,0)+6+SUM(IF((F193=$CX$7:$CX$59)=TRUE,1,0))-1)),INDIRECT(_xlfn.CONCAT($CQ$1,MATCH(F193,$CP$7:$CP$100,0)+6)):INDIRECT(_xlfn.CONCAT($CQ$1,MATCH(F193,$CP$7:$CP$100,0)+6+SUM(IF((F193=$CP$7:$CP$59)=TRUE,1,0))-1))),IF(OR($DW$4=2,$DW$4=3),INDIRECT(_xlfn.CONCAT($CU$1,MATCH(E193,$CT$7:$CT$100,0)+6)):INDIRECT(_xlfn.CONCAT($CU$1,MATCH(E193,$CT$7:$CT$100,0)+6+SUM(IF((E193=$CT$7:$CT$59)=TRUE,1,0))-1)),INDIRECT(_xlfn.CONCAT($CM$1,MATCH(E193,$CL$7:$CL$100,0)+6)):INDIRECT(_xlfn.CONCAT($CM$1,MATCH(E193,$CL$7:$CL$100,0)+6+SUM(IF((E193=$CL$7:$CL$59)=TRUE,1,0))-1))))*$S$3*IF(AND($DV$4=4,F193=0),1.1,1),1/TRANSPOSE(W193-INDIRECT(_xlfn.CONCAT($CI$1,MATCH(D193,$CH$7:$CH$100,0)+6)):INDIRECT(_xlfn.CONCAT($CI$1,MATCH(D193,$CH$7:$CH$100,0)+6+SUM(IF((D193=$CH$7:$CH$59)=TRUE,1,0))-1))*$R$3)),3)=1,1,0)),W193-INDIRECT(_xlfn.CONCAT($CI$1,MATCH(D193,$CH$7:$CH$100,0)+6)):INDIRECT(_xlfn.CONCAT($CI$1,MATCH(D193,$CH$7:$CH$100,0)+6+SUM(IF((D193=$CH$7:$CH$59)=TRUE,1,0))-1))*$R$3))/($S$3*$Q193),1,-1,TRUE)=0,"",_xlfn._xlws.SORT(TRANSPOSE(MMULT(MMULT(_xlfn.MUNIT(X193),IF(ROUND(MMULT(IF(E193=0,IF($DW$4=1,INDIRECT(_xlfn.CONCAT($CY$1,MATCH(F193,$CX$7:$CX$100,0)+6)):INDIRECT(_xlfn.CONCAT($CY$1,MATCH(F193,$CX$7:$CX$100,0)+6+SUM(IF((F193=$CX$7:$CX$59)=TRUE,1,0))-1)),INDIRECT(_xlfn.CONCAT($CQ$1,MATCH(F193,$CP$7:$CP$100,0)+6)):INDIRECT(_xlfn.CONCAT($CQ$1,MATCH(F193,$CP$7:$CP$100,0)+6+SUM(IF((F193=$CP$7:$CP$59)=TRUE,1,0))-1))),IF(OR($DW$4=2,$DW$4=3),INDIRECT(_xlfn.CONCAT($CU$1,MATCH(E193,$CT$7:$CT$100,0)+6)):INDIRECT(_xlfn.CONCAT($CU$1,MATCH(E193,$CT$7:$CT$100,0)+6+SUM(IF((E193=$CT$7:$CT$59)=TRUE,1,0))-1)),INDIRECT(_xlfn.CONCAT($CM$1,MATCH(E193,$CL$7:$CL$100,0)+6)):INDIRECT(_xlfn.CONCAT($CM$1,MATCH(E193,$CL$7:$CL$100,0)+6+SUM(IF((E193=$CL$7:$CL$59)=TRUE,1,0))-1))))*$S$3*IF(AND($DV$4=4,F193=0),1.1,1),1/TRANSPOSE(W193-INDIRECT(_xlfn.CONCAT($CI$1,MATCH(D193,$CH$7:$CH$100,0)+6)):INDIRECT(_xlfn.CONCAT($CI$1,MATCH(D193,$CH$7:$CH$100,0)+6+SUM(IF((D193=$CH$7:$CH$59)=TRUE,1,0))-1))*$R$3)),3)=1,1,0)),W193-INDIRECT(_xlfn.CONCAT($CI$1,MATCH(D193,$CH$7:$CH$100,0)+6)):INDIRECT(_xlfn.CONCAT($CI$1,MATCH(D193,$CH$7:$CH$100,0)+6+SUM(IF((D193=$CH$7:$CH$59)=TRUE,1,0))-1))*$R$3))/($S$3*$Q193),1,-1,TRUE)),1),"")</f>
        <v/>
      </c>
      <c r="AB193" s="65"/>
      <c r="AC193" s="65"/>
      <c r="AD193" s="65"/>
      <c r="AE193" s="65"/>
      <c r="AF193" s="65"/>
      <c r="AG193" s="65"/>
      <c r="AH193" s="65"/>
      <c r="AI193" s="6"/>
      <c r="AJ193" s="28" t="str">
        <f t="shared" ca="1" si="65"/>
        <v/>
      </c>
      <c r="AK193" s="29" t="str">
        <f t="shared" si="66"/>
        <v/>
      </c>
      <c r="AL193" s="29" t="str">
        <f t="shared" si="67"/>
        <v/>
      </c>
      <c r="AM193" s="29" t="str">
        <f t="shared" si="68"/>
        <v/>
      </c>
      <c r="AN193" s="112" t="str">
        <f t="shared" si="69"/>
        <v/>
      </c>
      <c r="AO193" s="28" t="str">
        <f t="shared" ca="1" si="56"/>
        <v/>
      </c>
      <c r="AP193" s="29" t="str">
        <f t="shared" si="57"/>
        <v/>
      </c>
      <c r="AQ193" s="29" t="str">
        <f t="shared" si="58"/>
        <v/>
      </c>
      <c r="AR193" s="29" t="str">
        <f t="shared" si="59"/>
        <v/>
      </c>
      <c r="AS193" s="30" t="str">
        <f t="shared" si="60"/>
        <v/>
      </c>
      <c r="AT193" s="6"/>
      <c r="AU193" s="20"/>
      <c r="AV193" s="20"/>
      <c r="AW193" s="44">
        <f t="shared" si="70"/>
        <v>12</v>
      </c>
      <c r="AX193" s="35" t="e">
        <f t="shared" si="71"/>
        <v>#N/A</v>
      </c>
      <c r="AY193" s="35" t="e" cm="1">
        <f t="array" ref="AY193">_xlfn.XMATCH(1,IF(IF((AU193=$DP$24:$EO$24)=TRUE,1,0)+IF((AV193=$DP$25:$EO$25)=TRUE,1,0)=2,1,0))</f>
        <v>#N/A</v>
      </c>
      <c r="AZ193" s="35" t="str" cm="1">
        <f t="array" aca="1" ref="AZ193:BD193" ca="1">AJ193:AN193</f>
        <v/>
      </c>
      <c r="BA193" s="35" t="str">
        <f ca="1"/>
        <v/>
      </c>
      <c r="BB193" s="35" t="str">
        <f ca="1"/>
        <v/>
      </c>
      <c r="BC193" s="35" t="str">
        <f ca="1"/>
        <v/>
      </c>
      <c r="BD193" s="35" t="str">
        <f ca="1"/>
        <v/>
      </c>
      <c r="BE193" s="35">
        <f t="shared" si="72"/>
        <v>0</v>
      </c>
      <c r="BF193" s="35" t="e" cm="1">
        <f t="array" ref="BF193">IF(AND(BE193=1,AX193&lt;&gt;1),VLOOKUP(E193,변환표준점수!$H$8:$O$60,_xlfn.XMATCH('표점 계산기'!$AU193,변환표준점수!$I$6:$O$6)+1,FALSE),IF(AND($E193=0,$DW$4=1),INDEX($CQ$7:$CQ$73,SUM(IF(AO193=$CY$7:$CY$59,ROW($A$1:$A$50),0))),IF(AND($E193&lt;&gt;0,$DW$4&lt;&gt;1),INDEX($CM$7:$CM$73,SUM(IF(AO193=$CU$7:$CU$59,ROW($A$1:$A$50),0))),AO193:AS193)))</f>
        <v>#N/A</v>
      </c>
      <c r="BG193" s="35"/>
      <c r="BH193" s="35"/>
      <c r="BI193" s="35"/>
      <c r="BJ193" s="35"/>
      <c r="BK193" s="35" t="e">
        <f>VLOOKUP(G193,변환표준점수!$X$8:$AM$16,_xlfn.XMATCH(AU193,변환표준점수!$Y$5:$AM$5)+IF(OR(AW193=6,AW193=7,AW193=10,AW193=11),IF(AX193=1,0,1),0)+1,FALSE)</f>
        <v>#N/A</v>
      </c>
      <c r="BL193" s="35" t="e">
        <f>VLOOKUP(H193,변환표준점수!$AO$8:$BE$16,_xlfn.XMATCH(AU193,변환표준점수!$AP$5:$BE$5)+IF(OR(AW193=3,AW193=6,AW193=8,AW193=9,AW193=10),IF(AX193=1,0,1),0)+1,FALSE)</f>
        <v>#N/A</v>
      </c>
      <c r="BM193" s="35" t="e">
        <f>IF(I193=0,VLOOKUP(K193,변환표준점수!$BU$8:$CF$62,'표점 계산기'!$AW193+1,FALSE),VLOOKUP(I193,변환표준점수!$BH$8:$BS$62,'표점 계산기'!$AW193+1,FALSE))</f>
        <v>#N/A</v>
      </c>
      <c r="BN193" s="35" t="e">
        <f>IF(J193=0,VLOOKUP(L193,변환표준점수!$BU$8:$CF$62,'표점 계산기'!$AW193+1,FALSE),VLOOKUP(J193,변환표준점수!$BH$8:$BS$62,'표점 계산기'!$AW193+1,FALSE))</f>
        <v>#N/A</v>
      </c>
      <c r="BO193" s="35" cm="1">
        <f t="array" ref="BO193">IF(M193=0,0,IF(OR(AW193=3,AW193=4),0,IF(AW193=1,INDEX($DI$7:$DI$15,SUM(IF(M193&lt;$DH$7:$DH$15=TRUE,1,0))+1),VLOOKUP(M193,변환표준점수!$BH$8:$BS$62,'표점 계산기'!AW193+1,FALSE))))</f>
        <v>0</v>
      </c>
      <c r="BP193" s="35" t="e" cm="1">
        <f t="array" ref="BP193">INDEX($DP$24:$EO$31,COLUMN(C188),$AY193)</f>
        <v>#N/A</v>
      </c>
      <c r="BQ193" s="35" t="e" cm="1">
        <f t="array" ref="BQ193">INDEX($DP$24:$EO$31,COLUMN(D188),$AY193)</f>
        <v>#N/A</v>
      </c>
      <c r="BR193" s="35" t="e" cm="1">
        <f t="array" ref="BR193">INDEX($DP$24:$EO$31,COLUMN(E188),$AY193)</f>
        <v>#N/A</v>
      </c>
      <c r="BS193" s="35" t="e" cm="1">
        <f t="array" ref="BS193">INDEX($DP$24:$EO$31,COLUMN(F188),$AY193)</f>
        <v>#N/A</v>
      </c>
      <c r="BT193" s="35" t="e" cm="1">
        <f t="array" ref="BT193">INDEX($DP$24:$EO$31,COLUMN(G188),$AY193)</f>
        <v>#N/A</v>
      </c>
      <c r="BU193" s="35" t="e" cm="1">
        <f t="array" ref="BU193">INDEX($DP$24:$EO$31,COLUMN(H188),$AY193)</f>
        <v>#N/A</v>
      </c>
      <c r="BV193" s="59" t="str" cm="1">
        <f t="array" aca="1" ref="BV193:BZ193" ca="1">IFERROR(ROUND(IF(IFERROR(BF193:BJ193/BF193:BJ193,0)=1,(IFERROR(AZ193:BD193*BP193,0)+IFERROR(BF193:BJ193*BQ193,0)+(SUM(BM193:BO193)-MIN(BM193:BO193))*BR193+BK193*BS193+BL193*BT193)*BU193+BK193*(1-BS193)+BL193*(1-BT193)+IF(AW193=1,BO193,0),""),2),"")</f>
        <v/>
      </c>
      <c r="BW193" s="48" t="str">
        <f ca="1"/>
        <v/>
      </c>
      <c r="BX193" s="48" t="str">
        <f ca="1"/>
        <v/>
      </c>
      <c r="BY193" s="48" t="str">
        <f ca="1"/>
        <v/>
      </c>
      <c r="BZ193" s="60" t="str">
        <f ca="1"/>
        <v/>
      </c>
      <c r="CA193" s="6"/>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6"/>
      <c r="DV193" s="6"/>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row>
    <row r="194" spans="1:162" x14ac:dyDescent="0.3">
      <c r="A194" s="5"/>
      <c r="B194" s="17" t="str">
        <f t="shared" si="54"/>
        <v/>
      </c>
      <c r="C194" s="23"/>
      <c r="D194" s="23"/>
      <c r="E194" s="23"/>
      <c r="F194" s="23"/>
      <c r="G194" s="23"/>
      <c r="H194" s="24"/>
      <c r="I194" s="24"/>
      <c r="J194" s="24"/>
      <c r="K194" s="24"/>
      <c r="L194" s="24"/>
      <c r="M194" s="24"/>
      <c r="N194" s="23"/>
      <c r="O194" s="24"/>
      <c r="P194" s="6"/>
      <c r="Q194" s="65">
        <f t="shared" si="55"/>
        <v>1</v>
      </c>
      <c r="R194" s="6" t="e">
        <f t="shared" si="61"/>
        <v>#N/A</v>
      </c>
      <c r="S194" s="6" t="e">
        <f t="shared" si="62"/>
        <v>#N/A</v>
      </c>
      <c r="T194" s="6" t="e">
        <f t="shared" si="63"/>
        <v>#N/A</v>
      </c>
      <c r="U194" s="6" t="e">
        <f t="shared" si="64"/>
        <v>#N/A</v>
      </c>
      <c r="V194" s="8" cm="1">
        <f t="array" ref="V194">IF(M194=0,0,IF(OR($DV$4=3,$DV$4=4),0,IF($DV$4=1,INDEX($DI$7:$DI$15,SUM(IF(M194&lt;$DH$7:$DH$15=TRUE,1,0))+1),VLOOKUP(M194,$DK$7:$DL$107,2,FALSE))))</f>
        <v>0</v>
      </c>
      <c r="W194" s="6" t="e">
        <f t="shared" si="53"/>
        <v>#N/A</v>
      </c>
      <c r="X194" s="65" cm="1">
        <f t="array" aca="1" ref="X194" ca="1">SUM(IF((IF(E194=0,INDIRECT(_xlfn.CONCAT($CQ$1,MATCH(F194,$CP$7:$CP$100,0)+6)):INDIRECT(_xlfn.CONCAT($CQ$1,MATCH(F194,$CP$7:$CP$100,0)+6+SUM(IF((F194=$CP$7:$CP$59)=TRUE,1,0))-1)),INDIRECT(_xlfn.CONCAT($CM$1,MATCH(E194,$CL$7:$CL$100,0)+6)):INDIRECT(_xlfn.CONCAT($CM$1,MATCH(E194,$CL$7:$CL$100,0)+6+SUM(IF((E194=$CL$7:$CL$59)=TRUE,1,0))-1)))*$S$3*$Q194)=0,0,1))</f>
        <v>2</v>
      </c>
      <c r="Y194" s="65" t="e" cm="1">
        <f t="array" aca="1" ref="Y194" ca="1">SUM(IF((TRANSPOSE(MMULT(MMULT(_xlfn.MUNIT(X194),IF(ROUND(MMULT(IF(E194=0,INDIRECT(_xlfn.CONCAT($CQ$1,MATCH(F194,$CP$7:$CP$100,0)+6)):INDIRECT(_xlfn.CONCAT($CQ$1,MATCH(F194,$CP$7:$CP$100,0)+6+SUM(IF((F194=$CP$7:$CP$59)=TRUE,1,0))-1)),INDIRECT(_xlfn.CONCAT($CM$1,MATCH(E194,$CL$7:$CL$100,0)+6)):INDIRECT(_xlfn.CONCAT($CM$1,MATCH(E194,$CL$7:$CL$100,0)+6+SUM(IF((E194=$CL$7:$CL$59)=TRUE,1,0))-1)))*$S$3*$Q194,1/TRANSPOSE(W194-INDIRECT(_xlfn.CONCAT($CI$1,MATCH(D194,$CH$7:$CH$100,0)+6)):INDIRECT(_xlfn.CONCAT($CI$1,MATCH(D194,$CH$7:$CH$100,0)+6+SUM(IF((D194=$CH$7:$CH$59)=TRUE,1,0))-1))*$R$3)),1)=1,1,0)),W194-INDIRECT(_xlfn.CONCAT($CI$1,MATCH(D194,$CH$7:$CH$100,0)+6)):INDIRECT(_xlfn.CONCAT($CI$1,MATCH(D194,$CH$7:$CH$100,0)+6+SUM(IF((D194=$CH$7:$CH$59)=TRUE,1,0))-1))*$R$3)))=0,0,1))</f>
        <v>#N/A</v>
      </c>
      <c r="Z194" s="65"/>
      <c r="AA194" s="65" t="str" cm="1">
        <f t="array" aca="1" ref="AA194" ca="1">IFERROR(ROUND(IF(_xlfn._xlws.SORT(TRANSPOSE(MMULT(MMULT(_xlfn.MUNIT(X194),IF(ROUND(MMULT(IF(E194=0,IF($DW$4=1,INDIRECT(_xlfn.CONCAT($CY$1,MATCH(F194,$CX$7:$CX$100,0)+6)):INDIRECT(_xlfn.CONCAT($CY$1,MATCH(F194,$CX$7:$CX$100,0)+6+SUM(IF((F194=$CX$7:$CX$59)=TRUE,1,0))-1)),INDIRECT(_xlfn.CONCAT($CQ$1,MATCH(F194,$CP$7:$CP$100,0)+6)):INDIRECT(_xlfn.CONCAT($CQ$1,MATCH(F194,$CP$7:$CP$100,0)+6+SUM(IF((F194=$CP$7:$CP$59)=TRUE,1,0))-1))),IF(OR($DW$4=2,$DW$4=3),INDIRECT(_xlfn.CONCAT($CU$1,MATCH(E194,$CT$7:$CT$100,0)+6)):INDIRECT(_xlfn.CONCAT($CU$1,MATCH(E194,$CT$7:$CT$100,0)+6+SUM(IF((E194=$CT$7:$CT$59)=TRUE,1,0))-1)),INDIRECT(_xlfn.CONCAT($CM$1,MATCH(E194,$CL$7:$CL$100,0)+6)):INDIRECT(_xlfn.CONCAT($CM$1,MATCH(E194,$CL$7:$CL$100,0)+6+SUM(IF((E194=$CL$7:$CL$59)=TRUE,1,0))-1))))*$S$3*IF(AND($DV$4=4,F194=0),1.1,1),1/TRANSPOSE(W194-INDIRECT(_xlfn.CONCAT($CI$1,MATCH(D194,$CH$7:$CH$100,0)+6)):INDIRECT(_xlfn.CONCAT($CI$1,MATCH(D194,$CH$7:$CH$100,0)+6+SUM(IF((D194=$CH$7:$CH$59)=TRUE,1,0))-1))*$R$3)),3)=1,1,0)),W194-INDIRECT(_xlfn.CONCAT($CI$1,MATCH(D194,$CH$7:$CH$100,0)+6)):INDIRECT(_xlfn.CONCAT($CI$1,MATCH(D194,$CH$7:$CH$100,0)+6+SUM(IF((D194=$CH$7:$CH$59)=TRUE,1,0))-1))*$R$3))/($S$3*$Q194),1,-1,TRUE)=0,"",_xlfn._xlws.SORT(TRANSPOSE(MMULT(MMULT(_xlfn.MUNIT(X194),IF(ROUND(MMULT(IF(E194=0,IF($DW$4=1,INDIRECT(_xlfn.CONCAT($CY$1,MATCH(F194,$CX$7:$CX$100,0)+6)):INDIRECT(_xlfn.CONCAT($CY$1,MATCH(F194,$CX$7:$CX$100,0)+6+SUM(IF((F194=$CX$7:$CX$59)=TRUE,1,0))-1)),INDIRECT(_xlfn.CONCAT($CQ$1,MATCH(F194,$CP$7:$CP$100,0)+6)):INDIRECT(_xlfn.CONCAT($CQ$1,MATCH(F194,$CP$7:$CP$100,0)+6+SUM(IF((F194=$CP$7:$CP$59)=TRUE,1,0))-1))),IF(OR($DW$4=2,$DW$4=3),INDIRECT(_xlfn.CONCAT($CU$1,MATCH(E194,$CT$7:$CT$100,0)+6)):INDIRECT(_xlfn.CONCAT($CU$1,MATCH(E194,$CT$7:$CT$100,0)+6+SUM(IF((E194=$CT$7:$CT$59)=TRUE,1,0))-1)),INDIRECT(_xlfn.CONCAT($CM$1,MATCH(E194,$CL$7:$CL$100,0)+6)):INDIRECT(_xlfn.CONCAT($CM$1,MATCH(E194,$CL$7:$CL$100,0)+6+SUM(IF((E194=$CL$7:$CL$59)=TRUE,1,0))-1))))*$S$3*IF(AND($DV$4=4,F194=0),1.1,1),1/TRANSPOSE(W194-INDIRECT(_xlfn.CONCAT($CI$1,MATCH(D194,$CH$7:$CH$100,0)+6)):INDIRECT(_xlfn.CONCAT($CI$1,MATCH(D194,$CH$7:$CH$100,0)+6+SUM(IF((D194=$CH$7:$CH$59)=TRUE,1,0))-1))*$R$3)),3)=1,1,0)),W194-INDIRECT(_xlfn.CONCAT($CI$1,MATCH(D194,$CH$7:$CH$100,0)+6)):INDIRECT(_xlfn.CONCAT($CI$1,MATCH(D194,$CH$7:$CH$100,0)+6+SUM(IF((D194=$CH$7:$CH$59)=TRUE,1,0))-1))*$R$3))/($S$3*$Q194),1,-1,TRUE)),1),"")</f>
        <v/>
      </c>
      <c r="AB194" s="65"/>
      <c r="AC194" s="65"/>
      <c r="AD194" s="65"/>
      <c r="AE194" s="65"/>
      <c r="AF194" s="65"/>
      <c r="AG194" s="65"/>
      <c r="AH194" s="65"/>
      <c r="AI194" s="6"/>
      <c r="AJ194" s="28" t="str">
        <f t="shared" ca="1" si="65"/>
        <v/>
      </c>
      <c r="AK194" s="29" t="str">
        <f t="shared" si="66"/>
        <v/>
      </c>
      <c r="AL194" s="29" t="str">
        <f t="shared" si="67"/>
        <v/>
      </c>
      <c r="AM194" s="29" t="str">
        <f t="shared" si="68"/>
        <v/>
      </c>
      <c r="AN194" s="112" t="str">
        <f t="shared" si="69"/>
        <v/>
      </c>
      <c r="AO194" s="28" t="str">
        <f t="shared" ca="1" si="56"/>
        <v/>
      </c>
      <c r="AP194" s="29" t="str">
        <f t="shared" si="57"/>
        <v/>
      </c>
      <c r="AQ194" s="29" t="str">
        <f t="shared" si="58"/>
        <v/>
      </c>
      <c r="AR194" s="29" t="str">
        <f t="shared" si="59"/>
        <v/>
      </c>
      <c r="AS194" s="30" t="str">
        <f t="shared" si="60"/>
        <v/>
      </c>
      <c r="AT194" s="6"/>
      <c r="AU194" s="20"/>
      <c r="AV194" s="20"/>
      <c r="AW194" s="44">
        <f t="shared" si="70"/>
        <v>12</v>
      </c>
      <c r="AX194" s="35" t="e">
        <f t="shared" si="71"/>
        <v>#N/A</v>
      </c>
      <c r="AY194" s="35" t="e" cm="1">
        <f t="array" ref="AY194">_xlfn.XMATCH(1,IF(IF((AU194=$DP$24:$EO$24)=TRUE,1,0)+IF((AV194=$DP$25:$EO$25)=TRUE,1,0)=2,1,0))</f>
        <v>#N/A</v>
      </c>
      <c r="AZ194" s="35" t="str" cm="1">
        <f t="array" aca="1" ref="AZ194:BD194" ca="1">AJ194:AN194</f>
        <v/>
      </c>
      <c r="BA194" s="35" t="str">
        <f ca="1"/>
        <v/>
      </c>
      <c r="BB194" s="35" t="str">
        <f ca="1"/>
        <v/>
      </c>
      <c r="BC194" s="35" t="str">
        <f ca="1"/>
        <v/>
      </c>
      <c r="BD194" s="35" t="str">
        <f ca="1"/>
        <v/>
      </c>
      <c r="BE194" s="35">
        <f t="shared" si="72"/>
        <v>0</v>
      </c>
      <c r="BF194" s="35" t="e" cm="1">
        <f t="array" ref="BF194">IF(AND(BE194=1,AX194&lt;&gt;1),VLOOKUP(E194,변환표준점수!$H$8:$O$60,_xlfn.XMATCH('표점 계산기'!$AU194,변환표준점수!$I$6:$O$6)+1,FALSE),IF(AND($E194=0,$DW$4=1),INDEX($CQ$7:$CQ$73,SUM(IF(AO194=$CY$7:$CY$59,ROW($A$1:$A$50),0))),IF(AND($E194&lt;&gt;0,$DW$4&lt;&gt;1),INDEX($CM$7:$CM$73,SUM(IF(AO194=$CU$7:$CU$59,ROW($A$1:$A$50),0))),AO194:AS194)))</f>
        <v>#N/A</v>
      </c>
      <c r="BG194" s="35"/>
      <c r="BH194" s="35"/>
      <c r="BI194" s="35"/>
      <c r="BJ194" s="35"/>
      <c r="BK194" s="35" t="e">
        <f>VLOOKUP(G194,변환표준점수!$X$8:$AM$16,_xlfn.XMATCH(AU194,변환표준점수!$Y$5:$AM$5)+IF(OR(AW194=6,AW194=7,AW194=10,AW194=11),IF(AX194=1,0,1),0)+1,FALSE)</f>
        <v>#N/A</v>
      </c>
      <c r="BL194" s="35" t="e">
        <f>VLOOKUP(H194,변환표준점수!$AO$8:$BE$16,_xlfn.XMATCH(AU194,변환표준점수!$AP$5:$BE$5)+IF(OR(AW194=3,AW194=6,AW194=8,AW194=9,AW194=10),IF(AX194=1,0,1),0)+1,FALSE)</f>
        <v>#N/A</v>
      </c>
      <c r="BM194" s="35" t="e">
        <f>IF(I194=0,VLOOKUP(K194,변환표준점수!$BU$8:$CF$62,'표점 계산기'!$AW194+1,FALSE),VLOOKUP(I194,변환표준점수!$BH$8:$BS$62,'표점 계산기'!$AW194+1,FALSE))</f>
        <v>#N/A</v>
      </c>
      <c r="BN194" s="35" t="e">
        <f>IF(J194=0,VLOOKUP(L194,변환표준점수!$BU$8:$CF$62,'표점 계산기'!$AW194+1,FALSE),VLOOKUP(J194,변환표준점수!$BH$8:$BS$62,'표점 계산기'!$AW194+1,FALSE))</f>
        <v>#N/A</v>
      </c>
      <c r="BO194" s="35" cm="1">
        <f t="array" ref="BO194">IF(M194=0,0,IF(OR(AW194=3,AW194=4),0,IF(AW194=1,INDEX($DI$7:$DI$15,SUM(IF(M194&lt;$DH$7:$DH$15=TRUE,1,0))+1),VLOOKUP(M194,변환표준점수!$BH$8:$BS$62,'표점 계산기'!AW194+1,FALSE))))</f>
        <v>0</v>
      </c>
      <c r="BP194" s="35" t="e" cm="1">
        <f t="array" ref="BP194">INDEX($DP$24:$EO$31,COLUMN(C189),$AY194)</f>
        <v>#N/A</v>
      </c>
      <c r="BQ194" s="35" t="e" cm="1">
        <f t="array" ref="BQ194">INDEX($DP$24:$EO$31,COLUMN(D189),$AY194)</f>
        <v>#N/A</v>
      </c>
      <c r="BR194" s="35" t="e" cm="1">
        <f t="array" ref="BR194">INDEX($DP$24:$EO$31,COLUMN(E189),$AY194)</f>
        <v>#N/A</v>
      </c>
      <c r="BS194" s="35" t="e" cm="1">
        <f t="array" ref="BS194">INDEX($DP$24:$EO$31,COLUMN(F189),$AY194)</f>
        <v>#N/A</v>
      </c>
      <c r="BT194" s="35" t="e" cm="1">
        <f t="array" ref="BT194">INDEX($DP$24:$EO$31,COLUMN(G189),$AY194)</f>
        <v>#N/A</v>
      </c>
      <c r="BU194" s="35" t="e" cm="1">
        <f t="array" ref="BU194">INDEX($DP$24:$EO$31,COLUMN(H189),$AY194)</f>
        <v>#N/A</v>
      </c>
      <c r="BV194" s="59" t="str" cm="1">
        <f t="array" aca="1" ref="BV194:BZ194" ca="1">IFERROR(ROUND(IF(IFERROR(BF194:BJ194/BF194:BJ194,0)=1,(IFERROR(AZ194:BD194*BP194,0)+IFERROR(BF194:BJ194*BQ194,0)+(SUM(BM194:BO194)-MIN(BM194:BO194))*BR194+BK194*BS194+BL194*BT194)*BU194+BK194*(1-BS194)+BL194*(1-BT194)+IF(AW194=1,BO194,0),""),2),"")</f>
        <v/>
      </c>
      <c r="BW194" s="48" t="str">
        <f ca="1"/>
        <v/>
      </c>
      <c r="BX194" s="48" t="str">
        <f ca="1"/>
        <v/>
      </c>
      <c r="BY194" s="48" t="str">
        <f ca="1"/>
        <v/>
      </c>
      <c r="BZ194" s="60" t="str">
        <f ca="1"/>
        <v/>
      </c>
      <c r="CA194" s="6"/>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6"/>
      <c r="DV194" s="6"/>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row>
    <row r="195" spans="1:162" x14ac:dyDescent="0.3">
      <c r="A195" s="5"/>
      <c r="B195" s="17" t="str">
        <f t="shared" si="54"/>
        <v/>
      </c>
      <c r="C195" s="23"/>
      <c r="D195" s="23"/>
      <c r="E195" s="23"/>
      <c r="F195" s="23"/>
      <c r="G195" s="23"/>
      <c r="H195" s="24"/>
      <c r="I195" s="24"/>
      <c r="J195" s="24"/>
      <c r="K195" s="24"/>
      <c r="L195" s="24"/>
      <c r="M195" s="24"/>
      <c r="N195" s="23"/>
      <c r="O195" s="24"/>
      <c r="P195" s="6"/>
      <c r="Q195" s="65">
        <f t="shared" si="55"/>
        <v>1</v>
      </c>
      <c r="R195" s="6" t="e">
        <f t="shared" si="61"/>
        <v>#N/A</v>
      </c>
      <c r="S195" s="6" t="e">
        <f t="shared" si="62"/>
        <v>#N/A</v>
      </c>
      <c r="T195" s="6" t="e">
        <f t="shared" si="63"/>
        <v>#N/A</v>
      </c>
      <c r="U195" s="6" t="e">
        <f t="shared" si="64"/>
        <v>#N/A</v>
      </c>
      <c r="V195" s="8" cm="1">
        <f t="array" ref="V195">IF(M195=0,0,IF(OR($DV$4=3,$DV$4=4),0,IF($DV$4=1,INDEX($DI$7:$DI$15,SUM(IF(M195&lt;$DH$7:$DH$15=TRUE,1,0))+1),VLOOKUP(M195,$DK$7:$DL$107,2,FALSE))))</f>
        <v>0</v>
      </c>
      <c r="W195" s="6" t="e">
        <f t="shared" si="53"/>
        <v>#N/A</v>
      </c>
      <c r="X195" s="65" cm="1">
        <f t="array" aca="1" ref="X195" ca="1">SUM(IF((IF(E195=0,INDIRECT(_xlfn.CONCAT($CQ$1,MATCH(F195,$CP$7:$CP$100,0)+6)):INDIRECT(_xlfn.CONCAT($CQ$1,MATCH(F195,$CP$7:$CP$100,0)+6+SUM(IF((F195=$CP$7:$CP$59)=TRUE,1,0))-1)),INDIRECT(_xlfn.CONCAT($CM$1,MATCH(E195,$CL$7:$CL$100,0)+6)):INDIRECT(_xlfn.CONCAT($CM$1,MATCH(E195,$CL$7:$CL$100,0)+6+SUM(IF((E195=$CL$7:$CL$59)=TRUE,1,0))-1)))*$S$3*$Q195)=0,0,1))</f>
        <v>2</v>
      </c>
      <c r="Y195" s="65" t="e" cm="1">
        <f t="array" aca="1" ref="Y195" ca="1">SUM(IF((TRANSPOSE(MMULT(MMULT(_xlfn.MUNIT(X195),IF(ROUND(MMULT(IF(E195=0,INDIRECT(_xlfn.CONCAT($CQ$1,MATCH(F195,$CP$7:$CP$100,0)+6)):INDIRECT(_xlfn.CONCAT($CQ$1,MATCH(F195,$CP$7:$CP$100,0)+6+SUM(IF((F195=$CP$7:$CP$59)=TRUE,1,0))-1)),INDIRECT(_xlfn.CONCAT($CM$1,MATCH(E195,$CL$7:$CL$100,0)+6)):INDIRECT(_xlfn.CONCAT($CM$1,MATCH(E195,$CL$7:$CL$100,0)+6+SUM(IF((E195=$CL$7:$CL$59)=TRUE,1,0))-1)))*$S$3*$Q195,1/TRANSPOSE(W195-INDIRECT(_xlfn.CONCAT($CI$1,MATCH(D195,$CH$7:$CH$100,0)+6)):INDIRECT(_xlfn.CONCAT($CI$1,MATCH(D195,$CH$7:$CH$100,0)+6+SUM(IF((D195=$CH$7:$CH$59)=TRUE,1,0))-1))*$R$3)),1)=1,1,0)),W195-INDIRECT(_xlfn.CONCAT($CI$1,MATCH(D195,$CH$7:$CH$100,0)+6)):INDIRECT(_xlfn.CONCAT($CI$1,MATCH(D195,$CH$7:$CH$100,0)+6+SUM(IF((D195=$CH$7:$CH$59)=TRUE,1,0))-1))*$R$3)))=0,0,1))</f>
        <v>#N/A</v>
      </c>
      <c r="Z195" s="65"/>
      <c r="AA195" s="65" t="str" cm="1">
        <f t="array" aca="1" ref="AA195" ca="1">IFERROR(ROUND(IF(_xlfn._xlws.SORT(TRANSPOSE(MMULT(MMULT(_xlfn.MUNIT(X195),IF(ROUND(MMULT(IF(E195=0,IF($DW$4=1,INDIRECT(_xlfn.CONCAT($CY$1,MATCH(F195,$CX$7:$CX$100,0)+6)):INDIRECT(_xlfn.CONCAT($CY$1,MATCH(F195,$CX$7:$CX$100,0)+6+SUM(IF((F195=$CX$7:$CX$59)=TRUE,1,0))-1)),INDIRECT(_xlfn.CONCAT($CQ$1,MATCH(F195,$CP$7:$CP$100,0)+6)):INDIRECT(_xlfn.CONCAT($CQ$1,MATCH(F195,$CP$7:$CP$100,0)+6+SUM(IF((F195=$CP$7:$CP$59)=TRUE,1,0))-1))),IF(OR($DW$4=2,$DW$4=3),INDIRECT(_xlfn.CONCAT($CU$1,MATCH(E195,$CT$7:$CT$100,0)+6)):INDIRECT(_xlfn.CONCAT($CU$1,MATCH(E195,$CT$7:$CT$100,0)+6+SUM(IF((E195=$CT$7:$CT$59)=TRUE,1,0))-1)),INDIRECT(_xlfn.CONCAT($CM$1,MATCH(E195,$CL$7:$CL$100,0)+6)):INDIRECT(_xlfn.CONCAT($CM$1,MATCH(E195,$CL$7:$CL$100,0)+6+SUM(IF((E195=$CL$7:$CL$59)=TRUE,1,0))-1))))*$S$3*IF(AND($DV$4=4,F195=0),1.1,1),1/TRANSPOSE(W195-INDIRECT(_xlfn.CONCAT($CI$1,MATCH(D195,$CH$7:$CH$100,0)+6)):INDIRECT(_xlfn.CONCAT($CI$1,MATCH(D195,$CH$7:$CH$100,0)+6+SUM(IF((D195=$CH$7:$CH$59)=TRUE,1,0))-1))*$R$3)),3)=1,1,0)),W195-INDIRECT(_xlfn.CONCAT($CI$1,MATCH(D195,$CH$7:$CH$100,0)+6)):INDIRECT(_xlfn.CONCAT($CI$1,MATCH(D195,$CH$7:$CH$100,0)+6+SUM(IF((D195=$CH$7:$CH$59)=TRUE,1,0))-1))*$R$3))/($S$3*$Q195),1,-1,TRUE)=0,"",_xlfn._xlws.SORT(TRANSPOSE(MMULT(MMULT(_xlfn.MUNIT(X195),IF(ROUND(MMULT(IF(E195=0,IF($DW$4=1,INDIRECT(_xlfn.CONCAT($CY$1,MATCH(F195,$CX$7:$CX$100,0)+6)):INDIRECT(_xlfn.CONCAT($CY$1,MATCH(F195,$CX$7:$CX$100,0)+6+SUM(IF((F195=$CX$7:$CX$59)=TRUE,1,0))-1)),INDIRECT(_xlfn.CONCAT($CQ$1,MATCH(F195,$CP$7:$CP$100,0)+6)):INDIRECT(_xlfn.CONCAT($CQ$1,MATCH(F195,$CP$7:$CP$100,0)+6+SUM(IF((F195=$CP$7:$CP$59)=TRUE,1,0))-1))),IF(OR($DW$4=2,$DW$4=3),INDIRECT(_xlfn.CONCAT($CU$1,MATCH(E195,$CT$7:$CT$100,0)+6)):INDIRECT(_xlfn.CONCAT($CU$1,MATCH(E195,$CT$7:$CT$100,0)+6+SUM(IF((E195=$CT$7:$CT$59)=TRUE,1,0))-1)),INDIRECT(_xlfn.CONCAT($CM$1,MATCH(E195,$CL$7:$CL$100,0)+6)):INDIRECT(_xlfn.CONCAT($CM$1,MATCH(E195,$CL$7:$CL$100,0)+6+SUM(IF((E195=$CL$7:$CL$59)=TRUE,1,0))-1))))*$S$3*IF(AND($DV$4=4,F195=0),1.1,1),1/TRANSPOSE(W195-INDIRECT(_xlfn.CONCAT($CI$1,MATCH(D195,$CH$7:$CH$100,0)+6)):INDIRECT(_xlfn.CONCAT($CI$1,MATCH(D195,$CH$7:$CH$100,0)+6+SUM(IF((D195=$CH$7:$CH$59)=TRUE,1,0))-1))*$R$3)),3)=1,1,0)),W195-INDIRECT(_xlfn.CONCAT($CI$1,MATCH(D195,$CH$7:$CH$100,0)+6)):INDIRECT(_xlfn.CONCAT($CI$1,MATCH(D195,$CH$7:$CH$100,0)+6+SUM(IF((D195=$CH$7:$CH$59)=TRUE,1,0))-1))*$R$3))/($S$3*$Q195),1,-1,TRUE)),1),"")</f>
        <v/>
      </c>
      <c r="AB195" s="65"/>
      <c r="AC195" s="65"/>
      <c r="AD195" s="65"/>
      <c r="AE195" s="65"/>
      <c r="AF195" s="65"/>
      <c r="AG195" s="65"/>
      <c r="AH195" s="65"/>
      <c r="AI195" s="6"/>
      <c r="AJ195" s="28" t="str">
        <f t="shared" ca="1" si="65"/>
        <v/>
      </c>
      <c r="AK195" s="29" t="str">
        <f t="shared" si="66"/>
        <v/>
      </c>
      <c r="AL195" s="29" t="str">
        <f t="shared" si="67"/>
        <v/>
      </c>
      <c r="AM195" s="29" t="str">
        <f t="shared" si="68"/>
        <v/>
      </c>
      <c r="AN195" s="112" t="str">
        <f t="shared" si="69"/>
        <v/>
      </c>
      <c r="AO195" s="28" t="str">
        <f t="shared" ca="1" si="56"/>
        <v/>
      </c>
      <c r="AP195" s="29" t="str">
        <f t="shared" si="57"/>
        <v/>
      </c>
      <c r="AQ195" s="29" t="str">
        <f t="shared" si="58"/>
        <v/>
      </c>
      <c r="AR195" s="29" t="str">
        <f t="shared" si="59"/>
        <v/>
      </c>
      <c r="AS195" s="30" t="str">
        <f t="shared" si="60"/>
        <v/>
      </c>
      <c r="AT195" s="6"/>
      <c r="AU195" s="20"/>
      <c r="AV195" s="20"/>
      <c r="AW195" s="44">
        <f t="shared" si="70"/>
        <v>12</v>
      </c>
      <c r="AX195" s="35" t="e">
        <f t="shared" si="71"/>
        <v>#N/A</v>
      </c>
      <c r="AY195" s="35" t="e" cm="1">
        <f t="array" ref="AY195">_xlfn.XMATCH(1,IF(IF((AU195=$DP$24:$EO$24)=TRUE,1,0)+IF((AV195=$DP$25:$EO$25)=TRUE,1,0)=2,1,0))</f>
        <v>#N/A</v>
      </c>
      <c r="AZ195" s="35" t="str" cm="1">
        <f t="array" aca="1" ref="AZ195:BD195" ca="1">AJ195:AN195</f>
        <v/>
      </c>
      <c r="BA195" s="35" t="str">
        <f ca="1"/>
        <v/>
      </c>
      <c r="BB195" s="35" t="str">
        <f ca="1"/>
        <v/>
      </c>
      <c r="BC195" s="35" t="str">
        <f ca="1"/>
        <v/>
      </c>
      <c r="BD195" s="35" t="str">
        <f ca="1"/>
        <v/>
      </c>
      <c r="BE195" s="35">
        <f t="shared" si="72"/>
        <v>0</v>
      </c>
      <c r="BF195" s="35" t="e" cm="1">
        <f t="array" ref="BF195">IF(AND(BE195=1,AX195&lt;&gt;1),VLOOKUP(E195,변환표준점수!$H$8:$O$60,_xlfn.XMATCH('표점 계산기'!$AU195,변환표준점수!$I$6:$O$6)+1,FALSE),IF(AND($E195=0,$DW$4=1),INDEX($CQ$7:$CQ$73,SUM(IF(AO195=$CY$7:$CY$59,ROW($A$1:$A$50),0))),IF(AND($E195&lt;&gt;0,$DW$4&lt;&gt;1),INDEX($CM$7:$CM$73,SUM(IF(AO195=$CU$7:$CU$59,ROW($A$1:$A$50),0))),AO195:AS195)))</f>
        <v>#N/A</v>
      </c>
      <c r="BG195" s="35"/>
      <c r="BH195" s="35"/>
      <c r="BI195" s="35"/>
      <c r="BJ195" s="35"/>
      <c r="BK195" s="35" t="e">
        <f>VLOOKUP(G195,변환표준점수!$X$8:$AM$16,_xlfn.XMATCH(AU195,변환표준점수!$Y$5:$AM$5)+IF(OR(AW195=6,AW195=7,AW195=10,AW195=11),IF(AX195=1,0,1),0)+1,FALSE)</f>
        <v>#N/A</v>
      </c>
      <c r="BL195" s="35" t="e">
        <f>VLOOKUP(H195,변환표준점수!$AO$8:$BE$16,_xlfn.XMATCH(AU195,변환표준점수!$AP$5:$BE$5)+IF(OR(AW195=3,AW195=6,AW195=8,AW195=9,AW195=10),IF(AX195=1,0,1),0)+1,FALSE)</f>
        <v>#N/A</v>
      </c>
      <c r="BM195" s="35" t="e">
        <f>IF(I195=0,VLOOKUP(K195,변환표준점수!$BU$8:$CF$62,'표점 계산기'!$AW195+1,FALSE),VLOOKUP(I195,변환표준점수!$BH$8:$BS$62,'표점 계산기'!$AW195+1,FALSE))</f>
        <v>#N/A</v>
      </c>
      <c r="BN195" s="35" t="e">
        <f>IF(J195=0,VLOOKUP(L195,변환표준점수!$BU$8:$CF$62,'표점 계산기'!$AW195+1,FALSE),VLOOKUP(J195,변환표준점수!$BH$8:$BS$62,'표점 계산기'!$AW195+1,FALSE))</f>
        <v>#N/A</v>
      </c>
      <c r="BO195" s="35" cm="1">
        <f t="array" ref="BO195">IF(M195=0,0,IF(OR(AW195=3,AW195=4),0,IF(AW195=1,INDEX($DI$7:$DI$15,SUM(IF(M195&lt;$DH$7:$DH$15=TRUE,1,0))+1),VLOOKUP(M195,변환표준점수!$BH$8:$BS$62,'표점 계산기'!AW195+1,FALSE))))</f>
        <v>0</v>
      </c>
      <c r="BP195" s="35" t="e" cm="1">
        <f t="array" ref="BP195">INDEX($DP$24:$EO$31,COLUMN(C190),$AY195)</f>
        <v>#N/A</v>
      </c>
      <c r="BQ195" s="35" t="e" cm="1">
        <f t="array" ref="BQ195">INDEX($DP$24:$EO$31,COLUMN(D190),$AY195)</f>
        <v>#N/A</v>
      </c>
      <c r="BR195" s="35" t="e" cm="1">
        <f t="array" ref="BR195">INDEX($DP$24:$EO$31,COLUMN(E190),$AY195)</f>
        <v>#N/A</v>
      </c>
      <c r="BS195" s="35" t="e" cm="1">
        <f t="array" ref="BS195">INDEX($DP$24:$EO$31,COLUMN(F190),$AY195)</f>
        <v>#N/A</v>
      </c>
      <c r="BT195" s="35" t="e" cm="1">
        <f t="array" ref="BT195">INDEX($DP$24:$EO$31,COLUMN(G190),$AY195)</f>
        <v>#N/A</v>
      </c>
      <c r="BU195" s="35" t="e" cm="1">
        <f t="array" ref="BU195">INDEX($DP$24:$EO$31,COLUMN(H190),$AY195)</f>
        <v>#N/A</v>
      </c>
      <c r="BV195" s="59" t="str" cm="1">
        <f t="array" aca="1" ref="BV195:BZ195" ca="1">IFERROR(ROUND(IF(IFERROR(BF195:BJ195/BF195:BJ195,0)=1,(IFERROR(AZ195:BD195*BP195,0)+IFERROR(BF195:BJ195*BQ195,0)+(SUM(BM195:BO195)-MIN(BM195:BO195))*BR195+BK195*BS195+BL195*BT195)*BU195+BK195*(1-BS195)+BL195*(1-BT195)+IF(AW195=1,BO195,0),""),2),"")</f>
        <v/>
      </c>
      <c r="BW195" s="48" t="str">
        <f ca="1"/>
        <v/>
      </c>
      <c r="BX195" s="48" t="str">
        <f ca="1"/>
        <v/>
      </c>
      <c r="BY195" s="48" t="str">
        <f ca="1"/>
        <v/>
      </c>
      <c r="BZ195" s="60" t="str">
        <f ca="1"/>
        <v/>
      </c>
      <c r="CA195" s="6"/>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6"/>
      <c r="DV195" s="6"/>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row>
    <row r="196" spans="1:162" x14ac:dyDescent="0.3">
      <c r="A196" s="5"/>
      <c r="B196" s="17" t="str">
        <f t="shared" si="54"/>
        <v/>
      </c>
      <c r="C196" s="23"/>
      <c r="D196" s="23"/>
      <c r="E196" s="23"/>
      <c r="F196" s="23"/>
      <c r="G196" s="23"/>
      <c r="H196" s="24"/>
      <c r="I196" s="24"/>
      <c r="J196" s="24"/>
      <c r="K196" s="24"/>
      <c r="L196" s="24"/>
      <c r="M196" s="24"/>
      <c r="N196" s="23"/>
      <c r="O196" s="24"/>
      <c r="P196" s="6"/>
      <c r="Q196" s="65">
        <f t="shared" si="55"/>
        <v>1</v>
      </c>
      <c r="R196" s="6" t="e">
        <f t="shared" si="61"/>
        <v>#N/A</v>
      </c>
      <c r="S196" s="6" t="e">
        <f t="shared" si="62"/>
        <v>#N/A</v>
      </c>
      <c r="T196" s="6" t="e">
        <f t="shared" si="63"/>
        <v>#N/A</v>
      </c>
      <c r="U196" s="6" t="e">
        <f t="shared" si="64"/>
        <v>#N/A</v>
      </c>
      <c r="V196" s="8" cm="1">
        <f t="array" ref="V196">IF(M196=0,0,IF(OR($DV$4=3,$DV$4=4),0,IF($DV$4=1,INDEX($DI$7:$DI$15,SUM(IF(M196&lt;$DH$7:$DH$15=TRUE,1,0))+1),VLOOKUP(M196,$DK$7:$DL$107,2,FALSE))))</f>
        <v>0</v>
      </c>
      <c r="W196" s="6" t="e">
        <f t="shared" si="53"/>
        <v>#N/A</v>
      </c>
      <c r="X196" s="65" cm="1">
        <f t="array" aca="1" ref="X196" ca="1">SUM(IF((IF(E196=0,INDIRECT(_xlfn.CONCAT($CQ$1,MATCH(F196,$CP$7:$CP$100,0)+6)):INDIRECT(_xlfn.CONCAT($CQ$1,MATCH(F196,$CP$7:$CP$100,0)+6+SUM(IF((F196=$CP$7:$CP$59)=TRUE,1,0))-1)),INDIRECT(_xlfn.CONCAT($CM$1,MATCH(E196,$CL$7:$CL$100,0)+6)):INDIRECT(_xlfn.CONCAT($CM$1,MATCH(E196,$CL$7:$CL$100,0)+6+SUM(IF((E196=$CL$7:$CL$59)=TRUE,1,0))-1)))*$S$3*$Q196)=0,0,1))</f>
        <v>2</v>
      </c>
      <c r="Y196" s="65" t="e" cm="1">
        <f t="array" aca="1" ref="Y196" ca="1">SUM(IF((TRANSPOSE(MMULT(MMULT(_xlfn.MUNIT(X196),IF(ROUND(MMULT(IF(E196=0,INDIRECT(_xlfn.CONCAT($CQ$1,MATCH(F196,$CP$7:$CP$100,0)+6)):INDIRECT(_xlfn.CONCAT($CQ$1,MATCH(F196,$CP$7:$CP$100,0)+6+SUM(IF((F196=$CP$7:$CP$59)=TRUE,1,0))-1)),INDIRECT(_xlfn.CONCAT($CM$1,MATCH(E196,$CL$7:$CL$100,0)+6)):INDIRECT(_xlfn.CONCAT($CM$1,MATCH(E196,$CL$7:$CL$100,0)+6+SUM(IF((E196=$CL$7:$CL$59)=TRUE,1,0))-1)))*$S$3*$Q196,1/TRANSPOSE(W196-INDIRECT(_xlfn.CONCAT($CI$1,MATCH(D196,$CH$7:$CH$100,0)+6)):INDIRECT(_xlfn.CONCAT($CI$1,MATCH(D196,$CH$7:$CH$100,0)+6+SUM(IF((D196=$CH$7:$CH$59)=TRUE,1,0))-1))*$R$3)),1)=1,1,0)),W196-INDIRECT(_xlfn.CONCAT($CI$1,MATCH(D196,$CH$7:$CH$100,0)+6)):INDIRECT(_xlfn.CONCAT($CI$1,MATCH(D196,$CH$7:$CH$100,0)+6+SUM(IF((D196=$CH$7:$CH$59)=TRUE,1,0))-1))*$R$3)))=0,0,1))</f>
        <v>#N/A</v>
      </c>
      <c r="Z196" s="65"/>
      <c r="AA196" s="65" t="str" cm="1">
        <f t="array" aca="1" ref="AA196" ca="1">IFERROR(ROUND(IF(_xlfn._xlws.SORT(TRANSPOSE(MMULT(MMULT(_xlfn.MUNIT(X196),IF(ROUND(MMULT(IF(E196=0,IF($DW$4=1,INDIRECT(_xlfn.CONCAT($CY$1,MATCH(F196,$CX$7:$CX$100,0)+6)):INDIRECT(_xlfn.CONCAT($CY$1,MATCH(F196,$CX$7:$CX$100,0)+6+SUM(IF((F196=$CX$7:$CX$59)=TRUE,1,0))-1)),INDIRECT(_xlfn.CONCAT($CQ$1,MATCH(F196,$CP$7:$CP$100,0)+6)):INDIRECT(_xlfn.CONCAT($CQ$1,MATCH(F196,$CP$7:$CP$100,0)+6+SUM(IF((F196=$CP$7:$CP$59)=TRUE,1,0))-1))),IF(OR($DW$4=2,$DW$4=3),INDIRECT(_xlfn.CONCAT($CU$1,MATCH(E196,$CT$7:$CT$100,0)+6)):INDIRECT(_xlfn.CONCAT($CU$1,MATCH(E196,$CT$7:$CT$100,0)+6+SUM(IF((E196=$CT$7:$CT$59)=TRUE,1,0))-1)),INDIRECT(_xlfn.CONCAT($CM$1,MATCH(E196,$CL$7:$CL$100,0)+6)):INDIRECT(_xlfn.CONCAT($CM$1,MATCH(E196,$CL$7:$CL$100,0)+6+SUM(IF((E196=$CL$7:$CL$59)=TRUE,1,0))-1))))*$S$3*IF(AND($DV$4=4,F196=0),1.1,1),1/TRANSPOSE(W196-INDIRECT(_xlfn.CONCAT($CI$1,MATCH(D196,$CH$7:$CH$100,0)+6)):INDIRECT(_xlfn.CONCAT($CI$1,MATCH(D196,$CH$7:$CH$100,0)+6+SUM(IF((D196=$CH$7:$CH$59)=TRUE,1,0))-1))*$R$3)),3)=1,1,0)),W196-INDIRECT(_xlfn.CONCAT($CI$1,MATCH(D196,$CH$7:$CH$100,0)+6)):INDIRECT(_xlfn.CONCAT($CI$1,MATCH(D196,$CH$7:$CH$100,0)+6+SUM(IF((D196=$CH$7:$CH$59)=TRUE,1,0))-1))*$R$3))/($S$3*$Q196),1,-1,TRUE)=0,"",_xlfn._xlws.SORT(TRANSPOSE(MMULT(MMULT(_xlfn.MUNIT(X196),IF(ROUND(MMULT(IF(E196=0,IF($DW$4=1,INDIRECT(_xlfn.CONCAT($CY$1,MATCH(F196,$CX$7:$CX$100,0)+6)):INDIRECT(_xlfn.CONCAT($CY$1,MATCH(F196,$CX$7:$CX$100,0)+6+SUM(IF((F196=$CX$7:$CX$59)=TRUE,1,0))-1)),INDIRECT(_xlfn.CONCAT($CQ$1,MATCH(F196,$CP$7:$CP$100,0)+6)):INDIRECT(_xlfn.CONCAT($CQ$1,MATCH(F196,$CP$7:$CP$100,0)+6+SUM(IF((F196=$CP$7:$CP$59)=TRUE,1,0))-1))),IF(OR($DW$4=2,$DW$4=3),INDIRECT(_xlfn.CONCAT($CU$1,MATCH(E196,$CT$7:$CT$100,0)+6)):INDIRECT(_xlfn.CONCAT($CU$1,MATCH(E196,$CT$7:$CT$100,0)+6+SUM(IF((E196=$CT$7:$CT$59)=TRUE,1,0))-1)),INDIRECT(_xlfn.CONCAT($CM$1,MATCH(E196,$CL$7:$CL$100,0)+6)):INDIRECT(_xlfn.CONCAT($CM$1,MATCH(E196,$CL$7:$CL$100,0)+6+SUM(IF((E196=$CL$7:$CL$59)=TRUE,1,0))-1))))*$S$3*IF(AND($DV$4=4,F196=0),1.1,1),1/TRANSPOSE(W196-INDIRECT(_xlfn.CONCAT($CI$1,MATCH(D196,$CH$7:$CH$100,0)+6)):INDIRECT(_xlfn.CONCAT($CI$1,MATCH(D196,$CH$7:$CH$100,0)+6+SUM(IF((D196=$CH$7:$CH$59)=TRUE,1,0))-1))*$R$3)),3)=1,1,0)),W196-INDIRECT(_xlfn.CONCAT($CI$1,MATCH(D196,$CH$7:$CH$100,0)+6)):INDIRECT(_xlfn.CONCAT($CI$1,MATCH(D196,$CH$7:$CH$100,0)+6+SUM(IF((D196=$CH$7:$CH$59)=TRUE,1,0))-1))*$R$3))/($S$3*$Q196),1,-1,TRUE)),1),"")</f>
        <v/>
      </c>
      <c r="AB196" s="65"/>
      <c r="AC196" s="65"/>
      <c r="AD196" s="65"/>
      <c r="AE196" s="65"/>
      <c r="AF196" s="65"/>
      <c r="AG196" s="65"/>
      <c r="AH196" s="65"/>
      <c r="AI196" s="6"/>
      <c r="AJ196" s="28" t="str">
        <f t="shared" ca="1" si="65"/>
        <v/>
      </c>
      <c r="AK196" s="29" t="str">
        <f t="shared" si="66"/>
        <v/>
      </c>
      <c r="AL196" s="29" t="str">
        <f t="shared" si="67"/>
        <v/>
      </c>
      <c r="AM196" s="29" t="str">
        <f t="shared" si="68"/>
        <v/>
      </c>
      <c r="AN196" s="112" t="str">
        <f t="shared" si="69"/>
        <v/>
      </c>
      <c r="AO196" s="28" t="str">
        <f t="shared" ca="1" si="56"/>
        <v/>
      </c>
      <c r="AP196" s="29" t="str">
        <f t="shared" si="57"/>
        <v/>
      </c>
      <c r="AQ196" s="29" t="str">
        <f t="shared" si="58"/>
        <v/>
      </c>
      <c r="AR196" s="29" t="str">
        <f t="shared" si="59"/>
        <v/>
      </c>
      <c r="AS196" s="30" t="str">
        <f t="shared" si="60"/>
        <v/>
      </c>
      <c r="AT196" s="6"/>
      <c r="AU196" s="20"/>
      <c r="AV196" s="20"/>
      <c r="AW196" s="44">
        <f t="shared" si="70"/>
        <v>12</v>
      </c>
      <c r="AX196" s="35" t="e">
        <f t="shared" si="71"/>
        <v>#N/A</v>
      </c>
      <c r="AY196" s="35" t="e" cm="1">
        <f t="array" ref="AY196">_xlfn.XMATCH(1,IF(IF((AU196=$DP$24:$EO$24)=TRUE,1,0)+IF((AV196=$DP$25:$EO$25)=TRUE,1,0)=2,1,0))</f>
        <v>#N/A</v>
      </c>
      <c r="AZ196" s="35" t="str" cm="1">
        <f t="array" aca="1" ref="AZ196:BD196" ca="1">AJ196:AN196</f>
        <v/>
      </c>
      <c r="BA196" s="35" t="str">
        <f ca="1"/>
        <v/>
      </c>
      <c r="BB196" s="35" t="str">
        <f ca="1"/>
        <v/>
      </c>
      <c r="BC196" s="35" t="str">
        <f ca="1"/>
        <v/>
      </c>
      <c r="BD196" s="35" t="str">
        <f ca="1"/>
        <v/>
      </c>
      <c r="BE196" s="35">
        <f t="shared" si="72"/>
        <v>0</v>
      </c>
      <c r="BF196" s="35" t="e" cm="1">
        <f t="array" ref="BF196">IF(AND(BE196=1,AX196&lt;&gt;1),VLOOKUP(E196,변환표준점수!$H$8:$O$60,_xlfn.XMATCH('표점 계산기'!$AU196,변환표준점수!$I$6:$O$6)+1,FALSE),IF(AND($E196=0,$DW$4=1),INDEX($CQ$7:$CQ$73,SUM(IF(AO196=$CY$7:$CY$59,ROW($A$1:$A$50),0))),IF(AND($E196&lt;&gt;0,$DW$4&lt;&gt;1),INDEX($CM$7:$CM$73,SUM(IF(AO196=$CU$7:$CU$59,ROW($A$1:$A$50),0))),AO196:AS196)))</f>
        <v>#N/A</v>
      </c>
      <c r="BG196" s="35"/>
      <c r="BH196" s="35"/>
      <c r="BI196" s="35"/>
      <c r="BJ196" s="35"/>
      <c r="BK196" s="35" t="e">
        <f>VLOOKUP(G196,변환표준점수!$X$8:$AM$16,_xlfn.XMATCH(AU196,변환표준점수!$Y$5:$AM$5)+IF(OR(AW196=6,AW196=7,AW196=10,AW196=11),IF(AX196=1,0,1),0)+1,FALSE)</f>
        <v>#N/A</v>
      </c>
      <c r="BL196" s="35" t="e">
        <f>VLOOKUP(H196,변환표준점수!$AO$8:$BE$16,_xlfn.XMATCH(AU196,변환표준점수!$AP$5:$BE$5)+IF(OR(AW196=3,AW196=6,AW196=8,AW196=9,AW196=10),IF(AX196=1,0,1),0)+1,FALSE)</f>
        <v>#N/A</v>
      </c>
      <c r="BM196" s="35" t="e">
        <f>IF(I196=0,VLOOKUP(K196,변환표준점수!$BU$8:$CF$62,'표점 계산기'!$AW196+1,FALSE),VLOOKUP(I196,변환표준점수!$BH$8:$BS$62,'표점 계산기'!$AW196+1,FALSE))</f>
        <v>#N/A</v>
      </c>
      <c r="BN196" s="35" t="e">
        <f>IF(J196=0,VLOOKUP(L196,변환표준점수!$BU$8:$CF$62,'표점 계산기'!$AW196+1,FALSE),VLOOKUP(J196,변환표준점수!$BH$8:$BS$62,'표점 계산기'!$AW196+1,FALSE))</f>
        <v>#N/A</v>
      </c>
      <c r="BO196" s="35" cm="1">
        <f t="array" ref="BO196">IF(M196=0,0,IF(OR(AW196=3,AW196=4),0,IF(AW196=1,INDEX($DI$7:$DI$15,SUM(IF(M196&lt;$DH$7:$DH$15=TRUE,1,0))+1),VLOOKUP(M196,변환표준점수!$BH$8:$BS$62,'표점 계산기'!AW196+1,FALSE))))</f>
        <v>0</v>
      </c>
      <c r="BP196" s="35" t="e" cm="1">
        <f t="array" ref="BP196">INDEX($DP$24:$EO$31,COLUMN(C191),$AY196)</f>
        <v>#N/A</v>
      </c>
      <c r="BQ196" s="35" t="e" cm="1">
        <f t="array" ref="BQ196">INDEX($DP$24:$EO$31,COLUMN(D191),$AY196)</f>
        <v>#N/A</v>
      </c>
      <c r="BR196" s="35" t="e" cm="1">
        <f t="array" ref="BR196">INDEX($DP$24:$EO$31,COLUMN(E191),$AY196)</f>
        <v>#N/A</v>
      </c>
      <c r="BS196" s="35" t="e" cm="1">
        <f t="array" ref="BS196">INDEX($DP$24:$EO$31,COLUMN(F191),$AY196)</f>
        <v>#N/A</v>
      </c>
      <c r="BT196" s="35" t="e" cm="1">
        <f t="array" ref="BT196">INDEX($DP$24:$EO$31,COLUMN(G191),$AY196)</f>
        <v>#N/A</v>
      </c>
      <c r="BU196" s="35" t="e" cm="1">
        <f t="array" ref="BU196">INDEX($DP$24:$EO$31,COLUMN(H191),$AY196)</f>
        <v>#N/A</v>
      </c>
      <c r="BV196" s="59" t="str" cm="1">
        <f t="array" aca="1" ref="BV196:BZ196" ca="1">IFERROR(ROUND(IF(IFERROR(BF196:BJ196/BF196:BJ196,0)=1,(IFERROR(AZ196:BD196*BP196,0)+IFERROR(BF196:BJ196*BQ196,0)+(SUM(BM196:BO196)-MIN(BM196:BO196))*BR196+BK196*BS196+BL196*BT196)*BU196+BK196*(1-BS196)+BL196*(1-BT196)+IF(AW196=1,BO196,0),""),2),"")</f>
        <v/>
      </c>
      <c r="BW196" s="48" t="str">
        <f ca="1"/>
        <v/>
      </c>
      <c r="BX196" s="48" t="str">
        <f ca="1"/>
        <v/>
      </c>
      <c r="BY196" s="48" t="str">
        <f ca="1"/>
        <v/>
      </c>
      <c r="BZ196" s="60" t="str">
        <f ca="1"/>
        <v/>
      </c>
      <c r="CA196" s="6"/>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6"/>
      <c r="DV196" s="6"/>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row>
    <row r="197" spans="1:162" x14ac:dyDescent="0.3">
      <c r="A197" s="5"/>
      <c r="B197" s="17" t="str">
        <f t="shared" si="54"/>
        <v/>
      </c>
      <c r="C197" s="23"/>
      <c r="D197" s="23"/>
      <c r="E197" s="23"/>
      <c r="F197" s="23"/>
      <c r="G197" s="23"/>
      <c r="H197" s="24"/>
      <c r="I197" s="24"/>
      <c r="J197" s="24"/>
      <c r="K197" s="24"/>
      <c r="L197" s="24"/>
      <c r="M197" s="24"/>
      <c r="N197" s="23"/>
      <c r="O197" s="24"/>
      <c r="P197" s="6"/>
      <c r="Q197" s="65">
        <f t="shared" si="55"/>
        <v>1</v>
      </c>
      <c r="R197" s="6" t="e">
        <f t="shared" si="61"/>
        <v>#N/A</v>
      </c>
      <c r="S197" s="6" t="e">
        <f t="shared" si="62"/>
        <v>#N/A</v>
      </c>
      <c r="T197" s="6" t="e">
        <f t="shared" si="63"/>
        <v>#N/A</v>
      </c>
      <c r="U197" s="6" t="e">
        <f t="shared" si="64"/>
        <v>#N/A</v>
      </c>
      <c r="V197" s="8" cm="1">
        <f t="array" ref="V197">IF(M197=0,0,IF(OR($DV$4=3,$DV$4=4),0,IF($DV$4=1,INDEX($DI$7:$DI$15,SUM(IF(M197&lt;$DH$7:$DH$15=TRUE,1,0))+1),VLOOKUP(M197,$DK$7:$DL$107,2,FALSE))))</f>
        <v>0</v>
      </c>
      <c r="W197" s="6" t="e">
        <f t="shared" si="53"/>
        <v>#N/A</v>
      </c>
      <c r="X197" s="65" cm="1">
        <f t="array" aca="1" ref="X197" ca="1">SUM(IF((IF(E197=0,INDIRECT(_xlfn.CONCAT($CQ$1,MATCH(F197,$CP$7:$CP$100,0)+6)):INDIRECT(_xlfn.CONCAT($CQ$1,MATCH(F197,$CP$7:$CP$100,0)+6+SUM(IF((F197=$CP$7:$CP$59)=TRUE,1,0))-1)),INDIRECT(_xlfn.CONCAT($CM$1,MATCH(E197,$CL$7:$CL$100,0)+6)):INDIRECT(_xlfn.CONCAT($CM$1,MATCH(E197,$CL$7:$CL$100,0)+6+SUM(IF((E197=$CL$7:$CL$59)=TRUE,1,0))-1)))*$S$3*$Q197)=0,0,1))</f>
        <v>2</v>
      </c>
      <c r="Y197" s="65" t="e" cm="1">
        <f t="array" aca="1" ref="Y197" ca="1">SUM(IF((TRANSPOSE(MMULT(MMULT(_xlfn.MUNIT(X197),IF(ROUND(MMULT(IF(E197=0,INDIRECT(_xlfn.CONCAT($CQ$1,MATCH(F197,$CP$7:$CP$100,0)+6)):INDIRECT(_xlfn.CONCAT($CQ$1,MATCH(F197,$CP$7:$CP$100,0)+6+SUM(IF((F197=$CP$7:$CP$59)=TRUE,1,0))-1)),INDIRECT(_xlfn.CONCAT($CM$1,MATCH(E197,$CL$7:$CL$100,0)+6)):INDIRECT(_xlfn.CONCAT($CM$1,MATCH(E197,$CL$7:$CL$100,0)+6+SUM(IF((E197=$CL$7:$CL$59)=TRUE,1,0))-1)))*$S$3*$Q197,1/TRANSPOSE(W197-INDIRECT(_xlfn.CONCAT($CI$1,MATCH(D197,$CH$7:$CH$100,0)+6)):INDIRECT(_xlfn.CONCAT($CI$1,MATCH(D197,$CH$7:$CH$100,0)+6+SUM(IF((D197=$CH$7:$CH$59)=TRUE,1,0))-1))*$R$3)),1)=1,1,0)),W197-INDIRECT(_xlfn.CONCAT($CI$1,MATCH(D197,$CH$7:$CH$100,0)+6)):INDIRECT(_xlfn.CONCAT($CI$1,MATCH(D197,$CH$7:$CH$100,0)+6+SUM(IF((D197=$CH$7:$CH$59)=TRUE,1,0))-1))*$R$3)))=0,0,1))</f>
        <v>#N/A</v>
      </c>
      <c r="Z197" s="65"/>
      <c r="AA197" s="65" t="str" cm="1">
        <f t="array" aca="1" ref="AA197" ca="1">IFERROR(ROUND(IF(_xlfn._xlws.SORT(TRANSPOSE(MMULT(MMULT(_xlfn.MUNIT(X197),IF(ROUND(MMULT(IF(E197=0,IF($DW$4=1,INDIRECT(_xlfn.CONCAT($CY$1,MATCH(F197,$CX$7:$CX$100,0)+6)):INDIRECT(_xlfn.CONCAT($CY$1,MATCH(F197,$CX$7:$CX$100,0)+6+SUM(IF((F197=$CX$7:$CX$59)=TRUE,1,0))-1)),INDIRECT(_xlfn.CONCAT($CQ$1,MATCH(F197,$CP$7:$CP$100,0)+6)):INDIRECT(_xlfn.CONCAT($CQ$1,MATCH(F197,$CP$7:$CP$100,0)+6+SUM(IF((F197=$CP$7:$CP$59)=TRUE,1,0))-1))),IF(OR($DW$4=2,$DW$4=3),INDIRECT(_xlfn.CONCAT($CU$1,MATCH(E197,$CT$7:$CT$100,0)+6)):INDIRECT(_xlfn.CONCAT($CU$1,MATCH(E197,$CT$7:$CT$100,0)+6+SUM(IF((E197=$CT$7:$CT$59)=TRUE,1,0))-1)),INDIRECT(_xlfn.CONCAT($CM$1,MATCH(E197,$CL$7:$CL$100,0)+6)):INDIRECT(_xlfn.CONCAT($CM$1,MATCH(E197,$CL$7:$CL$100,0)+6+SUM(IF((E197=$CL$7:$CL$59)=TRUE,1,0))-1))))*$S$3*IF(AND($DV$4=4,F197=0),1.1,1),1/TRANSPOSE(W197-INDIRECT(_xlfn.CONCAT($CI$1,MATCH(D197,$CH$7:$CH$100,0)+6)):INDIRECT(_xlfn.CONCAT($CI$1,MATCH(D197,$CH$7:$CH$100,0)+6+SUM(IF((D197=$CH$7:$CH$59)=TRUE,1,0))-1))*$R$3)),3)=1,1,0)),W197-INDIRECT(_xlfn.CONCAT($CI$1,MATCH(D197,$CH$7:$CH$100,0)+6)):INDIRECT(_xlfn.CONCAT($CI$1,MATCH(D197,$CH$7:$CH$100,0)+6+SUM(IF((D197=$CH$7:$CH$59)=TRUE,1,0))-1))*$R$3))/($S$3*$Q197),1,-1,TRUE)=0,"",_xlfn._xlws.SORT(TRANSPOSE(MMULT(MMULT(_xlfn.MUNIT(X197),IF(ROUND(MMULT(IF(E197=0,IF($DW$4=1,INDIRECT(_xlfn.CONCAT($CY$1,MATCH(F197,$CX$7:$CX$100,0)+6)):INDIRECT(_xlfn.CONCAT($CY$1,MATCH(F197,$CX$7:$CX$100,0)+6+SUM(IF((F197=$CX$7:$CX$59)=TRUE,1,0))-1)),INDIRECT(_xlfn.CONCAT($CQ$1,MATCH(F197,$CP$7:$CP$100,0)+6)):INDIRECT(_xlfn.CONCAT($CQ$1,MATCH(F197,$CP$7:$CP$100,0)+6+SUM(IF((F197=$CP$7:$CP$59)=TRUE,1,0))-1))),IF(OR($DW$4=2,$DW$4=3),INDIRECT(_xlfn.CONCAT($CU$1,MATCH(E197,$CT$7:$CT$100,0)+6)):INDIRECT(_xlfn.CONCAT($CU$1,MATCH(E197,$CT$7:$CT$100,0)+6+SUM(IF((E197=$CT$7:$CT$59)=TRUE,1,0))-1)),INDIRECT(_xlfn.CONCAT($CM$1,MATCH(E197,$CL$7:$CL$100,0)+6)):INDIRECT(_xlfn.CONCAT($CM$1,MATCH(E197,$CL$7:$CL$100,0)+6+SUM(IF((E197=$CL$7:$CL$59)=TRUE,1,0))-1))))*$S$3*IF(AND($DV$4=4,F197=0),1.1,1),1/TRANSPOSE(W197-INDIRECT(_xlfn.CONCAT($CI$1,MATCH(D197,$CH$7:$CH$100,0)+6)):INDIRECT(_xlfn.CONCAT($CI$1,MATCH(D197,$CH$7:$CH$100,0)+6+SUM(IF((D197=$CH$7:$CH$59)=TRUE,1,0))-1))*$R$3)),3)=1,1,0)),W197-INDIRECT(_xlfn.CONCAT($CI$1,MATCH(D197,$CH$7:$CH$100,0)+6)):INDIRECT(_xlfn.CONCAT($CI$1,MATCH(D197,$CH$7:$CH$100,0)+6+SUM(IF((D197=$CH$7:$CH$59)=TRUE,1,0))-1))*$R$3))/($S$3*$Q197),1,-1,TRUE)),1),"")</f>
        <v/>
      </c>
      <c r="AB197" s="65"/>
      <c r="AC197" s="65"/>
      <c r="AD197" s="65"/>
      <c r="AE197" s="65"/>
      <c r="AF197" s="65"/>
      <c r="AG197" s="65"/>
      <c r="AH197" s="65"/>
      <c r="AI197" s="6"/>
      <c r="AJ197" s="28" t="str">
        <f t="shared" ca="1" si="65"/>
        <v/>
      </c>
      <c r="AK197" s="29" t="str">
        <f t="shared" si="66"/>
        <v/>
      </c>
      <c r="AL197" s="29" t="str">
        <f t="shared" si="67"/>
        <v/>
      </c>
      <c r="AM197" s="29" t="str">
        <f t="shared" si="68"/>
        <v/>
      </c>
      <c r="AN197" s="112" t="str">
        <f t="shared" si="69"/>
        <v/>
      </c>
      <c r="AO197" s="28" t="str">
        <f t="shared" ca="1" si="56"/>
        <v/>
      </c>
      <c r="AP197" s="29" t="str">
        <f t="shared" si="57"/>
        <v/>
      </c>
      <c r="AQ197" s="29" t="str">
        <f t="shared" si="58"/>
        <v/>
      </c>
      <c r="AR197" s="29" t="str">
        <f t="shared" si="59"/>
        <v/>
      </c>
      <c r="AS197" s="30" t="str">
        <f t="shared" si="60"/>
        <v/>
      </c>
      <c r="AT197" s="6"/>
      <c r="AU197" s="20"/>
      <c r="AV197" s="20"/>
      <c r="AW197" s="44">
        <f t="shared" si="70"/>
        <v>12</v>
      </c>
      <c r="AX197" s="35" t="e">
        <f t="shared" si="71"/>
        <v>#N/A</v>
      </c>
      <c r="AY197" s="35" t="e" cm="1">
        <f t="array" ref="AY197">_xlfn.XMATCH(1,IF(IF((AU197=$DP$24:$EO$24)=TRUE,1,0)+IF((AV197=$DP$25:$EO$25)=TRUE,1,0)=2,1,0))</f>
        <v>#N/A</v>
      </c>
      <c r="AZ197" s="35" t="str" cm="1">
        <f t="array" aca="1" ref="AZ197:BD197" ca="1">AJ197:AN197</f>
        <v/>
      </c>
      <c r="BA197" s="35" t="str">
        <f ca="1"/>
        <v/>
      </c>
      <c r="BB197" s="35" t="str">
        <f ca="1"/>
        <v/>
      </c>
      <c r="BC197" s="35" t="str">
        <f ca="1"/>
        <v/>
      </c>
      <c r="BD197" s="35" t="str">
        <f ca="1"/>
        <v/>
      </c>
      <c r="BE197" s="35">
        <f t="shared" si="72"/>
        <v>0</v>
      </c>
      <c r="BF197" s="35" t="e" cm="1">
        <f t="array" ref="BF197">IF(AND(BE197=1,AX197&lt;&gt;1),VLOOKUP(E197,변환표준점수!$H$8:$O$60,_xlfn.XMATCH('표점 계산기'!$AU197,변환표준점수!$I$6:$O$6)+1,FALSE),IF(AND($E197=0,$DW$4=1),INDEX($CQ$7:$CQ$73,SUM(IF(AO197=$CY$7:$CY$59,ROW($A$1:$A$50),0))),IF(AND($E197&lt;&gt;0,$DW$4&lt;&gt;1),INDEX($CM$7:$CM$73,SUM(IF(AO197=$CU$7:$CU$59,ROW($A$1:$A$50),0))),AO197:AS197)))</f>
        <v>#N/A</v>
      </c>
      <c r="BG197" s="35"/>
      <c r="BH197" s="35"/>
      <c r="BI197" s="35"/>
      <c r="BJ197" s="35"/>
      <c r="BK197" s="35" t="e">
        <f>VLOOKUP(G197,변환표준점수!$X$8:$AM$16,_xlfn.XMATCH(AU197,변환표준점수!$Y$5:$AM$5)+IF(OR(AW197=6,AW197=7,AW197=10,AW197=11),IF(AX197=1,0,1),0)+1,FALSE)</f>
        <v>#N/A</v>
      </c>
      <c r="BL197" s="35" t="e">
        <f>VLOOKUP(H197,변환표준점수!$AO$8:$BE$16,_xlfn.XMATCH(AU197,변환표준점수!$AP$5:$BE$5)+IF(OR(AW197=3,AW197=6,AW197=8,AW197=9,AW197=10),IF(AX197=1,0,1),0)+1,FALSE)</f>
        <v>#N/A</v>
      </c>
      <c r="BM197" s="35" t="e">
        <f>IF(I197=0,VLOOKUP(K197,변환표준점수!$BU$8:$CF$62,'표점 계산기'!$AW197+1,FALSE),VLOOKUP(I197,변환표준점수!$BH$8:$BS$62,'표점 계산기'!$AW197+1,FALSE))</f>
        <v>#N/A</v>
      </c>
      <c r="BN197" s="35" t="e">
        <f>IF(J197=0,VLOOKUP(L197,변환표준점수!$BU$8:$CF$62,'표점 계산기'!$AW197+1,FALSE),VLOOKUP(J197,변환표준점수!$BH$8:$BS$62,'표점 계산기'!$AW197+1,FALSE))</f>
        <v>#N/A</v>
      </c>
      <c r="BO197" s="35" cm="1">
        <f t="array" ref="BO197">IF(M197=0,0,IF(OR(AW197=3,AW197=4),0,IF(AW197=1,INDEX($DI$7:$DI$15,SUM(IF(M197&lt;$DH$7:$DH$15=TRUE,1,0))+1),VLOOKUP(M197,변환표준점수!$BH$8:$BS$62,'표점 계산기'!AW197+1,FALSE))))</f>
        <v>0</v>
      </c>
      <c r="BP197" s="35" t="e" cm="1">
        <f t="array" ref="BP197">INDEX($DP$24:$EO$31,COLUMN(C192),$AY197)</f>
        <v>#N/A</v>
      </c>
      <c r="BQ197" s="35" t="e" cm="1">
        <f t="array" ref="BQ197">INDEX($DP$24:$EO$31,COLUMN(D192),$AY197)</f>
        <v>#N/A</v>
      </c>
      <c r="BR197" s="35" t="e" cm="1">
        <f t="array" ref="BR197">INDEX($DP$24:$EO$31,COLUMN(E192),$AY197)</f>
        <v>#N/A</v>
      </c>
      <c r="BS197" s="35" t="e" cm="1">
        <f t="array" ref="BS197">INDEX($DP$24:$EO$31,COLUMN(F192),$AY197)</f>
        <v>#N/A</v>
      </c>
      <c r="BT197" s="35" t="e" cm="1">
        <f t="array" ref="BT197">INDEX($DP$24:$EO$31,COLUMN(G192),$AY197)</f>
        <v>#N/A</v>
      </c>
      <c r="BU197" s="35" t="e" cm="1">
        <f t="array" ref="BU197">INDEX($DP$24:$EO$31,COLUMN(H192),$AY197)</f>
        <v>#N/A</v>
      </c>
      <c r="BV197" s="59" t="str" cm="1">
        <f t="array" aca="1" ref="BV197:BZ197" ca="1">IFERROR(ROUND(IF(IFERROR(BF197:BJ197/BF197:BJ197,0)=1,(IFERROR(AZ197:BD197*BP197,0)+IFERROR(BF197:BJ197*BQ197,0)+(SUM(BM197:BO197)-MIN(BM197:BO197))*BR197+BK197*BS197+BL197*BT197)*BU197+BK197*(1-BS197)+BL197*(1-BT197)+IF(AW197=1,BO197,0),""),2),"")</f>
        <v/>
      </c>
      <c r="BW197" s="48" t="str">
        <f ca="1"/>
        <v/>
      </c>
      <c r="BX197" s="48" t="str">
        <f ca="1"/>
        <v/>
      </c>
      <c r="BY197" s="48" t="str">
        <f ca="1"/>
        <v/>
      </c>
      <c r="BZ197" s="60" t="str">
        <f ca="1"/>
        <v/>
      </c>
      <c r="CA197" s="6"/>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6"/>
      <c r="DV197" s="6"/>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row>
    <row r="198" spans="1:162" x14ac:dyDescent="0.3">
      <c r="A198" s="5"/>
      <c r="B198" s="17" t="str">
        <f t="shared" si="54"/>
        <v/>
      </c>
      <c r="C198" s="23"/>
      <c r="D198" s="23"/>
      <c r="E198" s="23"/>
      <c r="F198" s="23"/>
      <c r="G198" s="23"/>
      <c r="H198" s="24"/>
      <c r="I198" s="24"/>
      <c r="J198" s="24"/>
      <c r="K198" s="24"/>
      <c r="L198" s="24"/>
      <c r="M198" s="24"/>
      <c r="N198" s="23"/>
      <c r="O198" s="24"/>
      <c r="P198" s="6"/>
      <c r="Q198" s="65">
        <f t="shared" si="55"/>
        <v>1</v>
      </c>
      <c r="R198" s="6" t="e">
        <f t="shared" si="61"/>
        <v>#N/A</v>
      </c>
      <c r="S198" s="6" t="e">
        <f t="shared" si="62"/>
        <v>#N/A</v>
      </c>
      <c r="T198" s="6" t="e">
        <f t="shared" si="63"/>
        <v>#N/A</v>
      </c>
      <c r="U198" s="6" t="e">
        <f t="shared" si="64"/>
        <v>#N/A</v>
      </c>
      <c r="V198" s="8" cm="1">
        <f t="array" ref="V198">IF(M198=0,0,IF(OR($DV$4=3,$DV$4=4),0,IF($DV$4=1,INDEX($DI$7:$DI$15,SUM(IF(M198&lt;$DH$7:$DH$15=TRUE,1,0))+1),VLOOKUP(M198,$DK$7:$DL$107,2,FALSE))))</f>
        <v>0</v>
      </c>
      <c r="W198" s="6" t="e">
        <f t="shared" ref="W198:W261" si="73">ROUND((C198-S198*(1-$V$3)-V198*(IF($DV$4=1,1,0))-R198*(1-$U$3))/$W$3-R198*$U$3-S198*$V$3-(SUM(T198:V198)-MIN(T198:V198))*$T$3,2)</f>
        <v>#N/A</v>
      </c>
      <c r="X198" s="65" cm="1">
        <f t="array" aca="1" ref="X198" ca="1">SUM(IF((IF(E198=0,INDIRECT(_xlfn.CONCAT($CQ$1,MATCH(F198,$CP$7:$CP$100,0)+6)):INDIRECT(_xlfn.CONCAT($CQ$1,MATCH(F198,$CP$7:$CP$100,0)+6+SUM(IF((F198=$CP$7:$CP$59)=TRUE,1,0))-1)),INDIRECT(_xlfn.CONCAT($CM$1,MATCH(E198,$CL$7:$CL$100,0)+6)):INDIRECT(_xlfn.CONCAT($CM$1,MATCH(E198,$CL$7:$CL$100,0)+6+SUM(IF((E198=$CL$7:$CL$59)=TRUE,1,0))-1)))*$S$3*$Q198)=0,0,1))</f>
        <v>2</v>
      </c>
      <c r="Y198" s="65" t="e" cm="1">
        <f t="array" aca="1" ref="Y198" ca="1">SUM(IF((TRANSPOSE(MMULT(MMULT(_xlfn.MUNIT(X198),IF(ROUND(MMULT(IF(E198=0,INDIRECT(_xlfn.CONCAT($CQ$1,MATCH(F198,$CP$7:$CP$100,0)+6)):INDIRECT(_xlfn.CONCAT($CQ$1,MATCH(F198,$CP$7:$CP$100,0)+6+SUM(IF((F198=$CP$7:$CP$59)=TRUE,1,0))-1)),INDIRECT(_xlfn.CONCAT($CM$1,MATCH(E198,$CL$7:$CL$100,0)+6)):INDIRECT(_xlfn.CONCAT($CM$1,MATCH(E198,$CL$7:$CL$100,0)+6+SUM(IF((E198=$CL$7:$CL$59)=TRUE,1,0))-1)))*$S$3*$Q198,1/TRANSPOSE(W198-INDIRECT(_xlfn.CONCAT($CI$1,MATCH(D198,$CH$7:$CH$100,0)+6)):INDIRECT(_xlfn.CONCAT($CI$1,MATCH(D198,$CH$7:$CH$100,0)+6+SUM(IF((D198=$CH$7:$CH$59)=TRUE,1,0))-1))*$R$3)),1)=1,1,0)),W198-INDIRECT(_xlfn.CONCAT($CI$1,MATCH(D198,$CH$7:$CH$100,0)+6)):INDIRECT(_xlfn.CONCAT($CI$1,MATCH(D198,$CH$7:$CH$100,0)+6+SUM(IF((D198=$CH$7:$CH$59)=TRUE,1,0))-1))*$R$3)))=0,0,1))</f>
        <v>#N/A</v>
      </c>
      <c r="Z198" s="65"/>
      <c r="AA198" s="65" t="str" cm="1">
        <f t="array" aca="1" ref="AA198" ca="1">IFERROR(ROUND(IF(_xlfn._xlws.SORT(TRANSPOSE(MMULT(MMULT(_xlfn.MUNIT(X198),IF(ROUND(MMULT(IF(E198=0,IF($DW$4=1,INDIRECT(_xlfn.CONCAT($CY$1,MATCH(F198,$CX$7:$CX$100,0)+6)):INDIRECT(_xlfn.CONCAT($CY$1,MATCH(F198,$CX$7:$CX$100,0)+6+SUM(IF((F198=$CX$7:$CX$59)=TRUE,1,0))-1)),INDIRECT(_xlfn.CONCAT($CQ$1,MATCH(F198,$CP$7:$CP$100,0)+6)):INDIRECT(_xlfn.CONCAT($CQ$1,MATCH(F198,$CP$7:$CP$100,0)+6+SUM(IF((F198=$CP$7:$CP$59)=TRUE,1,0))-1))),IF(OR($DW$4=2,$DW$4=3),INDIRECT(_xlfn.CONCAT($CU$1,MATCH(E198,$CT$7:$CT$100,0)+6)):INDIRECT(_xlfn.CONCAT($CU$1,MATCH(E198,$CT$7:$CT$100,0)+6+SUM(IF((E198=$CT$7:$CT$59)=TRUE,1,0))-1)),INDIRECT(_xlfn.CONCAT($CM$1,MATCH(E198,$CL$7:$CL$100,0)+6)):INDIRECT(_xlfn.CONCAT($CM$1,MATCH(E198,$CL$7:$CL$100,0)+6+SUM(IF((E198=$CL$7:$CL$59)=TRUE,1,0))-1))))*$S$3*IF(AND($DV$4=4,F198=0),1.1,1),1/TRANSPOSE(W198-INDIRECT(_xlfn.CONCAT($CI$1,MATCH(D198,$CH$7:$CH$100,0)+6)):INDIRECT(_xlfn.CONCAT($CI$1,MATCH(D198,$CH$7:$CH$100,0)+6+SUM(IF((D198=$CH$7:$CH$59)=TRUE,1,0))-1))*$R$3)),3)=1,1,0)),W198-INDIRECT(_xlfn.CONCAT($CI$1,MATCH(D198,$CH$7:$CH$100,0)+6)):INDIRECT(_xlfn.CONCAT($CI$1,MATCH(D198,$CH$7:$CH$100,0)+6+SUM(IF((D198=$CH$7:$CH$59)=TRUE,1,0))-1))*$R$3))/($S$3*$Q198),1,-1,TRUE)=0,"",_xlfn._xlws.SORT(TRANSPOSE(MMULT(MMULT(_xlfn.MUNIT(X198),IF(ROUND(MMULT(IF(E198=0,IF($DW$4=1,INDIRECT(_xlfn.CONCAT($CY$1,MATCH(F198,$CX$7:$CX$100,0)+6)):INDIRECT(_xlfn.CONCAT($CY$1,MATCH(F198,$CX$7:$CX$100,0)+6+SUM(IF((F198=$CX$7:$CX$59)=TRUE,1,0))-1)),INDIRECT(_xlfn.CONCAT($CQ$1,MATCH(F198,$CP$7:$CP$100,0)+6)):INDIRECT(_xlfn.CONCAT($CQ$1,MATCH(F198,$CP$7:$CP$100,0)+6+SUM(IF((F198=$CP$7:$CP$59)=TRUE,1,0))-1))),IF(OR($DW$4=2,$DW$4=3),INDIRECT(_xlfn.CONCAT($CU$1,MATCH(E198,$CT$7:$CT$100,0)+6)):INDIRECT(_xlfn.CONCAT($CU$1,MATCH(E198,$CT$7:$CT$100,0)+6+SUM(IF((E198=$CT$7:$CT$59)=TRUE,1,0))-1)),INDIRECT(_xlfn.CONCAT($CM$1,MATCH(E198,$CL$7:$CL$100,0)+6)):INDIRECT(_xlfn.CONCAT($CM$1,MATCH(E198,$CL$7:$CL$100,0)+6+SUM(IF((E198=$CL$7:$CL$59)=TRUE,1,0))-1))))*$S$3*IF(AND($DV$4=4,F198=0),1.1,1),1/TRANSPOSE(W198-INDIRECT(_xlfn.CONCAT($CI$1,MATCH(D198,$CH$7:$CH$100,0)+6)):INDIRECT(_xlfn.CONCAT($CI$1,MATCH(D198,$CH$7:$CH$100,0)+6+SUM(IF((D198=$CH$7:$CH$59)=TRUE,1,0))-1))*$R$3)),3)=1,1,0)),W198-INDIRECT(_xlfn.CONCAT($CI$1,MATCH(D198,$CH$7:$CH$100,0)+6)):INDIRECT(_xlfn.CONCAT($CI$1,MATCH(D198,$CH$7:$CH$100,0)+6+SUM(IF((D198=$CH$7:$CH$59)=TRUE,1,0))-1))*$R$3))/($S$3*$Q198),1,-1,TRUE)),1),"")</f>
        <v/>
      </c>
      <c r="AB198" s="65"/>
      <c r="AC198" s="65"/>
      <c r="AD198" s="65"/>
      <c r="AE198" s="65"/>
      <c r="AF198" s="65"/>
      <c r="AG198" s="65"/>
      <c r="AH198" s="65"/>
      <c r="AI198" s="6"/>
      <c r="AJ198" s="28" t="str">
        <f t="shared" ca="1" si="65"/>
        <v/>
      </c>
      <c r="AK198" s="29" t="str">
        <f t="shared" si="66"/>
        <v/>
      </c>
      <c r="AL198" s="29" t="str">
        <f t="shared" si="67"/>
        <v/>
      </c>
      <c r="AM198" s="29" t="str">
        <f t="shared" si="68"/>
        <v/>
      </c>
      <c r="AN198" s="112" t="str">
        <f t="shared" si="69"/>
        <v/>
      </c>
      <c r="AO198" s="28" t="str">
        <f t="shared" ca="1" si="56"/>
        <v/>
      </c>
      <c r="AP198" s="29" t="str">
        <f t="shared" si="57"/>
        <v/>
      </c>
      <c r="AQ198" s="29" t="str">
        <f t="shared" si="58"/>
        <v/>
      </c>
      <c r="AR198" s="29" t="str">
        <f t="shared" si="59"/>
        <v/>
      </c>
      <c r="AS198" s="30" t="str">
        <f t="shared" si="60"/>
        <v/>
      </c>
      <c r="AT198" s="6"/>
      <c r="AU198" s="20"/>
      <c r="AV198" s="20"/>
      <c r="AW198" s="44">
        <f t="shared" si="70"/>
        <v>12</v>
      </c>
      <c r="AX198" s="35" t="e">
        <f t="shared" si="71"/>
        <v>#N/A</v>
      </c>
      <c r="AY198" s="35" t="e" cm="1">
        <f t="array" ref="AY198">_xlfn.XMATCH(1,IF(IF((AU198=$DP$24:$EO$24)=TRUE,1,0)+IF((AV198=$DP$25:$EO$25)=TRUE,1,0)=2,1,0))</f>
        <v>#N/A</v>
      </c>
      <c r="AZ198" s="35" t="str" cm="1">
        <f t="array" aca="1" ref="AZ198:BD198" ca="1">AJ198:AN198</f>
        <v/>
      </c>
      <c r="BA198" s="35" t="str">
        <f ca="1"/>
        <v/>
      </c>
      <c r="BB198" s="35" t="str">
        <f ca="1"/>
        <v/>
      </c>
      <c r="BC198" s="35" t="str">
        <f ca="1"/>
        <v/>
      </c>
      <c r="BD198" s="35" t="str">
        <f ca="1"/>
        <v/>
      </c>
      <c r="BE198" s="35">
        <f t="shared" si="72"/>
        <v>0</v>
      </c>
      <c r="BF198" s="35" t="e" cm="1">
        <f t="array" ref="BF198">IF(AND(BE198=1,AX198&lt;&gt;1),VLOOKUP(E198,변환표준점수!$H$8:$O$60,_xlfn.XMATCH('표점 계산기'!$AU198,변환표준점수!$I$6:$O$6)+1,FALSE),IF(AND($E198=0,$DW$4=1),INDEX($CQ$7:$CQ$73,SUM(IF(AO198=$CY$7:$CY$59,ROW($A$1:$A$50),0))),IF(AND($E198&lt;&gt;0,$DW$4&lt;&gt;1),INDEX($CM$7:$CM$73,SUM(IF(AO198=$CU$7:$CU$59,ROW($A$1:$A$50),0))),AO198:AS198)))</f>
        <v>#N/A</v>
      </c>
      <c r="BG198" s="35"/>
      <c r="BH198" s="35"/>
      <c r="BI198" s="35"/>
      <c r="BJ198" s="35"/>
      <c r="BK198" s="35" t="e">
        <f>VLOOKUP(G198,변환표준점수!$X$8:$AM$16,_xlfn.XMATCH(AU198,변환표준점수!$Y$5:$AM$5)+IF(OR(AW198=6,AW198=7,AW198=10,AW198=11),IF(AX198=1,0,1),0)+1,FALSE)</f>
        <v>#N/A</v>
      </c>
      <c r="BL198" s="35" t="e">
        <f>VLOOKUP(H198,변환표준점수!$AO$8:$BE$16,_xlfn.XMATCH(AU198,변환표준점수!$AP$5:$BE$5)+IF(OR(AW198=3,AW198=6,AW198=8,AW198=9,AW198=10),IF(AX198=1,0,1),0)+1,FALSE)</f>
        <v>#N/A</v>
      </c>
      <c r="BM198" s="35" t="e">
        <f>IF(I198=0,VLOOKUP(K198,변환표준점수!$BU$8:$CF$62,'표점 계산기'!$AW198+1,FALSE),VLOOKUP(I198,변환표준점수!$BH$8:$BS$62,'표점 계산기'!$AW198+1,FALSE))</f>
        <v>#N/A</v>
      </c>
      <c r="BN198" s="35" t="e">
        <f>IF(J198=0,VLOOKUP(L198,변환표준점수!$BU$8:$CF$62,'표점 계산기'!$AW198+1,FALSE),VLOOKUP(J198,변환표준점수!$BH$8:$BS$62,'표점 계산기'!$AW198+1,FALSE))</f>
        <v>#N/A</v>
      </c>
      <c r="BO198" s="35" cm="1">
        <f t="array" ref="BO198">IF(M198=0,0,IF(OR(AW198=3,AW198=4),0,IF(AW198=1,INDEX($DI$7:$DI$15,SUM(IF(M198&lt;$DH$7:$DH$15=TRUE,1,0))+1),VLOOKUP(M198,변환표준점수!$BH$8:$BS$62,'표점 계산기'!AW198+1,FALSE))))</f>
        <v>0</v>
      </c>
      <c r="BP198" s="35" t="e" cm="1">
        <f t="array" ref="BP198">INDEX($DP$24:$EO$31,COLUMN(C193),$AY198)</f>
        <v>#N/A</v>
      </c>
      <c r="BQ198" s="35" t="e" cm="1">
        <f t="array" ref="BQ198">INDEX($DP$24:$EO$31,COLUMN(D193),$AY198)</f>
        <v>#N/A</v>
      </c>
      <c r="BR198" s="35" t="e" cm="1">
        <f t="array" ref="BR198">INDEX($DP$24:$EO$31,COLUMN(E193),$AY198)</f>
        <v>#N/A</v>
      </c>
      <c r="BS198" s="35" t="e" cm="1">
        <f t="array" ref="BS198">INDEX($DP$24:$EO$31,COLUMN(F193),$AY198)</f>
        <v>#N/A</v>
      </c>
      <c r="BT198" s="35" t="e" cm="1">
        <f t="array" ref="BT198">INDEX($DP$24:$EO$31,COLUMN(G193),$AY198)</f>
        <v>#N/A</v>
      </c>
      <c r="BU198" s="35" t="e" cm="1">
        <f t="array" ref="BU198">INDEX($DP$24:$EO$31,COLUMN(H193),$AY198)</f>
        <v>#N/A</v>
      </c>
      <c r="BV198" s="59" t="str" cm="1">
        <f t="array" aca="1" ref="BV198:BZ198" ca="1">IFERROR(ROUND(IF(IFERROR(BF198:BJ198/BF198:BJ198,0)=1,(IFERROR(AZ198:BD198*BP198,0)+IFERROR(BF198:BJ198*BQ198,0)+(SUM(BM198:BO198)-MIN(BM198:BO198))*BR198+BK198*BS198+BL198*BT198)*BU198+BK198*(1-BS198)+BL198*(1-BT198)+IF(AW198=1,BO198,0),""),2),"")</f>
        <v/>
      </c>
      <c r="BW198" s="48" t="str">
        <f ca="1"/>
        <v/>
      </c>
      <c r="BX198" s="48" t="str">
        <f ca="1"/>
        <v/>
      </c>
      <c r="BY198" s="48" t="str">
        <f ca="1"/>
        <v/>
      </c>
      <c r="BZ198" s="60" t="str">
        <f ca="1"/>
        <v/>
      </c>
      <c r="CA198" s="6"/>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6"/>
      <c r="DV198" s="6"/>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row>
    <row r="199" spans="1:162" x14ac:dyDescent="0.3">
      <c r="A199" s="5"/>
      <c r="B199" s="17" t="str">
        <f t="shared" ref="B199:B262" si="74">IF(C199=0,"",ROW(A194))</f>
        <v/>
      </c>
      <c r="C199" s="23"/>
      <c r="D199" s="23"/>
      <c r="E199" s="23"/>
      <c r="F199" s="23"/>
      <c r="G199" s="23"/>
      <c r="H199" s="24"/>
      <c r="I199" s="24"/>
      <c r="J199" s="24"/>
      <c r="K199" s="24"/>
      <c r="L199" s="24"/>
      <c r="M199" s="24"/>
      <c r="N199" s="23"/>
      <c r="O199" s="24"/>
      <c r="P199" s="6"/>
      <c r="Q199" s="65">
        <f t="shared" ref="Q199:Q262" si="75">IF(AND($DV$4=4,F199=0)=TRUE,1.1,1)</f>
        <v>1</v>
      </c>
      <c r="R199" s="6" t="e">
        <f t="shared" si="61"/>
        <v>#N/A</v>
      </c>
      <c r="S199" s="6" t="e">
        <f t="shared" si="62"/>
        <v>#N/A</v>
      </c>
      <c r="T199" s="6" t="e">
        <f t="shared" si="63"/>
        <v>#N/A</v>
      </c>
      <c r="U199" s="6" t="e">
        <f t="shared" si="64"/>
        <v>#N/A</v>
      </c>
      <c r="V199" s="8" cm="1">
        <f t="array" ref="V199">IF(M199=0,0,IF(OR($DV$4=3,$DV$4=4),0,IF($DV$4=1,INDEX($DI$7:$DI$15,SUM(IF(M199&lt;$DH$7:$DH$15=TRUE,1,0))+1),VLOOKUP(M199,$DK$7:$DL$107,2,FALSE))))</f>
        <v>0</v>
      </c>
      <c r="W199" s="6" t="e">
        <f t="shared" si="73"/>
        <v>#N/A</v>
      </c>
      <c r="X199" s="65" cm="1">
        <f t="array" aca="1" ref="X199" ca="1">SUM(IF((IF(E199=0,INDIRECT(_xlfn.CONCAT($CQ$1,MATCH(F199,$CP$7:$CP$100,0)+6)):INDIRECT(_xlfn.CONCAT($CQ$1,MATCH(F199,$CP$7:$CP$100,0)+6+SUM(IF((F199=$CP$7:$CP$59)=TRUE,1,0))-1)),INDIRECT(_xlfn.CONCAT($CM$1,MATCH(E199,$CL$7:$CL$100,0)+6)):INDIRECT(_xlfn.CONCAT($CM$1,MATCH(E199,$CL$7:$CL$100,0)+6+SUM(IF((E199=$CL$7:$CL$59)=TRUE,1,0))-1)))*$S$3*$Q199)=0,0,1))</f>
        <v>2</v>
      </c>
      <c r="Y199" s="65" t="e" cm="1">
        <f t="array" aca="1" ref="Y199" ca="1">SUM(IF((TRANSPOSE(MMULT(MMULT(_xlfn.MUNIT(X199),IF(ROUND(MMULT(IF(E199=0,INDIRECT(_xlfn.CONCAT($CQ$1,MATCH(F199,$CP$7:$CP$100,0)+6)):INDIRECT(_xlfn.CONCAT($CQ$1,MATCH(F199,$CP$7:$CP$100,0)+6+SUM(IF((F199=$CP$7:$CP$59)=TRUE,1,0))-1)),INDIRECT(_xlfn.CONCAT($CM$1,MATCH(E199,$CL$7:$CL$100,0)+6)):INDIRECT(_xlfn.CONCAT($CM$1,MATCH(E199,$CL$7:$CL$100,0)+6+SUM(IF((E199=$CL$7:$CL$59)=TRUE,1,0))-1)))*$S$3*$Q199,1/TRANSPOSE(W199-INDIRECT(_xlfn.CONCAT($CI$1,MATCH(D199,$CH$7:$CH$100,0)+6)):INDIRECT(_xlfn.CONCAT($CI$1,MATCH(D199,$CH$7:$CH$100,0)+6+SUM(IF((D199=$CH$7:$CH$59)=TRUE,1,0))-1))*$R$3)),1)=1,1,0)),W199-INDIRECT(_xlfn.CONCAT($CI$1,MATCH(D199,$CH$7:$CH$100,0)+6)):INDIRECT(_xlfn.CONCAT($CI$1,MATCH(D199,$CH$7:$CH$100,0)+6+SUM(IF((D199=$CH$7:$CH$59)=TRUE,1,0))-1))*$R$3)))=0,0,1))</f>
        <v>#N/A</v>
      </c>
      <c r="Z199" s="65"/>
      <c r="AA199" s="65" t="str" cm="1">
        <f t="array" aca="1" ref="AA199" ca="1">IFERROR(ROUND(IF(_xlfn._xlws.SORT(TRANSPOSE(MMULT(MMULT(_xlfn.MUNIT(X199),IF(ROUND(MMULT(IF(E199=0,IF($DW$4=1,INDIRECT(_xlfn.CONCAT($CY$1,MATCH(F199,$CX$7:$CX$100,0)+6)):INDIRECT(_xlfn.CONCAT($CY$1,MATCH(F199,$CX$7:$CX$100,0)+6+SUM(IF((F199=$CX$7:$CX$59)=TRUE,1,0))-1)),INDIRECT(_xlfn.CONCAT($CQ$1,MATCH(F199,$CP$7:$CP$100,0)+6)):INDIRECT(_xlfn.CONCAT($CQ$1,MATCH(F199,$CP$7:$CP$100,0)+6+SUM(IF((F199=$CP$7:$CP$59)=TRUE,1,0))-1))),IF(OR($DW$4=2,$DW$4=3),INDIRECT(_xlfn.CONCAT($CU$1,MATCH(E199,$CT$7:$CT$100,0)+6)):INDIRECT(_xlfn.CONCAT($CU$1,MATCH(E199,$CT$7:$CT$100,0)+6+SUM(IF((E199=$CT$7:$CT$59)=TRUE,1,0))-1)),INDIRECT(_xlfn.CONCAT($CM$1,MATCH(E199,$CL$7:$CL$100,0)+6)):INDIRECT(_xlfn.CONCAT($CM$1,MATCH(E199,$CL$7:$CL$100,0)+6+SUM(IF((E199=$CL$7:$CL$59)=TRUE,1,0))-1))))*$S$3*IF(AND($DV$4=4,F199=0),1.1,1),1/TRANSPOSE(W199-INDIRECT(_xlfn.CONCAT($CI$1,MATCH(D199,$CH$7:$CH$100,0)+6)):INDIRECT(_xlfn.CONCAT($CI$1,MATCH(D199,$CH$7:$CH$100,0)+6+SUM(IF((D199=$CH$7:$CH$59)=TRUE,1,0))-1))*$R$3)),3)=1,1,0)),W199-INDIRECT(_xlfn.CONCAT($CI$1,MATCH(D199,$CH$7:$CH$100,0)+6)):INDIRECT(_xlfn.CONCAT($CI$1,MATCH(D199,$CH$7:$CH$100,0)+6+SUM(IF((D199=$CH$7:$CH$59)=TRUE,1,0))-1))*$R$3))/($S$3*$Q199),1,-1,TRUE)=0,"",_xlfn._xlws.SORT(TRANSPOSE(MMULT(MMULT(_xlfn.MUNIT(X199),IF(ROUND(MMULT(IF(E199=0,IF($DW$4=1,INDIRECT(_xlfn.CONCAT($CY$1,MATCH(F199,$CX$7:$CX$100,0)+6)):INDIRECT(_xlfn.CONCAT($CY$1,MATCH(F199,$CX$7:$CX$100,0)+6+SUM(IF((F199=$CX$7:$CX$59)=TRUE,1,0))-1)),INDIRECT(_xlfn.CONCAT($CQ$1,MATCH(F199,$CP$7:$CP$100,0)+6)):INDIRECT(_xlfn.CONCAT($CQ$1,MATCH(F199,$CP$7:$CP$100,0)+6+SUM(IF((F199=$CP$7:$CP$59)=TRUE,1,0))-1))),IF(OR($DW$4=2,$DW$4=3),INDIRECT(_xlfn.CONCAT($CU$1,MATCH(E199,$CT$7:$CT$100,0)+6)):INDIRECT(_xlfn.CONCAT($CU$1,MATCH(E199,$CT$7:$CT$100,0)+6+SUM(IF((E199=$CT$7:$CT$59)=TRUE,1,0))-1)),INDIRECT(_xlfn.CONCAT($CM$1,MATCH(E199,$CL$7:$CL$100,0)+6)):INDIRECT(_xlfn.CONCAT($CM$1,MATCH(E199,$CL$7:$CL$100,0)+6+SUM(IF((E199=$CL$7:$CL$59)=TRUE,1,0))-1))))*$S$3*IF(AND($DV$4=4,F199=0),1.1,1),1/TRANSPOSE(W199-INDIRECT(_xlfn.CONCAT($CI$1,MATCH(D199,$CH$7:$CH$100,0)+6)):INDIRECT(_xlfn.CONCAT($CI$1,MATCH(D199,$CH$7:$CH$100,0)+6+SUM(IF((D199=$CH$7:$CH$59)=TRUE,1,0))-1))*$R$3)),3)=1,1,0)),W199-INDIRECT(_xlfn.CONCAT($CI$1,MATCH(D199,$CH$7:$CH$100,0)+6)):INDIRECT(_xlfn.CONCAT($CI$1,MATCH(D199,$CH$7:$CH$100,0)+6+SUM(IF((D199=$CH$7:$CH$59)=TRUE,1,0))-1))*$R$3))/($S$3*$Q199),1,-1,TRUE)),1),"")</f>
        <v/>
      </c>
      <c r="AB199" s="65"/>
      <c r="AC199" s="65"/>
      <c r="AD199" s="65"/>
      <c r="AE199" s="65"/>
      <c r="AF199" s="65"/>
      <c r="AG199" s="65"/>
      <c r="AH199" s="65"/>
      <c r="AI199" s="6"/>
      <c r="AJ199" s="28" t="str">
        <f t="shared" ca="1" si="65"/>
        <v/>
      </c>
      <c r="AK199" s="29" t="str">
        <f t="shared" si="66"/>
        <v/>
      </c>
      <c r="AL199" s="29" t="str">
        <f t="shared" si="67"/>
        <v/>
      </c>
      <c r="AM199" s="29" t="str">
        <f t="shared" si="68"/>
        <v/>
      </c>
      <c r="AN199" s="112" t="str">
        <f t="shared" si="69"/>
        <v/>
      </c>
      <c r="AO199" s="28" t="str">
        <f t="shared" ref="AO199:AO262" ca="1" si="76">IFERROR(IF(IF(AA199&gt;200,AA199/2,AA199)=0,"",IF(AA199&gt;200,AA199/2,AA199)),"")</f>
        <v/>
      </c>
      <c r="AP199" s="29" t="str">
        <f t="shared" ref="AP199:AP262" si="77">IFERROR(IF(IF(AB199&gt;200,AB199/2,AB199)=0,"",IF(AB199&gt;200,AB199/2,AB199)),"")</f>
        <v/>
      </c>
      <c r="AQ199" s="29" t="str">
        <f t="shared" ref="AQ199:AQ262" si="78">IFERROR(IF(IF(AC199&gt;200,AC199/2,AC199)=0,"",IF(AC199&gt;200,AC199/2,AC199)),"")</f>
        <v/>
      </c>
      <c r="AR199" s="29" t="str">
        <f t="shared" ref="AR199:AR262" si="79">IFERROR(IF(IF(AD199&gt;200,AD199/2,AD199)=0,"",IF(AD199&gt;200,AD199/2,AD199)),"")</f>
        <v/>
      </c>
      <c r="AS199" s="30" t="str">
        <f t="shared" ref="AS199:AS262" si="80">IFERROR(IF(IF(AE199&gt;200,AE199/2,AE199)=0,"",IF(AE199&gt;200,AE199/2,AE199)),"")</f>
        <v/>
      </c>
      <c r="AT199" s="6"/>
      <c r="AU199" s="20"/>
      <c r="AV199" s="20"/>
      <c r="AW199" s="44">
        <f t="shared" si="70"/>
        <v>12</v>
      </c>
      <c r="AX199" s="35" t="e">
        <f t="shared" si="71"/>
        <v>#N/A</v>
      </c>
      <c r="AY199" s="35" t="e" cm="1">
        <f t="array" ref="AY199">_xlfn.XMATCH(1,IF(IF((AU199=$DP$24:$EO$24)=TRUE,1,0)+IF((AV199=$DP$25:$EO$25)=TRUE,1,0)=2,1,0))</f>
        <v>#N/A</v>
      </c>
      <c r="AZ199" s="35" t="str" cm="1">
        <f t="array" aca="1" ref="AZ199:BD199" ca="1">AJ199:AN199</f>
        <v/>
      </c>
      <c r="BA199" s="35" t="str">
        <f ca="1"/>
        <v/>
      </c>
      <c r="BB199" s="35" t="str">
        <f ca="1"/>
        <v/>
      </c>
      <c r="BC199" s="35" t="str">
        <f ca="1"/>
        <v/>
      </c>
      <c r="BD199" s="35" t="str">
        <f ca="1"/>
        <v/>
      </c>
      <c r="BE199" s="35">
        <f t="shared" si="72"/>
        <v>0</v>
      </c>
      <c r="BF199" s="35" t="e" cm="1">
        <f t="array" ref="BF199">IF(AND(BE199=1,AX199&lt;&gt;1),VLOOKUP(E199,변환표준점수!$H$8:$O$60,_xlfn.XMATCH('표점 계산기'!$AU199,변환표준점수!$I$6:$O$6)+1,FALSE),IF(AND($E199=0,$DW$4=1),INDEX($CQ$7:$CQ$73,SUM(IF(AO199=$CY$7:$CY$59,ROW($A$1:$A$50),0))),IF(AND($E199&lt;&gt;0,$DW$4&lt;&gt;1),INDEX($CM$7:$CM$73,SUM(IF(AO199=$CU$7:$CU$59,ROW($A$1:$A$50),0))),AO199:AS199)))</f>
        <v>#N/A</v>
      </c>
      <c r="BG199" s="35"/>
      <c r="BH199" s="35"/>
      <c r="BI199" s="35"/>
      <c r="BJ199" s="35"/>
      <c r="BK199" s="35" t="e">
        <f>VLOOKUP(G199,변환표준점수!$X$8:$AM$16,_xlfn.XMATCH(AU199,변환표준점수!$Y$5:$AM$5)+IF(OR(AW199=6,AW199=7,AW199=10,AW199=11),IF(AX199=1,0,1),0)+1,FALSE)</f>
        <v>#N/A</v>
      </c>
      <c r="BL199" s="35" t="e">
        <f>VLOOKUP(H199,변환표준점수!$AO$8:$BE$16,_xlfn.XMATCH(AU199,변환표준점수!$AP$5:$BE$5)+IF(OR(AW199=3,AW199=6,AW199=8,AW199=9,AW199=10),IF(AX199=1,0,1),0)+1,FALSE)</f>
        <v>#N/A</v>
      </c>
      <c r="BM199" s="35" t="e">
        <f>IF(I199=0,VLOOKUP(K199,변환표준점수!$BU$8:$CF$62,'표점 계산기'!$AW199+1,FALSE),VLOOKUP(I199,변환표준점수!$BH$8:$BS$62,'표점 계산기'!$AW199+1,FALSE))</f>
        <v>#N/A</v>
      </c>
      <c r="BN199" s="35" t="e">
        <f>IF(J199=0,VLOOKUP(L199,변환표준점수!$BU$8:$CF$62,'표점 계산기'!$AW199+1,FALSE),VLOOKUP(J199,변환표준점수!$BH$8:$BS$62,'표점 계산기'!$AW199+1,FALSE))</f>
        <v>#N/A</v>
      </c>
      <c r="BO199" s="35" cm="1">
        <f t="array" ref="BO199">IF(M199=0,0,IF(OR(AW199=3,AW199=4),0,IF(AW199=1,INDEX($DI$7:$DI$15,SUM(IF(M199&lt;$DH$7:$DH$15=TRUE,1,0))+1),VLOOKUP(M199,변환표준점수!$BH$8:$BS$62,'표점 계산기'!AW199+1,FALSE))))</f>
        <v>0</v>
      </c>
      <c r="BP199" s="35" t="e" cm="1">
        <f t="array" ref="BP199">INDEX($DP$24:$EO$31,COLUMN(C194),$AY199)</f>
        <v>#N/A</v>
      </c>
      <c r="BQ199" s="35" t="e" cm="1">
        <f t="array" ref="BQ199">INDEX($DP$24:$EO$31,COLUMN(D194),$AY199)</f>
        <v>#N/A</v>
      </c>
      <c r="BR199" s="35" t="e" cm="1">
        <f t="array" ref="BR199">INDEX($DP$24:$EO$31,COLUMN(E194),$AY199)</f>
        <v>#N/A</v>
      </c>
      <c r="BS199" s="35" t="e" cm="1">
        <f t="array" ref="BS199">INDEX($DP$24:$EO$31,COLUMN(F194),$AY199)</f>
        <v>#N/A</v>
      </c>
      <c r="BT199" s="35" t="e" cm="1">
        <f t="array" ref="BT199">INDEX($DP$24:$EO$31,COLUMN(G194),$AY199)</f>
        <v>#N/A</v>
      </c>
      <c r="BU199" s="35" t="e" cm="1">
        <f t="array" ref="BU199">INDEX($DP$24:$EO$31,COLUMN(H194),$AY199)</f>
        <v>#N/A</v>
      </c>
      <c r="BV199" s="59" t="str" cm="1">
        <f t="array" aca="1" ref="BV199:BZ199" ca="1">IFERROR(ROUND(IF(IFERROR(BF199:BJ199/BF199:BJ199,0)=1,(IFERROR(AZ199:BD199*BP199,0)+IFERROR(BF199:BJ199*BQ199,0)+(SUM(BM199:BO199)-MIN(BM199:BO199))*BR199+BK199*BS199+BL199*BT199)*BU199+BK199*(1-BS199)+BL199*(1-BT199)+IF(AW199=1,BO199,0),""),2),"")</f>
        <v/>
      </c>
      <c r="BW199" s="48" t="str">
        <f ca="1"/>
        <v/>
      </c>
      <c r="BX199" s="48" t="str">
        <f ca="1"/>
        <v/>
      </c>
      <c r="BY199" s="48" t="str">
        <f ca="1"/>
        <v/>
      </c>
      <c r="BZ199" s="60" t="str">
        <f ca="1"/>
        <v/>
      </c>
      <c r="CA199" s="6"/>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6"/>
      <c r="DV199" s="6"/>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row>
    <row r="200" spans="1:162" x14ac:dyDescent="0.3">
      <c r="A200" s="5"/>
      <c r="B200" s="17" t="str">
        <f t="shared" si="74"/>
        <v/>
      </c>
      <c r="C200" s="23"/>
      <c r="D200" s="23"/>
      <c r="E200" s="23"/>
      <c r="F200" s="23"/>
      <c r="G200" s="23"/>
      <c r="H200" s="24"/>
      <c r="I200" s="24"/>
      <c r="J200" s="24"/>
      <c r="K200" s="24"/>
      <c r="L200" s="24"/>
      <c r="M200" s="24"/>
      <c r="N200" s="23"/>
      <c r="O200" s="24"/>
      <c r="P200" s="6"/>
      <c r="Q200" s="65">
        <f t="shared" si="75"/>
        <v>1</v>
      </c>
      <c r="R200" s="6" t="e">
        <f t="shared" si="61"/>
        <v>#N/A</v>
      </c>
      <c r="S200" s="6" t="e">
        <f t="shared" si="62"/>
        <v>#N/A</v>
      </c>
      <c r="T200" s="6" t="e">
        <f t="shared" si="63"/>
        <v>#N/A</v>
      </c>
      <c r="U200" s="6" t="e">
        <f t="shared" si="64"/>
        <v>#N/A</v>
      </c>
      <c r="V200" s="8" cm="1">
        <f t="array" ref="V200">IF(M200=0,0,IF(OR($DV$4=3,$DV$4=4),0,IF($DV$4=1,INDEX($DI$7:$DI$15,SUM(IF(M200&lt;$DH$7:$DH$15=TRUE,1,0))+1),VLOOKUP(M200,$DK$7:$DL$107,2,FALSE))))</f>
        <v>0</v>
      </c>
      <c r="W200" s="6" t="e">
        <f t="shared" si="73"/>
        <v>#N/A</v>
      </c>
      <c r="X200" s="65" cm="1">
        <f t="array" aca="1" ref="X200" ca="1">SUM(IF((IF(E200=0,INDIRECT(_xlfn.CONCAT($CQ$1,MATCH(F200,$CP$7:$CP$100,0)+6)):INDIRECT(_xlfn.CONCAT($CQ$1,MATCH(F200,$CP$7:$CP$100,0)+6+SUM(IF((F200=$CP$7:$CP$59)=TRUE,1,0))-1)),INDIRECT(_xlfn.CONCAT($CM$1,MATCH(E200,$CL$7:$CL$100,0)+6)):INDIRECT(_xlfn.CONCAT($CM$1,MATCH(E200,$CL$7:$CL$100,0)+6+SUM(IF((E200=$CL$7:$CL$59)=TRUE,1,0))-1)))*$S$3*$Q200)=0,0,1))</f>
        <v>2</v>
      </c>
      <c r="Y200" s="65" t="e" cm="1">
        <f t="array" aca="1" ref="Y200" ca="1">SUM(IF((TRANSPOSE(MMULT(MMULT(_xlfn.MUNIT(X200),IF(ROUND(MMULT(IF(E200=0,INDIRECT(_xlfn.CONCAT($CQ$1,MATCH(F200,$CP$7:$CP$100,0)+6)):INDIRECT(_xlfn.CONCAT($CQ$1,MATCH(F200,$CP$7:$CP$100,0)+6+SUM(IF((F200=$CP$7:$CP$59)=TRUE,1,0))-1)),INDIRECT(_xlfn.CONCAT($CM$1,MATCH(E200,$CL$7:$CL$100,0)+6)):INDIRECT(_xlfn.CONCAT($CM$1,MATCH(E200,$CL$7:$CL$100,0)+6+SUM(IF((E200=$CL$7:$CL$59)=TRUE,1,0))-1)))*$S$3*$Q200,1/TRANSPOSE(W200-INDIRECT(_xlfn.CONCAT($CI$1,MATCH(D200,$CH$7:$CH$100,0)+6)):INDIRECT(_xlfn.CONCAT($CI$1,MATCH(D200,$CH$7:$CH$100,0)+6+SUM(IF((D200=$CH$7:$CH$59)=TRUE,1,0))-1))*$R$3)),1)=1,1,0)),W200-INDIRECT(_xlfn.CONCAT($CI$1,MATCH(D200,$CH$7:$CH$100,0)+6)):INDIRECT(_xlfn.CONCAT($CI$1,MATCH(D200,$CH$7:$CH$100,0)+6+SUM(IF((D200=$CH$7:$CH$59)=TRUE,1,0))-1))*$R$3)))=0,0,1))</f>
        <v>#N/A</v>
      </c>
      <c r="Z200" s="65"/>
      <c r="AA200" s="65" t="str" cm="1">
        <f t="array" aca="1" ref="AA200" ca="1">IFERROR(ROUND(IF(_xlfn._xlws.SORT(TRANSPOSE(MMULT(MMULT(_xlfn.MUNIT(X200),IF(ROUND(MMULT(IF(E200=0,IF($DW$4=1,INDIRECT(_xlfn.CONCAT($CY$1,MATCH(F200,$CX$7:$CX$100,0)+6)):INDIRECT(_xlfn.CONCAT($CY$1,MATCH(F200,$CX$7:$CX$100,0)+6+SUM(IF((F200=$CX$7:$CX$59)=TRUE,1,0))-1)),INDIRECT(_xlfn.CONCAT($CQ$1,MATCH(F200,$CP$7:$CP$100,0)+6)):INDIRECT(_xlfn.CONCAT($CQ$1,MATCH(F200,$CP$7:$CP$100,0)+6+SUM(IF((F200=$CP$7:$CP$59)=TRUE,1,0))-1))),IF(OR($DW$4=2,$DW$4=3),INDIRECT(_xlfn.CONCAT($CU$1,MATCH(E200,$CT$7:$CT$100,0)+6)):INDIRECT(_xlfn.CONCAT($CU$1,MATCH(E200,$CT$7:$CT$100,0)+6+SUM(IF((E200=$CT$7:$CT$59)=TRUE,1,0))-1)),INDIRECT(_xlfn.CONCAT($CM$1,MATCH(E200,$CL$7:$CL$100,0)+6)):INDIRECT(_xlfn.CONCAT($CM$1,MATCH(E200,$CL$7:$CL$100,0)+6+SUM(IF((E200=$CL$7:$CL$59)=TRUE,1,0))-1))))*$S$3*IF(AND($DV$4=4,F200=0),1.1,1),1/TRANSPOSE(W200-INDIRECT(_xlfn.CONCAT($CI$1,MATCH(D200,$CH$7:$CH$100,0)+6)):INDIRECT(_xlfn.CONCAT($CI$1,MATCH(D200,$CH$7:$CH$100,0)+6+SUM(IF((D200=$CH$7:$CH$59)=TRUE,1,0))-1))*$R$3)),3)=1,1,0)),W200-INDIRECT(_xlfn.CONCAT($CI$1,MATCH(D200,$CH$7:$CH$100,0)+6)):INDIRECT(_xlfn.CONCAT($CI$1,MATCH(D200,$CH$7:$CH$100,0)+6+SUM(IF((D200=$CH$7:$CH$59)=TRUE,1,0))-1))*$R$3))/($S$3*$Q200),1,-1,TRUE)=0,"",_xlfn._xlws.SORT(TRANSPOSE(MMULT(MMULT(_xlfn.MUNIT(X200),IF(ROUND(MMULT(IF(E200=0,IF($DW$4=1,INDIRECT(_xlfn.CONCAT($CY$1,MATCH(F200,$CX$7:$CX$100,0)+6)):INDIRECT(_xlfn.CONCAT($CY$1,MATCH(F200,$CX$7:$CX$100,0)+6+SUM(IF((F200=$CX$7:$CX$59)=TRUE,1,0))-1)),INDIRECT(_xlfn.CONCAT($CQ$1,MATCH(F200,$CP$7:$CP$100,0)+6)):INDIRECT(_xlfn.CONCAT($CQ$1,MATCH(F200,$CP$7:$CP$100,0)+6+SUM(IF((F200=$CP$7:$CP$59)=TRUE,1,0))-1))),IF(OR($DW$4=2,$DW$4=3),INDIRECT(_xlfn.CONCAT($CU$1,MATCH(E200,$CT$7:$CT$100,0)+6)):INDIRECT(_xlfn.CONCAT($CU$1,MATCH(E200,$CT$7:$CT$100,0)+6+SUM(IF((E200=$CT$7:$CT$59)=TRUE,1,0))-1)),INDIRECT(_xlfn.CONCAT($CM$1,MATCH(E200,$CL$7:$CL$100,0)+6)):INDIRECT(_xlfn.CONCAT($CM$1,MATCH(E200,$CL$7:$CL$100,0)+6+SUM(IF((E200=$CL$7:$CL$59)=TRUE,1,0))-1))))*$S$3*IF(AND($DV$4=4,F200=0),1.1,1),1/TRANSPOSE(W200-INDIRECT(_xlfn.CONCAT($CI$1,MATCH(D200,$CH$7:$CH$100,0)+6)):INDIRECT(_xlfn.CONCAT($CI$1,MATCH(D200,$CH$7:$CH$100,0)+6+SUM(IF((D200=$CH$7:$CH$59)=TRUE,1,0))-1))*$R$3)),3)=1,1,0)),W200-INDIRECT(_xlfn.CONCAT($CI$1,MATCH(D200,$CH$7:$CH$100,0)+6)):INDIRECT(_xlfn.CONCAT($CI$1,MATCH(D200,$CH$7:$CH$100,0)+6+SUM(IF((D200=$CH$7:$CH$59)=TRUE,1,0))-1))*$R$3))/($S$3*$Q200),1,-1,TRUE)),1),"")</f>
        <v/>
      </c>
      <c r="AB200" s="65"/>
      <c r="AC200" s="65"/>
      <c r="AD200" s="65"/>
      <c r="AE200" s="65"/>
      <c r="AF200" s="65"/>
      <c r="AG200" s="65"/>
      <c r="AH200" s="65"/>
      <c r="AI200" s="6"/>
      <c r="AJ200" s="28" t="str">
        <f t="shared" ca="1" si="65"/>
        <v/>
      </c>
      <c r="AK200" s="29" t="str">
        <f t="shared" si="66"/>
        <v/>
      </c>
      <c r="AL200" s="29" t="str">
        <f t="shared" si="67"/>
        <v/>
      </c>
      <c r="AM200" s="29" t="str">
        <f t="shared" si="68"/>
        <v/>
      </c>
      <c r="AN200" s="112" t="str">
        <f t="shared" si="69"/>
        <v/>
      </c>
      <c r="AO200" s="28" t="str">
        <f t="shared" ca="1" si="76"/>
        <v/>
      </c>
      <c r="AP200" s="29" t="str">
        <f t="shared" si="77"/>
        <v/>
      </c>
      <c r="AQ200" s="29" t="str">
        <f t="shared" si="78"/>
        <v/>
      </c>
      <c r="AR200" s="29" t="str">
        <f t="shared" si="79"/>
        <v/>
      </c>
      <c r="AS200" s="30" t="str">
        <f t="shared" si="80"/>
        <v/>
      </c>
      <c r="AT200" s="6"/>
      <c r="AU200" s="20"/>
      <c r="AV200" s="20"/>
      <c r="AW200" s="44">
        <f t="shared" si="70"/>
        <v>12</v>
      </c>
      <c r="AX200" s="35" t="e">
        <f t="shared" si="71"/>
        <v>#N/A</v>
      </c>
      <c r="AY200" s="35" t="e" cm="1">
        <f t="array" ref="AY200">_xlfn.XMATCH(1,IF(IF((AU200=$DP$24:$EO$24)=TRUE,1,0)+IF((AV200=$DP$25:$EO$25)=TRUE,1,0)=2,1,0))</f>
        <v>#N/A</v>
      </c>
      <c r="AZ200" s="35" t="str" cm="1">
        <f t="array" aca="1" ref="AZ200:BD200" ca="1">AJ200:AN200</f>
        <v/>
      </c>
      <c r="BA200" s="35" t="str">
        <f ca="1"/>
        <v/>
      </c>
      <c r="BB200" s="35" t="str">
        <f ca="1"/>
        <v/>
      </c>
      <c r="BC200" s="35" t="str">
        <f ca="1"/>
        <v/>
      </c>
      <c r="BD200" s="35" t="str">
        <f ca="1"/>
        <v/>
      </c>
      <c r="BE200" s="35">
        <f t="shared" si="72"/>
        <v>0</v>
      </c>
      <c r="BF200" s="35" t="e" cm="1">
        <f t="array" ref="BF200">IF(AND(BE200=1,AX200&lt;&gt;1),VLOOKUP(E200,변환표준점수!$H$8:$O$60,_xlfn.XMATCH('표점 계산기'!$AU200,변환표준점수!$I$6:$O$6)+1,FALSE),IF(AND($E200=0,$DW$4=1),INDEX($CQ$7:$CQ$73,SUM(IF(AO200=$CY$7:$CY$59,ROW($A$1:$A$50),0))),IF(AND($E200&lt;&gt;0,$DW$4&lt;&gt;1),INDEX($CM$7:$CM$73,SUM(IF(AO200=$CU$7:$CU$59,ROW($A$1:$A$50),0))),AO200:AS200)))</f>
        <v>#N/A</v>
      </c>
      <c r="BG200" s="35"/>
      <c r="BH200" s="35"/>
      <c r="BI200" s="35"/>
      <c r="BJ200" s="35"/>
      <c r="BK200" s="35" t="e">
        <f>VLOOKUP(G200,변환표준점수!$X$8:$AM$16,_xlfn.XMATCH(AU200,변환표준점수!$Y$5:$AM$5)+IF(OR(AW200=6,AW200=7,AW200=10,AW200=11),IF(AX200=1,0,1),0)+1,FALSE)</f>
        <v>#N/A</v>
      </c>
      <c r="BL200" s="35" t="e">
        <f>VLOOKUP(H200,변환표준점수!$AO$8:$BE$16,_xlfn.XMATCH(AU200,변환표준점수!$AP$5:$BE$5)+IF(OR(AW200=3,AW200=6,AW200=8,AW200=9,AW200=10),IF(AX200=1,0,1),0)+1,FALSE)</f>
        <v>#N/A</v>
      </c>
      <c r="BM200" s="35" t="e">
        <f>IF(I200=0,VLOOKUP(K200,변환표준점수!$BU$8:$CF$62,'표점 계산기'!$AW200+1,FALSE),VLOOKUP(I200,변환표준점수!$BH$8:$BS$62,'표점 계산기'!$AW200+1,FALSE))</f>
        <v>#N/A</v>
      </c>
      <c r="BN200" s="35" t="e">
        <f>IF(J200=0,VLOOKUP(L200,변환표준점수!$BU$8:$CF$62,'표점 계산기'!$AW200+1,FALSE),VLOOKUP(J200,변환표준점수!$BH$8:$BS$62,'표점 계산기'!$AW200+1,FALSE))</f>
        <v>#N/A</v>
      </c>
      <c r="BO200" s="35" cm="1">
        <f t="array" ref="BO200">IF(M200=0,0,IF(OR(AW200=3,AW200=4),0,IF(AW200=1,INDEX($DI$7:$DI$15,SUM(IF(M200&lt;$DH$7:$DH$15=TRUE,1,0))+1),VLOOKUP(M200,변환표준점수!$BH$8:$BS$62,'표점 계산기'!AW200+1,FALSE))))</f>
        <v>0</v>
      </c>
      <c r="BP200" s="35" t="e" cm="1">
        <f t="array" ref="BP200">INDEX($DP$24:$EO$31,COLUMN(C195),$AY200)</f>
        <v>#N/A</v>
      </c>
      <c r="BQ200" s="35" t="e" cm="1">
        <f t="array" ref="BQ200">INDEX($DP$24:$EO$31,COLUMN(D195),$AY200)</f>
        <v>#N/A</v>
      </c>
      <c r="BR200" s="35" t="e" cm="1">
        <f t="array" ref="BR200">INDEX($DP$24:$EO$31,COLUMN(E195),$AY200)</f>
        <v>#N/A</v>
      </c>
      <c r="BS200" s="35" t="e" cm="1">
        <f t="array" ref="BS200">INDEX($DP$24:$EO$31,COLUMN(F195),$AY200)</f>
        <v>#N/A</v>
      </c>
      <c r="BT200" s="35" t="e" cm="1">
        <f t="array" ref="BT200">INDEX($DP$24:$EO$31,COLUMN(G195),$AY200)</f>
        <v>#N/A</v>
      </c>
      <c r="BU200" s="35" t="e" cm="1">
        <f t="array" ref="BU200">INDEX($DP$24:$EO$31,COLUMN(H195),$AY200)</f>
        <v>#N/A</v>
      </c>
      <c r="BV200" s="59" t="str" cm="1">
        <f t="array" aca="1" ref="BV200:BZ200" ca="1">IFERROR(ROUND(IF(IFERROR(BF200:BJ200/BF200:BJ200,0)=1,(IFERROR(AZ200:BD200*BP200,0)+IFERROR(BF200:BJ200*BQ200,0)+(SUM(BM200:BO200)-MIN(BM200:BO200))*BR200+BK200*BS200+BL200*BT200)*BU200+BK200*(1-BS200)+BL200*(1-BT200)+IF(AW200=1,BO200,0),""),2),"")</f>
        <v/>
      </c>
      <c r="BW200" s="48" t="str">
        <f ca="1"/>
        <v/>
      </c>
      <c r="BX200" s="48" t="str">
        <f ca="1"/>
        <v/>
      </c>
      <c r="BY200" s="48" t="str">
        <f ca="1"/>
        <v/>
      </c>
      <c r="BZ200" s="60" t="str">
        <f ca="1"/>
        <v/>
      </c>
      <c r="CA200" s="6"/>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6"/>
      <c r="DV200" s="6"/>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row>
    <row r="201" spans="1:162" x14ac:dyDescent="0.3">
      <c r="A201" s="5"/>
      <c r="B201" s="17" t="str">
        <f t="shared" si="74"/>
        <v/>
      </c>
      <c r="C201" s="23"/>
      <c r="D201" s="23"/>
      <c r="E201" s="23"/>
      <c r="F201" s="23"/>
      <c r="G201" s="23"/>
      <c r="H201" s="24"/>
      <c r="I201" s="24"/>
      <c r="J201" s="24"/>
      <c r="K201" s="24"/>
      <c r="L201" s="24"/>
      <c r="M201" s="24"/>
      <c r="N201" s="23"/>
      <c r="O201" s="24"/>
      <c r="P201" s="6"/>
      <c r="Q201" s="65">
        <f t="shared" si="75"/>
        <v>1</v>
      </c>
      <c r="R201" s="6" t="e">
        <f t="shared" ref="R201:R264" si="81">VLOOKUP(G201,$DB$7:$DC$15,2,FALSE)</f>
        <v>#N/A</v>
      </c>
      <c r="S201" s="6" t="e">
        <f t="shared" ref="S201:S264" si="82">VLOOKUP(H201,$DE$7:$DF$15,2,FALSE)</f>
        <v>#N/A</v>
      </c>
      <c r="T201" s="6" t="e">
        <f t="shared" ref="T201:T264" si="83">ROUND(IF(AND($DV$4=6,$DW$4=1),IF(N201=1,1.03,1),1)*IF(I201=0,VLOOKUP(K201,$DK$7:$DM$61,3,FALSE),VLOOKUP(I201,$DK$7:$DL$61,2,FALSE)),2)</f>
        <v>#N/A</v>
      </c>
      <c r="U201" s="6" t="e">
        <f t="shared" ref="U201:U264" si="84">ROUND(IF(AND($DV$4=6,$DW$4=1),IF(O201=1,1.03,1),1)*IF(J201=0,VLOOKUP(L201,$DK$7:$DM$61,3,FALSE),VLOOKUP(J201,$DK$7:$DL$61,2,FALSE)),2)</f>
        <v>#N/A</v>
      </c>
      <c r="V201" s="8" cm="1">
        <f t="array" ref="V201">IF(M201=0,0,IF(OR($DV$4=3,$DV$4=4),0,IF($DV$4=1,INDEX($DI$7:$DI$15,SUM(IF(M201&lt;$DH$7:$DH$15=TRUE,1,0))+1),VLOOKUP(M201,$DK$7:$DL$107,2,FALSE))))</f>
        <v>0</v>
      </c>
      <c r="W201" s="6" t="e">
        <f t="shared" si="73"/>
        <v>#N/A</v>
      </c>
      <c r="X201" s="65" cm="1">
        <f t="array" aca="1" ref="X201" ca="1">SUM(IF((IF(E201=0,INDIRECT(_xlfn.CONCAT($CQ$1,MATCH(F201,$CP$7:$CP$100,0)+6)):INDIRECT(_xlfn.CONCAT($CQ$1,MATCH(F201,$CP$7:$CP$100,0)+6+SUM(IF((F201=$CP$7:$CP$59)=TRUE,1,0))-1)),INDIRECT(_xlfn.CONCAT($CM$1,MATCH(E201,$CL$7:$CL$100,0)+6)):INDIRECT(_xlfn.CONCAT($CM$1,MATCH(E201,$CL$7:$CL$100,0)+6+SUM(IF((E201=$CL$7:$CL$59)=TRUE,1,0))-1)))*$S$3*$Q201)=0,0,1))</f>
        <v>2</v>
      </c>
      <c r="Y201" s="65" t="e" cm="1">
        <f t="array" aca="1" ref="Y201" ca="1">SUM(IF((TRANSPOSE(MMULT(MMULT(_xlfn.MUNIT(X201),IF(ROUND(MMULT(IF(E201=0,INDIRECT(_xlfn.CONCAT($CQ$1,MATCH(F201,$CP$7:$CP$100,0)+6)):INDIRECT(_xlfn.CONCAT($CQ$1,MATCH(F201,$CP$7:$CP$100,0)+6+SUM(IF((F201=$CP$7:$CP$59)=TRUE,1,0))-1)),INDIRECT(_xlfn.CONCAT($CM$1,MATCH(E201,$CL$7:$CL$100,0)+6)):INDIRECT(_xlfn.CONCAT($CM$1,MATCH(E201,$CL$7:$CL$100,0)+6+SUM(IF((E201=$CL$7:$CL$59)=TRUE,1,0))-1)))*$S$3*$Q201,1/TRANSPOSE(W201-INDIRECT(_xlfn.CONCAT($CI$1,MATCH(D201,$CH$7:$CH$100,0)+6)):INDIRECT(_xlfn.CONCAT($CI$1,MATCH(D201,$CH$7:$CH$100,0)+6+SUM(IF((D201=$CH$7:$CH$59)=TRUE,1,0))-1))*$R$3)),1)=1,1,0)),W201-INDIRECT(_xlfn.CONCAT($CI$1,MATCH(D201,$CH$7:$CH$100,0)+6)):INDIRECT(_xlfn.CONCAT($CI$1,MATCH(D201,$CH$7:$CH$100,0)+6+SUM(IF((D201=$CH$7:$CH$59)=TRUE,1,0))-1))*$R$3)))=0,0,1))</f>
        <v>#N/A</v>
      </c>
      <c r="Z201" s="65"/>
      <c r="AA201" s="65" t="str" cm="1">
        <f t="array" aca="1" ref="AA201" ca="1">IFERROR(ROUND(IF(_xlfn._xlws.SORT(TRANSPOSE(MMULT(MMULT(_xlfn.MUNIT(X201),IF(ROUND(MMULT(IF(E201=0,IF($DW$4=1,INDIRECT(_xlfn.CONCAT($CY$1,MATCH(F201,$CX$7:$CX$100,0)+6)):INDIRECT(_xlfn.CONCAT($CY$1,MATCH(F201,$CX$7:$CX$100,0)+6+SUM(IF((F201=$CX$7:$CX$59)=TRUE,1,0))-1)),INDIRECT(_xlfn.CONCAT($CQ$1,MATCH(F201,$CP$7:$CP$100,0)+6)):INDIRECT(_xlfn.CONCAT($CQ$1,MATCH(F201,$CP$7:$CP$100,0)+6+SUM(IF((F201=$CP$7:$CP$59)=TRUE,1,0))-1))),IF(OR($DW$4=2,$DW$4=3),INDIRECT(_xlfn.CONCAT($CU$1,MATCH(E201,$CT$7:$CT$100,0)+6)):INDIRECT(_xlfn.CONCAT($CU$1,MATCH(E201,$CT$7:$CT$100,0)+6+SUM(IF((E201=$CT$7:$CT$59)=TRUE,1,0))-1)),INDIRECT(_xlfn.CONCAT($CM$1,MATCH(E201,$CL$7:$CL$100,0)+6)):INDIRECT(_xlfn.CONCAT($CM$1,MATCH(E201,$CL$7:$CL$100,0)+6+SUM(IF((E201=$CL$7:$CL$59)=TRUE,1,0))-1))))*$S$3*IF(AND($DV$4=4,F201=0),1.1,1),1/TRANSPOSE(W201-INDIRECT(_xlfn.CONCAT($CI$1,MATCH(D201,$CH$7:$CH$100,0)+6)):INDIRECT(_xlfn.CONCAT($CI$1,MATCH(D201,$CH$7:$CH$100,0)+6+SUM(IF((D201=$CH$7:$CH$59)=TRUE,1,0))-1))*$R$3)),3)=1,1,0)),W201-INDIRECT(_xlfn.CONCAT($CI$1,MATCH(D201,$CH$7:$CH$100,0)+6)):INDIRECT(_xlfn.CONCAT($CI$1,MATCH(D201,$CH$7:$CH$100,0)+6+SUM(IF((D201=$CH$7:$CH$59)=TRUE,1,0))-1))*$R$3))/($S$3*$Q201),1,-1,TRUE)=0,"",_xlfn._xlws.SORT(TRANSPOSE(MMULT(MMULT(_xlfn.MUNIT(X201),IF(ROUND(MMULT(IF(E201=0,IF($DW$4=1,INDIRECT(_xlfn.CONCAT($CY$1,MATCH(F201,$CX$7:$CX$100,0)+6)):INDIRECT(_xlfn.CONCAT($CY$1,MATCH(F201,$CX$7:$CX$100,0)+6+SUM(IF((F201=$CX$7:$CX$59)=TRUE,1,0))-1)),INDIRECT(_xlfn.CONCAT($CQ$1,MATCH(F201,$CP$7:$CP$100,0)+6)):INDIRECT(_xlfn.CONCAT($CQ$1,MATCH(F201,$CP$7:$CP$100,0)+6+SUM(IF((F201=$CP$7:$CP$59)=TRUE,1,0))-1))),IF(OR($DW$4=2,$DW$4=3),INDIRECT(_xlfn.CONCAT($CU$1,MATCH(E201,$CT$7:$CT$100,0)+6)):INDIRECT(_xlfn.CONCAT($CU$1,MATCH(E201,$CT$7:$CT$100,0)+6+SUM(IF((E201=$CT$7:$CT$59)=TRUE,1,0))-1)),INDIRECT(_xlfn.CONCAT($CM$1,MATCH(E201,$CL$7:$CL$100,0)+6)):INDIRECT(_xlfn.CONCAT($CM$1,MATCH(E201,$CL$7:$CL$100,0)+6+SUM(IF((E201=$CL$7:$CL$59)=TRUE,1,0))-1))))*$S$3*IF(AND($DV$4=4,F201=0),1.1,1),1/TRANSPOSE(W201-INDIRECT(_xlfn.CONCAT($CI$1,MATCH(D201,$CH$7:$CH$100,0)+6)):INDIRECT(_xlfn.CONCAT($CI$1,MATCH(D201,$CH$7:$CH$100,0)+6+SUM(IF((D201=$CH$7:$CH$59)=TRUE,1,0))-1))*$R$3)),3)=1,1,0)),W201-INDIRECT(_xlfn.CONCAT($CI$1,MATCH(D201,$CH$7:$CH$100,0)+6)):INDIRECT(_xlfn.CONCAT($CI$1,MATCH(D201,$CH$7:$CH$100,0)+6+SUM(IF((D201=$CH$7:$CH$59)=TRUE,1,0))-1))*$R$3))/($S$3*$Q201),1,-1,TRUE)),1),"")</f>
        <v/>
      </c>
      <c r="AB201" s="65"/>
      <c r="AC201" s="65"/>
      <c r="AD201" s="65"/>
      <c r="AE201" s="65"/>
      <c r="AF201" s="65"/>
      <c r="AG201" s="65"/>
      <c r="AH201" s="65"/>
      <c r="AI201" s="6"/>
      <c r="AJ201" s="28" t="str">
        <f t="shared" ref="AJ201:AJ264" ca="1" si="85">IF(IF(AO201="",0,($W201-AO201*$S$3)/$R$3)=0,"",IF(AO201=0,0,($W201-AO201*$S$3)/$R$3))</f>
        <v/>
      </c>
      <c r="AK201" s="29" t="str">
        <f t="shared" ref="AK201:AK264" si="86">IF(IF(AP201="",0,($W201-AP201*$S$3)/$R$3)=0,"",IF(AP201=0,0,($W201-AP201*$S$3)/$R$3))</f>
        <v/>
      </c>
      <c r="AL201" s="29" t="str">
        <f t="shared" ref="AL201:AL264" si="87">IF(IF(AQ201="",0,($W201-AQ201*$S$3)/$R$3)=0,"",IF(AQ201=0,0,($W201-AQ201*$S$3)/$R$3))</f>
        <v/>
      </c>
      <c r="AM201" s="29" t="str">
        <f t="shared" ref="AM201:AM264" si="88">IF(IF(AR201="",0,($W201-AR201*$S$3)/$R$3)=0,"",IF(AR201=0,0,($W201-AR201*$S$3)/$R$3))</f>
        <v/>
      </c>
      <c r="AN201" s="112" t="str">
        <f t="shared" ref="AN201:AN264" si="89">IF(IF(AS201="",0,($W201-AS201*$S$3)/$R$3)=0,"",IF(AS201=0,0,($W201-AS201*$S$3)/$R$3))</f>
        <v/>
      </c>
      <c r="AO201" s="28" t="str">
        <f t="shared" ca="1" si="76"/>
        <v/>
      </c>
      <c r="AP201" s="29" t="str">
        <f t="shared" si="77"/>
        <v/>
      </c>
      <c r="AQ201" s="29" t="str">
        <f t="shared" si="78"/>
        <v/>
      </c>
      <c r="AR201" s="29" t="str">
        <f t="shared" si="79"/>
        <v/>
      </c>
      <c r="AS201" s="30" t="str">
        <f t="shared" si="80"/>
        <v/>
      </c>
      <c r="AT201" s="6"/>
      <c r="AU201" s="20"/>
      <c r="AV201" s="20"/>
      <c r="AW201" s="44">
        <f t="shared" si="70"/>
        <v>12</v>
      </c>
      <c r="AX201" s="35" t="e">
        <f t="shared" si="71"/>
        <v>#N/A</v>
      </c>
      <c r="AY201" s="35" t="e" cm="1">
        <f t="array" ref="AY201">_xlfn.XMATCH(1,IF(IF((AU201=$DP$24:$EO$24)=TRUE,1,0)+IF((AV201=$DP$25:$EO$25)=TRUE,1,0)=2,1,0))</f>
        <v>#N/A</v>
      </c>
      <c r="AZ201" s="35" t="str" cm="1">
        <f t="array" aca="1" ref="AZ201:BD201" ca="1">AJ201:AN201</f>
        <v/>
      </c>
      <c r="BA201" s="35" t="str">
        <f ca="1"/>
        <v/>
      </c>
      <c r="BB201" s="35" t="str">
        <f ca="1"/>
        <v/>
      </c>
      <c r="BC201" s="35" t="str">
        <f ca="1"/>
        <v/>
      </c>
      <c r="BD201" s="35" t="str">
        <f ca="1"/>
        <v/>
      </c>
      <c r="BE201" s="35">
        <f t="shared" si="72"/>
        <v>0</v>
      </c>
      <c r="BF201" s="35" t="e" cm="1">
        <f t="array" ref="BF201">IF(AND(BE201=1,AX201&lt;&gt;1),VLOOKUP(E201,변환표준점수!$H$8:$O$60,_xlfn.XMATCH('표점 계산기'!$AU201,변환표준점수!$I$6:$O$6)+1,FALSE),IF(AND($E201=0,$DW$4=1),INDEX($CQ$7:$CQ$73,SUM(IF(AO201=$CY$7:$CY$59,ROW($A$1:$A$50),0))),IF(AND($E201&lt;&gt;0,$DW$4&lt;&gt;1),INDEX($CM$7:$CM$73,SUM(IF(AO201=$CU$7:$CU$59,ROW($A$1:$A$50),0))),AO201:AS201)))</f>
        <v>#N/A</v>
      </c>
      <c r="BG201" s="35"/>
      <c r="BH201" s="35"/>
      <c r="BI201" s="35"/>
      <c r="BJ201" s="35"/>
      <c r="BK201" s="35" t="e">
        <f>VLOOKUP(G201,변환표준점수!$X$8:$AM$16,_xlfn.XMATCH(AU201,변환표준점수!$Y$5:$AM$5)+IF(OR(AW201=6,AW201=7,AW201=10,AW201=11),IF(AX201=1,0,1),0)+1,FALSE)</f>
        <v>#N/A</v>
      </c>
      <c r="BL201" s="35" t="e">
        <f>VLOOKUP(H201,변환표준점수!$AO$8:$BE$16,_xlfn.XMATCH(AU201,변환표준점수!$AP$5:$BE$5)+IF(OR(AW201=3,AW201=6,AW201=8,AW201=9,AW201=10),IF(AX201=1,0,1),0)+1,FALSE)</f>
        <v>#N/A</v>
      </c>
      <c r="BM201" s="35" t="e">
        <f>IF(I201=0,VLOOKUP(K201,변환표준점수!$BU$8:$CF$62,'표점 계산기'!$AW201+1,FALSE),VLOOKUP(I201,변환표준점수!$BH$8:$BS$62,'표점 계산기'!$AW201+1,FALSE))</f>
        <v>#N/A</v>
      </c>
      <c r="BN201" s="35" t="e">
        <f>IF(J201=0,VLOOKUP(L201,변환표준점수!$BU$8:$CF$62,'표점 계산기'!$AW201+1,FALSE),VLOOKUP(J201,변환표준점수!$BH$8:$BS$62,'표점 계산기'!$AW201+1,FALSE))</f>
        <v>#N/A</v>
      </c>
      <c r="BO201" s="35" cm="1">
        <f t="array" ref="BO201">IF(M201=0,0,IF(OR(AW201=3,AW201=4),0,IF(AW201=1,INDEX($DI$7:$DI$15,SUM(IF(M201&lt;$DH$7:$DH$15=TRUE,1,0))+1),VLOOKUP(M201,변환표준점수!$BH$8:$BS$62,'표점 계산기'!AW201+1,FALSE))))</f>
        <v>0</v>
      </c>
      <c r="BP201" s="35" t="e" cm="1">
        <f t="array" ref="BP201">INDEX($DP$24:$EO$31,COLUMN(C196),$AY201)</f>
        <v>#N/A</v>
      </c>
      <c r="BQ201" s="35" t="e" cm="1">
        <f t="array" ref="BQ201">INDEX($DP$24:$EO$31,COLUMN(D196),$AY201)</f>
        <v>#N/A</v>
      </c>
      <c r="BR201" s="35" t="e" cm="1">
        <f t="array" ref="BR201">INDEX($DP$24:$EO$31,COLUMN(E196),$AY201)</f>
        <v>#N/A</v>
      </c>
      <c r="BS201" s="35" t="e" cm="1">
        <f t="array" ref="BS201">INDEX($DP$24:$EO$31,COLUMN(F196),$AY201)</f>
        <v>#N/A</v>
      </c>
      <c r="BT201" s="35" t="e" cm="1">
        <f t="array" ref="BT201">INDEX($DP$24:$EO$31,COLUMN(G196),$AY201)</f>
        <v>#N/A</v>
      </c>
      <c r="BU201" s="35" t="e" cm="1">
        <f t="array" ref="BU201">INDEX($DP$24:$EO$31,COLUMN(H196),$AY201)</f>
        <v>#N/A</v>
      </c>
      <c r="BV201" s="59" t="str" cm="1">
        <f t="array" aca="1" ref="BV201:BZ201" ca="1">IFERROR(ROUND(IF(IFERROR(BF201:BJ201/BF201:BJ201,0)=1,(IFERROR(AZ201:BD201*BP201,0)+IFERROR(BF201:BJ201*BQ201,0)+(SUM(BM201:BO201)-MIN(BM201:BO201))*BR201+BK201*BS201+BL201*BT201)*BU201+BK201*(1-BS201)+BL201*(1-BT201)+IF(AW201=1,BO201,0),""),2),"")</f>
        <v/>
      </c>
      <c r="BW201" s="48" t="str">
        <f ca="1"/>
        <v/>
      </c>
      <c r="BX201" s="48" t="str">
        <f ca="1"/>
        <v/>
      </c>
      <c r="BY201" s="48" t="str">
        <f ca="1"/>
        <v/>
      </c>
      <c r="BZ201" s="60" t="str">
        <f ca="1"/>
        <v/>
      </c>
      <c r="CA201" s="6"/>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6"/>
      <c r="DV201" s="6"/>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row>
    <row r="202" spans="1:162" x14ac:dyDescent="0.3">
      <c r="A202" s="5"/>
      <c r="B202" s="17" t="str">
        <f t="shared" si="74"/>
        <v/>
      </c>
      <c r="C202" s="23"/>
      <c r="D202" s="23"/>
      <c r="E202" s="23"/>
      <c r="F202" s="23"/>
      <c r="G202" s="23"/>
      <c r="H202" s="24"/>
      <c r="I202" s="24"/>
      <c r="J202" s="24"/>
      <c r="K202" s="24"/>
      <c r="L202" s="24"/>
      <c r="M202" s="24"/>
      <c r="N202" s="23"/>
      <c r="O202" s="24"/>
      <c r="P202" s="6"/>
      <c r="Q202" s="65">
        <f t="shared" si="75"/>
        <v>1</v>
      </c>
      <c r="R202" s="6" t="e">
        <f t="shared" si="81"/>
        <v>#N/A</v>
      </c>
      <c r="S202" s="6" t="e">
        <f t="shared" si="82"/>
        <v>#N/A</v>
      </c>
      <c r="T202" s="6" t="e">
        <f t="shared" si="83"/>
        <v>#N/A</v>
      </c>
      <c r="U202" s="6" t="e">
        <f t="shared" si="84"/>
        <v>#N/A</v>
      </c>
      <c r="V202" s="8" cm="1">
        <f t="array" ref="V202">IF(M202=0,0,IF(OR($DV$4=3,$DV$4=4),0,IF($DV$4=1,INDEX($DI$7:$DI$15,SUM(IF(M202&lt;$DH$7:$DH$15=TRUE,1,0))+1),VLOOKUP(M202,$DK$7:$DL$107,2,FALSE))))</f>
        <v>0</v>
      </c>
      <c r="W202" s="6" t="e">
        <f t="shared" si="73"/>
        <v>#N/A</v>
      </c>
      <c r="X202" s="65" cm="1">
        <f t="array" aca="1" ref="X202" ca="1">SUM(IF((IF(E202=0,INDIRECT(_xlfn.CONCAT($CQ$1,MATCH(F202,$CP$7:$CP$100,0)+6)):INDIRECT(_xlfn.CONCAT($CQ$1,MATCH(F202,$CP$7:$CP$100,0)+6+SUM(IF((F202=$CP$7:$CP$59)=TRUE,1,0))-1)),INDIRECT(_xlfn.CONCAT($CM$1,MATCH(E202,$CL$7:$CL$100,0)+6)):INDIRECT(_xlfn.CONCAT($CM$1,MATCH(E202,$CL$7:$CL$100,0)+6+SUM(IF((E202=$CL$7:$CL$59)=TRUE,1,0))-1)))*$S$3*$Q202)=0,0,1))</f>
        <v>2</v>
      </c>
      <c r="Y202" s="65" t="e" cm="1">
        <f t="array" aca="1" ref="Y202" ca="1">SUM(IF((TRANSPOSE(MMULT(MMULT(_xlfn.MUNIT(X202),IF(ROUND(MMULT(IF(E202=0,INDIRECT(_xlfn.CONCAT($CQ$1,MATCH(F202,$CP$7:$CP$100,0)+6)):INDIRECT(_xlfn.CONCAT($CQ$1,MATCH(F202,$CP$7:$CP$100,0)+6+SUM(IF((F202=$CP$7:$CP$59)=TRUE,1,0))-1)),INDIRECT(_xlfn.CONCAT($CM$1,MATCH(E202,$CL$7:$CL$100,0)+6)):INDIRECT(_xlfn.CONCAT($CM$1,MATCH(E202,$CL$7:$CL$100,0)+6+SUM(IF((E202=$CL$7:$CL$59)=TRUE,1,0))-1)))*$S$3*$Q202,1/TRANSPOSE(W202-INDIRECT(_xlfn.CONCAT($CI$1,MATCH(D202,$CH$7:$CH$100,0)+6)):INDIRECT(_xlfn.CONCAT($CI$1,MATCH(D202,$CH$7:$CH$100,0)+6+SUM(IF((D202=$CH$7:$CH$59)=TRUE,1,0))-1))*$R$3)),1)=1,1,0)),W202-INDIRECT(_xlfn.CONCAT($CI$1,MATCH(D202,$CH$7:$CH$100,0)+6)):INDIRECT(_xlfn.CONCAT($CI$1,MATCH(D202,$CH$7:$CH$100,0)+6+SUM(IF((D202=$CH$7:$CH$59)=TRUE,1,0))-1))*$R$3)))=0,0,1))</f>
        <v>#N/A</v>
      </c>
      <c r="Z202" s="65"/>
      <c r="AA202" s="65" t="str" cm="1">
        <f t="array" aca="1" ref="AA202" ca="1">IFERROR(ROUND(IF(_xlfn._xlws.SORT(TRANSPOSE(MMULT(MMULT(_xlfn.MUNIT(X202),IF(ROUND(MMULT(IF(E202=0,IF($DW$4=1,INDIRECT(_xlfn.CONCAT($CY$1,MATCH(F202,$CX$7:$CX$100,0)+6)):INDIRECT(_xlfn.CONCAT($CY$1,MATCH(F202,$CX$7:$CX$100,0)+6+SUM(IF((F202=$CX$7:$CX$59)=TRUE,1,0))-1)),INDIRECT(_xlfn.CONCAT($CQ$1,MATCH(F202,$CP$7:$CP$100,0)+6)):INDIRECT(_xlfn.CONCAT($CQ$1,MATCH(F202,$CP$7:$CP$100,0)+6+SUM(IF((F202=$CP$7:$CP$59)=TRUE,1,0))-1))),IF(OR($DW$4=2,$DW$4=3),INDIRECT(_xlfn.CONCAT($CU$1,MATCH(E202,$CT$7:$CT$100,0)+6)):INDIRECT(_xlfn.CONCAT($CU$1,MATCH(E202,$CT$7:$CT$100,0)+6+SUM(IF((E202=$CT$7:$CT$59)=TRUE,1,0))-1)),INDIRECT(_xlfn.CONCAT($CM$1,MATCH(E202,$CL$7:$CL$100,0)+6)):INDIRECT(_xlfn.CONCAT($CM$1,MATCH(E202,$CL$7:$CL$100,0)+6+SUM(IF((E202=$CL$7:$CL$59)=TRUE,1,0))-1))))*$S$3*IF(AND($DV$4=4,F202=0),1.1,1),1/TRANSPOSE(W202-INDIRECT(_xlfn.CONCAT($CI$1,MATCH(D202,$CH$7:$CH$100,0)+6)):INDIRECT(_xlfn.CONCAT($CI$1,MATCH(D202,$CH$7:$CH$100,0)+6+SUM(IF((D202=$CH$7:$CH$59)=TRUE,1,0))-1))*$R$3)),3)=1,1,0)),W202-INDIRECT(_xlfn.CONCAT($CI$1,MATCH(D202,$CH$7:$CH$100,0)+6)):INDIRECT(_xlfn.CONCAT($CI$1,MATCH(D202,$CH$7:$CH$100,0)+6+SUM(IF((D202=$CH$7:$CH$59)=TRUE,1,0))-1))*$R$3))/($S$3*$Q202),1,-1,TRUE)=0,"",_xlfn._xlws.SORT(TRANSPOSE(MMULT(MMULT(_xlfn.MUNIT(X202),IF(ROUND(MMULT(IF(E202=0,IF($DW$4=1,INDIRECT(_xlfn.CONCAT($CY$1,MATCH(F202,$CX$7:$CX$100,0)+6)):INDIRECT(_xlfn.CONCAT($CY$1,MATCH(F202,$CX$7:$CX$100,0)+6+SUM(IF((F202=$CX$7:$CX$59)=TRUE,1,0))-1)),INDIRECT(_xlfn.CONCAT($CQ$1,MATCH(F202,$CP$7:$CP$100,0)+6)):INDIRECT(_xlfn.CONCAT($CQ$1,MATCH(F202,$CP$7:$CP$100,0)+6+SUM(IF((F202=$CP$7:$CP$59)=TRUE,1,0))-1))),IF(OR($DW$4=2,$DW$4=3),INDIRECT(_xlfn.CONCAT($CU$1,MATCH(E202,$CT$7:$CT$100,0)+6)):INDIRECT(_xlfn.CONCAT($CU$1,MATCH(E202,$CT$7:$CT$100,0)+6+SUM(IF((E202=$CT$7:$CT$59)=TRUE,1,0))-1)),INDIRECT(_xlfn.CONCAT($CM$1,MATCH(E202,$CL$7:$CL$100,0)+6)):INDIRECT(_xlfn.CONCAT($CM$1,MATCH(E202,$CL$7:$CL$100,0)+6+SUM(IF((E202=$CL$7:$CL$59)=TRUE,1,0))-1))))*$S$3*IF(AND($DV$4=4,F202=0),1.1,1),1/TRANSPOSE(W202-INDIRECT(_xlfn.CONCAT($CI$1,MATCH(D202,$CH$7:$CH$100,0)+6)):INDIRECT(_xlfn.CONCAT($CI$1,MATCH(D202,$CH$7:$CH$100,0)+6+SUM(IF((D202=$CH$7:$CH$59)=TRUE,1,0))-1))*$R$3)),3)=1,1,0)),W202-INDIRECT(_xlfn.CONCAT($CI$1,MATCH(D202,$CH$7:$CH$100,0)+6)):INDIRECT(_xlfn.CONCAT($CI$1,MATCH(D202,$CH$7:$CH$100,0)+6+SUM(IF((D202=$CH$7:$CH$59)=TRUE,1,0))-1))*$R$3))/($S$3*$Q202),1,-1,TRUE)),1),"")</f>
        <v/>
      </c>
      <c r="AB202" s="65"/>
      <c r="AC202" s="65"/>
      <c r="AD202" s="65"/>
      <c r="AE202" s="65"/>
      <c r="AF202" s="65"/>
      <c r="AG202" s="65"/>
      <c r="AH202" s="65"/>
      <c r="AI202" s="6"/>
      <c r="AJ202" s="28" t="str">
        <f t="shared" ca="1" si="85"/>
        <v/>
      </c>
      <c r="AK202" s="29" t="str">
        <f t="shared" si="86"/>
        <v/>
      </c>
      <c r="AL202" s="29" t="str">
        <f t="shared" si="87"/>
        <v/>
      </c>
      <c r="AM202" s="29" t="str">
        <f t="shared" si="88"/>
        <v/>
      </c>
      <c r="AN202" s="112" t="str">
        <f t="shared" si="89"/>
        <v/>
      </c>
      <c r="AO202" s="28" t="str">
        <f t="shared" ca="1" si="76"/>
        <v/>
      </c>
      <c r="AP202" s="29" t="str">
        <f t="shared" si="77"/>
        <v/>
      </c>
      <c r="AQ202" s="29" t="str">
        <f t="shared" si="78"/>
        <v/>
      </c>
      <c r="AR202" s="29" t="str">
        <f t="shared" si="79"/>
        <v/>
      </c>
      <c r="AS202" s="30" t="str">
        <f t="shared" si="80"/>
        <v/>
      </c>
      <c r="AT202" s="6"/>
      <c r="AU202" s="20"/>
      <c r="AV202" s="20"/>
      <c r="AW202" s="44">
        <f t="shared" si="70"/>
        <v>12</v>
      </c>
      <c r="AX202" s="35" t="e">
        <f t="shared" si="71"/>
        <v>#N/A</v>
      </c>
      <c r="AY202" s="35" t="e" cm="1">
        <f t="array" ref="AY202">_xlfn.XMATCH(1,IF(IF((AU202=$DP$24:$EO$24)=TRUE,1,0)+IF((AV202=$DP$25:$EO$25)=TRUE,1,0)=2,1,0))</f>
        <v>#N/A</v>
      </c>
      <c r="AZ202" s="35" t="str" cm="1">
        <f t="array" aca="1" ref="AZ202:BD202" ca="1">AJ202:AN202</f>
        <v/>
      </c>
      <c r="BA202" s="35" t="str">
        <f ca="1"/>
        <v/>
      </c>
      <c r="BB202" s="35" t="str">
        <f ca="1"/>
        <v/>
      </c>
      <c r="BC202" s="35" t="str">
        <f ca="1"/>
        <v/>
      </c>
      <c r="BD202" s="35" t="str">
        <f ca="1"/>
        <v/>
      </c>
      <c r="BE202" s="35">
        <f t="shared" si="72"/>
        <v>0</v>
      </c>
      <c r="BF202" s="35" t="e" cm="1">
        <f t="array" ref="BF202">IF(AND(BE202=1,AX202&lt;&gt;1),VLOOKUP(E202,변환표준점수!$H$8:$O$60,_xlfn.XMATCH('표점 계산기'!$AU202,변환표준점수!$I$6:$O$6)+1,FALSE),IF(AND($E202=0,$DW$4=1),INDEX($CQ$7:$CQ$73,SUM(IF(AO202=$CY$7:$CY$59,ROW($A$1:$A$50),0))),IF(AND($E202&lt;&gt;0,$DW$4&lt;&gt;1),INDEX($CM$7:$CM$73,SUM(IF(AO202=$CU$7:$CU$59,ROW($A$1:$A$50),0))),AO202:AS202)))</f>
        <v>#N/A</v>
      </c>
      <c r="BG202" s="35"/>
      <c r="BH202" s="35"/>
      <c r="BI202" s="35"/>
      <c r="BJ202" s="35"/>
      <c r="BK202" s="35" t="e">
        <f>VLOOKUP(G202,변환표준점수!$X$8:$AM$16,_xlfn.XMATCH(AU202,변환표준점수!$Y$5:$AM$5)+IF(OR(AW202=6,AW202=7,AW202=10,AW202=11),IF(AX202=1,0,1),0)+1,FALSE)</f>
        <v>#N/A</v>
      </c>
      <c r="BL202" s="35" t="e">
        <f>VLOOKUP(H202,변환표준점수!$AO$8:$BE$16,_xlfn.XMATCH(AU202,변환표준점수!$AP$5:$BE$5)+IF(OR(AW202=3,AW202=6,AW202=8,AW202=9,AW202=10),IF(AX202=1,0,1),0)+1,FALSE)</f>
        <v>#N/A</v>
      </c>
      <c r="BM202" s="35" t="e">
        <f>IF(I202=0,VLOOKUP(K202,변환표준점수!$BU$8:$CF$62,'표점 계산기'!$AW202+1,FALSE),VLOOKUP(I202,변환표준점수!$BH$8:$BS$62,'표점 계산기'!$AW202+1,FALSE))</f>
        <v>#N/A</v>
      </c>
      <c r="BN202" s="35" t="e">
        <f>IF(J202=0,VLOOKUP(L202,변환표준점수!$BU$8:$CF$62,'표점 계산기'!$AW202+1,FALSE),VLOOKUP(J202,변환표준점수!$BH$8:$BS$62,'표점 계산기'!$AW202+1,FALSE))</f>
        <v>#N/A</v>
      </c>
      <c r="BO202" s="35" cm="1">
        <f t="array" ref="BO202">IF(M202=0,0,IF(OR(AW202=3,AW202=4),0,IF(AW202=1,INDEX($DI$7:$DI$15,SUM(IF(M202&lt;$DH$7:$DH$15=TRUE,1,0))+1),VLOOKUP(M202,변환표준점수!$BH$8:$BS$62,'표점 계산기'!AW202+1,FALSE))))</f>
        <v>0</v>
      </c>
      <c r="BP202" s="35" t="e" cm="1">
        <f t="array" ref="BP202">INDEX($DP$24:$EO$31,COLUMN(C197),$AY202)</f>
        <v>#N/A</v>
      </c>
      <c r="BQ202" s="35" t="e" cm="1">
        <f t="array" ref="BQ202">INDEX($DP$24:$EO$31,COLUMN(D197),$AY202)</f>
        <v>#N/A</v>
      </c>
      <c r="BR202" s="35" t="e" cm="1">
        <f t="array" ref="BR202">INDEX($DP$24:$EO$31,COLUMN(E197),$AY202)</f>
        <v>#N/A</v>
      </c>
      <c r="BS202" s="35" t="e" cm="1">
        <f t="array" ref="BS202">INDEX($DP$24:$EO$31,COLUMN(F197),$AY202)</f>
        <v>#N/A</v>
      </c>
      <c r="BT202" s="35" t="e" cm="1">
        <f t="array" ref="BT202">INDEX($DP$24:$EO$31,COLUMN(G197),$AY202)</f>
        <v>#N/A</v>
      </c>
      <c r="BU202" s="35" t="e" cm="1">
        <f t="array" ref="BU202">INDEX($DP$24:$EO$31,COLUMN(H197),$AY202)</f>
        <v>#N/A</v>
      </c>
      <c r="BV202" s="59" t="str" cm="1">
        <f t="array" aca="1" ref="BV202:BZ202" ca="1">IFERROR(ROUND(IF(IFERROR(BF202:BJ202/BF202:BJ202,0)=1,(IFERROR(AZ202:BD202*BP202,0)+IFERROR(BF202:BJ202*BQ202,0)+(SUM(BM202:BO202)-MIN(BM202:BO202))*BR202+BK202*BS202+BL202*BT202)*BU202+BK202*(1-BS202)+BL202*(1-BT202)+IF(AW202=1,BO202,0),""),2),"")</f>
        <v/>
      </c>
      <c r="BW202" s="48" t="str">
        <f ca="1"/>
        <v/>
      </c>
      <c r="BX202" s="48" t="str">
        <f ca="1"/>
        <v/>
      </c>
      <c r="BY202" s="48" t="str">
        <f ca="1"/>
        <v/>
      </c>
      <c r="BZ202" s="60" t="str">
        <f ca="1"/>
        <v/>
      </c>
      <c r="CA202" s="6"/>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6"/>
      <c r="DV202" s="6"/>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row>
    <row r="203" spans="1:162" x14ac:dyDescent="0.3">
      <c r="A203" s="5"/>
      <c r="B203" s="17" t="str">
        <f t="shared" si="74"/>
        <v/>
      </c>
      <c r="C203" s="23"/>
      <c r="D203" s="23"/>
      <c r="E203" s="23"/>
      <c r="F203" s="23"/>
      <c r="G203" s="23"/>
      <c r="H203" s="24"/>
      <c r="I203" s="24"/>
      <c r="J203" s="24"/>
      <c r="K203" s="24"/>
      <c r="L203" s="24"/>
      <c r="M203" s="24"/>
      <c r="N203" s="23"/>
      <c r="O203" s="24"/>
      <c r="P203" s="6"/>
      <c r="Q203" s="65">
        <f t="shared" si="75"/>
        <v>1</v>
      </c>
      <c r="R203" s="6" t="e">
        <f t="shared" si="81"/>
        <v>#N/A</v>
      </c>
      <c r="S203" s="6" t="e">
        <f t="shared" si="82"/>
        <v>#N/A</v>
      </c>
      <c r="T203" s="6" t="e">
        <f t="shared" si="83"/>
        <v>#N/A</v>
      </c>
      <c r="U203" s="6" t="e">
        <f t="shared" si="84"/>
        <v>#N/A</v>
      </c>
      <c r="V203" s="8" cm="1">
        <f t="array" ref="V203">IF(M203=0,0,IF(OR($DV$4=3,$DV$4=4),0,IF($DV$4=1,INDEX($DI$7:$DI$15,SUM(IF(M203&lt;$DH$7:$DH$15=TRUE,1,0))+1),VLOOKUP(M203,$DK$7:$DL$107,2,FALSE))))</f>
        <v>0</v>
      </c>
      <c r="W203" s="6" t="e">
        <f t="shared" si="73"/>
        <v>#N/A</v>
      </c>
      <c r="X203" s="65" cm="1">
        <f t="array" aca="1" ref="X203" ca="1">SUM(IF((IF(E203=0,INDIRECT(_xlfn.CONCAT($CQ$1,MATCH(F203,$CP$7:$CP$100,0)+6)):INDIRECT(_xlfn.CONCAT($CQ$1,MATCH(F203,$CP$7:$CP$100,0)+6+SUM(IF((F203=$CP$7:$CP$59)=TRUE,1,0))-1)),INDIRECT(_xlfn.CONCAT($CM$1,MATCH(E203,$CL$7:$CL$100,0)+6)):INDIRECT(_xlfn.CONCAT($CM$1,MATCH(E203,$CL$7:$CL$100,0)+6+SUM(IF((E203=$CL$7:$CL$59)=TRUE,1,0))-1)))*$S$3*$Q203)=0,0,1))</f>
        <v>2</v>
      </c>
      <c r="Y203" s="65" t="e" cm="1">
        <f t="array" aca="1" ref="Y203" ca="1">SUM(IF((TRANSPOSE(MMULT(MMULT(_xlfn.MUNIT(X203),IF(ROUND(MMULT(IF(E203=0,INDIRECT(_xlfn.CONCAT($CQ$1,MATCH(F203,$CP$7:$CP$100,0)+6)):INDIRECT(_xlfn.CONCAT($CQ$1,MATCH(F203,$CP$7:$CP$100,0)+6+SUM(IF((F203=$CP$7:$CP$59)=TRUE,1,0))-1)),INDIRECT(_xlfn.CONCAT($CM$1,MATCH(E203,$CL$7:$CL$100,0)+6)):INDIRECT(_xlfn.CONCAT($CM$1,MATCH(E203,$CL$7:$CL$100,0)+6+SUM(IF((E203=$CL$7:$CL$59)=TRUE,1,0))-1)))*$S$3*$Q203,1/TRANSPOSE(W203-INDIRECT(_xlfn.CONCAT($CI$1,MATCH(D203,$CH$7:$CH$100,0)+6)):INDIRECT(_xlfn.CONCAT($CI$1,MATCH(D203,$CH$7:$CH$100,0)+6+SUM(IF((D203=$CH$7:$CH$59)=TRUE,1,0))-1))*$R$3)),1)=1,1,0)),W203-INDIRECT(_xlfn.CONCAT($CI$1,MATCH(D203,$CH$7:$CH$100,0)+6)):INDIRECT(_xlfn.CONCAT($CI$1,MATCH(D203,$CH$7:$CH$100,0)+6+SUM(IF((D203=$CH$7:$CH$59)=TRUE,1,0))-1))*$R$3)))=0,0,1))</f>
        <v>#N/A</v>
      </c>
      <c r="Z203" s="65"/>
      <c r="AA203" s="65" t="str" cm="1">
        <f t="array" aca="1" ref="AA203" ca="1">IFERROR(ROUND(IF(_xlfn._xlws.SORT(TRANSPOSE(MMULT(MMULT(_xlfn.MUNIT(X203),IF(ROUND(MMULT(IF(E203=0,IF($DW$4=1,INDIRECT(_xlfn.CONCAT($CY$1,MATCH(F203,$CX$7:$CX$100,0)+6)):INDIRECT(_xlfn.CONCAT($CY$1,MATCH(F203,$CX$7:$CX$100,0)+6+SUM(IF((F203=$CX$7:$CX$59)=TRUE,1,0))-1)),INDIRECT(_xlfn.CONCAT($CQ$1,MATCH(F203,$CP$7:$CP$100,0)+6)):INDIRECT(_xlfn.CONCAT($CQ$1,MATCH(F203,$CP$7:$CP$100,0)+6+SUM(IF((F203=$CP$7:$CP$59)=TRUE,1,0))-1))),IF(OR($DW$4=2,$DW$4=3),INDIRECT(_xlfn.CONCAT($CU$1,MATCH(E203,$CT$7:$CT$100,0)+6)):INDIRECT(_xlfn.CONCAT($CU$1,MATCH(E203,$CT$7:$CT$100,0)+6+SUM(IF((E203=$CT$7:$CT$59)=TRUE,1,0))-1)),INDIRECT(_xlfn.CONCAT($CM$1,MATCH(E203,$CL$7:$CL$100,0)+6)):INDIRECT(_xlfn.CONCAT($CM$1,MATCH(E203,$CL$7:$CL$100,0)+6+SUM(IF((E203=$CL$7:$CL$59)=TRUE,1,0))-1))))*$S$3*IF(AND($DV$4=4,F203=0),1.1,1),1/TRANSPOSE(W203-INDIRECT(_xlfn.CONCAT($CI$1,MATCH(D203,$CH$7:$CH$100,0)+6)):INDIRECT(_xlfn.CONCAT($CI$1,MATCH(D203,$CH$7:$CH$100,0)+6+SUM(IF((D203=$CH$7:$CH$59)=TRUE,1,0))-1))*$R$3)),3)=1,1,0)),W203-INDIRECT(_xlfn.CONCAT($CI$1,MATCH(D203,$CH$7:$CH$100,0)+6)):INDIRECT(_xlfn.CONCAT($CI$1,MATCH(D203,$CH$7:$CH$100,0)+6+SUM(IF((D203=$CH$7:$CH$59)=TRUE,1,0))-1))*$R$3))/($S$3*$Q203),1,-1,TRUE)=0,"",_xlfn._xlws.SORT(TRANSPOSE(MMULT(MMULT(_xlfn.MUNIT(X203),IF(ROUND(MMULT(IF(E203=0,IF($DW$4=1,INDIRECT(_xlfn.CONCAT($CY$1,MATCH(F203,$CX$7:$CX$100,0)+6)):INDIRECT(_xlfn.CONCAT($CY$1,MATCH(F203,$CX$7:$CX$100,0)+6+SUM(IF((F203=$CX$7:$CX$59)=TRUE,1,0))-1)),INDIRECT(_xlfn.CONCAT($CQ$1,MATCH(F203,$CP$7:$CP$100,0)+6)):INDIRECT(_xlfn.CONCAT($CQ$1,MATCH(F203,$CP$7:$CP$100,0)+6+SUM(IF((F203=$CP$7:$CP$59)=TRUE,1,0))-1))),IF(OR($DW$4=2,$DW$4=3),INDIRECT(_xlfn.CONCAT($CU$1,MATCH(E203,$CT$7:$CT$100,0)+6)):INDIRECT(_xlfn.CONCAT($CU$1,MATCH(E203,$CT$7:$CT$100,0)+6+SUM(IF((E203=$CT$7:$CT$59)=TRUE,1,0))-1)),INDIRECT(_xlfn.CONCAT($CM$1,MATCH(E203,$CL$7:$CL$100,0)+6)):INDIRECT(_xlfn.CONCAT($CM$1,MATCH(E203,$CL$7:$CL$100,0)+6+SUM(IF((E203=$CL$7:$CL$59)=TRUE,1,0))-1))))*$S$3*IF(AND($DV$4=4,F203=0),1.1,1),1/TRANSPOSE(W203-INDIRECT(_xlfn.CONCAT($CI$1,MATCH(D203,$CH$7:$CH$100,0)+6)):INDIRECT(_xlfn.CONCAT($CI$1,MATCH(D203,$CH$7:$CH$100,0)+6+SUM(IF((D203=$CH$7:$CH$59)=TRUE,1,0))-1))*$R$3)),3)=1,1,0)),W203-INDIRECT(_xlfn.CONCAT($CI$1,MATCH(D203,$CH$7:$CH$100,0)+6)):INDIRECT(_xlfn.CONCAT($CI$1,MATCH(D203,$CH$7:$CH$100,0)+6+SUM(IF((D203=$CH$7:$CH$59)=TRUE,1,0))-1))*$R$3))/($S$3*$Q203),1,-1,TRUE)),1),"")</f>
        <v/>
      </c>
      <c r="AB203" s="65"/>
      <c r="AC203" s="65"/>
      <c r="AD203" s="65"/>
      <c r="AE203" s="65"/>
      <c r="AF203" s="65"/>
      <c r="AG203" s="65"/>
      <c r="AH203" s="65"/>
      <c r="AI203" s="6"/>
      <c r="AJ203" s="28" t="str">
        <f t="shared" ca="1" si="85"/>
        <v/>
      </c>
      <c r="AK203" s="29" t="str">
        <f t="shared" si="86"/>
        <v/>
      </c>
      <c r="AL203" s="29" t="str">
        <f t="shared" si="87"/>
        <v/>
      </c>
      <c r="AM203" s="29" t="str">
        <f t="shared" si="88"/>
        <v/>
      </c>
      <c r="AN203" s="112" t="str">
        <f t="shared" si="89"/>
        <v/>
      </c>
      <c r="AO203" s="28" t="str">
        <f t="shared" ca="1" si="76"/>
        <v/>
      </c>
      <c r="AP203" s="29" t="str">
        <f t="shared" si="77"/>
        <v/>
      </c>
      <c r="AQ203" s="29" t="str">
        <f t="shared" si="78"/>
        <v/>
      </c>
      <c r="AR203" s="29" t="str">
        <f t="shared" si="79"/>
        <v/>
      </c>
      <c r="AS203" s="30" t="str">
        <f t="shared" si="80"/>
        <v/>
      </c>
      <c r="AT203" s="6"/>
      <c r="AU203" s="20"/>
      <c r="AV203" s="20"/>
      <c r="AW203" s="44">
        <f t="shared" si="70"/>
        <v>12</v>
      </c>
      <c r="AX203" s="35" t="e">
        <f t="shared" si="71"/>
        <v>#N/A</v>
      </c>
      <c r="AY203" s="35" t="e" cm="1">
        <f t="array" ref="AY203">_xlfn.XMATCH(1,IF(IF((AU203=$DP$24:$EO$24)=TRUE,1,0)+IF((AV203=$DP$25:$EO$25)=TRUE,1,0)=2,1,0))</f>
        <v>#N/A</v>
      </c>
      <c r="AZ203" s="35" t="str" cm="1">
        <f t="array" aca="1" ref="AZ203:BD203" ca="1">AJ203:AN203</f>
        <v/>
      </c>
      <c r="BA203" s="35" t="str">
        <f ca="1"/>
        <v/>
      </c>
      <c r="BB203" s="35" t="str">
        <f ca="1"/>
        <v/>
      </c>
      <c r="BC203" s="35" t="str">
        <f ca="1"/>
        <v/>
      </c>
      <c r="BD203" s="35" t="str">
        <f ca="1"/>
        <v/>
      </c>
      <c r="BE203" s="35">
        <f t="shared" si="72"/>
        <v>0</v>
      </c>
      <c r="BF203" s="35" t="e" cm="1">
        <f t="array" ref="BF203">IF(AND(BE203=1,AX203&lt;&gt;1),VLOOKUP(E203,변환표준점수!$H$8:$O$60,_xlfn.XMATCH('표점 계산기'!$AU203,변환표준점수!$I$6:$O$6)+1,FALSE),IF(AND($E203=0,$DW$4=1),INDEX($CQ$7:$CQ$73,SUM(IF(AO203=$CY$7:$CY$59,ROW($A$1:$A$50),0))),IF(AND($E203&lt;&gt;0,$DW$4&lt;&gt;1),INDEX($CM$7:$CM$73,SUM(IF(AO203=$CU$7:$CU$59,ROW($A$1:$A$50),0))),AO203:AS203)))</f>
        <v>#N/A</v>
      </c>
      <c r="BG203" s="35"/>
      <c r="BH203" s="35"/>
      <c r="BI203" s="35"/>
      <c r="BJ203" s="35"/>
      <c r="BK203" s="35" t="e">
        <f>VLOOKUP(G203,변환표준점수!$X$8:$AM$16,_xlfn.XMATCH(AU203,변환표준점수!$Y$5:$AM$5)+IF(OR(AW203=6,AW203=7,AW203=10,AW203=11),IF(AX203=1,0,1),0)+1,FALSE)</f>
        <v>#N/A</v>
      </c>
      <c r="BL203" s="35" t="e">
        <f>VLOOKUP(H203,변환표준점수!$AO$8:$BE$16,_xlfn.XMATCH(AU203,변환표준점수!$AP$5:$BE$5)+IF(OR(AW203=3,AW203=6,AW203=8,AW203=9,AW203=10),IF(AX203=1,0,1),0)+1,FALSE)</f>
        <v>#N/A</v>
      </c>
      <c r="BM203" s="35" t="e">
        <f>IF(I203=0,VLOOKUP(K203,변환표준점수!$BU$8:$CF$62,'표점 계산기'!$AW203+1,FALSE),VLOOKUP(I203,변환표준점수!$BH$8:$BS$62,'표점 계산기'!$AW203+1,FALSE))</f>
        <v>#N/A</v>
      </c>
      <c r="BN203" s="35" t="e">
        <f>IF(J203=0,VLOOKUP(L203,변환표준점수!$BU$8:$CF$62,'표점 계산기'!$AW203+1,FALSE),VLOOKUP(J203,변환표준점수!$BH$8:$BS$62,'표점 계산기'!$AW203+1,FALSE))</f>
        <v>#N/A</v>
      </c>
      <c r="BO203" s="35" cm="1">
        <f t="array" ref="BO203">IF(M203=0,0,IF(OR(AW203=3,AW203=4),0,IF(AW203=1,INDEX($DI$7:$DI$15,SUM(IF(M203&lt;$DH$7:$DH$15=TRUE,1,0))+1),VLOOKUP(M203,변환표준점수!$BH$8:$BS$62,'표점 계산기'!AW203+1,FALSE))))</f>
        <v>0</v>
      </c>
      <c r="BP203" s="35" t="e" cm="1">
        <f t="array" ref="BP203">INDEX($DP$24:$EO$31,COLUMN(C198),$AY203)</f>
        <v>#N/A</v>
      </c>
      <c r="BQ203" s="35" t="e" cm="1">
        <f t="array" ref="BQ203">INDEX($DP$24:$EO$31,COLUMN(D198),$AY203)</f>
        <v>#N/A</v>
      </c>
      <c r="BR203" s="35" t="e" cm="1">
        <f t="array" ref="BR203">INDEX($DP$24:$EO$31,COLUMN(E198),$AY203)</f>
        <v>#N/A</v>
      </c>
      <c r="BS203" s="35" t="e" cm="1">
        <f t="array" ref="BS203">INDEX($DP$24:$EO$31,COLUMN(F198),$AY203)</f>
        <v>#N/A</v>
      </c>
      <c r="BT203" s="35" t="e" cm="1">
        <f t="array" ref="BT203">INDEX($DP$24:$EO$31,COLUMN(G198),$AY203)</f>
        <v>#N/A</v>
      </c>
      <c r="BU203" s="35" t="e" cm="1">
        <f t="array" ref="BU203">INDEX($DP$24:$EO$31,COLUMN(H198),$AY203)</f>
        <v>#N/A</v>
      </c>
      <c r="BV203" s="59" t="str" cm="1">
        <f t="array" aca="1" ref="BV203:BZ203" ca="1">IFERROR(ROUND(IF(IFERROR(BF203:BJ203/BF203:BJ203,0)=1,(IFERROR(AZ203:BD203*BP203,0)+IFERROR(BF203:BJ203*BQ203,0)+(SUM(BM203:BO203)-MIN(BM203:BO203))*BR203+BK203*BS203+BL203*BT203)*BU203+BK203*(1-BS203)+BL203*(1-BT203)+IF(AW203=1,BO203,0),""),2),"")</f>
        <v/>
      </c>
      <c r="BW203" s="48" t="str">
        <f ca="1"/>
        <v/>
      </c>
      <c r="BX203" s="48" t="str">
        <f ca="1"/>
        <v/>
      </c>
      <c r="BY203" s="48" t="str">
        <f ca="1"/>
        <v/>
      </c>
      <c r="BZ203" s="60" t="str">
        <f ca="1"/>
        <v/>
      </c>
      <c r="CA203" s="6"/>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6"/>
      <c r="DV203" s="6"/>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row>
    <row r="204" spans="1:162" x14ac:dyDescent="0.3">
      <c r="A204" s="5"/>
      <c r="B204" s="17" t="str">
        <f t="shared" si="74"/>
        <v/>
      </c>
      <c r="C204" s="23"/>
      <c r="D204" s="23"/>
      <c r="E204" s="23"/>
      <c r="F204" s="23"/>
      <c r="G204" s="23"/>
      <c r="H204" s="24"/>
      <c r="I204" s="24"/>
      <c r="J204" s="24"/>
      <c r="K204" s="24"/>
      <c r="L204" s="24"/>
      <c r="M204" s="24"/>
      <c r="N204" s="23"/>
      <c r="O204" s="24"/>
      <c r="P204" s="6"/>
      <c r="Q204" s="65">
        <f t="shared" si="75"/>
        <v>1</v>
      </c>
      <c r="R204" s="6" t="e">
        <f t="shared" si="81"/>
        <v>#N/A</v>
      </c>
      <c r="S204" s="6" t="e">
        <f t="shared" si="82"/>
        <v>#N/A</v>
      </c>
      <c r="T204" s="6" t="e">
        <f t="shared" si="83"/>
        <v>#N/A</v>
      </c>
      <c r="U204" s="6" t="e">
        <f t="shared" si="84"/>
        <v>#N/A</v>
      </c>
      <c r="V204" s="8" cm="1">
        <f t="array" ref="V204">IF(M204=0,0,IF(OR($DV$4=3,$DV$4=4),0,IF($DV$4=1,INDEX($DI$7:$DI$15,SUM(IF(M204&lt;$DH$7:$DH$15=TRUE,1,0))+1),VLOOKUP(M204,$DK$7:$DL$107,2,FALSE))))</f>
        <v>0</v>
      </c>
      <c r="W204" s="6" t="e">
        <f t="shared" si="73"/>
        <v>#N/A</v>
      </c>
      <c r="X204" s="65" cm="1">
        <f t="array" aca="1" ref="X204" ca="1">SUM(IF((IF(E204=0,INDIRECT(_xlfn.CONCAT($CQ$1,MATCH(F204,$CP$7:$CP$100,0)+6)):INDIRECT(_xlfn.CONCAT($CQ$1,MATCH(F204,$CP$7:$CP$100,0)+6+SUM(IF((F204=$CP$7:$CP$59)=TRUE,1,0))-1)),INDIRECT(_xlfn.CONCAT($CM$1,MATCH(E204,$CL$7:$CL$100,0)+6)):INDIRECT(_xlfn.CONCAT($CM$1,MATCH(E204,$CL$7:$CL$100,0)+6+SUM(IF((E204=$CL$7:$CL$59)=TRUE,1,0))-1)))*$S$3*$Q204)=0,0,1))</f>
        <v>2</v>
      </c>
      <c r="Y204" s="65" t="e" cm="1">
        <f t="array" aca="1" ref="Y204" ca="1">SUM(IF((TRANSPOSE(MMULT(MMULT(_xlfn.MUNIT(X204),IF(ROUND(MMULT(IF(E204=0,INDIRECT(_xlfn.CONCAT($CQ$1,MATCH(F204,$CP$7:$CP$100,0)+6)):INDIRECT(_xlfn.CONCAT($CQ$1,MATCH(F204,$CP$7:$CP$100,0)+6+SUM(IF((F204=$CP$7:$CP$59)=TRUE,1,0))-1)),INDIRECT(_xlfn.CONCAT($CM$1,MATCH(E204,$CL$7:$CL$100,0)+6)):INDIRECT(_xlfn.CONCAT($CM$1,MATCH(E204,$CL$7:$CL$100,0)+6+SUM(IF((E204=$CL$7:$CL$59)=TRUE,1,0))-1)))*$S$3*$Q204,1/TRANSPOSE(W204-INDIRECT(_xlfn.CONCAT($CI$1,MATCH(D204,$CH$7:$CH$100,0)+6)):INDIRECT(_xlfn.CONCAT($CI$1,MATCH(D204,$CH$7:$CH$100,0)+6+SUM(IF((D204=$CH$7:$CH$59)=TRUE,1,0))-1))*$R$3)),1)=1,1,0)),W204-INDIRECT(_xlfn.CONCAT($CI$1,MATCH(D204,$CH$7:$CH$100,0)+6)):INDIRECT(_xlfn.CONCAT($CI$1,MATCH(D204,$CH$7:$CH$100,0)+6+SUM(IF((D204=$CH$7:$CH$59)=TRUE,1,0))-1))*$R$3)))=0,0,1))</f>
        <v>#N/A</v>
      </c>
      <c r="Z204" s="65"/>
      <c r="AA204" s="65" t="str" cm="1">
        <f t="array" aca="1" ref="AA204" ca="1">IFERROR(ROUND(IF(_xlfn._xlws.SORT(TRANSPOSE(MMULT(MMULT(_xlfn.MUNIT(X204),IF(ROUND(MMULT(IF(E204=0,IF($DW$4=1,INDIRECT(_xlfn.CONCAT($CY$1,MATCH(F204,$CX$7:$CX$100,0)+6)):INDIRECT(_xlfn.CONCAT($CY$1,MATCH(F204,$CX$7:$CX$100,0)+6+SUM(IF((F204=$CX$7:$CX$59)=TRUE,1,0))-1)),INDIRECT(_xlfn.CONCAT($CQ$1,MATCH(F204,$CP$7:$CP$100,0)+6)):INDIRECT(_xlfn.CONCAT($CQ$1,MATCH(F204,$CP$7:$CP$100,0)+6+SUM(IF((F204=$CP$7:$CP$59)=TRUE,1,0))-1))),IF(OR($DW$4=2,$DW$4=3),INDIRECT(_xlfn.CONCAT($CU$1,MATCH(E204,$CT$7:$CT$100,0)+6)):INDIRECT(_xlfn.CONCAT($CU$1,MATCH(E204,$CT$7:$CT$100,0)+6+SUM(IF((E204=$CT$7:$CT$59)=TRUE,1,0))-1)),INDIRECT(_xlfn.CONCAT($CM$1,MATCH(E204,$CL$7:$CL$100,0)+6)):INDIRECT(_xlfn.CONCAT($CM$1,MATCH(E204,$CL$7:$CL$100,0)+6+SUM(IF((E204=$CL$7:$CL$59)=TRUE,1,0))-1))))*$S$3*IF(AND($DV$4=4,F204=0),1.1,1),1/TRANSPOSE(W204-INDIRECT(_xlfn.CONCAT($CI$1,MATCH(D204,$CH$7:$CH$100,0)+6)):INDIRECT(_xlfn.CONCAT($CI$1,MATCH(D204,$CH$7:$CH$100,0)+6+SUM(IF((D204=$CH$7:$CH$59)=TRUE,1,0))-1))*$R$3)),3)=1,1,0)),W204-INDIRECT(_xlfn.CONCAT($CI$1,MATCH(D204,$CH$7:$CH$100,0)+6)):INDIRECT(_xlfn.CONCAT($CI$1,MATCH(D204,$CH$7:$CH$100,0)+6+SUM(IF((D204=$CH$7:$CH$59)=TRUE,1,0))-1))*$R$3))/($S$3*$Q204),1,-1,TRUE)=0,"",_xlfn._xlws.SORT(TRANSPOSE(MMULT(MMULT(_xlfn.MUNIT(X204),IF(ROUND(MMULT(IF(E204=0,IF($DW$4=1,INDIRECT(_xlfn.CONCAT($CY$1,MATCH(F204,$CX$7:$CX$100,0)+6)):INDIRECT(_xlfn.CONCAT($CY$1,MATCH(F204,$CX$7:$CX$100,0)+6+SUM(IF((F204=$CX$7:$CX$59)=TRUE,1,0))-1)),INDIRECT(_xlfn.CONCAT($CQ$1,MATCH(F204,$CP$7:$CP$100,0)+6)):INDIRECT(_xlfn.CONCAT($CQ$1,MATCH(F204,$CP$7:$CP$100,0)+6+SUM(IF((F204=$CP$7:$CP$59)=TRUE,1,0))-1))),IF(OR($DW$4=2,$DW$4=3),INDIRECT(_xlfn.CONCAT($CU$1,MATCH(E204,$CT$7:$CT$100,0)+6)):INDIRECT(_xlfn.CONCAT($CU$1,MATCH(E204,$CT$7:$CT$100,0)+6+SUM(IF((E204=$CT$7:$CT$59)=TRUE,1,0))-1)),INDIRECT(_xlfn.CONCAT($CM$1,MATCH(E204,$CL$7:$CL$100,0)+6)):INDIRECT(_xlfn.CONCAT($CM$1,MATCH(E204,$CL$7:$CL$100,0)+6+SUM(IF((E204=$CL$7:$CL$59)=TRUE,1,0))-1))))*$S$3*IF(AND($DV$4=4,F204=0),1.1,1),1/TRANSPOSE(W204-INDIRECT(_xlfn.CONCAT($CI$1,MATCH(D204,$CH$7:$CH$100,0)+6)):INDIRECT(_xlfn.CONCAT($CI$1,MATCH(D204,$CH$7:$CH$100,0)+6+SUM(IF((D204=$CH$7:$CH$59)=TRUE,1,0))-1))*$R$3)),3)=1,1,0)),W204-INDIRECT(_xlfn.CONCAT($CI$1,MATCH(D204,$CH$7:$CH$100,0)+6)):INDIRECT(_xlfn.CONCAT($CI$1,MATCH(D204,$CH$7:$CH$100,0)+6+SUM(IF((D204=$CH$7:$CH$59)=TRUE,1,0))-1))*$R$3))/($S$3*$Q204),1,-1,TRUE)),1),"")</f>
        <v/>
      </c>
      <c r="AB204" s="65"/>
      <c r="AC204" s="65"/>
      <c r="AD204" s="65"/>
      <c r="AE204" s="65"/>
      <c r="AF204" s="65"/>
      <c r="AG204" s="65"/>
      <c r="AH204" s="65"/>
      <c r="AI204" s="6"/>
      <c r="AJ204" s="28" t="str">
        <f t="shared" ca="1" si="85"/>
        <v/>
      </c>
      <c r="AK204" s="29" t="str">
        <f t="shared" si="86"/>
        <v/>
      </c>
      <c r="AL204" s="29" t="str">
        <f t="shared" si="87"/>
        <v/>
      </c>
      <c r="AM204" s="29" t="str">
        <f t="shared" si="88"/>
        <v/>
      </c>
      <c r="AN204" s="112" t="str">
        <f t="shared" si="89"/>
        <v/>
      </c>
      <c r="AO204" s="28" t="str">
        <f t="shared" ca="1" si="76"/>
        <v/>
      </c>
      <c r="AP204" s="29" t="str">
        <f t="shared" si="77"/>
        <v/>
      </c>
      <c r="AQ204" s="29" t="str">
        <f t="shared" si="78"/>
        <v/>
      </c>
      <c r="AR204" s="29" t="str">
        <f t="shared" si="79"/>
        <v/>
      </c>
      <c r="AS204" s="30" t="str">
        <f t="shared" si="80"/>
        <v/>
      </c>
      <c r="AT204" s="6"/>
      <c r="AU204" s="20"/>
      <c r="AV204" s="20"/>
      <c r="AW204" s="44">
        <f t="shared" si="70"/>
        <v>12</v>
      </c>
      <c r="AX204" s="35" t="e">
        <f t="shared" si="71"/>
        <v>#N/A</v>
      </c>
      <c r="AY204" s="35" t="e" cm="1">
        <f t="array" ref="AY204">_xlfn.XMATCH(1,IF(IF((AU204=$DP$24:$EO$24)=TRUE,1,0)+IF((AV204=$DP$25:$EO$25)=TRUE,1,0)=2,1,0))</f>
        <v>#N/A</v>
      </c>
      <c r="AZ204" s="35" t="str" cm="1">
        <f t="array" aca="1" ref="AZ204:BD204" ca="1">AJ204:AN204</f>
        <v/>
      </c>
      <c r="BA204" s="35" t="str">
        <f ca="1"/>
        <v/>
      </c>
      <c r="BB204" s="35" t="str">
        <f ca="1"/>
        <v/>
      </c>
      <c r="BC204" s="35" t="str">
        <f ca="1"/>
        <v/>
      </c>
      <c r="BD204" s="35" t="str">
        <f ca="1"/>
        <v/>
      </c>
      <c r="BE204" s="35">
        <f t="shared" si="72"/>
        <v>0</v>
      </c>
      <c r="BF204" s="35" t="e" cm="1">
        <f t="array" ref="BF204">IF(AND(BE204=1,AX204&lt;&gt;1),VLOOKUP(E204,변환표준점수!$H$8:$O$60,_xlfn.XMATCH('표점 계산기'!$AU204,변환표준점수!$I$6:$O$6)+1,FALSE),IF(AND($E204=0,$DW$4=1),INDEX($CQ$7:$CQ$73,SUM(IF(AO204=$CY$7:$CY$59,ROW($A$1:$A$50),0))),IF(AND($E204&lt;&gt;0,$DW$4&lt;&gt;1),INDEX($CM$7:$CM$73,SUM(IF(AO204=$CU$7:$CU$59,ROW($A$1:$A$50),0))),AO204:AS204)))</f>
        <v>#N/A</v>
      </c>
      <c r="BG204" s="35"/>
      <c r="BH204" s="35"/>
      <c r="BI204" s="35"/>
      <c r="BJ204" s="35"/>
      <c r="BK204" s="35" t="e">
        <f>VLOOKUP(G204,변환표준점수!$X$8:$AM$16,_xlfn.XMATCH(AU204,변환표준점수!$Y$5:$AM$5)+IF(OR(AW204=6,AW204=7,AW204=10,AW204=11),IF(AX204=1,0,1),0)+1,FALSE)</f>
        <v>#N/A</v>
      </c>
      <c r="BL204" s="35" t="e">
        <f>VLOOKUP(H204,변환표준점수!$AO$8:$BE$16,_xlfn.XMATCH(AU204,변환표준점수!$AP$5:$BE$5)+IF(OR(AW204=3,AW204=6,AW204=8,AW204=9,AW204=10),IF(AX204=1,0,1),0)+1,FALSE)</f>
        <v>#N/A</v>
      </c>
      <c r="BM204" s="35" t="e">
        <f>IF(I204=0,VLOOKUP(K204,변환표준점수!$BU$8:$CF$62,'표점 계산기'!$AW204+1,FALSE),VLOOKUP(I204,변환표준점수!$BH$8:$BS$62,'표점 계산기'!$AW204+1,FALSE))</f>
        <v>#N/A</v>
      </c>
      <c r="BN204" s="35" t="e">
        <f>IF(J204=0,VLOOKUP(L204,변환표준점수!$BU$8:$CF$62,'표점 계산기'!$AW204+1,FALSE),VLOOKUP(J204,변환표준점수!$BH$8:$BS$62,'표점 계산기'!$AW204+1,FALSE))</f>
        <v>#N/A</v>
      </c>
      <c r="BO204" s="35" cm="1">
        <f t="array" ref="BO204">IF(M204=0,0,IF(OR(AW204=3,AW204=4),0,IF(AW204=1,INDEX($DI$7:$DI$15,SUM(IF(M204&lt;$DH$7:$DH$15=TRUE,1,0))+1),VLOOKUP(M204,변환표준점수!$BH$8:$BS$62,'표점 계산기'!AW204+1,FALSE))))</f>
        <v>0</v>
      </c>
      <c r="BP204" s="35" t="e" cm="1">
        <f t="array" ref="BP204">INDEX($DP$24:$EO$31,COLUMN(C199),$AY204)</f>
        <v>#N/A</v>
      </c>
      <c r="BQ204" s="35" t="e" cm="1">
        <f t="array" ref="BQ204">INDEX($DP$24:$EO$31,COLUMN(D199),$AY204)</f>
        <v>#N/A</v>
      </c>
      <c r="BR204" s="35" t="e" cm="1">
        <f t="array" ref="BR204">INDEX($DP$24:$EO$31,COLUMN(E199),$AY204)</f>
        <v>#N/A</v>
      </c>
      <c r="BS204" s="35" t="e" cm="1">
        <f t="array" ref="BS204">INDEX($DP$24:$EO$31,COLUMN(F199),$AY204)</f>
        <v>#N/A</v>
      </c>
      <c r="BT204" s="35" t="e" cm="1">
        <f t="array" ref="BT204">INDEX($DP$24:$EO$31,COLUMN(G199),$AY204)</f>
        <v>#N/A</v>
      </c>
      <c r="BU204" s="35" t="e" cm="1">
        <f t="array" ref="BU204">INDEX($DP$24:$EO$31,COLUMN(H199),$AY204)</f>
        <v>#N/A</v>
      </c>
      <c r="BV204" s="59" t="str" cm="1">
        <f t="array" aca="1" ref="BV204:BZ204" ca="1">IFERROR(ROUND(IF(IFERROR(BF204:BJ204/BF204:BJ204,0)=1,(IFERROR(AZ204:BD204*BP204,0)+IFERROR(BF204:BJ204*BQ204,0)+(SUM(BM204:BO204)-MIN(BM204:BO204))*BR204+BK204*BS204+BL204*BT204)*BU204+BK204*(1-BS204)+BL204*(1-BT204)+IF(AW204=1,BO204,0),""),2),"")</f>
        <v/>
      </c>
      <c r="BW204" s="48" t="str">
        <f ca="1"/>
        <v/>
      </c>
      <c r="BX204" s="48" t="str">
        <f ca="1"/>
        <v/>
      </c>
      <c r="BY204" s="48" t="str">
        <f ca="1"/>
        <v/>
      </c>
      <c r="BZ204" s="60" t="str">
        <f ca="1"/>
        <v/>
      </c>
      <c r="CA204" s="6"/>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6"/>
      <c r="DV204" s="6"/>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row>
    <row r="205" spans="1:162" x14ac:dyDescent="0.3">
      <c r="A205" s="5"/>
      <c r="B205" s="17" t="str">
        <f t="shared" si="74"/>
        <v/>
      </c>
      <c r="C205" s="23"/>
      <c r="D205" s="23"/>
      <c r="E205" s="23"/>
      <c r="F205" s="23"/>
      <c r="G205" s="23"/>
      <c r="H205" s="24"/>
      <c r="I205" s="24"/>
      <c r="J205" s="24"/>
      <c r="K205" s="24"/>
      <c r="L205" s="24"/>
      <c r="M205" s="24"/>
      <c r="N205" s="23"/>
      <c r="O205" s="24"/>
      <c r="P205" s="6"/>
      <c r="Q205" s="65">
        <f t="shared" si="75"/>
        <v>1</v>
      </c>
      <c r="R205" s="6" t="e">
        <f t="shared" si="81"/>
        <v>#N/A</v>
      </c>
      <c r="S205" s="6" t="e">
        <f t="shared" si="82"/>
        <v>#N/A</v>
      </c>
      <c r="T205" s="6" t="e">
        <f t="shared" si="83"/>
        <v>#N/A</v>
      </c>
      <c r="U205" s="6" t="e">
        <f t="shared" si="84"/>
        <v>#N/A</v>
      </c>
      <c r="V205" s="8" cm="1">
        <f t="array" ref="V205">IF(M205=0,0,IF(OR($DV$4=3,$DV$4=4),0,IF($DV$4=1,INDEX($DI$7:$DI$15,SUM(IF(M205&lt;$DH$7:$DH$15=TRUE,1,0))+1),VLOOKUP(M205,$DK$7:$DL$107,2,FALSE))))</f>
        <v>0</v>
      </c>
      <c r="W205" s="6" t="e">
        <f t="shared" si="73"/>
        <v>#N/A</v>
      </c>
      <c r="X205" s="65" cm="1">
        <f t="array" aca="1" ref="X205" ca="1">SUM(IF((IF(E205=0,INDIRECT(_xlfn.CONCAT($CQ$1,MATCH(F205,$CP$7:$CP$100,0)+6)):INDIRECT(_xlfn.CONCAT($CQ$1,MATCH(F205,$CP$7:$CP$100,0)+6+SUM(IF((F205=$CP$7:$CP$59)=TRUE,1,0))-1)),INDIRECT(_xlfn.CONCAT($CM$1,MATCH(E205,$CL$7:$CL$100,0)+6)):INDIRECT(_xlfn.CONCAT($CM$1,MATCH(E205,$CL$7:$CL$100,0)+6+SUM(IF((E205=$CL$7:$CL$59)=TRUE,1,0))-1)))*$S$3*$Q205)=0,0,1))</f>
        <v>2</v>
      </c>
      <c r="Y205" s="65" t="e" cm="1">
        <f t="array" aca="1" ref="Y205" ca="1">SUM(IF((TRANSPOSE(MMULT(MMULT(_xlfn.MUNIT(X205),IF(ROUND(MMULT(IF(E205=0,INDIRECT(_xlfn.CONCAT($CQ$1,MATCH(F205,$CP$7:$CP$100,0)+6)):INDIRECT(_xlfn.CONCAT($CQ$1,MATCH(F205,$CP$7:$CP$100,0)+6+SUM(IF((F205=$CP$7:$CP$59)=TRUE,1,0))-1)),INDIRECT(_xlfn.CONCAT($CM$1,MATCH(E205,$CL$7:$CL$100,0)+6)):INDIRECT(_xlfn.CONCAT($CM$1,MATCH(E205,$CL$7:$CL$100,0)+6+SUM(IF((E205=$CL$7:$CL$59)=TRUE,1,0))-1)))*$S$3*$Q205,1/TRANSPOSE(W205-INDIRECT(_xlfn.CONCAT($CI$1,MATCH(D205,$CH$7:$CH$100,0)+6)):INDIRECT(_xlfn.CONCAT($CI$1,MATCH(D205,$CH$7:$CH$100,0)+6+SUM(IF((D205=$CH$7:$CH$59)=TRUE,1,0))-1))*$R$3)),1)=1,1,0)),W205-INDIRECT(_xlfn.CONCAT($CI$1,MATCH(D205,$CH$7:$CH$100,0)+6)):INDIRECT(_xlfn.CONCAT($CI$1,MATCH(D205,$CH$7:$CH$100,0)+6+SUM(IF((D205=$CH$7:$CH$59)=TRUE,1,0))-1))*$R$3)))=0,0,1))</f>
        <v>#N/A</v>
      </c>
      <c r="Z205" s="65"/>
      <c r="AA205" s="65" t="str" cm="1">
        <f t="array" aca="1" ref="AA205" ca="1">IFERROR(ROUND(IF(_xlfn._xlws.SORT(TRANSPOSE(MMULT(MMULT(_xlfn.MUNIT(X205),IF(ROUND(MMULT(IF(E205=0,IF($DW$4=1,INDIRECT(_xlfn.CONCAT($CY$1,MATCH(F205,$CX$7:$CX$100,0)+6)):INDIRECT(_xlfn.CONCAT($CY$1,MATCH(F205,$CX$7:$CX$100,0)+6+SUM(IF((F205=$CX$7:$CX$59)=TRUE,1,0))-1)),INDIRECT(_xlfn.CONCAT($CQ$1,MATCH(F205,$CP$7:$CP$100,0)+6)):INDIRECT(_xlfn.CONCAT($CQ$1,MATCH(F205,$CP$7:$CP$100,0)+6+SUM(IF((F205=$CP$7:$CP$59)=TRUE,1,0))-1))),IF(OR($DW$4=2,$DW$4=3),INDIRECT(_xlfn.CONCAT($CU$1,MATCH(E205,$CT$7:$CT$100,0)+6)):INDIRECT(_xlfn.CONCAT($CU$1,MATCH(E205,$CT$7:$CT$100,0)+6+SUM(IF((E205=$CT$7:$CT$59)=TRUE,1,0))-1)),INDIRECT(_xlfn.CONCAT($CM$1,MATCH(E205,$CL$7:$CL$100,0)+6)):INDIRECT(_xlfn.CONCAT($CM$1,MATCH(E205,$CL$7:$CL$100,0)+6+SUM(IF((E205=$CL$7:$CL$59)=TRUE,1,0))-1))))*$S$3*IF(AND($DV$4=4,F205=0),1.1,1),1/TRANSPOSE(W205-INDIRECT(_xlfn.CONCAT($CI$1,MATCH(D205,$CH$7:$CH$100,0)+6)):INDIRECT(_xlfn.CONCAT($CI$1,MATCH(D205,$CH$7:$CH$100,0)+6+SUM(IF((D205=$CH$7:$CH$59)=TRUE,1,0))-1))*$R$3)),3)=1,1,0)),W205-INDIRECT(_xlfn.CONCAT($CI$1,MATCH(D205,$CH$7:$CH$100,0)+6)):INDIRECT(_xlfn.CONCAT($CI$1,MATCH(D205,$CH$7:$CH$100,0)+6+SUM(IF((D205=$CH$7:$CH$59)=TRUE,1,0))-1))*$R$3))/($S$3*$Q205),1,-1,TRUE)=0,"",_xlfn._xlws.SORT(TRANSPOSE(MMULT(MMULT(_xlfn.MUNIT(X205),IF(ROUND(MMULT(IF(E205=0,IF($DW$4=1,INDIRECT(_xlfn.CONCAT($CY$1,MATCH(F205,$CX$7:$CX$100,0)+6)):INDIRECT(_xlfn.CONCAT($CY$1,MATCH(F205,$CX$7:$CX$100,0)+6+SUM(IF((F205=$CX$7:$CX$59)=TRUE,1,0))-1)),INDIRECT(_xlfn.CONCAT($CQ$1,MATCH(F205,$CP$7:$CP$100,0)+6)):INDIRECT(_xlfn.CONCAT($CQ$1,MATCH(F205,$CP$7:$CP$100,0)+6+SUM(IF((F205=$CP$7:$CP$59)=TRUE,1,0))-1))),IF(OR($DW$4=2,$DW$4=3),INDIRECT(_xlfn.CONCAT($CU$1,MATCH(E205,$CT$7:$CT$100,0)+6)):INDIRECT(_xlfn.CONCAT($CU$1,MATCH(E205,$CT$7:$CT$100,0)+6+SUM(IF((E205=$CT$7:$CT$59)=TRUE,1,0))-1)),INDIRECT(_xlfn.CONCAT($CM$1,MATCH(E205,$CL$7:$CL$100,0)+6)):INDIRECT(_xlfn.CONCAT($CM$1,MATCH(E205,$CL$7:$CL$100,0)+6+SUM(IF((E205=$CL$7:$CL$59)=TRUE,1,0))-1))))*$S$3*IF(AND($DV$4=4,F205=0),1.1,1),1/TRANSPOSE(W205-INDIRECT(_xlfn.CONCAT($CI$1,MATCH(D205,$CH$7:$CH$100,0)+6)):INDIRECT(_xlfn.CONCAT($CI$1,MATCH(D205,$CH$7:$CH$100,0)+6+SUM(IF((D205=$CH$7:$CH$59)=TRUE,1,0))-1))*$R$3)),3)=1,1,0)),W205-INDIRECT(_xlfn.CONCAT($CI$1,MATCH(D205,$CH$7:$CH$100,0)+6)):INDIRECT(_xlfn.CONCAT($CI$1,MATCH(D205,$CH$7:$CH$100,0)+6+SUM(IF((D205=$CH$7:$CH$59)=TRUE,1,0))-1))*$R$3))/($S$3*$Q205),1,-1,TRUE)),1),"")</f>
        <v/>
      </c>
      <c r="AB205" s="65"/>
      <c r="AC205" s="65"/>
      <c r="AD205" s="65"/>
      <c r="AE205" s="65"/>
      <c r="AF205" s="65"/>
      <c r="AG205" s="65"/>
      <c r="AH205" s="65"/>
      <c r="AI205" s="6"/>
      <c r="AJ205" s="28" t="str">
        <f t="shared" ca="1" si="85"/>
        <v/>
      </c>
      <c r="AK205" s="29" t="str">
        <f t="shared" si="86"/>
        <v/>
      </c>
      <c r="AL205" s="29" t="str">
        <f t="shared" si="87"/>
        <v/>
      </c>
      <c r="AM205" s="29" t="str">
        <f t="shared" si="88"/>
        <v/>
      </c>
      <c r="AN205" s="112" t="str">
        <f t="shared" si="89"/>
        <v/>
      </c>
      <c r="AO205" s="28" t="str">
        <f t="shared" ca="1" si="76"/>
        <v/>
      </c>
      <c r="AP205" s="29" t="str">
        <f t="shared" si="77"/>
        <v/>
      </c>
      <c r="AQ205" s="29" t="str">
        <f t="shared" si="78"/>
        <v/>
      </c>
      <c r="AR205" s="29" t="str">
        <f t="shared" si="79"/>
        <v/>
      </c>
      <c r="AS205" s="30" t="str">
        <f t="shared" si="80"/>
        <v/>
      </c>
      <c r="AT205" s="6"/>
      <c r="AU205" s="20"/>
      <c r="AV205" s="20"/>
      <c r="AW205" s="44">
        <f t="shared" si="70"/>
        <v>12</v>
      </c>
      <c r="AX205" s="35" t="e">
        <f t="shared" si="71"/>
        <v>#N/A</v>
      </c>
      <c r="AY205" s="35" t="e" cm="1">
        <f t="array" ref="AY205">_xlfn.XMATCH(1,IF(IF((AU205=$DP$24:$EO$24)=TRUE,1,0)+IF((AV205=$DP$25:$EO$25)=TRUE,1,0)=2,1,0))</f>
        <v>#N/A</v>
      </c>
      <c r="AZ205" s="35" t="str" cm="1">
        <f t="array" aca="1" ref="AZ205:BD205" ca="1">AJ205:AN205</f>
        <v/>
      </c>
      <c r="BA205" s="35" t="str">
        <f ca="1"/>
        <v/>
      </c>
      <c r="BB205" s="35" t="str">
        <f ca="1"/>
        <v/>
      </c>
      <c r="BC205" s="35" t="str">
        <f ca="1"/>
        <v/>
      </c>
      <c r="BD205" s="35" t="str">
        <f ca="1"/>
        <v/>
      </c>
      <c r="BE205" s="35">
        <f t="shared" si="72"/>
        <v>0</v>
      </c>
      <c r="BF205" s="35" t="e" cm="1">
        <f t="array" ref="BF205">IF(AND(BE205=1,AX205&lt;&gt;1),VLOOKUP(E205,변환표준점수!$H$8:$O$60,_xlfn.XMATCH('표점 계산기'!$AU205,변환표준점수!$I$6:$O$6)+1,FALSE),IF(AND($E205=0,$DW$4=1),INDEX($CQ$7:$CQ$73,SUM(IF(AO205=$CY$7:$CY$59,ROW($A$1:$A$50),0))),IF(AND($E205&lt;&gt;0,$DW$4&lt;&gt;1),INDEX($CM$7:$CM$73,SUM(IF(AO205=$CU$7:$CU$59,ROW($A$1:$A$50),0))),AO205:AS205)))</f>
        <v>#N/A</v>
      </c>
      <c r="BG205" s="35"/>
      <c r="BH205" s="35"/>
      <c r="BI205" s="35"/>
      <c r="BJ205" s="35"/>
      <c r="BK205" s="35" t="e">
        <f>VLOOKUP(G205,변환표준점수!$X$8:$AM$16,_xlfn.XMATCH(AU205,변환표준점수!$Y$5:$AM$5)+IF(OR(AW205=6,AW205=7,AW205=10,AW205=11),IF(AX205=1,0,1),0)+1,FALSE)</f>
        <v>#N/A</v>
      </c>
      <c r="BL205" s="35" t="e">
        <f>VLOOKUP(H205,변환표준점수!$AO$8:$BE$16,_xlfn.XMATCH(AU205,변환표준점수!$AP$5:$BE$5)+IF(OR(AW205=3,AW205=6,AW205=8,AW205=9,AW205=10),IF(AX205=1,0,1),0)+1,FALSE)</f>
        <v>#N/A</v>
      </c>
      <c r="BM205" s="35" t="e">
        <f>IF(I205=0,VLOOKUP(K205,변환표준점수!$BU$8:$CF$62,'표점 계산기'!$AW205+1,FALSE),VLOOKUP(I205,변환표준점수!$BH$8:$BS$62,'표점 계산기'!$AW205+1,FALSE))</f>
        <v>#N/A</v>
      </c>
      <c r="BN205" s="35" t="e">
        <f>IF(J205=0,VLOOKUP(L205,변환표준점수!$BU$8:$CF$62,'표점 계산기'!$AW205+1,FALSE),VLOOKUP(J205,변환표준점수!$BH$8:$BS$62,'표점 계산기'!$AW205+1,FALSE))</f>
        <v>#N/A</v>
      </c>
      <c r="BO205" s="35" cm="1">
        <f t="array" ref="BO205">IF(M205=0,0,IF(OR(AW205=3,AW205=4),0,IF(AW205=1,INDEX($DI$7:$DI$15,SUM(IF(M205&lt;$DH$7:$DH$15=TRUE,1,0))+1),VLOOKUP(M205,변환표준점수!$BH$8:$BS$62,'표점 계산기'!AW205+1,FALSE))))</f>
        <v>0</v>
      </c>
      <c r="BP205" s="35" t="e" cm="1">
        <f t="array" ref="BP205">INDEX($DP$24:$EO$31,COLUMN(C200),$AY205)</f>
        <v>#N/A</v>
      </c>
      <c r="BQ205" s="35" t="e" cm="1">
        <f t="array" ref="BQ205">INDEX($DP$24:$EO$31,COLUMN(D200),$AY205)</f>
        <v>#N/A</v>
      </c>
      <c r="BR205" s="35" t="e" cm="1">
        <f t="array" ref="BR205">INDEX($DP$24:$EO$31,COLUMN(E200),$AY205)</f>
        <v>#N/A</v>
      </c>
      <c r="BS205" s="35" t="e" cm="1">
        <f t="array" ref="BS205">INDEX($DP$24:$EO$31,COLUMN(F200),$AY205)</f>
        <v>#N/A</v>
      </c>
      <c r="BT205" s="35" t="e" cm="1">
        <f t="array" ref="BT205">INDEX($DP$24:$EO$31,COLUMN(G200),$AY205)</f>
        <v>#N/A</v>
      </c>
      <c r="BU205" s="35" t="e" cm="1">
        <f t="array" ref="BU205">INDEX($DP$24:$EO$31,COLUMN(H200),$AY205)</f>
        <v>#N/A</v>
      </c>
      <c r="BV205" s="59" t="str" cm="1">
        <f t="array" aca="1" ref="BV205:BZ205" ca="1">IFERROR(ROUND(IF(IFERROR(BF205:BJ205/BF205:BJ205,0)=1,(IFERROR(AZ205:BD205*BP205,0)+IFERROR(BF205:BJ205*BQ205,0)+(SUM(BM205:BO205)-MIN(BM205:BO205))*BR205+BK205*BS205+BL205*BT205)*BU205+BK205*(1-BS205)+BL205*(1-BT205)+IF(AW205=1,BO205,0),""),2),"")</f>
        <v/>
      </c>
      <c r="BW205" s="48" t="str">
        <f ca="1"/>
        <v/>
      </c>
      <c r="BX205" s="48" t="str">
        <f ca="1"/>
        <v/>
      </c>
      <c r="BY205" s="48" t="str">
        <f ca="1"/>
        <v/>
      </c>
      <c r="BZ205" s="60" t="str">
        <f ca="1"/>
        <v/>
      </c>
      <c r="CA205" s="6"/>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6"/>
      <c r="DV205" s="6"/>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row>
    <row r="206" spans="1:162" x14ac:dyDescent="0.3">
      <c r="A206" s="5"/>
      <c r="B206" s="17" t="str">
        <f t="shared" si="74"/>
        <v/>
      </c>
      <c r="C206" s="23"/>
      <c r="D206" s="23"/>
      <c r="E206" s="23"/>
      <c r="F206" s="23"/>
      <c r="G206" s="23"/>
      <c r="H206" s="24"/>
      <c r="I206" s="24"/>
      <c r="J206" s="24"/>
      <c r="K206" s="24"/>
      <c r="L206" s="24"/>
      <c r="M206" s="24"/>
      <c r="N206" s="23"/>
      <c r="O206" s="24"/>
      <c r="P206" s="6"/>
      <c r="Q206" s="65">
        <f t="shared" si="75"/>
        <v>1</v>
      </c>
      <c r="R206" s="6" t="e">
        <f t="shared" si="81"/>
        <v>#N/A</v>
      </c>
      <c r="S206" s="6" t="e">
        <f t="shared" si="82"/>
        <v>#N/A</v>
      </c>
      <c r="T206" s="6" t="e">
        <f t="shared" si="83"/>
        <v>#N/A</v>
      </c>
      <c r="U206" s="6" t="e">
        <f t="shared" si="84"/>
        <v>#N/A</v>
      </c>
      <c r="V206" s="8" cm="1">
        <f t="array" ref="V206">IF(M206=0,0,IF(OR($DV$4=3,$DV$4=4),0,IF($DV$4=1,INDEX($DI$7:$DI$15,SUM(IF(M206&lt;$DH$7:$DH$15=TRUE,1,0))+1),VLOOKUP(M206,$DK$7:$DL$107,2,FALSE))))</f>
        <v>0</v>
      </c>
      <c r="W206" s="6" t="e">
        <f t="shared" si="73"/>
        <v>#N/A</v>
      </c>
      <c r="X206" s="65" cm="1">
        <f t="array" aca="1" ref="X206" ca="1">SUM(IF((IF(E206=0,INDIRECT(_xlfn.CONCAT($CQ$1,MATCH(F206,$CP$7:$CP$100,0)+6)):INDIRECT(_xlfn.CONCAT($CQ$1,MATCH(F206,$CP$7:$CP$100,0)+6+SUM(IF((F206=$CP$7:$CP$59)=TRUE,1,0))-1)),INDIRECT(_xlfn.CONCAT($CM$1,MATCH(E206,$CL$7:$CL$100,0)+6)):INDIRECT(_xlfn.CONCAT($CM$1,MATCH(E206,$CL$7:$CL$100,0)+6+SUM(IF((E206=$CL$7:$CL$59)=TRUE,1,0))-1)))*$S$3*$Q206)=0,0,1))</f>
        <v>2</v>
      </c>
      <c r="Y206" s="65" t="e" cm="1">
        <f t="array" aca="1" ref="Y206" ca="1">SUM(IF((TRANSPOSE(MMULT(MMULT(_xlfn.MUNIT(X206),IF(ROUND(MMULT(IF(E206=0,INDIRECT(_xlfn.CONCAT($CQ$1,MATCH(F206,$CP$7:$CP$100,0)+6)):INDIRECT(_xlfn.CONCAT($CQ$1,MATCH(F206,$CP$7:$CP$100,0)+6+SUM(IF((F206=$CP$7:$CP$59)=TRUE,1,0))-1)),INDIRECT(_xlfn.CONCAT($CM$1,MATCH(E206,$CL$7:$CL$100,0)+6)):INDIRECT(_xlfn.CONCAT($CM$1,MATCH(E206,$CL$7:$CL$100,0)+6+SUM(IF((E206=$CL$7:$CL$59)=TRUE,1,0))-1)))*$S$3*$Q206,1/TRANSPOSE(W206-INDIRECT(_xlfn.CONCAT($CI$1,MATCH(D206,$CH$7:$CH$100,0)+6)):INDIRECT(_xlfn.CONCAT($CI$1,MATCH(D206,$CH$7:$CH$100,0)+6+SUM(IF((D206=$CH$7:$CH$59)=TRUE,1,0))-1))*$R$3)),1)=1,1,0)),W206-INDIRECT(_xlfn.CONCAT($CI$1,MATCH(D206,$CH$7:$CH$100,0)+6)):INDIRECT(_xlfn.CONCAT($CI$1,MATCH(D206,$CH$7:$CH$100,0)+6+SUM(IF((D206=$CH$7:$CH$59)=TRUE,1,0))-1))*$R$3)))=0,0,1))</f>
        <v>#N/A</v>
      </c>
      <c r="Z206" s="65"/>
      <c r="AA206" s="65" t="str" cm="1">
        <f t="array" aca="1" ref="AA206" ca="1">IFERROR(ROUND(IF(_xlfn._xlws.SORT(TRANSPOSE(MMULT(MMULT(_xlfn.MUNIT(X206),IF(ROUND(MMULT(IF(E206=0,IF($DW$4=1,INDIRECT(_xlfn.CONCAT($CY$1,MATCH(F206,$CX$7:$CX$100,0)+6)):INDIRECT(_xlfn.CONCAT($CY$1,MATCH(F206,$CX$7:$CX$100,0)+6+SUM(IF((F206=$CX$7:$CX$59)=TRUE,1,0))-1)),INDIRECT(_xlfn.CONCAT($CQ$1,MATCH(F206,$CP$7:$CP$100,0)+6)):INDIRECT(_xlfn.CONCAT($CQ$1,MATCH(F206,$CP$7:$CP$100,0)+6+SUM(IF((F206=$CP$7:$CP$59)=TRUE,1,0))-1))),IF(OR($DW$4=2,$DW$4=3),INDIRECT(_xlfn.CONCAT($CU$1,MATCH(E206,$CT$7:$CT$100,0)+6)):INDIRECT(_xlfn.CONCAT($CU$1,MATCH(E206,$CT$7:$CT$100,0)+6+SUM(IF((E206=$CT$7:$CT$59)=TRUE,1,0))-1)),INDIRECT(_xlfn.CONCAT($CM$1,MATCH(E206,$CL$7:$CL$100,0)+6)):INDIRECT(_xlfn.CONCAT($CM$1,MATCH(E206,$CL$7:$CL$100,0)+6+SUM(IF((E206=$CL$7:$CL$59)=TRUE,1,0))-1))))*$S$3*IF(AND($DV$4=4,F206=0),1.1,1),1/TRANSPOSE(W206-INDIRECT(_xlfn.CONCAT($CI$1,MATCH(D206,$CH$7:$CH$100,0)+6)):INDIRECT(_xlfn.CONCAT($CI$1,MATCH(D206,$CH$7:$CH$100,0)+6+SUM(IF((D206=$CH$7:$CH$59)=TRUE,1,0))-1))*$R$3)),3)=1,1,0)),W206-INDIRECT(_xlfn.CONCAT($CI$1,MATCH(D206,$CH$7:$CH$100,0)+6)):INDIRECT(_xlfn.CONCAT($CI$1,MATCH(D206,$CH$7:$CH$100,0)+6+SUM(IF((D206=$CH$7:$CH$59)=TRUE,1,0))-1))*$R$3))/($S$3*$Q206),1,-1,TRUE)=0,"",_xlfn._xlws.SORT(TRANSPOSE(MMULT(MMULT(_xlfn.MUNIT(X206),IF(ROUND(MMULT(IF(E206=0,IF($DW$4=1,INDIRECT(_xlfn.CONCAT($CY$1,MATCH(F206,$CX$7:$CX$100,0)+6)):INDIRECT(_xlfn.CONCAT($CY$1,MATCH(F206,$CX$7:$CX$100,0)+6+SUM(IF((F206=$CX$7:$CX$59)=TRUE,1,0))-1)),INDIRECT(_xlfn.CONCAT($CQ$1,MATCH(F206,$CP$7:$CP$100,0)+6)):INDIRECT(_xlfn.CONCAT($CQ$1,MATCH(F206,$CP$7:$CP$100,0)+6+SUM(IF((F206=$CP$7:$CP$59)=TRUE,1,0))-1))),IF(OR($DW$4=2,$DW$4=3),INDIRECT(_xlfn.CONCAT($CU$1,MATCH(E206,$CT$7:$CT$100,0)+6)):INDIRECT(_xlfn.CONCAT($CU$1,MATCH(E206,$CT$7:$CT$100,0)+6+SUM(IF((E206=$CT$7:$CT$59)=TRUE,1,0))-1)),INDIRECT(_xlfn.CONCAT($CM$1,MATCH(E206,$CL$7:$CL$100,0)+6)):INDIRECT(_xlfn.CONCAT($CM$1,MATCH(E206,$CL$7:$CL$100,0)+6+SUM(IF((E206=$CL$7:$CL$59)=TRUE,1,0))-1))))*$S$3*IF(AND($DV$4=4,F206=0),1.1,1),1/TRANSPOSE(W206-INDIRECT(_xlfn.CONCAT($CI$1,MATCH(D206,$CH$7:$CH$100,0)+6)):INDIRECT(_xlfn.CONCAT($CI$1,MATCH(D206,$CH$7:$CH$100,0)+6+SUM(IF((D206=$CH$7:$CH$59)=TRUE,1,0))-1))*$R$3)),3)=1,1,0)),W206-INDIRECT(_xlfn.CONCAT($CI$1,MATCH(D206,$CH$7:$CH$100,0)+6)):INDIRECT(_xlfn.CONCAT($CI$1,MATCH(D206,$CH$7:$CH$100,0)+6+SUM(IF((D206=$CH$7:$CH$59)=TRUE,1,0))-1))*$R$3))/($S$3*$Q206),1,-1,TRUE)),1),"")</f>
        <v/>
      </c>
      <c r="AB206" s="65"/>
      <c r="AC206" s="65"/>
      <c r="AD206" s="65"/>
      <c r="AE206" s="65"/>
      <c r="AF206" s="65"/>
      <c r="AG206" s="65"/>
      <c r="AH206" s="65"/>
      <c r="AI206" s="6"/>
      <c r="AJ206" s="28" t="str">
        <f t="shared" ca="1" si="85"/>
        <v/>
      </c>
      <c r="AK206" s="29" t="str">
        <f t="shared" si="86"/>
        <v/>
      </c>
      <c r="AL206" s="29" t="str">
        <f t="shared" si="87"/>
        <v/>
      </c>
      <c r="AM206" s="29" t="str">
        <f t="shared" si="88"/>
        <v/>
      </c>
      <c r="AN206" s="112" t="str">
        <f t="shared" si="89"/>
        <v/>
      </c>
      <c r="AO206" s="28" t="str">
        <f t="shared" ca="1" si="76"/>
        <v/>
      </c>
      <c r="AP206" s="29" t="str">
        <f t="shared" si="77"/>
        <v/>
      </c>
      <c r="AQ206" s="29" t="str">
        <f t="shared" si="78"/>
        <v/>
      </c>
      <c r="AR206" s="29" t="str">
        <f t="shared" si="79"/>
        <v/>
      </c>
      <c r="AS206" s="30" t="str">
        <f t="shared" si="80"/>
        <v/>
      </c>
      <c r="AT206" s="6"/>
      <c r="AU206" s="20"/>
      <c r="AV206" s="20"/>
      <c r="AW206" s="44">
        <f t="shared" si="70"/>
        <v>12</v>
      </c>
      <c r="AX206" s="35" t="e">
        <f t="shared" si="71"/>
        <v>#N/A</v>
      </c>
      <c r="AY206" s="35" t="e" cm="1">
        <f t="array" ref="AY206">_xlfn.XMATCH(1,IF(IF((AU206=$DP$24:$EO$24)=TRUE,1,0)+IF((AV206=$DP$25:$EO$25)=TRUE,1,0)=2,1,0))</f>
        <v>#N/A</v>
      </c>
      <c r="AZ206" s="35" t="str" cm="1">
        <f t="array" aca="1" ref="AZ206:BD206" ca="1">AJ206:AN206</f>
        <v/>
      </c>
      <c r="BA206" s="35" t="str">
        <f ca="1"/>
        <v/>
      </c>
      <c r="BB206" s="35" t="str">
        <f ca="1"/>
        <v/>
      </c>
      <c r="BC206" s="35" t="str">
        <f ca="1"/>
        <v/>
      </c>
      <c r="BD206" s="35" t="str">
        <f ca="1"/>
        <v/>
      </c>
      <c r="BE206" s="35">
        <f t="shared" si="72"/>
        <v>0</v>
      </c>
      <c r="BF206" s="35" t="e" cm="1">
        <f t="array" ref="BF206">IF(AND(BE206=1,AX206&lt;&gt;1),VLOOKUP(E206,변환표준점수!$H$8:$O$60,_xlfn.XMATCH('표점 계산기'!$AU206,변환표준점수!$I$6:$O$6)+1,FALSE),IF(AND($E206=0,$DW$4=1),INDEX($CQ$7:$CQ$73,SUM(IF(AO206=$CY$7:$CY$59,ROW($A$1:$A$50),0))),IF(AND($E206&lt;&gt;0,$DW$4&lt;&gt;1),INDEX($CM$7:$CM$73,SUM(IF(AO206=$CU$7:$CU$59,ROW($A$1:$A$50),0))),AO206:AS206)))</f>
        <v>#N/A</v>
      </c>
      <c r="BG206" s="35"/>
      <c r="BH206" s="35"/>
      <c r="BI206" s="35"/>
      <c r="BJ206" s="35"/>
      <c r="BK206" s="35" t="e">
        <f>VLOOKUP(G206,변환표준점수!$X$8:$AM$16,_xlfn.XMATCH(AU206,변환표준점수!$Y$5:$AM$5)+IF(OR(AW206=6,AW206=7,AW206=10,AW206=11),IF(AX206=1,0,1),0)+1,FALSE)</f>
        <v>#N/A</v>
      </c>
      <c r="BL206" s="35" t="e">
        <f>VLOOKUP(H206,변환표준점수!$AO$8:$BE$16,_xlfn.XMATCH(AU206,변환표준점수!$AP$5:$BE$5)+IF(OR(AW206=3,AW206=6,AW206=8,AW206=9,AW206=10),IF(AX206=1,0,1),0)+1,FALSE)</f>
        <v>#N/A</v>
      </c>
      <c r="BM206" s="35" t="e">
        <f>IF(I206=0,VLOOKUP(K206,변환표준점수!$BU$8:$CF$62,'표점 계산기'!$AW206+1,FALSE),VLOOKUP(I206,변환표준점수!$BH$8:$BS$62,'표점 계산기'!$AW206+1,FALSE))</f>
        <v>#N/A</v>
      </c>
      <c r="BN206" s="35" t="e">
        <f>IF(J206=0,VLOOKUP(L206,변환표준점수!$BU$8:$CF$62,'표점 계산기'!$AW206+1,FALSE),VLOOKUP(J206,변환표준점수!$BH$8:$BS$62,'표점 계산기'!$AW206+1,FALSE))</f>
        <v>#N/A</v>
      </c>
      <c r="BO206" s="35" cm="1">
        <f t="array" ref="BO206">IF(M206=0,0,IF(OR(AW206=3,AW206=4),0,IF(AW206=1,INDEX($DI$7:$DI$15,SUM(IF(M206&lt;$DH$7:$DH$15=TRUE,1,0))+1),VLOOKUP(M206,변환표준점수!$BH$8:$BS$62,'표점 계산기'!AW206+1,FALSE))))</f>
        <v>0</v>
      </c>
      <c r="BP206" s="35" t="e" cm="1">
        <f t="array" ref="BP206">INDEX($DP$24:$EO$31,COLUMN(C201),$AY206)</f>
        <v>#N/A</v>
      </c>
      <c r="BQ206" s="35" t="e" cm="1">
        <f t="array" ref="BQ206">INDEX($DP$24:$EO$31,COLUMN(D201),$AY206)</f>
        <v>#N/A</v>
      </c>
      <c r="BR206" s="35" t="e" cm="1">
        <f t="array" ref="BR206">INDEX($DP$24:$EO$31,COLUMN(E201),$AY206)</f>
        <v>#N/A</v>
      </c>
      <c r="BS206" s="35" t="e" cm="1">
        <f t="array" ref="BS206">INDEX($DP$24:$EO$31,COLUMN(F201),$AY206)</f>
        <v>#N/A</v>
      </c>
      <c r="BT206" s="35" t="e" cm="1">
        <f t="array" ref="BT206">INDEX($DP$24:$EO$31,COLUMN(G201),$AY206)</f>
        <v>#N/A</v>
      </c>
      <c r="BU206" s="35" t="e" cm="1">
        <f t="array" ref="BU206">INDEX($DP$24:$EO$31,COLUMN(H201),$AY206)</f>
        <v>#N/A</v>
      </c>
      <c r="BV206" s="59" t="str" cm="1">
        <f t="array" aca="1" ref="BV206:BZ206" ca="1">IFERROR(ROUND(IF(IFERROR(BF206:BJ206/BF206:BJ206,0)=1,(IFERROR(AZ206:BD206*BP206,0)+IFERROR(BF206:BJ206*BQ206,0)+(SUM(BM206:BO206)-MIN(BM206:BO206))*BR206+BK206*BS206+BL206*BT206)*BU206+BK206*(1-BS206)+BL206*(1-BT206)+IF(AW206=1,BO206,0),""),2),"")</f>
        <v/>
      </c>
      <c r="BW206" s="48" t="str">
        <f ca="1"/>
        <v/>
      </c>
      <c r="BX206" s="48" t="str">
        <f ca="1"/>
        <v/>
      </c>
      <c r="BY206" s="48" t="str">
        <f ca="1"/>
        <v/>
      </c>
      <c r="BZ206" s="60" t="str">
        <f ca="1"/>
        <v/>
      </c>
      <c r="CA206" s="6"/>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6"/>
      <c r="DV206" s="6"/>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row>
    <row r="207" spans="1:162" x14ac:dyDescent="0.3">
      <c r="A207" s="5"/>
      <c r="B207" s="17" t="str">
        <f t="shared" si="74"/>
        <v/>
      </c>
      <c r="C207" s="23"/>
      <c r="D207" s="23"/>
      <c r="E207" s="23"/>
      <c r="F207" s="23"/>
      <c r="G207" s="23"/>
      <c r="H207" s="24"/>
      <c r="I207" s="24"/>
      <c r="J207" s="24"/>
      <c r="K207" s="24"/>
      <c r="L207" s="24"/>
      <c r="M207" s="24"/>
      <c r="N207" s="23"/>
      <c r="O207" s="24"/>
      <c r="P207" s="6"/>
      <c r="Q207" s="65">
        <f t="shared" si="75"/>
        <v>1</v>
      </c>
      <c r="R207" s="6" t="e">
        <f t="shared" si="81"/>
        <v>#N/A</v>
      </c>
      <c r="S207" s="6" t="e">
        <f t="shared" si="82"/>
        <v>#N/A</v>
      </c>
      <c r="T207" s="6" t="e">
        <f t="shared" si="83"/>
        <v>#N/A</v>
      </c>
      <c r="U207" s="6" t="e">
        <f t="shared" si="84"/>
        <v>#N/A</v>
      </c>
      <c r="V207" s="8" cm="1">
        <f t="array" ref="V207">IF(M207=0,0,IF(OR($DV$4=3,$DV$4=4),0,IF($DV$4=1,INDEX($DI$7:$DI$15,SUM(IF(M207&lt;$DH$7:$DH$15=TRUE,1,0))+1),VLOOKUP(M207,$DK$7:$DL$107,2,FALSE))))</f>
        <v>0</v>
      </c>
      <c r="W207" s="6" t="e">
        <f t="shared" si="73"/>
        <v>#N/A</v>
      </c>
      <c r="X207" s="65" cm="1">
        <f t="array" aca="1" ref="X207" ca="1">SUM(IF((IF(E207=0,INDIRECT(_xlfn.CONCAT($CQ$1,MATCH(F207,$CP$7:$CP$100,0)+6)):INDIRECT(_xlfn.CONCAT($CQ$1,MATCH(F207,$CP$7:$CP$100,0)+6+SUM(IF((F207=$CP$7:$CP$59)=TRUE,1,0))-1)),INDIRECT(_xlfn.CONCAT($CM$1,MATCH(E207,$CL$7:$CL$100,0)+6)):INDIRECT(_xlfn.CONCAT($CM$1,MATCH(E207,$CL$7:$CL$100,0)+6+SUM(IF((E207=$CL$7:$CL$59)=TRUE,1,0))-1)))*$S$3*$Q207)=0,0,1))</f>
        <v>2</v>
      </c>
      <c r="Y207" s="65" t="e" cm="1">
        <f t="array" aca="1" ref="Y207" ca="1">SUM(IF((TRANSPOSE(MMULT(MMULT(_xlfn.MUNIT(X207),IF(ROUND(MMULT(IF(E207=0,INDIRECT(_xlfn.CONCAT($CQ$1,MATCH(F207,$CP$7:$CP$100,0)+6)):INDIRECT(_xlfn.CONCAT($CQ$1,MATCH(F207,$CP$7:$CP$100,0)+6+SUM(IF((F207=$CP$7:$CP$59)=TRUE,1,0))-1)),INDIRECT(_xlfn.CONCAT($CM$1,MATCH(E207,$CL$7:$CL$100,0)+6)):INDIRECT(_xlfn.CONCAT($CM$1,MATCH(E207,$CL$7:$CL$100,0)+6+SUM(IF((E207=$CL$7:$CL$59)=TRUE,1,0))-1)))*$S$3*$Q207,1/TRANSPOSE(W207-INDIRECT(_xlfn.CONCAT($CI$1,MATCH(D207,$CH$7:$CH$100,0)+6)):INDIRECT(_xlfn.CONCAT($CI$1,MATCH(D207,$CH$7:$CH$100,0)+6+SUM(IF((D207=$CH$7:$CH$59)=TRUE,1,0))-1))*$R$3)),1)=1,1,0)),W207-INDIRECT(_xlfn.CONCAT($CI$1,MATCH(D207,$CH$7:$CH$100,0)+6)):INDIRECT(_xlfn.CONCAT($CI$1,MATCH(D207,$CH$7:$CH$100,0)+6+SUM(IF((D207=$CH$7:$CH$59)=TRUE,1,0))-1))*$R$3)))=0,0,1))</f>
        <v>#N/A</v>
      </c>
      <c r="Z207" s="65"/>
      <c r="AA207" s="65" t="str" cm="1">
        <f t="array" aca="1" ref="AA207" ca="1">IFERROR(ROUND(IF(_xlfn._xlws.SORT(TRANSPOSE(MMULT(MMULT(_xlfn.MUNIT(X207),IF(ROUND(MMULT(IF(E207=0,IF($DW$4=1,INDIRECT(_xlfn.CONCAT($CY$1,MATCH(F207,$CX$7:$CX$100,0)+6)):INDIRECT(_xlfn.CONCAT($CY$1,MATCH(F207,$CX$7:$CX$100,0)+6+SUM(IF((F207=$CX$7:$CX$59)=TRUE,1,0))-1)),INDIRECT(_xlfn.CONCAT($CQ$1,MATCH(F207,$CP$7:$CP$100,0)+6)):INDIRECT(_xlfn.CONCAT($CQ$1,MATCH(F207,$CP$7:$CP$100,0)+6+SUM(IF((F207=$CP$7:$CP$59)=TRUE,1,0))-1))),IF(OR($DW$4=2,$DW$4=3),INDIRECT(_xlfn.CONCAT($CU$1,MATCH(E207,$CT$7:$CT$100,0)+6)):INDIRECT(_xlfn.CONCAT($CU$1,MATCH(E207,$CT$7:$CT$100,0)+6+SUM(IF((E207=$CT$7:$CT$59)=TRUE,1,0))-1)),INDIRECT(_xlfn.CONCAT($CM$1,MATCH(E207,$CL$7:$CL$100,0)+6)):INDIRECT(_xlfn.CONCAT($CM$1,MATCH(E207,$CL$7:$CL$100,0)+6+SUM(IF((E207=$CL$7:$CL$59)=TRUE,1,0))-1))))*$S$3*IF(AND($DV$4=4,F207=0),1.1,1),1/TRANSPOSE(W207-INDIRECT(_xlfn.CONCAT($CI$1,MATCH(D207,$CH$7:$CH$100,0)+6)):INDIRECT(_xlfn.CONCAT($CI$1,MATCH(D207,$CH$7:$CH$100,0)+6+SUM(IF((D207=$CH$7:$CH$59)=TRUE,1,0))-1))*$R$3)),3)=1,1,0)),W207-INDIRECT(_xlfn.CONCAT($CI$1,MATCH(D207,$CH$7:$CH$100,0)+6)):INDIRECT(_xlfn.CONCAT($CI$1,MATCH(D207,$CH$7:$CH$100,0)+6+SUM(IF((D207=$CH$7:$CH$59)=TRUE,1,0))-1))*$R$3))/($S$3*$Q207),1,-1,TRUE)=0,"",_xlfn._xlws.SORT(TRANSPOSE(MMULT(MMULT(_xlfn.MUNIT(X207),IF(ROUND(MMULT(IF(E207=0,IF($DW$4=1,INDIRECT(_xlfn.CONCAT($CY$1,MATCH(F207,$CX$7:$CX$100,0)+6)):INDIRECT(_xlfn.CONCAT($CY$1,MATCH(F207,$CX$7:$CX$100,0)+6+SUM(IF((F207=$CX$7:$CX$59)=TRUE,1,0))-1)),INDIRECT(_xlfn.CONCAT($CQ$1,MATCH(F207,$CP$7:$CP$100,0)+6)):INDIRECT(_xlfn.CONCAT($CQ$1,MATCH(F207,$CP$7:$CP$100,0)+6+SUM(IF((F207=$CP$7:$CP$59)=TRUE,1,0))-1))),IF(OR($DW$4=2,$DW$4=3),INDIRECT(_xlfn.CONCAT($CU$1,MATCH(E207,$CT$7:$CT$100,0)+6)):INDIRECT(_xlfn.CONCAT($CU$1,MATCH(E207,$CT$7:$CT$100,0)+6+SUM(IF((E207=$CT$7:$CT$59)=TRUE,1,0))-1)),INDIRECT(_xlfn.CONCAT($CM$1,MATCH(E207,$CL$7:$CL$100,0)+6)):INDIRECT(_xlfn.CONCAT($CM$1,MATCH(E207,$CL$7:$CL$100,0)+6+SUM(IF((E207=$CL$7:$CL$59)=TRUE,1,0))-1))))*$S$3*IF(AND($DV$4=4,F207=0),1.1,1),1/TRANSPOSE(W207-INDIRECT(_xlfn.CONCAT($CI$1,MATCH(D207,$CH$7:$CH$100,0)+6)):INDIRECT(_xlfn.CONCAT($CI$1,MATCH(D207,$CH$7:$CH$100,0)+6+SUM(IF((D207=$CH$7:$CH$59)=TRUE,1,0))-1))*$R$3)),3)=1,1,0)),W207-INDIRECT(_xlfn.CONCAT($CI$1,MATCH(D207,$CH$7:$CH$100,0)+6)):INDIRECT(_xlfn.CONCAT($CI$1,MATCH(D207,$CH$7:$CH$100,0)+6+SUM(IF((D207=$CH$7:$CH$59)=TRUE,1,0))-1))*$R$3))/($S$3*$Q207),1,-1,TRUE)),1),"")</f>
        <v/>
      </c>
      <c r="AB207" s="65"/>
      <c r="AC207" s="65"/>
      <c r="AD207" s="65"/>
      <c r="AE207" s="65"/>
      <c r="AF207" s="65"/>
      <c r="AG207" s="65"/>
      <c r="AH207" s="65"/>
      <c r="AI207" s="6"/>
      <c r="AJ207" s="28" t="str">
        <f t="shared" ca="1" si="85"/>
        <v/>
      </c>
      <c r="AK207" s="29" t="str">
        <f t="shared" si="86"/>
        <v/>
      </c>
      <c r="AL207" s="29" t="str">
        <f t="shared" si="87"/>
        <v/>
      </c>
      <c r="AM207" s="29" t="str">
        <f t="shared" si="88"/>
        <v/>
      </c>
      <c r="AN207" s="112" t="str">
        <f t="shared" si="89"/>
        <v/>
      </c>
      <c r="AO207" s="28" t="str">
        <f t="shared" ca="1" si="76"/>
        <v/>
      </c>
      <c r="AP207" s="29" t="str">
        <f t="shared" si="77"/>
        <v/>
      </c>
      <c r="AQ207" s="29" t="str">
        <f t="shared" si="78"/>
        <v/>
      </c>
      <c r="AR207" s="29" t="str">
        <f t="shared" si="79"/>
        <v/>
      </c>
      <c r="AS207" s="30" t="str">
        <f t="shared" si="80"/>
        <v/>
      </c>
      <c r="AT207" s="6"/>
      <c r="AU207" s="20"/>
      <c r="AV207" s="20"/>
      <c r="AW207" s="44">
        <f t="shared" si="70"/>
        <v>12</v>
      </c>
      <c r="AX207" s="35" t="e">
        <f t="shared" si="71"/>
        <v>#N/A</v>
      </c>
      <c r="AY207" s="35" t="e" cm="1">
        <f t="array" ref="AY207">_xlfn.XMATCH(1,IF(IF((AU207=$DP$24:$EO$24)=TRUE,1,0)+IF((AV207=$DP$25:$EO$25)=TRUE,1,0)=2,1,0))</f>
        <v>#N/A</v>
      </c>
      <c r="AZ207" s="35" t="str" cm="1">
        <f t="array" aca="1" ref="AZ207:BD207" ca="1">AJ207:AN207</f>
        <v/>
      </c>
      <c r="BA207" s="35" t="str">
        <f ca="1"/>
        <v/>
      </c>
      <c r="BB207" s="35" t="str">
        <f ca="1"/>
        <v/>
      </c>
      <c r="BC207" s="35" t="str">
        <f ca="1"/>
        <v/>
      </c>
      <c r="BD207" s="35" t="str">
        <f ca="1"/>
        <v/>
      </c>
      <c r="BE207" s="35">
        <f t="shared" si="72"/>
        <v>0</v>
      </c>
      <c r="BF207" s="35" t="e" cm="1">
        <f t="array" ref="BF207">IF(AND(BE207=1,AX207&lt;&gt;1),VLOOKUP(E207,변환표준점수!$H$8:$O$60,_xlfn.XMATCH('표점 계산기'!$AU207,변환표준점수!$I$6:$O$6)+1,FALSE),IF(AND($E207=0,$DW$4=1),INDEX($CQ$7:$CQ$73,SUM(IF(AO207=$CY$7:$CY$59,ROW($A$1:$A$50),0))),IF(AND($E207&lt;&gt;0,$DW$4&lt;&gt;1),INDEX($CM$7:$CM$73,SUM(IF(AO207=$CU$7:$CU$59,ROW($A$1:$A$50),0))),AO207:AS207)))</f>
        <v>#N/A</v>
      </c>
      <c r="BG207" s="35"/>
      <c r="BH207" s="35"/>
      <c r="BI207" s="35"/>
      <c r="BJ207" s="35"/>
      <c r="BK207" s="35" t="e">
        <f>VLOOKUP(G207,변환표준점수!$X$8:$AM$16,_xlfn.XMATCH(AU207,변환표준점수!$Y$5:$AM$5)+IF(OR(AW207=6,AW207=7,AW207=10,AW207=11),IF(AX207=1,0,1),0)+1,FALSE)</f>
        <v>#N/A</v>
      </c>
      <c r="BL207" s="35" t="e">
        <f>VLOOKUP(H207,변환표준점수!$AO$8:$BE$16,_xlfn.XMATCH(AU207,변환표준점수!$AP$5:$BE$5)+IF(OR(AW207=3,AW207=6,AW207=8,AW207=9,AW207=10),IF(AX207=1,0,1),0)+1,FALSE)</f>
        <v>#N/A</v>
      </c>
      <c r="BM207" s="35" t="e">
        <f>IF(I207=0,VLOOKUP(K207,변환표준점수!$BU$8:$CF$62,'표점 계산기'!$AW207+1,FALSE),VLOOKUP(I207,변환표준점수!$BH$8:$BS$62,'표점 계산기'!$AW207+1,FALSE))</f>
        <v>#N/A</v>
      </c>
      <c r="BN207" s="35" t="e">
        <f>IF(J207=0,VLOOKUP(L207,변환표준점수!$BU$8:$CF$62,'표점 계산기'!$AW207+1,FALSE),VLOOKUP(J207,변환표준점수!$BH$8:$BS$62,'표점 계산기'!$AW207+1,FALSE))</f>
        <v>#N/A</v>
      </c>
      <c r="BO207" s="35" cm="1">
        <f t="array" ref="BO207">IF(M207=0,0,IF(OR(AW207=3,AW207=4),0,IF(AW207=1,INDEX($DI$7:$DI$15,SUM(IF(M207&lt;$DH$7:$DH$15=TRUE,1,0))+1),VLOOKUP(M207,변환표준점수!$BH$8:$BS$62,'표점 계산기'!AW207+1,FALSE))))</f>
        <v>0</v>
      </c>
      <c r="BP207" s="35" t="e" cm="1">
        <f t="array" ref="BP207">INDEX($DP$24:$EO$31,COLUMN(C202),$AY207)</f>
        <v>#N/A</v>
      </c>
      <c r="BQ207" s="35" t="e" cm="1">
        <f t="array" ref="BQ207">INDEX($DP$24:$EO$31,COLUMN(D202),$AY207)</f>
        <v>#N/A</v>
      </c>
      <c r="BR207" s="35" t="e" cm="1">
        <f t="array" ref="BR207">INDEX($DP$24:$EO$31,COLUMN(E202),$AY207)</f>
        <v>#N/A</v>
      </c>
      <c r="BS207" s="35" t="e" cm="1">
        <f t="array" ref="BS207">INDEX($DP$24:$EO$31,COLUMN(F202),$AY207)</f>
        <v>#N/A</v>
      </c>
      <c r="BT207" s="35" t="e" cm="1">
        <f t="array" ref="BT207">INDEX($DP$24:$EO$31,COLUMN(G202),$AY207)</f>
        <v>#N/A</v>
      </c>
      <c r="BU207" s="35" t="e" cm="1">
        <f t="array" ref="BU207">INDEX($DP$24:$EO$31,COLUMN(H202),$AY207)</f>
        <v>#N/A</v>
      </c>
      <c r="BV207" s="59" t="str" cm="1">
        <f t="array" aca="1" ref="BV207:BZ207" ca="1">IFERROR(ROUND(IF(IFERROR(BF207:BJ207/BF207:BJ207,0)=1,(IFERROR(AZ207:BD207*BP207,0)+IFERROR(BF207:BJ207*BQ207,0)+(SUM(BM207:BO207)-MIN(BM207:BO207))*BR207+BK207*BS207+BL207*BT207)*BU207+BK207*(1-BS207)+BL207*(1-BT207)+IF(AW207=1,BO207,0),""),2),"")</f>
        <v/>
      </c>
      <c r="BW207" s="48" t="str">
        <f ca="1"/>
        <v/>
      </c>
      <c r="BX207" s="48" t="str">
        <f ca="1"/>
        <v/>
      </c>
      <c r="BY207" s="48" t="str">
        <f ca="1"/>
        <v/>
      </c>
      <c r="BZ207" s="60" t="str">
        <f ca="1"/>
        <v/>
      </c>
      <c r="CA207" s="6"/>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6"/>
      <c r="DV207" s="6"/>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row>
    <row r="208" spans="1:162" x14ac:dyDescent="0.3">
      <c r="A208" s="5"/>
      <c r="B208" s="17" t="str">
        <f t="shared" si="74"/>
        <v/>
      </c>
      <c r="C208" s="23"/>
      <c r="D208" s="23"/>
      <c r="E208" s="23"/>
      <c r="F208" s="23"/>
      <c r="G208" s="23"/>
      <c r="H208" s="24"/>
      <c r="I208" s="24"/>
      <c r="J208" s="24"/>
      <c r="K208" s="24"/>
      <c r="L208" s="24"/>
      <c r="M208" s="24"/>
      <c r="N208" s="23"/>
      <c r="O208" s="24"/>
      <c r="P208" s="6"/>
      <c r="Q208" s="65">
        <f t="shared" si="75"/>
        <v>1</v>
      </c>
      <c r="R208" s="6" t="e">
        <f t="shared" si="81"/>
        <v>#N/A</v>
      </c>
      <c r="S208" s="6" t="e">
        <f t="shared" si="82"/>
        <v>#N/A</v>
      </c>
      <c r="T208" s="6" t="e">
        <f t="shared" si="83"/>
        <v>#N/A</v>
      </c>
      <c r="U208" s="6" t="e">
        <f t="shared" si="84"/>
        <v>#N/A</v>
      </c>
      <c r="V208" s="8" cm="1">
        <f t="array" ref="V208">IF(M208=0,0,IF(OR($DV$4=3,$DV$4=4),0,IF($DV$4=1,INDEX($DI$7:$DI$15,SUM(IF(M208&lt;$DH$7:$DH$15=TRUE,1,0))+1),VLOOKUP(M208,$DK$7:$DL$107,2,FALSE))))</f>
        <v>0</v>
      </c>
      <c r="W208" s="6" t="e">
        <f t="shared" si="73"/>
        <v>#N/A</v>
      </c>
      <c r="X208" s="65" cm="1">
        <f t="array" aca="1" ref="X208" ca="1">SUM(IF((IF(E208=0,INDIRECT(_xlfn.CONCAT($CQ$1,MATCH(F208,$CP$7:$CP$100,0)+6)):INDIRECT(_xlfn.CONCAT($CQ$1,MATCH(F208,$CP$7:$CP$100,0)+6+SUM(IF((F208=$CP$7:$CP$59)=TRUE,1,0))-1)),INDIRECT(_xlfn.CONCAT($CM$1,MATCH(E208,$CL$7:$CL$100,0)+6)):INDIRECT(_xlfn.CONCAT($CM$1,MATCH(E208,$CL$7:$CL$100,0)+6+SUM(IF((E208=$CL$7:$CL$59)=TRUE,1,0))-1)))*$S$3*$Q208)=0,0,1))</f>
        <v>2</v>
      </c>
      <c r="Y208" s="65" t="e" cm="1">
        <f t="array" aca="1" ref="Y208" ca="1">SUM(IF((TRANSPOSE(MMULT(MMULT(_xlfn.MUNIT(X208),IF(ROUND(MMULT(IF(E208=0,INDIRECT(_xlfn.CONCAT($CQ$1,MATCH(F208,$CP$7:$CP$100,0)+6)):INDIRECT(_xlfn.CONCAT($CQ$1,MATCH(F208,$CP$7:$CP$100,0)+6+SUM(IF((F208=$CP$7:$CP$59)=TRUE,1,0))-1)),INDIRECT(_xlfn.CONCAT($CM$1,MATCH(E208,$CL$7:$CL$100,0)+6)):INDIRECT(_xlfn.CONCAT($CM$1,MATCH(E208,$CL$7:$CL$100,0)+6+SUM(IF((E208=$CL$7:$CL$59)=TRUE,1,0))-1)))*$S$3*$Q208,1/TRANSPOSE(W208-INDIRECT(_xlfn.CONCAT($CI$1,MATCH(D208,$CH$7:$CH$100,0)+6)):INDIRECT(_xlfn.CONCAT($CI$1,MATCH(D208,$CH$7:$CH$100,0)+6+SUM(IF((D208=$CH$7:$CH$59)=TRUE,1,0))-1))*$R$3)),1)=1,1,0)),W208-INDIRECT(_xlfn.CONCAT($CI$1,MATCH(D208,$CH$7:$CH$100,0)+6)):INDIRECT(_xlfn.CONCAT($CI$1,MATCH(D208,$CH$7:$CH$100,0)+6+SUM(IF((D208=$CH$7:$CH$59)=TRUE,1,0))-1))*$R$3)))=0,0,1))</f>
        <v>#N/A</v>
      </c>
      <c r="Z208" s="65"/>
      <c r="AA208" s="65" t="str" cm="1">
        <f t="array" aca="1" ref="AA208" ca="1">IFERROR(ROUND(IF(_xlfn._xlws.SORT(TRANSPOSE(MMULT(MMULT(_xlfn.MUNIT(X208),IF(ROUND(MMULT(IF(E208=0,IF($DW$4=1,INDIRECT(_xlfn.CONCAT($CY$1,MATCH(F208,$CX$7:$CX$100,0)+6)):INDIRECT(_xlfn.CONCAT($CY$1,MATCH(F208,$CX$7:$CX$100,0)+6+SUM(IF((F208=$CX$7:$CX$59)=TRUE,1,0))-1)),INDIRECT(_xlfn.CONCAT($CQ$1,MATCH(F208,$CP$7:$CP$100,0)+6)):INDIRECT(_xlfn.CONCAT($CQ$1,MATCH(F208,$CP$7:$CP$100,0)+6+SUM(IF((F208=$CP$7:$CP$59)=TRUE,1,0))-1))),IF(OR($DW$4=2,$DW$4=3),INDIRECT(_xlfn.CONCAT($CU$1,MATCH(E208,$CT$7:$CT$100,0)+6)):INDIRECT(_xlfn.CONCAT($CU$1,MATCH(E208,$CT$7:$CT$100,0)+6+SUM(IF((E208=$CT$7:$CT$59)=TRUE,1,0))-1)),INDIRECT(_xlfn.CONCAT($CM$1,MATCH(E208,$CL$7:$CL$100,0)+6)):INDIRECT(_xlfn.CONCAT($CM$1,MATCH(E208,$CL$7:$CL$100,0)+6+SUM(IF((E208=$CL$7:$CL$59)=TRUE,1,0))-1))))*$S$3*IF(AND($DV$4=4,F208=0),1.1,1),1/TRANSPOSE(W208-INDIRECT(_xlfn.CONCAT($CI$1,MATCH(D208,$CH$7:$CH$100,0)+6)):INDIRECT(_xlfn.CONCAT($CI$1,MATCH(D208,$CH$7:$CH$100,0)+6+SUM(IF((D208=$CH$7:$CH$59)=TRUE,1,0))-1))*$R$3)),3)=1,1,0)),W208-INDIRECT(_xlfn.CONCAT($CI$1,MATCH(D208,$CH$7:$CH$100,0)+6)):INDIRECT(_xlfn.CONCAT($CI$1,MATCH(D208,$CH$7:$CH$100,0)+6+SUM(IF((D208=$CH$7:$CH$59)=TRUE,1,0))-1))*$R$3))/($S$3*$Q208),1,-1,TRUE)=0,"",_xlfn._xlws.SORT(TRANSPOSE(MMULT(MMULT(_xlfn.MUNIT(X208),IF(ROUND(MMULT(IF(E208=0,IF($DW$4=1,INDIRECT(_xlfn.CONCAT($CY$1,MATCH(F208,$CX$7:$CX$100,0)+6)):INDIRECT(_xlfn.CONCAT($CY$1,MATCH(F208,$CX$7:$CX$100,0)+6+SUM(IF((F208=$CX$7:$CX$59)=TRUE,1,0))-1)),INDIRECT(_xlfn.CONCAT($CQ$1,MATCH(F208,$CP$7:$CP$100,0)+6)):INDIRECT(_xlfn.CONCAT($CQ$1,MATCH(F208,$CP$7:$CP$100,0)+6+SUM(IF((F208=$CP$7:$CP$59)=TRUE,1,0))-1))),IF(OR($DW$4=2,$DW$4=3),INDIRECT(_xlfn.CONCAT($CU$1,MATCH(E208,$CT$7:$CT$100,0)+6)):INDIRECT(_xlfn.CONCAT($CU$1,MATCH(E208,$CT$7:$CT$100,0)+6+SUM(IF((E208=$CT$7:$CT$59)=TRUE,1,0))-1)),INDIRECT(_xlfn.CONCAT($CM$1,MATCH(E208,$CL$7:$CL$100,0)+6)):INDIRECT(_xlfn.CONCAT($CM$1,MATCH(E208,$CL$7:$CL$100,0)+6+SUM(IF((E208=$CL$7:$CL$59)=TRUE,1,0))-1))))*$S$3*IF(AND($DV$4=4,F208=0),1.1,1),1/TRANSPOSE(W208-INDIRECT(_xlfn.CONCAT($CI$1,MATCH(D208,$CH$7:$CH$100,0)+6)):INDIRECT(_xlfn.CONCAT($CI$1,MATCH(D208,$CH$7:$CH$100,0)+6+SUM(IF((D208=$CH$7:$CH$59)=TRUE,1,0))-1))*$R$3)),3)=1,1,0)),W208-INDIRECT(_xlfn.CONCAT($CI$1,MATCH(D208,$CH$7:$CH$100,0)+6)):INDIRECT(_xlfn.CONCAT($CI$1,MATCH(D208,$CH$7:$CH$100,0)+6+SUM(IF((D208=$CH$7:$CH$59)=TRUE,1,0))-1))*$R$3))/($S$3*$Q208),1,-1,TRUE)),1),"")</f>
        <v/>
      </c>
      <c r="AB208" s="65"/>
      <c r="AC208" s="65"/>
      <c r="AD208" s="65"/>
      <c r="AE208" s="65"/>
      <c r="AF208" s="65"/>
      <c r="AG208" s="65"/>
      <c r="AH208" s="65"/>
      <c r="AI208" s="6"/>
      <c r="AJ208" s="28" t="str">
        <f t="shared" ca="1" si="85"/>
        <v/>
      </c>
      <c r="AK208" s="29" t="str">
        <f t="shared" si="86"/>
        <v/>
      </c>
      <c r="AL208" s="29" t="str">
        <f t="shared" si="87"/>
        <v/>
      </c>
      <c r="AM208" s="29" t="str">
        <f t="shared" si="88"/>
        <v/>
      </c>
      <c r="AN208" s="112" t="str">
        <f t="shared" si="89"/>
        <v/>
      </c>
      <c r="AO208" s="28" t="str">
        <f t="shared" ca="1" si="76"/>
        <v/>
      </c>
      <c r="AP208" s="29" t="str">
        <f t="shared" si="77"/>
        <v/>
      </c>
      <c r="AQ208" s="29" t="str">
        <f t="shared" si="78"/>
        <v/>
      </c>
      <c r="AR208" s="29" t="str">
        <f t="shared" si="79"/>
        <v/>
      </c>
      <c r="AS208" s="30" t="str">
        <f t="shared" si="80"/>
        <v/>
      </c>
      <c r="AT208" s="6"/>
      <c r="AU208" s="20"/>
      <c r="AV208" s="20"/>
      <c r="AW208" s="44">
        <f t="shared" si="70"/>
        <v>12</v>
      </c>
      <c r="AX208" s="35" t="e">
        <f t="shared" si="71"/>
        <v>#N/A</v>
      </c>
      <c r="AY208" s="35" t="e" cm="1">
        <f t="array" ref="AY208">_xlfn.XMATCH(1,IF(IF((AU208=$DP$24:$EO$24)=TRUE,1,0)+IF((AV208=$DP$25:$EO$25)=TRUE,1,0)=2,1,0))</f>
        <v>#N/A</v>
      </c>
      <c r="AZ208" s="35" t="str" cm="1">
        <f t="array" aca="1" ref="AZ208:BD208" ca="1">AJ208:AN208</f>
        <v/>
      </c>
      <c r="BA208" s="35" t="str">
        <f ca="1"/>
        <v/>
      </c>
      <c r="BB208" s="35" t="str">
        <f ca="1"/>
        <v/>
      </c>
      <c r="BC208" s="35" t="str">
        <f ca="1"/>
        <v/>
      </c>
      <c r="BD208" s="35" t="str">
        <f ca="1"/>
        <v/>
      </c>
      <c r="BE208" s="35">
        <f t="shared" si="72"/>
        <v>0</v>
      </c>
      <c r="BF208" s="35" t="e" cm="1">
        <f t="array" ref="BF208">IF(AND(BE208=1,AX208&lt;&gt;1),VLOOKUP(E208,변환표준점수!$H$8:$O$60,_xlfn.XMATCH('표점 계산기'!$AU208,변환표준점수!$I$6:$O$6)+1,FALSE),IF(AND($E208=0,$DW$4=1),INDEX($CQ$7:$CQ$73,SUM(IF(AO208=$CY$7:$CY$59,ROW($A$1:$A$50),0))),IF(AND($E208&lt;&gt;0,$DW$4&lt;&gt;1),INDEX($CM$7:$CM$73,SUM(IF(AO208=$CU$7:$CU$59,ROW($A$1:$A$50),0))),AO208:AS208)))</f>
        <v>#N/A</v>
      </c>
      <c r="BG208" s="35"/>
      <c r="BH208" s="35"/>
      <c r="BI208" s="35"/>
      <c r="BJ208" s="35"/>
      <c r="BK208" s="35" t="e">
        <f>VLOOKUP(G208,변환표준점수!$X$8:$AM$16,_xlfn.XMATCH(AU208,변환표준점수!$Y$5:$AM$5)+IF(OR(AW208=6,AW208=7,AW208=10,AW208=11),IF(AX208=1,0,1),0)+1,FALSE)</f>
        <v>#N/A</v>
      </c>
      <c r="BL208" s="35" t="e">
        <f>VLOOKUP(H208,변환표준점수!$AO$8:$BE$16,_xlfn.XMATCH(AU208,변환표준점수!$AP$5:$BE$5)+IF(OR(AW208=3,AW208=6,AW208=8,AW208=9,AW208=10),IF(AX208=1,0,1),0)+1,FALSE)</f>
        <v>#N/A</v>
      </c>
      <c r="BM208" s="35" t="e">
        <f>IF(I208=0,VLOOKUP(K208,변환표준점수!$BU$8:$CF$62,'표점 계산기'!$AW208+1,FALSE),VLOOKUP(I208,변환표준점수!$BH$8:$BS$62,'표점 계산기'!$AW208+1,FALSE))</f>
        <v>#N/A</v>
      </c>
      <c r="BN208" s="35" t="e">
        <f>IF(J208=0,VLOOKUP(L208,변환표준점수!$BU$8:$CF$62,'표점 계산기'!$AW208+1,FALSE),VLOOKUP(J208,변환표준점수!$BH$8:$BS$62,'표점 계산기'!$AW208+1,FALSE))</f>
        <v>#N/A</v>
      </c>
      <c r="BO208" s="35" cm="1">
        <f t="array" ref="BO208">IF(M208=0,0,IF(OR(AW208=3,AW208=4),0,IF(AW208=1,INDEX($DI$7:$DI$15,SUM(IF(M208&lt;$DH$7:$DH$15=TRUE,1,0))+1),VLOOKUP(M208,변환표준점수!$BH$8:$BS$62,'표점 계산기'!AW208+1,FALSE))))</f>
        <v>0</v>
      </c>
      <c r="BP208" s="35" t="e" cm="1">
        <f t="array" ref="BP208">INDEX($DP$24:$EO$31,COLUMN(C203),$AY208)</f>
        <v>#N/A</v>
      </c>
      <c r="BQ208" s="35" t="e" cm="1">
        <f t="array" ref="BQ208">INDEX($DP$24:$EO$31,COLUMN(D203),$AY208)</f>
        <v>#N/A</v>
      </c>
      <c r="BR208" s="35" t="e" cm="1">
        <f t="array" ref="BR208">INDEX($DP$24:$EO$31,COLUMN(E203),$AY208)</f>
        <v>#N/A</v>
      </c>
      <c r="BS208" s="35" t="e" cm="1">
        <f t="array" ref="BS208">INDEX($DP$24:$EO$31,COLUMN(F203),$AY208)</f>
        <v>#N/A</v>
      </c>
      <c r="BT208" s="35" t="e" cm="1">
        <f t="array" ref="BT208">INDEX($DP$24:$EO$31,COLUMN(G203),$AY208)</f>
        <v>#N/A</v>
      </c>
      <c r="BU208" s="35" t="e" cm="1">
        <f t="array" ref="BU208">INDEX($DP$24:$EO$31,COLUMN(H203),$AY208)</f>
        <v>#N/A</v>
      </c>
      <c r="BV208" s="59" t="str" cm="1">
        <f t="array" aca="1" ref="BV208:BZ208" ca="1">IFERROR(ROUND(IF(IFERROR(BF208:BJ208/BF208:BJ208,0)=1,(IFERROR(AZ208:BD208*BP208,0)+IFERROR(BF208:BJ208*BQ208,0)+(SUM(BM208:BO208)-MIN(BM208:BO208))*BR208+BK208*BS208+BL208*BT208)*BU208+BK208*(1-BS208)+BL208*(1-BT208)+IF(AW208=1,BO208,0),""),2),"")</f>
        <v/>
      </c>
      <c r="BW208" s="48" t="str">
        <f ca="1"/>
        <v/>
      </c>
      <c r="BX208" s="48" t="str">
        <f ca="1"/>
        <v/>
      </c>
      <c r="BY208" s="48" t="str">
        <f ca="1"/>
        <v/>
      </c>
      <c r="BZ208" s="60" t="str">
        <f ca="1"/>
        <v/>
      </c>
      <c r="CA208" s="6"/>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6"/>
      <c r="DV208" s="6"/>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row>
    <row r="209" spans="1:162" x14ac:dyDescent="0.3">
      <c r="A209" s="5"/>
      <c r="B209" s="17" t="str">
        <f t="shared" si="74"/>
        <v/>
      </c>
      <c r="C209" s="23"/>
      <c r="D209" s="23"/>
      <c r="E209" s="23"/>
      <c r="F209" s="23"/>
      <c r="G209" s="23"/>
      <c r="H209" s="24"/>
      <c r="I209" s="24"/>
      <c r="J209" s="24"/>
      <c r="K209" s="24"/>
      <c r="L209" s="24"/>
      <c r="M209" s="24"/>
      <c r="N209" s="23"/>
      <c r="O209" s="24"/>
      <c r="P209" s="6"/>
      <c r="Q209" s="65">
        <f t="shared" si="75"/>
        <v>1</v>
      </c>
      <c r="R209" s="6" t="e">
        <f t="shared" si="81"/>
        <v>#N/A</v>
      </c>
      <c r="S209" s="6" t="e">
        <f t="shared" si="82"/>
        <v>#N/A</v>
      </c>
      <c r="T209" s="6" t="e">
        <f t="shared" si="83"/>
        <v>#N/A</v>
      </c>
      <c r="U209" s="6" t="e">
        <f t="shared" si="84"/>
        <v>#N/A</v>
      </c>
      <c r="V209" s="8" cm="1">
        <f t="array" ref="V209">IF(M209=0,0,IF(OR($DV$4=3,$DV$4=4),0,IF($DV$4=1,INDEX($DI$7:$DI$15,SUM(IF(M209&lt;$DH$7:$DH$15=TRUE,1,0))+1),VLOOKUP(M209,$DK$7:$DL$107,2,FALSE))))</f>
        <v>0</v>
      </c>
      <c r="W209" s="6" t="e">
        <f t="shared" si="73"/>
        <v>#N/A</v>
      </c>
      <c r="X209" s="65" cm="1">
        <f t="array" aca="1" ref="X209" ca="1">SUM(IF((IF(E209=0,INDIRECT(_xlfn.CONCAT($CQ$1,MATCH(F209,$CP$7:$CP$100,0)+6)):INDIRECT(_xlfn.CONCAT($CQ$1,MATCH(F209,$CP$7:$CP$100,0)+6+SUM(IF((F209=$CP$7:$CP$59)=TRUE,1,0))-1)),INDIRECT(_xlfn.CONCAT($CM$1,MATCH(E209,$CL$7:$CL$100,0)+6)):INDIRECT(_xlfn.CONCAT($CM$1,MATCH(E209,$CL$7:$CL$100,0)+6+SUM(IF((E209=$CL$7:$CL$59)=TRUE,1,0))-1)))*$S$3*$Q209)=0,0,1))</f>
        <v>2</v>
      </c>
      <c r="Y209" s="65" t="e" cm="1">
        <f t="array" aca="1" ref="Y209" ca="1">SUM(IF((TRANSPOSE(MMULT(MMULT(_xlfn.MUNIT(X209),IF(ROUND(MMULT(IF(E209=0,INDIRECT(_xlfn.CONCAT($CQ$1,MATCH(F209,$CP$7:$CP$100,0)+6)):INDIRECT(_xlfn.CONCAT($CQ$1,MATCH(F209,$CP$7:$CP$100,0)+6+SUM(IF((F209=$CP$7:$CP$59)=TRUE,1,0))-1)),INDIRECT(_xlfn.CONCAT($CM$1,MATCH(E209,$CL$7:$CL$100,0)+6)):INDIRECT(_xlfn.CONCAT($CM$1,MATCH(E209,$CL$7:$CL$100,0)+6+SUM(IF((E209=$CL$7:$CL$59)=TRUE,1,0))-1)))*$S$3*$Q209,1/TRANSPOSE(W209-INDIRECT(_xlfn.CONCAT($CI$1,MATCH(D209,$CH$7:$CH$100,0)+6)):INDIRECT(_xlfn.CONCAT($CI$1,MATCH(D209,$CH$7:$CH$100,0)+6+SUM(IF((D209=$CH$7:$CH$59)=TRUE,1,0))-1))*$R$3)),1)=1,1,0)),W209-INDIRECT(_xlfn.CONCAT($CI$1,MATCH(D209,$CH$7:$CH$100,0)+6)):INDIRECT(_xlfn.CONCAT($CI$1,MATCH(D209,$CH$7:$CH$100,0)+6+SUM(IF((D209=$CH$7:$CH$59)=TRUE,1,0))-1))*$R$3)))=0,0,1))</f>
        <v>#N/A</v>
      </c>
      <c r="Z209" s="65"/>
      <c r="AA209" s="65" t="str" cm="1">
        <f t="array" aca="1" ref="AA209" ca="1">IFERROR(ROUND(IF(_xlfn._xlws.SORT(TRANSPOSE(MMULT(MMULT(_xlfn.MUNIT(X209),IF(ROUND(MMULT(IF(E209=0,IF($DW$4=1,INDIRECT(_xlfn.CONCAT($CY$1,MATCH(F209,$CX$7:$CX$100,0)+6)):INDIRECT(_xlfn.CONCAT($CY$1,MATCH(F209,$CX$7:$CX$100,0)+6+SUM(IF((F209=$CX$7:$CX$59)=TRUE,1,0))-1)),INDIRECT(_xlfn.CONCAT($CQ$1,MATCH(F209,$CP$7:$CP$100,0)+6)):INDIRECT(_xlfn.CONCAT($CQ$1,MATCH(F209,$CP$7:$CP$100,0)+6+SUM(IF((F209=$CP$7:$CP$59)=TRUE,1,0))-1))),IF(OR($DW$4=2,$DW$4=3),INDIRECT(_xlfn.CONCAT($CU$1,MATCH(E209,$CT$7:$CT$100,0)+6)):INDIRECT(_xlfn.CONCAT($CU$1,MATCH(E209,$CT$7:$CT$100,0)+6+SUM(IF((E209=$CT$7:$CT$59)=TRUE,1,0))-1)),INDIRECT(_xlfn.CONCAT($CM$1,MATCH(E209,$CL$7:$CL$100,0)+6)):INDIRECT(_xlfn.CONCAT($CM$1,MATCH(E209,$CL$7:$CL$100,0)+6+SUM(IF((E209=$CL$7:$CL$59)=TRUE,1,0))-1))))*$S$3*IF(AND($DV$4=4,F209=0),1.1,1),1/TRANSPOSE(W209-INDIRECT(_xlfn.CONCAT($CI$1,MATCH(D209,$CH$7:$CH$100,0)+6)):INDIRECT(_xlfn.CONCAT($CI$1,MATCH(D209,$CH$7:$CH$100,0)+6+SUM(IF((D209=$CH$7:$CH$59)=TRUE,1,0))-1))*$R$3)),3)=1,1,0)),W209-INDIRECT(_xlfn.CONCAT($CI$1,MATCH(D209,$CH$7:$CH$100,0)+6)):INDIRECT(_xlfn.CONCAT($CI$1,MATCH(D209,$CH$7:$CH$100,0)+6+SUM(IF((D209=$CH$7:$CH$59)=TRUE,1,0))-1))*$R$3))/($S$3*$Q209),1,-1,TRUE)=0,"",_xlfn._xlws.SORT(TRANSPOSE(MMULT(MMULT(_xlfn.MUNIT(X209),IF(ROUND(MMULT(IF(E209=0,IF($DW$4=1,INDIRECT(_xlfn.CONCAT($CY$1,MATCH(F209,$CX$7:$CX$100,0)+6)):INDIRECT(_xlfn.CONCAT($CY$1,MATCH(F209,$CX$7:$CX$100,0)+6+SUM(IF((F209=$CX$7:$CX$59)=TRUE,1,0))-1)),INDIRECT(_xlfn.CONCAT($CQ$1,MATCH(F209,$CP$7:$CP$100,0)+6)):INDIRECT(_xlfn.CONCAT($CQ$1,MATCH(F209,$CP$7:$CP$100,0)+6+SUM(IF((F209=$CP$7:$CP$59)=TRUE,1,0))-1))),IF(OR($DW$4=2,$DW$4=3),INDIRECT(_xlfn.CONCAT($CU$1,MATCH(E209,$CT$7:$CT$100,0)+6)):INDIRECT(_xlfn.CONCAT($CU$1,MATCH(E209,$CT$7:$CT$100,0)+6+SUM(IF((E209=$CT$7:$CT$59)=TRUE,1,0))-1)),INDIRECT(_xlfn.CONCAT($CM$1,MATCH(E209,$CL$7:$CL$100,0)+6)):INDIRECT(_xlfn.CONCAT($CM$1,MATCH(E209,$CL$7:$CL$100,0)+6+SUM(IF((E209=$CL$7:$CL$59)=TRUE,1,0))-1))))*$S$3*IF(AND($DV$4=4,F209=0),1.1,1),1/TRANSPOSE(W209-INDIRECT(_xlfn.CONCAT($CI$1,MATCH(D209,$CH$7:$CH$100,0)+6)):INDIRECT(_xlfn.CONCAT($CI$1,MATCH(D209,$CH$7:$CH$100,0)+6+SUM(IF((D209=$CH$7:$CH$59)=TRUE,1,0))-1))*$R$3)),3)=1,1,0)),W209-INDIRECT(_xlfn.CONCAT($CI$1,MATCH(D209,$CH$7:$CH$100,0)+6)):INDIRECT(_xlfn.CONCAT($CI$1,MATCH(D209,$CH$7:$CH$100,0)+6+SUM(IF((D209=$CH$7:$CH$59)=TRUE,1,0))-1))*$R$3))/($S$3*$Q209),1,-1,TRUE)),1),"")</f>
        <v/>
      </c>
      <c r="AB209" s="65"/>
      <c r="AC209" s="65"/>
      <c r="AD209" s="65"/>
      <c r="AE209" s="65"/>
      <c r="AF209" s="65"/>
      <c r="AG209" s="65"/>
      <c r="AH209" s="65"/>
      <c r="AI209" s="6"/>
      <c r="AJ209" s="28" t="str">
        <f t="shared" ca="1" si="85"/>
        <v/>
      </c>
      <c r="AK209" s="29" t="str">
        <f t="shared" si="86"/>
        <v/>
      </c>
      <c r="AL209" s="29" t="str">
        <f t="shared" si="87"/>
        <v/>
      </c>
      <c r="AM209" s="29" t="str">
        <f t="shared" si="88"/>
        <v/>
      </c>
      <c r="AN209" s="112" t="str">
        <f t="shared" si="89"/>
        <v/>
      </c>
      <c r="AO209" s="28" t="str">
        <f t="shared" ca="1" si="76"/>
        <v/>
      </c>
      <c r="AP209" s="29" t="str">
        <f t="shared" si="77"/>
        <v/>
      </c>
      <c r="AQ209" s="29" t="str">
        <f t="shared" si="78"/>
        <v/>
      </c>
      <c r="AR209" s="29" t="str">
        <f t="shared" si="79"/>
        <v/>
      </c>
      <c r="AS209" s="30" t="str">
        <f t="shared" si="80"/>
        <v/>
      </c>
      <c r="AT209" s="6"/>
      <c r="AU209" s="20"/>
      <c r="AV209" s="20"/>
      <c r="AW209" s="44">
        <f t="shared" si="70"/>
        <v>12</v>
      </c>
      <c r="AX209" s="35" t="e">
        <f t="shared" si="71"/>
        <v>#N/A</v>
      </c>
      <c r="AY209" s="35" t="e" cm="1">
        <f t="array" ref="AY209">_xlfn.XMATCH(1,IF(IF((AU209=$DP$24:$EO$24)=TRUE,1,0)+IF((AV209=$DP$25:$EO$25)=TRUE,1,0)=2,1,0))</f>
        <v>#N/A</v>
      </c>
      <c r="AZ209" s="35" t="str" cm="1">
        <f t="array" aca="1" ref="AZ209:BD209" ca="1">AJ209:AN209</f>
        <v/>
      </c>
      <c r="BA209" s="35" t="str">
        <f ca="1"/>
        <v/>
      </c>
      <c r="BB209" s="35" t="str">
        <f ca="1"/>
        <v/>
      </c>
      <c r="BC209" s="35" t="str">
        <f ca="1"/>
        <v/>
      </c>
      <c r="BD209" s="35" t="str">
        <f ca="1"/>
        <v/>
      </c>
      <c r="BE209" s="35">
        <f t="shared" si="72"/>
        <v>0</v>
      </c>
      <c r="BF209" s="35" t="e" cm="1">
        <f t="array" ref="BF209">IF(AND(BE209=1,AX209&lt;&gt;1),VLOOKUP(E209,변환표준점수!$H$8:$O$60,_xlfn.XMATCH('표점 계산기'!$AU209,변환표준점수!$I$6:$O$6)+1,FALSE),IF(AND($E209=0,$DW$4=1),INDEX($CQ$7:$CQ$73,SUM(IF(AO209=$CY$7:$CY$59,ROW($A$1:$A$50),0))),IF(AND($E209&lt;&gt;0,$DW$4&lt;&gt;1),INDEX($CM$7:$CM$73,SUM(IF(AO209=$CU$7:$CU$59,ROW($A$1:$A$50),0))),AO209:AS209)))</f>
        <v>#N/A</v>
      </c>
      <c r="BG209" s="35"/>
      <c r="BH209" s="35"/>
      <c r="BI209" s="35"/>
      <c r="BJ209" s="35"/>
      <c r="BK209" s="35" t="e">
        <f>VLOOKUP(G209,변환표준점수!$X$8:$AM$16,_xlfn.XMATCH(AU209,변환표준점수!$Y$5:$AM$5)+IF(OR(AW209=6,AW209=7,AW209=10,AW209=11),IF(AX209=1,0,1),0)+1,FALSE)</f>
        <v>#N/A</v>
      </c>
      <c r="BL209" s="35" t="e">
        <f>VLOOKUP(H209,변환표준점수!$AO$8:$BE$16,_xlfn.XMATCH(AU209,변환표준점수!$AP$5:$BE$5)+IF(OR(AW209=3,AW209=6,AW209=8,AW209=9,AW209=10),IF(AX209=1,0,1),0)+1,FALSE)</f>
        <v>#N/A</v>
      </c>
      <c r="BM209" s="35" t="e">
        <f>IF(I209=0,VLOOKUP(K209,변환표준점수!$BU$8:$CF$62,'표점 계산기'!$AW209+1,FALSE),VLOOKUP(I209,변환표준점수!$BH$8:$BS$62,'표점 계산기'!$AW209+1,FALSE))</f>
        <v>#N/A</v>
      </c>
      <c r="BN209" s="35" t="e">
        <f>IF(J209=0,VLOOKUP(L209,변환표준점수!$BU$8:$CF$62,'표점 계산기'!$AW209+1,FALSE),VLOOKUP(J209,변환표준점수!$BH$8:$BS$62,'표점 계산기'!$AW209+1,FALSE))</f>
        <v>#N/A</v>
      </c>
      <c r="BO209" s="35" cm="1">
        <f t="array" ref="BO209">IF(M209=0,0,IF(OR(AW209=3,AW209=4),0,IF(AW209=1,INDEX($DI$7:$DI$15,SUM(IF(M209&lt;$DH$7:$DH$15=TRUE,1,0))+1),VLOOKUP(M209,변환표준점수!$BH$8:$BS$62,'표점 계산기'!AW209+1,FALSE))))</f>
        <v>0</v>
      </c>
      <c r="BP209" s="35" t="e" cm="1">
        <f t="array" ref="BP209">INDEX($DP$24:$EO$31,COLUMN(C204),$AY209)</f>
        <v>#N/A</v>
      </c>
      <c r="BQ209" s="35" t="e" cm="1">
        <f t="array" ref="BQ209">INDEX($DP$24:$EO$31,COLUMN(D204),$AY209)</f>
        <v>#N/A</v>
      </c>
      <c r="BR209" s="35" t="e" cm="1">
        <f t="array" ref="BR209">INDEX($DP$24:$EO$31,COLUMN(E204),$AY209)</f>
        <v>#N/A</v>
      </c>
      <c r="BS209" s="35" t="e" cm="1">
        <f t="array" ref="BS209">INDEX($DP$24:$EO$31,COLUMN(F204),$AY209)</f>
        <v>#N/A</v>
      </c>
      <c r="BT209" s="35" t="e" cm="1">
        <f t="array" ref="BT209">INDEX($DP$24:$EO$31,COLUMN(G204),$AY209)</f>
        <v>#N/A</v>
      </c>
      <c r="BU209" s="35" t="e" cm="1">
        <f t="array" ref="BU209">INDEX($DP$24:$EO$31,COLUMN(H204),$AY209)</f>
        <v>#N/A</v>
      </c>
      <c r="BV209" s="59" t="str" cm="1">
        <f t="array" aca="1" ref="BV209:BZ209" ca="1">IFERROR(ROUND(IF(IFERROR(BF209:BJ209/BF209:BJ209,0)=1,(IFERROR(AZ209:BD209*BP209,0)+IFERROR(BF209:BJ209*BQ209,0)+(SUM(BM209:BO209)-MIN(BM209:BO209))*BR209+BK209*BS209+BL209*BT209)*BU209+BK209*(1-BS209)+BL209*(1-BT209)+IF(AW209=1,BO209,0),""),2),"")</f>
        <v/>
      </c>
      <c r="BW209" s="48" t="str">
        <f ca="1"/>
        <v/>
      </c>
      <c r="BX209" s="48" t="str">
        <f ca="1"/>
        <v/>
      </c>
      <c r="BY209" s="48" t="str">
        <f ca="1"/>
        <v/>
      </c>
      <c r="BZ209" s="60" t="str">
        <f ca="1"/>
        <v/>
      </c>
      <c r="CA209" s="6"/>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6"/>
      <c r="DV209" s="6"/>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row>
    <row r="210" spans="1:162" x14ac:dyDescent="0.3">
      <c r="A210" s="5"/>
      <c r="B210" s="17" t="str">
        <f t="shared" si="74"/>
        <v/>
      </c>
      <c r="C210" s="23"/>
      <c r="D210" s="23"/>
      <c r="E210" s="23"/>
      <c r="F210" s="23"/>
      <c r="G210" s="23"/>
      <c r="H210" s="24"/>
      <c r="I210" s="24"/>
      <c r="J210" s="24"/>
      <c r="K210" s="24"/>
      <c r="L210" s="24"/>
      <c r="M210" s="24"/>
      <c r="N210" s="23"/>
      <c r="O210" s="24"/>
      <c r="P210" s="6"/>
      <c r="Q210" s="65">
        <f t="shared" si="75"/>
        <v>1</v>
      </c>
      <c r="R210" s="6" t="e">
        <f t="shared" si="81"/>
        <v>#N/A</v>
      </c>
      <c r="S210" s="6" t="e">
        <f t="shared" si="82"/>
        <v>#N/A</v>
      </c>
      <c r="T210" s="6" t="e">
        <f t="shared" si="83"/>
        <v>#N/A</v>
      </c>
      <c r="U210" s="6" t="e">
        <f t="shared" si="84"/>
        <v>#N/A</v>
      </c>
      <c r="V210" s="8" cm="1">
        <f t="array" ref="V210">IF(M210=0,0,IF(OR($DV$4=3,$DV$4=4),0,IF($DV$4=1,INDEX($DI$7:$DI$15,SUM(IF(M210&lt;$DH$7:$DH$15=TRUE,1,0))+1),VLOOKUP(M210,$DK$7:$DL$107,2,FALSE))))</f>
        <v>0</v>
      </c>
      <c r="W210" s="6" t="e">
        <f t="shared" si="73"/>
        <v>#N/A</v>
      </c>
      <c r="X210" s="65" cm="1">
        <f t="array" aca="1" ref="X210" ca="1">SUM(IF((IF(E210=0,INDIRECT(_xlfn.CONCAT($CQ$1,MATCH(F210,$CP$7:$CP$100,0)+6)):INDIRECT(_xlfn.CONCAT($CQ$1,MATCH(F210,$CP$7:$CP$100,0)+6+SUM(IF((F210=$CP$7:$CP$59)=TRUE,1,0))-1)),INDIRECT(_xlfn.CONCAT($CM$1,MATCH(E210,$CL$7:$CL$100,0)+6)):INDIRECT(_xlfn.CONCAT($CM$1,MATCH(E210,$CL$7:$CL$100,0)+6+SUM(IF((E210=$CL$7:$CL$59)=TRUE,1,0))-1)))*$S$3*$Q210)=0,0,1))</f>
        <v>2</v>
      </c>
      <c r="Y210" s="65" t="e" cm="1">
        <f t="array" aca="1" ref="Y210" ca="1">SUM(IF((TRANSPOSE(MMULT(MMULT(_xlfn.MUNIT(X210),IF(ROUND(MMULT(IF(E210=0,INDIRECT(_xlfn.CONCAT($CQ$1,MATCH(F210,$CP$7:$CP$100,0)+6)):INDIRECT(_xlfn.CONCAT($CQ$1,MATCH(F210,$CP$7:$CP$100,0)+6+SUM(IF((F210=$CP$7:$CP$59)=TRUE,1,0))-1)),INDIRECT(_xlfn.CONCAT($CM$1,MATCH(E210,$CL$7:$CL$100,0)+6)):INDIRECT(_xlfn.CONCAT($CM$1,MATCH(E210,$CL$7:$CL$100,0)+6+SUM(IF((E210=$CL$7:$CL$59)=TRUE,1,0))-1)))*$S$3*$Q210,1/TRANSPOSE(W210-INDIRECT(_xlfn.CONCAT($CI$1,MATCH(D210,$CH$7:$CH$100,0)+6)):INDIRECT(_xlfn.CONCAT($CI$1,MATCH(D210,$CH$7:$CH$100,0)+6+SUM(IF((D210=$CH$7:$CH$59)=TRUE,1,0))-1))*$R$3)),1)=1,1,0)),W210-INDIRECT(_xlfn.CONCAT($CI$1,MATCH(D210,$CH$7:$CH$100,0)+6)):INDIRECT(_xlfn.CONCAT($CI$1,MATCH(D210,$CH$7:$CH$100,0)+6+SUM(IF((D210=$CH$7:$CH$59)=TRUE,1,0))-1))*$R$3)))=0,0,1))</f>
        <v>#N/A</v>
      </c>
      <c r="Z210" s="65"/>
      <c r="AA210" s="65" t="str" cm="1">
        <f t="array" aca="1" ref="AA210" ca="1">IFERROR(ROUND(IF(_xlfn._xlws.SORT(TRANSPOSE(MMULT(MMULT(_xlfn.MUNIT(X210),IF(ROUND(MMULT(IF(E210=0,IF($DW$4=1,INDIRECT(_xlfn.CONCAT($CY$1,MATCH(F210,$CX$7:$CX$100,0)+6)):INDIRECT(_xlfn.CONCAT($CY$1,MATCH(F210,$CX$7:$CX$100,0)+6+SUM(IF((F210=$CX$7:$CX$59)=TRUE,1,0))-1)),INDIRECT(_xlfn.CONCAT($CQ$1,MATCH(F210,$CP$7:$CP$100,0)+6)):INDIRECT(_xlfn.CONCAT($CQ$1,MATCH(F210,$CP$7:$CP$100,0)+6+SUM(IF((F210=$CP$7:$CP$59)=TRUE,1,0))-1))),IF(OR($DW$4=2,$DW$4=3),INDIRECT(_xlfn.CONCAT($CU$1,MATCH(E210,$CT$7:$CT$100,0)+6)):INDIRECT(_xlfn.CONCAT($CU$1,MATCH(E210,$CT$7:$CT$100,0)+6+SUM(IF((E210=$CT$7:$CT$59)=TRUE,1,0))-1)),INDIRECT(_xlfn.CONCAT($CM$1,MATCH(E210,$CL$7:$CL$100,0)+6)):INDIRECT(_xlfn.CONCAT($CM$1,MATCH(E210,$CL$7:$CL$100,0)+6+SUM(IF((E210=$CL$7:$CL$59)=TRUE,1,0))-1))))*$S$3*IF(AND($DV$4=4,F210=0),1.1,1),1/TRANSPOSE(W210-INDIRECT(_xlfn.CONCAT($CI$1,MATCH(D210,$CH$7:$CH$100,0)+6)):INDIRECT(_xlfn.CONCAT($CI$1,MATCH(D210,$CH$7:$CH$100,0)+6+SUM(IF((D210=$CH$7:$CH$59)=TRUE,1,0))-1))*$R$3)),3)=1,1,0)),W210-INDIRECT(_xlfn.CONCAT($CI$1,MATCH(D210,$CH$7:$CH$100,0)+6)):INDIRECT(_xlfn.CONCAT($CI$1,MATCH(D210,$CH$7:$CH$100,0)+6+SUM(IF((D210=$CH$7:$CH$59)=TRUE,1,0))-1))*$R$3))/($S$3*$Q210),1,-1,TRUE)=0,"",_xlfn._xlws.SORT(TRANSPOSE(MMULT(MMULT(_xlfn.MUNIT(X210),IF(ROUND(MMULT(IF(E210=0,IF($DW$4=1,INDIRECT(_xlfn.CONCAT($CY$1,MATCH(F210,$CX$7:$CX$100,0)+6)):INDIRECT(_xlfn.CONCAT($CY$1,MATCH(F210,$CX$7:$CX$100,0)+6+SUM(IF((F210=$CX$7:$CX$59)=TRUE,1,0))-1)),INDIRECT(_xlfn.CONCAT($CQ$1,MATCH(F210,$CP$7:$CP$100,0)+6)):INDIRECT(_xlfn.CONCAT($CQ$1,MATCH(F210,$CP$7:$CP$100,0)+6+SUM(IF((F210=$CP$7:$CP$59)=TRUE,1,0))-1))),IF(OR($DW$4=2,$DW$4=3),INDIRECT(_xlfn.CONCAT($CU$1,MATCH(E210,$CT$7:$CT$100,0)+6)):INDIRECT(_xlfn.CONCAT($CU$1,MATCH(E210,$CT$7:$CT$100,0)+6+SUM(IF((E210=$CT$7:$CT$59)=TRUE,1,0))-1)),INDIRECT(_xlfn.CONCAT($CM$1,MATCH(E210,$CL$7:$CL$100,0)+6)):INDIRECT(_xlfn.CONCAT($CM$1,MATCH(E210,$CL$7:$CL$100,0)+6+SUM(IF((E210=$CL$7:$CL$59)=TRUE,1,0))-1))))*$S$3*IF(AND($DV$4=4,F210=0),1.1,1),1/TRANSPOSE(W210-INDIRECT(_xlfn.CONCAT($CI$1,MATCH(D210,$CH$7:$CH$100,0)+6)):INDIRECT(_xlfn.CONCAT($CI$1,MATCH(D210,$CH$7:$CH$100,0)+6+SUM(IF((D210=$CH$7:$CH$59)=TRUE,1,0))-1))*$R$3)),3)=1,1,0)),W210-INDIRECT(_xlfn.CONCAT($CI$1,MATCH(D210,$CH$7:$CH$100,0)+6)):INDIRECT(_xlfn.CONCAT($CI$1,MATCH(D210,$CH$7:$CH$100,0)+6+SUM(IF((D210=$CH$7:$CH$59)=TRUE,1,0))-1))*$R$3))/($S$3*$Q210),1,-1,TRUE)),1),"")</f>
        <v/>
      </c>
      <c r="AB210" s="65"/>
      <c r="AC210" s="65"/>
      <c r="AD210" s="65"/>
      <c r="AE210" s="65"/>
      <c r="AF210" s="65"/>
      <c r="AG210" s="65"/>
      <c r="AH210" s="65"/>
      <c r="AI210" s="6"/>
      <c r="AJ210" s="28" t="str">
        <f t="shared" ca="1" si="85"/>
        <v/>
      </c>
      <c r="AK210" s="29" t="str">
        <f t="shared" si="86"/>
        <v/>
      </c>
      <c r="AL210" s="29" t="str">
        <f t="shared" si="87"/>
        <v/>
      </c>
      <c r="AM210" s="29" t="str">
        <f t="shared" si="88"/>
        <v/>
      </c>
      <c r="AN210" s="112" t="str">
        <f t="shared" si="89"/>
        <v/>
      </c>
      <c r="AO210" s="28" t="str">
        <f t="shared" ca="1" si="76"/>
        <v/>
      </c>
      <c r="AP210" s="29" t="str">
        <f t="shared" si="77"/>
        <v/>
      </c>
      <c r="AQ210" s="29" t="str">
        <f t="shared" si="78"/>
        <v/>
      </c>
      <c r="AR210" s="29" t="str">
        <f t="shared" si="79"/>
        <v/>
      </c>
      <c r="AS210" s="30" t="str">
        <f t="shared" si="80"/>
        <v/>
      </c>
      <c r="AT210" s="6"/>
      <c r="AU210" s="20"/>
      <c r="AV210" s="20"/>
      <c r="AW210" s="44">
        <f t="shared" si="70"/>
        <v>12</v>
      </c>
      <c r="AX210" s="35" t="e">
        <f t="shared" si="71"/>
        <v>#N/A</v>
      </c>
      <c r="AY210" s="35" t="e" cm="1">
        <f t="array" ref="AY210">_xlfn.XMATCH(1,IF(IF((AU210=$DP$24:$EO$24)=TRUE,1,0)+IF((AV210=$DP$25:$EO$25)=TRUE,1,0)=2,1,0))</f>
        <v>#N/A</v>
      </c>
      <c r="AZ210" s="35" t="str" cm="1">
        <f t="array" aca="1" ref="AZ210:BD210" ca="1">AJ210:AN210</f>
        <v/>
      </c>
      <c r="BA210" s="35" t="str">
        <f ca="1"/>
        <v/>
      </c>
      <c r="BB210" s="35" t="str">
        <f ca="1"/>
        <v/>
      </c>
      <c r="BC210" s="35" t="str">
        <f ca="1"/>
        <v/>
      </c>
      <c r="BD210" s="35" t="str">
        <f ca="1"/>
        <v/>
      </c>
      <c r="BE210" s="35">
        <f t="shared" si="72"/>
        <v>0</v>
      </c>
      <c r="BF210" s="35" t="e" cm="1">
        <f t="array" ref="BF210">IF(AND(BE210=1,AX210&lt;&gt;1),VLOOKUP(E210,변환표준점수!$H$8:$O$60,_xlfn.XMATCH('표점 계산기'!$AU210,변환표준점수!$I$6:$O$6)+1,FALSE),IF(AND($E210=0,$DW$4=1),INDEX($CQ$7:$CQ$73,SUM(IF(AO210=$CY$7:$CY$59,ROW($A$1:$A$50),0))),IF(AND($E210&lt;&gt;0,$DW$4&lt;&gt;1),INDEX($CM$7:$CM$73,SUM(IF(AO210=$CU$7:$CU$59,ROW($A$1:$A$50),0))),AO210:AS210)))</f>
        <v>#N/A</v>
      </c>
      <c r="BG210" s="35"/>
      <c r="BH210" s="35"/>
      <c r="BI210" s="35"/>
      <c r="BJ210" s="35"/>
      <c r="BK210" s="35" t="e">
        <f>VLOOKUP(G210,변환표준점수!$X$8:$AM$16,_xlfn.XMATCH(AU210,변환표준점수!$Y$5:$AM$5)+IF(OR(AW210=6,AW210=7,AW210=10,AW210=11),IF(AX210=1,0,1),0)+1,FALSE)</f>
        <v>#N/A</v>
      </c>
      <c r="BL210" s="35" t="e">
        <f>VLOOKUP(H210,변환표준점수!$AO$8:$BE$16,_xlfn.XMATCH(AU210,변환표준점수!$AP$5:$BE$5)+IF(OR(AW210=3,AW210=6,AW210=8,AW210=9,AW210=10),IF(AX210=1,0,1),0)+1,FALSE)</f>
        <v>#N/A</v>
      </c>
      <c r="BM210" s="35" t="e">
        <f>IF(I210=0,VLOOKUP(K210,변환표준점수!$BU$8:$CF$62,'표점 계산기'!$AW210+1,FALSE),VLOOKUP(I210,변환표준점수!$BH$8:$BS$62,'표점 계산기'!$AW210+1,FALSE))</f>
        <v>#N/A</v>
      </c>
      <c r="BN210" s="35" t="e">
        <f>IF(J210=0,VLOOKUP(L210,변환표준점수!$BU$8:$CF$62,'표점 계산기'!$AW210+1,FALSE),VLOOKUP(J210,변환표준점수!$BH$8:$BS$62,'표점 계산기'!$AW210+1,FALSE))</f>
        <v>#N/A</v>
      </c>
      <c r="BO210" s="35" cm="1">
        <f t="array" ref="BO210">IF(M210=0,0,IF(OR(AW210=3,AW210=4),0,IF(AW210=1,INDEX($DI$7:$DI$15,SUM(IF(M210&lt;$DH$7:$DH$15=TRUE,1,0))+1),VLOOKUP(M210,변환표준점수!$BH$8:$BS$62,'표점 계산기'!AW210+1,FALSE))))</f>
        <v>0</v>
      </c>
      <c r="BP210" s="35" t="e" cm="1">
        <f t="array" ref="BP210">INDEX($DP$24:$EO$31,COLUMN(C205),$AY210)</f>
        <v>#N/A</v>
      </c>
      <c r="BQ210" s="35" t="e" cm="1">
        <f t="array" ref="BQ210">INDEX($DP$24:$EO$31,COLUMN(D205),$AY210)</f>
        <v>#N/A</v>
      </c>
      <c r="BR210" s="35" t="e" cm="1">
        <f t="array" ref="BR210">INDEX($DP$24:$EO$31,COLUMN(E205),$AY210)</f>
        <v>#N/A</v>
      </c>
      <c r="BS210" s="35" t="e" cm="1">
        <f t="array" ref="BS210">INDEX($DP$24:$EO$31,COLUMN(F205),$AY210)</f>
        <v>#N/A</v>
      </c>
      <c r="BT210" s="35" t="e" cm="1">
        <f t="array" ref="BT210">INDEX($DP$24:$EO$31,COLUMN(G205),$AY210)</f>
        <v>#N/A</v>
      </c>
      <c r="BU210" s="35" t="e" cm="1">
        <f t="array" ref="BU210">INDEX($DP$24:$EO$31,COLUMN(H205),$AY210)</f>
        <v>#N/A</v>
      </c>
      <c r="BV210" s="59" t="str" cm="1">
        <f t="array" aca="1" ref="BV210:BZ210" ca="1">IFERROR(ROUND(IF(IFERROR(BF210:BJ210/BF210:BJ210,0)=1,(IFERROR(AZ210:BD210*BP210,0)+IFERROR(BF210:BJ210*BQ210,0)+(SUM(BM210:BO210)-MIN(BM210:BO210))*BR210+BK210*BS210+BL210*BT210)*BU210+BK210*(1-BS210)+BL210*(1-BT210)+IF(AW210=1,BO210,0),""),2),"")</f>
        <v/>
      </c>
      <c r="BW210" s="48" t="str">
        <f ca="1"/>
        <v/>
      </c>
      <c r="BX210" s="48" t="str">
        <f ca="1"/>
        <v/>
      </c>
      <c r="BY210" s="48" t="str">
        <f ca="1"/>
        <v/>
      </c>
      <c r="BZ210" s="60" t="str">
        <f ca="1"/>
        <v/>
      </c>
      <c r="CA210" s="6"/>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6"/>
      <c r="DV210" s="6"/>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row>
    <row r="211" spans="1:162" x14ac:dyDescent="0.3">
      <c r="A211" s="5"/>
      <c r="B211" s="17" t="str">
        <f t="shared" si="74"/>
        <v/>
      </c>
      <c r="C211" s="23"/>
      <c r="D211" s="23"/>
      <c r="E211" s="23"/>
      <c r="F211" s="23"/>
      <c r="G211" s="23"/>
      <c r="H211" s="24"/>
      <c r="I211" s="24"/>
      <c r="J211" s="24"/>
      <c r="K211" s="24"/>
      <c r="L211" s="24"/>
      <c r="M211" s="24"/>
      <c r="N211" s="23"/>
      <c r="O211" s="24"/>
      <c r="P211" s="6"/>
      <c r="Q211" s="65">
        <f t="shared" si="75"/>
        <v>1</v>
      </c>
      <c r="R211" s="6" t="e">
        <f t="shared" si="81"/>
        <v>#N/A</v>
      </c>
      <c r="S211" s="6" t="e">
        <f t="shared" si="82"/>
        <v>#N/A</v>
      </c>
      <c r="T211" s="6" t="e">
        <f t="shared" si="83"/>
        <v>#N/A</v>
      </c>
      <c r="U211" s="6" t="e">
        <f t="shared" si="84"/>
        <v>#N/A</v>
      </c>
      <c r="V211" s="8" cm="1">
        <f t="array" ref="V211">IF(M211=0,0,IF(OR($DV$4=3,$DV$4=4),0,IF($DV$4=1,INDEX($DI$7:$DI$15,SUM(IF(M211&lt;$DH$7:$DH$15=TRUE,1,0))+1),VLOOKUP(M211,$DK$7:$DL$107,2,FALSE))))</f>
        <v>0</v>
      </c>
      <c r="W211" s="6" t="e">
        <f t="shared" si="73"/>
        <v>#N/A</v>
      </c>
      <c r="X211" s="65" cm="1">
        <f t="array" aca="1" ref="X211" ca="1">SUM(IF((IF(E211=0,INDIRECT(_xlfn.CONCAT($CQ$1,MATCH(F211,$CP$7:$CP$100,0)+6)):INDIRECT(_xlfn.CONCAT($CQ$1,MATCH(F211,$CP$7:$CP$100,0)+6+SUM(IF((F211=$CP$7:$CP$59)=TRUE,1,0))-1)),INDIRECT(_xlfn.CONCAT($CM$1,MATCH(E211,$CL$7:$CL$100,0)+6)):INDIRECT(_xlfn.CONCAT($CM$1,MATCH(E211,$CL$7:$CL$100,0)+6+SUM(IF((E211=$CL$7:$CL$59)=TRUE,1,0))-1)))*$S$3*$Q211)=0,0,1))</f>
        <v>2</v>
      </c>
      <c r="Y211" s="65" t="e" cm="1">
        <f t="array" aca="1" ref="Y211" ca="1">SUM(IF((TRANSPOSE(MMULT(MMULT(_xlfn.MUNIT(X211),IF(ROUND(MMULT(IF(E211=0,INDIRECT(_xlfn.CONCAT($CQ$1,MATCH(F211,$CP$7:$CP$100,0)+6)):INDIRECT(_xlfn.CONCAT($CQ$1,MATCH(F211,$CP$7:$CP$100,0)+6+SUM(IF((F211=$CP$7:$CP$59)=TRUE,1,0))-1)),INDIRECT(_xlfn.CONCAT($CM$1,MATCH(E211,$CL$7:$CL$100,0)+6)):INDIRECT(_xlfn.CONCAT($CM$1,MATCH(E211,$CL$7:$CL$100,0)+6+SUM(IF((E211=$CL$7:$CL$59)=TRUE,1,0))-1)))*$S$3*$Q211,1/TRANSPOSE(W211-INDIRECT(_xlfn.CONCAT($CI$1,MATCH(D211,$CH$7:$CH$100,0)+6)):INDIRECT(_xlfn.CONCAT($CI$1,MATCH(D211,$CH$7:$CH$100,0)+6+SUM(IF((D211=$CH$7:$CH$59)=TRUE,1,0))-1))*$R$3)),1)=1,1,0)),W211-INDIRECT(_xlfn.CONCAT($CI$1,MATCH(D211,$CH$7:$CH$100,0)+6)):INDIRECT(_xlfn.CONCAT($CI$1,MATCH(D211,$CH$7:$CH$100,0)+6+SUM(IF((D211=$CH$7:$CH$59)=TRUE,1,0))-1))*$R$3)))=0,0,1))</f>
        <v>#N/A</v>
      </c>
      <c r="Z211" s="65"/>
      <c r="AA211" s="65" t="str" cm="1">
        <f t="array" aca="1" ref="AA211" ca="1">IFERROR(ROUND(IF(_xlfn._xlws.SORT(TRANSPOSE(MMULT(MMULT(_xlfn.MUNIT(X211),IF(ROUND(MMULT(IF(E211=0,IF($DW$4=1,INDIRECT(_xlfn.CONCAT($CY$1,MATCH(F211,$CX$7:$CX$100,0)+6)):INDIRECT(_xlfn.CONCAT($CY$1,MATCH(F211,$CX$7:$CX$100,0)+6+SUM(IF((F211=$CX$7:$CX$59)=TRUE,1,0))-1)),INDIRECT(_xlfn.CONCAT($CQ$1,MATCH(F211,$CP$7:$CP$100,0)+6)):INDIRECT(_xlfn.CONCAT($CQ$1,MATCH(F211,$CP$7:$CP$100,0)+6+SUM(IF((F211=$CP$7:$CP$59)=TRUE,1,0))-1))),IF(OR($DW$4=2,$DW$4=3),INDIRECT(_xlfn.CONCAT($CU$1,MATCH(E211,$CT$7:$CT$100,0)+6)):INDIRECT(_xlfn.CONCAT($CU$1,MATCH(E211,$CT$7:$CT$100,0)+6+SUM(IF((E211=$CT$7:$CT$59)=TRUE,1,0))-1)),INDIRECT(_xlfn.CONCAT($CM$1,MATCH(E211,$CL$7:$CL$100,0)+6)):INDIRECT(_xlfn.CONCAT($CM$1,MATCH(E211,$CL$7:$CL$100,0)+6+SUM(IF((E211=$CL$7:$CL$59)=TRUE,1,0))-1))))*$S$3*IF(AND($DV$4=4,F211=0),1.1,1),1/TRANSPOSE(W211-INDIRECT(_xlfn.CONCAT($CI$1,MATCH(D211,$CH$7:$CH$100,0)+6)):INDIRECT(_xlfn.CONCAT($CI$1,MATCH(D211,$CH$7:$CH$100,0)+6+SUM(IF((D211=$CH$7:$CH$59)=TRUE,1,0))-1))*$R$3)),3)=1,1,0)),W211-INDIRECT(_xlfn.CONCAT($CI$1,MATCH(D211,$CH$7:$CH$100,0)+6)):INDIRECT(_xlfn.CONCAT($CI$1,MATCH(D211,$CH$7:$CH$100,0)+6+SUM(IF((D211=$CH$7:$CH$59)=TRUE,1,0))-1))*$R$3))/($S$3*$Q211),1,-1,TRUE)=0,"",_xlfn._xlws.SORT(TRANSPOSE(MMULT(MMULT(_xlfn.MUNIT(X211),IF(ROUND(MMULT(IF(E211=0,IF($DW$4=1,INDIRECT(_xlfn.CONCAT($CY$1,MATCH(F211,$CX$7:$CX$100,0)+6)):INDIRECT(_xlfn.CONCAT($CY$1,MATCH(F211,$CX$7:$CX$100,0)+6+SUM(IF((F211=$CX$7:$CX$59)=TRUE,1,0))-1)),INDIRECT(_xlfn.CONCAT($CQ$1,MATCH(F211,$CP$7:$CP$100,0)+6)):INDIRECT(_xlfn.CONCAT($CQ$1,MATCH(F211,$CP$7:$CP$100,0)+6+SUM(IF((F211=$CP$7:$CP$59)=TRUE,1,0))-1))),IF(OR($DW$4=2,$DW$4=3),INDIRECT(_xlfn.CONCAT($CU$1,MATCH(E211,$CT$7:$CT$100,0)+6)):INDIRECT(_xlfn.CONCAT($CU$1,MATCH(E211,$CT$7:$CT$100,0)+6+SUM(IF((E211=$CT$7:$CT$59)=TRUE,1,0))-1)),INDIRECT(_xlfn.CONCAT($CM$1,MATCH(E211,$CL$7:$CL$100,0)+6)):INDIRECT(_xlfn.CONCAT($CM$1,MATCH(E211,$CL$7:$CL$100,0)+6+SUM(IF((E211=$CL$7:$CL$59)=TRUE,1,0))-1))))*$S$3*IF(AND($DV$4=4,F211=0),1.1,1),1/TRANSPOSE(W211-INDIRECT(_xlfn.CONCAT($CI$1,MATCH(D211,$CH$7:$CH$100,0)+6)):INDIRECT(_xlfn.CONCAT($CI$1,MATCH(D211,$CH$7:$CH$100,0)+6+SUM(IF((D211=$CH$7:$CH$59)=TRUE,1,0))-1))*$R$3)),3)=1,1,0)),W211-INDIRECT(_xlfn.CONCAT($CI$1,MATCH(D211,$CH$7:$CH$100,0)+6)):INDIRECT(_xlfn.CONCAT($CI$1,MATCH(D211,$CH$7:$CH$100,0)+6+SUM(IF((D211=$CH$7:$CH$59)=TRUE,1,0))-1))*$R$3))/($S$3*$Q211),1,-1,TRUE)),1),"")</f>
        <v/>
      </c>
      <c r="AB211" s="65"/>
      <c r="AC211" s="65"/>
      <c r="AD211" s="65"/>
      <c r="AE211" s="65"/>
      <c r="AF211" s="65"/>
      <c r="AG211" s="65"/>
      <c r="AH211" s="65"/>
      <c r="AI211" s="6"/>
      <c r="AJ211" s="28" t="str">
        <f t="shared" ca="1" si="85"/>
        <v/>
      </c>
      <c r="AK211" s="29" t="str">
        <f t="shared" si="86"/>
        <v/>
      </c>
      <c r="AL211" s="29" t="str">
        <f t="shared" si="87"/>
        <v/>
      </c>
      <c r="AM211" s="29" t="str">
        <f t="shared" si="88"/>
        <v/>
      </c>
      <c r="AN211" s="112" t="str">
        <f t="shared" si="89"/>
        <v/>
      </c>
      <c r="AO211" s="28" t="str">
        <f t="shared" ca="1" si="76"/>
        <v/>
      </c>
      <c r="AP211" s="29" t="str">
        <f t="shared" si="77"/>
        <v/>
      </c>
      <c r="AQ211" s="29" t="str">
        <f t="shared" si="78"/>
        <v/>
      </c>
      <c r="AR211" s="29" t="str">
        <f t="shared" si="79"/>
        <v/>
      </c>
      <c r="AS211" s="30" t="str">
        <f t="shared" si="80"/>
        <v/>
      </c>
      <c r="AT211" s="6"/>
      <c r="AU211" s="20"/>
      <c r="AV211" s="20"/>
      <c r="AW211" s="44">
        <f t="shared" si="70"/>
        <v>12</v>
      </c>
      <c r="AX211" s="35" t="e">
        <f t="shared" si="71"/>
        <v>#N/A</v>
      </c>
      <c r="AY211" s="35" t="e" cm="1">
        <f t="array" ref="AY211">_xlfn.XMATCH(1,IF(IF((AU211=$DP$24:$EO$24)=TRUE,1,0)+IF((AV211=$DP$25:$EO$25)=TRUE,1,0)=2,1,0))</f>
        <v>#N/A</v>
      </c>
      <c r="AZ211" s="35" t="str" cm="1">
        <f t="array" aca="1" ref="AZ211:BD211" ca="1">AJ211:AN211</f>
        <v/>
      </c>
      <c r="BA211" s="35" t="str">
        <f ca="1"/>
        <v/>
      </c>
      <c r="BB211" s="35" t="str">
        <f ca="1"/>
        <v/>
      </c>
      <c r="BC211" s="35" t="str">
        <f ca="1"/>
        <v/>
      </c>
      <c r="BD211" s="35" t="str">
        <f ca="1"/>
        <v/>
      </c>
      <c r="BE211" s="35">
        <f t="shared" si="72"/>
        <v>0</v>
      </c>
      <c r="BF211" s="35" t="e" cm="1">
        <f t="array" ref="BF211">IF(AND(BE211=1,AX211&lt;&gt;1),VLOOKUP(E211,변환표준점수!$H$8:$O$60,_xlfn.XMATCH('표점 계산기'!$AU211,변환표준점수!$I$6:$O$6)+1,FALSE),IF(AND($E211=0,$DW$4=1),INDEX($CQ$7:$CQ$73,SUM(IF(AO211=$CY$7:$CY$59,ROW($A$1:$A$50),0))),IF(AND($E211&lt;&gt;0,$DW$4&lt;&gt;1),INDEX($CM$7:$CM$73,SUM(IF(AO211=$CU$7:$CU$59,ROW($A$1:$A$50),0))),AO211:AS211)))</f>
        <v>#N/A</v>
      </c>
      <c r="BG211" s="35"/>
      <c r="BH211" s="35"/>
      <c r="BI211" s="35"/>
      <c r="BJ211" s="35"/>
      <c r="BK211" s="35" t="e">
        <f>VLOOKUP(G211,변환표준점수!$X$8:$AM$16,_xlfn.XMATCH(AU211,변환표준점수!$Y$5:$AM$5)+IF(OR(AW211=6,AW211=7,AW211=10,AW211=11),IF(AX211=1,0,1),0)+1,FALSE)</f>
        <v>#N/A</v>
      </c>
      <c r="BL211" s="35" t="e">
        <f>VLOOKUP(H211,변환표준점수!$AO$8:$BE$16,_xlfn.XMATCH(AU211,변환표준점수!$AP$5:$BE$5)+IF(OR(AW211=3,AW211=6,AW211=8,AW211=9,AW211=10),IF(AX211=1,0,1),0)+1,FALSE)</f>
        <v>#N/A</v>
      </c>
      <c r="BM211" s="35" t="e">
        <f>IF(I211=0,VLOOKUP(K211,변환표준점수!$BU$8:$CF$62,'표점 계산기'!$AW211+1,FALSE),VLOOKUP(I211,변환표준점수!$BH$8:$BS$62,'표점 계산기'!$AW211+1,FALSE))</f>
        <v>#N/A</v>
      </c>
      <c r="BN211" s="35" t="e">
        <f>IF(J211=0,VLOOKUP(L211,변환표준점수!$BU$8:$CF$62,'표점 계산기'!$AW211+1,FALSE),VLOOKUP(J211,변환표준점수!$BH$8:$BS$62,'표점 계산기'!$AW211+1,FALSE))</f>
        <v>#N/A</v>
      </c>
      <c r="BO211" s="35" cm="1">
        <f t="array" ref="BO211">IF(M211=0,0,IF(OR(AW211=3,AW211=4),0,IF(AW211=1,INDEX($DI$7:$DI$15,SUM(IF(M211&lt;$DH$7:$DH$15=TRUE,1,0))+1),VLOOKUP(M211,변환표준점수!$BH$8:$BS$62,'표점 계산기'!AW211+1,FALSE))))</f>
        <v>0</v>
      </c>
      <c r="BP211" s="35" t="e" cm="1">
        <f t="array" ref="BP211">INDEX($DP$24:$EO$31,COLUMN(C206),$AY211)</f>
        <v>#N/A</v>
      </c>
      <c r="BQ211" s="35" t="e" cm="1">
        <f t="array" ref="BQ211">INDEX($DP$24:$EO$31,COLUMN(D206),$AY211)</f>
        <v>#N/A</v>
      </c>
      <c r="BR211" s="35" t="e" cm="1">
        <f t="array" ref="BR211">INDEX($DP$24:$EO$31,COLUMN(E206),$AY211)</f>
        <v>#N/A</v>
      </c>
      <c r="BS211" s="35" t="e" cm="1">
        <f t="array" ref="BS211">INDEX($DP$24:$EO$31,COLUMN(F206),$AY211)</f>
        <v>#N/A</v>
      </c>
      <c r="BT211" s="35" t="e" cm="1">
        <f t="array" ref="BT211">INDEX($DP$24:$EO$31,COLUMN(G206),$AY211)</f>
        <v>#N/A</v>
      </c>
      <c r="BU211" s="35" t="e" cm="1">
        <f t="array" ref="BU211">INDEX($DP$24:$EO$31,COLUMN(H206),$AY211)</f>
        <v>#N/A</v>
      </c>
      <c r="BV211" s="59" t="str" cm="1">
        <f t="array" aca="1" ref="BV211:BZ211" ca="1">IFERROR(ROUND(IF(IFERROR(BF211:BJ211/BF211:BJ211,0)=1,(IFERROR(AZ211:BD211*BP211,0)+IFERROR(BF211:BJ211*BQ211,0)+(SUM(BM211:BO211)-MIN(BM211:BO211))*BR211+BK211*BS211+BL211*BT211)*BU211+BK211*(1-BS211)+BL211*(1-BT211)+IF(AW211=1,BO211,0),""),2),"")</f>
        <v/>
      </c>
      <c r="BW211" s="48" t="str">
        <f ca="1"/>
        <v/>
      </c>
      <c r="BX211" s="48" t="str">
        <f ca="1"/>
        <v/>
      </c>
      <c r="BY211" s="48" t="str">
        <f ca="1"/>
        <v/>
      </c>
      <c r="BZ211" s="60" t="str">
        <f ca="1"/>
        <v/>
      </c>
      <c r="CA211" s="6"/>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6"/>
      <c r="DV211" s="6"/>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row>
    <row r="212" spans="1:162" x14ac:dyDescent="0.3">
      <c r="A212" s="5"/>
      <c r="B212" s="17" t="str">
        <f t="shared" si="74"/>
        <v/>
      </c>
      <c r="C212" s="23"/>
      <c r="D212" s="23"/>
      <c r="E212" s="23"/>
      <c r="F212" s="23"/>
      <c r="G212" s="23"/>
      <c r="H212" s="24"/>
      <c r="I212" s="24"/>
      <c r="J212" s="24"/>
      <c r="K212" s="24"/>
      <c r="L212" s="24"/>
      <c r="M212" s="24"/>
      <c r="N212" s="23"/>
      <c r="O212" s="24"/>
      <c r="P212" s="6"/>
      <c r="Q212" s="65">
        <f t="shared" si="75"/>
        <v>1</v>
      </c>
      <c r="R212" s="6" t="e">
        <f t="shared" si="81"/>
        <v>#N/A</v>
      </c>
      <c r="S212" s="6" t="e">
        <f t="shared" si="82"/>
        <v>#N/A</v>
      </c>
      <c r="T212" s="6" t="e">
        <f t="shared" si="83"/>
        <v>#N/A</v>
      </c>
      <c r="U212" s="6" t="e">
        <f t="shared" si="84"/>
        <v>#N/A</v>
      </c>
      <c r="V212" s="8" cm="1">
        <f t="array" ref="V212">IF(M212=0,0,IF(OR($DV$4=3,$DV$4=4),0,IF($DV$4=1,INDEX($DI$7:$DI$15,SUM(IF(M212&lt;$DH$7:$DH$15=TRUE,1,0))+1),VLOOKUP(M212,$DK$7:$DL$107,2,FALSE))))</f>
        <v>0</v>
      </c>
      <c r="W212" s="6" t="e">
        <f t="shared" si="73"/>
        <v>#N/A</v>
      </c>
      <c r="X212" s="65" cm="1">
        <f t="array" aca="1" ref="X212" ca="1">SUM(IF((IF(E212=0,INDIRECT(_xlfn.CONCAT($CQ$1,MATCH(F212,$CP$7:$CP$100,0)+6)):INDIRECT(_xlfn.CONCAT($CQ$1,MATCH(F212,$CP$7:$CP$100,0)+6+SUM(IF((F212=$CP$7:$CP$59)=TRUE,1,0))-1)),INDIRECT(_xlfn.CONCAT($CM$1,MATCH(E212,$CL$7:$CL$100,0)+6)):INDIRECT(_xlfn.CONCAT($CM$1,MATCH(E212,$CL$7:$CL$100,0)+6+SUM(IF((E212=$CL$7:$CL$59)=TRUE,1,0))-1)))*$S$3*$Q212)=0,0,1))</f>
        <v>2</v>
      </c>
      <c r="Y212" s="65" t="e" cm="1">
        <f t="array" aca="1" ref="Y212" ca="1">SUM(IF((TRANSPOSE(MMULT(MMULT(_xlfn.MUNIT(X212),IF(ROUND(MMULT(IF(E212=0,INDIRECT(_xlfn.CONCAT($CQ$1,MATCH(F212,$CP$7:$CP$100,0)+6)):INDIRECT(_xlfn.CONCAT($CQ$1,MATCH(F212,$CP$7:$CP$100,0)+6+SUM(IF((F212=$CP$7:$CP$59)=TRUE,1,0))-1)),INDIRECT(_xlfn.CONCAT($CM$1,MATCH(E212,$CL$7:$CL$100,0)+6)):INDIRECT(_xlfn.CONCAT($CM$1,MATCH(E212,$CL$7:$CL$100,0)+6+SUM(IF((E212=$CL$7:$CL$59)=TRUE,1,0))-1)))*$S$3*$Q212,1/TRANSPOSE(W212-INDIRECT(_xlfn.CONCAT($CI$1,MATCH(D212,$CH$7:$CH$100,0)+6)):INDIRECT(_xlfn.CONCAT($CI$1,MATCH(D212,$CH$7:$CH$100,0)+6+SUM(IF((D212=$CH$7:$CH$59)=TRUE,1,0))-1))*$R$3)),1)=1,1,0)),W212-INDIRECT(_xlfn.CONCAT($CI$1,MATCH(D212,$CH$7:$CH$100,0)+6)):INDIRECT(_xlfn.CONCAT($CI$1,MATCH(D212,$CH$7:$CH$100,0)+6+SUM(IF((D212=$CH$7:$CH$59)=TRUE,1,0))-1))*$R$3)))=0,0,1))</f>
        <v>#N/A</v>
      </c>
      <c r="Z212" s="65"/>
      <c r="AA212" s="65" t="str" cm="1">
        <f t="array" aca="1" ref="AA212" ca="1">IFERROR(ROUND(IF(_xlfn._xlws.SORT(TRANSPOSE(MMULT(MMULT(_xlfn.MUNIT(X212),IF(ROUND(MMULT(IF(E212=0,IF($DW$4=1,INDIRECT(_xlfn.CONCAT($CY$1,MATCH(F212,$CX$7:$CX$100,0)+6)):INDIRECT(_xlfn.CONCAT($CY$1,MATCH(F212,$CX$7:$CX$100,0)+6+SUM(IF((F212=$CX$7:$CX$59)=TRUE,1,0))-1)),INDIRECT(_xlfn.CONCAT($CQ$1,MATCH(F212,$CP$7:$CP$100,0)+6)):INDIRECT(_xlfn.CONCAT($CQ$1,MATCH(F212,$CP$7:$CP$100,0)+6+SUM(IF((F212=$CP$7:$CP$59)=TRUE,1,0))-1))),IF(OR($DW$4=2,$DW$4=3),INDIRECT(_xlfn.CONCAT($CU$1,MATCH(E212,$CT$7:$CT$100,0)+6)):INDIRECT(_xlfn.CONCAT($CU$1,MATCH(E212,$CT$7:$CT$100,0)+6+SUM(IF((E212=$CT$7:$CT$59)=TRUE,1,0))-1)),INDIRECT(_xlfn.CONCAT($CM$1,MATCH(E212,$CL$7:$CL$100,0)+6)):INDIRECT(_xlfn.CONCAT($CM$1,MATCH(E212,$CL$7:$CL$100,0)+6+SUM(IF((E212=$CL$7:$CL$59)=TRUE,1,0))-1))))*$S$3*IF(AND($DV$4=4,F212=0),1.1,1),1/TRANSPOSE(W212-INDIRECT(_xlfn.CONCAT($CI$1,MATCH(D212,$CH$7:$CH$100,0)+6)):INDIRECT(_xlfn.CONCAT($CI$1,MATCH(D212,$CH$7:$CH$100,0)+6+SUM(IF((D212=$CH$7:$CH$59)=TRUE,1,0))-1))*$R$3)),3)=1,1,0)),W212-INDIRECT(_xlfn.CONCAT($CI$1,MATCH(D212,$CH$7:$CH$100,0)+6)):INDIRECT(_xlfn.CONCAT($CI$1,MATCH(D212,$CH$7:$CH$100,0)+6+SUM(IF((D212=$CH$7:$CH$59)=TRUE,1,0))-1))*$R$3))/($S$3*$Q212),1,-1,TRUE)=0,"",_xlfn._xlws.SORT(TRANSPOSE(MMULT(MMULT(_xlfn.MUNIT(X212),IF(ROUND(MMULT(IF(E212=0,IF($DW$4=1,INDIRECT(_xlfn.CONCAT($CY$1,MATCH(F212,$CX$7:$CX$100,0)+6)):INDIRECT(_xlfn.CONCAT($CY$1,MATCH(F212,$CX$7:$CX$100,0)+6+SUM(IF((F212=$CX$7:$CX$59)=TRUE,1,0))-1)),INDIRECT(_xlfn.CONCAT($CQ$1,MATCH(F212,$CP$7:$CP$100,0)+6)):INDIRECT(_xlfn.CONCAT($CQ$1,MATCH(F212,$CP$7:$CP$100,0)+6+SUM(IF((F212=$CP$7:$CP$59)=TRUE,1,0))-1))),IF(OR($DW$4=2,$DW$4=3),INDIRECT(_xlfn.CONCAT($CU$1,MATCH(E212,$CT$7:$CT$100,0)+6)):INDIRECT(_xlfn.CONCAT($CU$1,MATCH(E212,$CT$7:$CT$100,0)+6+SUM(IF((E212=$CT$7:$CT$59)=TRUE,1,0))-1)),INDIRECT(_xlfn.CONCAT($CM$1,MATCH(E212,$CL$7:$CL$100,0)+6)):INDIRECT(_xlfn.CONCAT($CM$1,MATCH(E212,$CL$7:$CL$100,0)+6+SUM(IF((E212=$CL$7:$CL$59)=TRUE,1,0))-1))))*$S$3*IF(AND($DV$4=4,F212=0),1.1,1),1/TRANSPOSE(W212-INDIRECT(_xlfn.CONCAT($CI$1,MATCH(D212,$CH$7:$CH$100,0)+6)):INDIRECT(_xlfn.CONCAT($CI$1,MATCH(D212,$CH$7:$CH$100,0)+6+SUM(IF((D212=$CH$7:$CH$59)=TRUE,1,0))-1))*$R$3)),3)=1,1,0)),W212-INDIRECT(_xlfn.CONCAT($CI$1,MATCH(D212,$CH$7:$CH$100,0)+6)):INDIRECT(_xlfn.CONCAT($CI$1,MATCH(D212,$CH$7:$CH$100,0)+6+SUM(IF((D212=$CH$7:$CH$59)=TRUE,1,0))-1))*$R$3))/($S$3*$Q212),1,-1,TRUE)),1),"")</f>
        <v/>
      </c>
      <c r="AB212" s="65"/>
      <c r="AC212" s="65"/>
      <c r="AD212" s="65"/>
      <c r="AE212" s="65"/>
      <c r="AF212" s="65"/>
      <c r="AG212" s="65"/>
      <c r="AH212" s="65"/>
      <c r="AI212" s="6"/>
      <c r="AJ212" s="28" t="str">
        <f t="shared" ca="1" si="85"/>
        <v/>
      </c>
      <c r="AK212" s="29" t="str">
        <f t="shared" si="86"/>
        <v/>
      </c>
      <c r="AL212" s="29" t="str">
        <f t="shared" si="87"/>
        <v/>
      </c>
      <c r="AM212" s="29" t="str">
        <f t="shared" si="88"/>
        <v/>
      </c>
      <c r="AN212" s="112" t="str">
        <f t="shared" si="89"/>
        <v/>
      </c>
      <c r="AO212" s="28" t="str">
        <f t="shared" ca="1" si="76"/>
        <v/>
      </c>
      <c r="AP212" s="29" t="str">
        <f t="shared" si="77"/>
        <v/>
      </c>
      <c r="AQ212" s="29" t="str">
        <f t="shared" si="78"/>
        <v/>
      </c>
      <c r="AR212" s="29" t="str">
        <f t="shared" si="79"/>
        <v/>
      </c>
      <c r="AS212" s="30" t="str">
        <f t="shared" si="80"/>
        <v/>
      </c>
      <c r="AT212" s="6"/>
      <c r="AU212" s="20"/>
      <c r="AV212" s="20"/>
      <c r="AW212" s="44">
        <f t="shared" si="70"/>
        <v>12</v>
      </c>
      <c r="AX212" s="35" t="e">
        <f t="shared" si="71"/>
        <v>#N/A</v>
      </c>
      <c r="AY212" s="35" t="e" cm="1">
        <f t="array" ref="AY212">_xlfn.XMATCH(1,IF(IF((AU212=$DP$24:$EO$24)=TRUE,1,0)+IF((AV212=$DP$25:$EO$25)=TRUE,1,0)=2,1,0))</f>
        <v>#N/A</v>
      </c>
      <c r="AZ212" s="35" t="str" cm="1">
        <f t="array" aca="1" ref="AZ212:BD212" ca="1">AJ212:AN212</f>
        <v/>
      </c>
      <c r="BA212" s="35" t="str">
        <f ca="1"/>
        <v/>
      </c>
      <c r="BB212" s="35" t="str">
        <f ca="1"/>
        <v/>
      </c>
      <c r="BC212" s="35" t="str">
        <f ca="1"/>
        <v/>
      </c>
      <c r="BD212" s="35" t="str">
        <f ca="1"/>
        <v/>
      </c>
      <c r="BE212" s="35">
        <f t="shared" si="72"/>
        <v>0</v>
      </c>
      <c r="BF212" s="35" t="e" cm="1">
        <f t="array" ref="BF212">IF(AND(BE212=1,AX212&lt;&gt;1),VLOOKUP(E212,변환표준점수!$H$8:$O$60,_xlfn.XMATCH('표점 계산기'!$AU212,변환표준점수!$I$6:$O$6)+1,FALSE),IF(AND($E212=0,$DW$4=1),INDEX($CQ$7:$CQ$73,SUM(IF(AO212=$CY$7:$CY$59,ROW($A$1:$A$50),0))),IF(AND($E212&lt;&gt;0,$DW$4&lt;&gt;1),INDEX($CM$7:$CM$73,SUM(IF(AO212=$CU$7:$CU$59,ROW($A$1:$A$50),0))),AO212:AS212)))</f>
        <v>#N/A</v>
      </c>
      <c r="BG212" s="35"/>
      <c r="BH212" s="35"/>
      <c r="BI212" s="35"/>
      <c r="BJ212" s="35"/>
      <c r="BK212" s="35" t="e">
        <f>VLOOKUP(G212,변환표준점수!$X$8:$AM$16,_xlfn.XMATCH(AU212,변환표준점수!$Y$5:$AM$5)+IF(OR(AW212=6,AW212=7,AW212=10,AW212=11),IF(AX212=1,0,1),0)+1,FALSE)</f>
        <v>#N/A</v>
      </c>
      <c r="BL212" s="35" t="e">
        <f>VLOOKUP(H212,변환표준점수!$AO$8:$BE$16,_xlfn.XMATCH(AU212,변환표준점수!$AP$5:$BE$5)+IF(OR(AW212=3,AW212=6,AW212=8,AW212=9,AW212=10),IF(AX212=1,0,1),0)+1,FALSE)</f>
        <v>#N/A</v>
      </c>
      <c r="BM212" s="35" t="e">
        <f>IF(I212=0,VLOOKUP(K212,변환표준점수!$BU$8:$CF$62,'표점 계산기'!$AW212+1,FALSE),VLOOKUP(I212,변환표준점수!$BH$8:$BS$62,'표점 계산기'!$AW212+1,FALSE))</f>
        <v>#N/A</v>
      </c>
      <c r="BN212" s="35" t="e">
        <f>IF(J212=0,VLOOKUP(L212,변환표준점수!$BU$8:$CF$62,'표점 계산기'!$AW212+1,FALSE),VLOOKUP(J212,변환표준점수!$BH$8:$BS$62,'표점 계산기'!$AW212+1,FALSE))</f>
        <v>#N/A</v>
      </c>
      <c r="BO212" s="35" cm="1">
        <f t="array" ref="BO212">IF(M212=0,0,IF(OR(AW212=3,AW212=4),0,IF(AW212=1,INDEX($DI$7:$DI$15,SUM(IF(M212&lt;$DH$7:$DH$15=TRUE,1,0))+1),VLOOKUP(M212,변환표준점수!$BH$8:$BS$62,'표점 계산기'!AW212+1,FALSE))))</f>
        <v>0</v>
      </c>
      <c r="BP212" s="35" t="e" cm="1">
        <f t="array" ref="BP212">INDEX($DP$24:$EO$31,COLUMN(C207),$AY212)</f>
        <v>#N/A</v>
      </c>
      <c r="BQ212" s="35" t="e" cm="1">
        <f t="array" ref="BQ212">INDEX($DP$24:$EO$31,COLUMN(D207),$AY212)</f>
        <v>#N/A</v>
      </c>
      <c r="BR212" s="35" t="e" cm="1">
        <f t="array" ref="BR212">INDEX($DP$24:$EO$31,COLUMN(E207),$AY212)</f>
        <v>#N/A</v>
      </c>
      <c r="BS212" s="35" t="e" cm="1">
        <f t="array" ref="BS212">INDEX($DP$24:$EO$31,COLUMN(F207),$AY212)</f>
        <v>#N/A</v>
      </c>
      <c r="BT212" s="35" t="e" cm="1">
        <f t="array" ref="BT212">INDEX($DP$24:$EO$31,COLUMN(G207),$AY212)</f>
        <v>#N/A</v>
      </c>
      <c r="BU212" s="35" t="e" cm="1">
        <f t="array" ref="BU212">INDEX($DP$24:$EO$31,COLUMN(H207),$AY212)</f>
        <v>#N/A</v>
      </c>
      <c r="BV212" s="59" t="str" cm="1">
        <f t="array" aca="1" ref="BV212:BZ212" ca="1">IFERROR(ROUND(IF(IFERROR(BF212:BJ212/BF212:BJ212,0)=1,(IFERROR(AZ212:BD212*BP212,0)+IFERROR(BF212:BJ212*BQ212,0)+(SUM(BM212:BO212)-MIN(BM212:BO212))*BR212+BK212*BS212+BL212*BT212)*BU212+BK212*(1-BS212)+BL212*(1-BT212)+IF(AW212=1,BO212,0),""),2),"")</f>
        <v/>
      </c>
      <c r="BW212" s="48" t="str">
        <f ca="1"/>
        <v/>
      </c>
      <c r="BX212" s="48" t="str">
        <f ca="1"/>
        <v/>
      </c>
      <c r="BY212" s="48" t="str">
        <f ca="1"/>
        <v/>
      </c>
      <c r="BZ212" s="60" t="str">
        <f ca="1"/>
        <v/>
      </c>
      <c r="CA212" s="6"/>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6"/>
      <c r="DV212" s="6"/>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row>
    <row r="213" spans="1:162" x14ac:dyDescent="0.3">
      <c r="A213" s="5"/>
      <c r="B213" s="17" t="str">
        <f t="shared" si="74"/>
        <v/>
      </c>
      <c r="C213" s="23"/>
      <c r="D213" s="23"/>
      <c r="E213" s="23"/>
      <c r="F213" s="23"/>
      <c r="G213" s="23"/>
      <c r="H213" s="24"/>
      <c r="I213" s="24"/>
      <c r="J213" s="24"/>
      <c r="K213" s="24"/>
      <c r="L213" s="24"/>
      <c r="M213" s="24"/>
      <c r="N213" s="23"/>
      <c r="O213" s="24"/>
      <c r="P213" s="6"/>
      <c r="Q213" s="65">
        <f t="shared" si="75"/>
        <v>1</v>
      </c>
      <c r="R213" s="6" t="e">
        <f t="shared" si="81"/>
        <v>#N/A</v>
      </c>
      <c r="S213" s="6" t="e">
        <f t="shared" si="82"/>
        <v>#N/A</v>
      </c>
      <c r="T213" s="6" t="e">
        <f t="shared" si="83"/>
        <v>#N/A</v>
      </c>
      <c r="U213" s="6" t="e">
        <f t="shared" si="84"/>
        <v>#N/A</v>
      </c>
      <c r="V213" s="8" cm="1">
        <f t="array" ref="V213">IF(M213=0,0,IF(OR($DV$4=3,$DV$4=4),0,IF($DV$4=1,INDEX($DI$7:$DI$15,SUM(IF(M213&lt;$DH$7:$DH$15=TRUE,1,0))+1),VLOOKUP(M213,$DK$7:$DL$107,2,FALSE))))</f>
        <v>0</v>
      </c>
      <c r="W213" s="6" t="e">
        <f t="shared" si="73"/>
        <v>#N/A</v>
      </c>
      <c r="X213" s="65" cm="1">
        <f t="array" aca="1" ref="X213" ca="1">SUM(IF((IF(E213=0,INDIRECT(_xlfn.CONCAT($CQ$1,MATCH(F213,$CP$7:$CP$100,0)+6)):INDIRECT(_xlfn.CONCAT($CQ$1,MATCH(F213,$CP$7:$CP$100,0)+6+SUM(IF((F213=$CP$7:$CP$59)=TRUE,1,0))-1)),INDIRECT(_xlfn.CONCAT($CM$1,MATCH(E213,$CL$7:$CL$100,0)+6)):INDIRECT(_xlfn.CONCAT($CM$1,MATCH(E213,$CL$7:$CL$100,0)+6+SUM(IF((E213=$CL$7:$CL$59)=TRUE,1,0))-1)))*$S$3*$Q213)=0,0,1))</f>
        <v>2</v>
      </c>
      <c r="Y213" s="65" t="e" cm="1">
        <f t="array" aca="1" ref="Y213" ca="1">SUM(IF((TRANSPOSE(MMULT(MMULT(_xlfn.MUNIT(X213),IF(ROUND(MMULT(IF(E213=0,INDIRECT(_xlfn.CONCAT($CQ$1,MATCH(F213,$CP$7:$CP$100,0)+6)):INDIRECT(_xlfn.CONCAT($CQ$1,MATCH(F213,$CP$7:$CP$100,0)+6+SUM(IF((F213=$CP$7:$CP$59)=TRUE,1,0))-1)),INDIRECT(_xlfn.CONCAT($CM$1,MATCH(E213,$CL$7:$CL$100,0)+6)):INDIRECT(_xlfn.CONCAT($CM$1,MATCH(E213,$CL$7:$CL$100,0)+6+SUM(IF((E213=$CL$7:$CL$59)=TRUE,1,0))-1)))*$S$3*$Q213,1/TRANSPOSE(W213-INDIRECT(_xlfn.CONCAT($CI$1,MATCH(D213,$CH$7:$CH$100,0)+6)):INDIRECT(_xlfn.CONCAT($CI$1,MATCH(D213,$CH$7:$CH$100,0)+6+SUM(IF((D213=$CH$7:$CH$59)=TRUE,1,0))-1))*$R$3)),1)=1,1,0)),W213-INDIRECT(_xlfn.CONCAT($CI$1,MATCH(D213,$CH$7:$CH$100,0)+6)):INDIRECT(_xlfn.CONCAT($CI$1,MATCH(D213,$CH$7:$CH$100,0)+6+SUM(IF((D213=$CH$7:$CH$59)=TRUE,1,0))-1))*$R$3)))=0,0,1))</f>
        <v>#N/A</v>
      </c>
      <c r="Z213" s="65"/>
      <c r="AA213" s="65" t="str" cm="1">
        <f t="array" aca="1" ref="AA213" ca="1">IFERROR(ROUND(IF(_xlfn._xlws.SORT(TRANSPOSE(MMULT(MMULT(_xlfn.MUNIT(X213),IF(ROUND(MMULT(IF(E213=0,IF($DW$4=1,INDIRECT(_xlfn.CONCAT($CY$1,MATCH(F213,$CX$7:$CX$100,0)+6)):INDIRECT(_xlfn.CONCAT($CY$1,MATCH(F213,$CX$7:$CX$100,0)+6+SUM(IF((F213=$CX$7:$CX$59)=TRUE,1,0))-1)),INDIRECT(_xlfn.CONCAT($CQ$1,MATCH(F213,$CP$7:$CP$100,0)+6)):INDIRECT(_xlfn.CONCAT($CQ$1,MATCH(F213,$CP$7:$CP$100,0)+6+SUM(IF((F213=$CP$7:$CP$59)=TRUE,1,0))-1))),IF(OR($DW$4=2,$DW$4=3),INDIRECT(_xlfn.CONCAT($CU$1,MATCH(E213,$CT$7:$CT$100,0)+6)):INDIRECT(_xlfn.CONCAT($CU$1,MATCH(E213,$CT$7:$CT$100,0)+6+SUM(IF((E213=$CT$7:$CT$59)=TRUE,1,0))-1)),INDIRECT(_xlfn.CONCAT($CM$1,MATCH(E213,$CL$7:$CL$100,0)+6)):INDIRECT(_xlfn.CONCAT($CM$1,MATCH(E213,$CL$7:$CL$100,0)+6+SUM(IF((E213=$CL$7:$CL$59)=TRUE,1,0))-1))))*$S$3*IF(AND($DV$4=4,F213=0),1.1,1),1/TRANSPOSE(W213-INDIRECT(_xlfn.CONCAT($CI$1,MATCH(D213,$CH$7:$CH$100,0)+6)):INDIRECT(_xlfn.CONCAT($CI$1,MATCH(D213,$CH$7:$CH$100,0)+6+SUM(IF((D213=$CH$7:$CH$59)=TRUE,1,0))-1))*$R$3)),3)=1,1,0)),W213-INDIRECT(_xlfn.CONCAT($CI$1,MATCH(D213,$CH$7:$CH$100,0)+6)):INDIRECT(_xlfn.CONCAT($CI$1,MATCH(D213,$CH$7:$CH$100,0)+6+SUM(IF((D213=$CH$7:$CH$59)=TRUE,1,0))-1))*$R$3))/($S$3*$Q213),1,-1,TRUE)=0,"",_xlfn._xlws.SORT(TRANSPOSE(MMULT(MMULT(_xlfn.MUNIT(X213),IF(ROUND(MMULT(IF(E213=0,IF($DW$4=1,INDIRECT(_xlfn.CONCAT($CY$1,MATCH(F213,$CX$7:$CX$100,0)+6)):INDIRECT(_xlfn.CONCAT($CY$1,MATCH(F213,$CX$7:$CX$100,0)+6+SUM(IF((F213=$CX$7:$CX$59)=TRUE,1,0))-1)),INDIRECT(_xlfn.CONCAT($CQ$1,MATCH(F213,$CP$7:$CP$100,0)+6)):INDIRECT(_xlfn.CONCAT($CQ$1,MATCH(F213,$CP$7:$CP$100,0)+6+SUM(IF((F213=$CP$7:$CP$59)=TRUE,1,0))-1))),IF(OR($DW$4=2,$DW$4=3),INDIRECT(_xlfn.CONCAT($CU$1,MATCH(E213,$CT$7:$CT$100,0)+6)):INDIRECT(_xlfn.CONCAT($CU$1,MATCH(E213,$CT$7:$CT$100,0)+6+SUM(IF((E213=$CT$7:$CT$59)=TRUE,1,0))-1)),INDIRECT(_xlfn.CONCAT($CM$1,MATCH(E213,$CL$7:$CL$100,0)+6)):INDIRECT(_xlfn.CONCAT($CM$1,MATCH(E213,$CL$7:$CL$100,0)+6+SUM(IF((E213=$CL$7:$CL$59)=TRUE,1,0))-1))))*$S$3*IF(AND($DV$4=4,F213=0),1.1,1),1/TRANSPOSE(W213-INDIRECT(_xlfn.CONCAT($CI$1,MATCH(D213,$CH$7:$CH$100,0)+6)):INDIRECT(_xlfn.CONCAT($CI$1,MATCH(D213,$CH$7:$CH$100,0)+6+SUM(IF((D213=$CH$7:$CH$59)=TRUE,1,0))-1))*$R$3)),3)=1,1,0)),W213-INDIRECT(_xlfn.CONCAT($CI$1,MATCH(D213,$CH$7:$CH$100,0)+6)):INDIRECT(_xlfn.CONCAT($CI$1,MATCH(D213,$CH$7:$CH$100,0)+6+SUM(IF((D213=$CH$7:$CH$59)=TRUE,1,0))-1))*$R$3))/($S$3*$Q213),1,-1,TRUE)),1),"")</f>
        <v/>
      </c>
      <c r="AB213" s="65"/>
      <c r="AC213" s="65"/>
      <c r="AD213" s="65"/>
      <c r="AE213" s="65"/>
      <c r="AF213" s="65"/>
      <c r="AG213" s="65"/>
      <c r="AH213" s="65"/>
      <c r="AI213" s="6"/>
      <c r="AJ213" s="28" t="str">
        <f t="shared" ca="1" si="85"/>
        <v/>
      </c>
      <c r="AK213" s="29" t="str">
        <f t="shared" si="86"/>
        <v/>
      </c>
      <c r="AL213" s="29" t="str">
        <f t="shared" si="87"/>
        <v/>
      </c>
      <c r="AM213" s="29" t="str">
        <f t="shared" si="88"/>
        <v/>
      </c>
      <c r="AN213" s="112" t="str">
        <f t="shared" si="89"/>
        <v/>
      </c>
      <c r="AO213" s="28" t="str">
        <f t="shared" ca="1" si="76"/>
        <v/>
      </c>
      <c r="AP213" s="29" t="str">
        <f t="shared" si="77"/>
        <v/>
      </c>
      <c r="AQ213" s="29" t="str">
        <f t="shared" si="78"/>
        <v/>
      </c>
      <c r="AR213" s="29" t="str">
        <f t="shared" si="79"/>
        <v/>
      </c>
      <c r="AS213" s="30" t="str">
        <f t="shared" si="80"/>
        <v/>
      </c>
      <c r="AT213" s="6"/>
      <c r="AU213" s="20"/>
      <c r="AV213" s="20"/>
      <c r="AW213" s="44">
        <f t="shared" si="70"/>
        <v>12</v>
      </c>
      <c r="AX213" s="35" t="e">
        <f t="shared" si="71"/>
        <v>#N/A</v>
      </c>
      <c r="AY213" s="35" t="e" cm="1">
        <f t="array" ref="AY213">_xlfn.XMATCH(1,IF(IF((AU213=$DP$24:$EO$24)=TRUE,1,0)+IF((AV213=$DP$25:$EO$25)=TRUE,1,0)=2,1,0))</f>
        <v>#N/A</v>
      </c>
      <c r="AZ213" s="35" t="str" cm="1">
        <f t="array" aca="1" ref="AZ213:BD213" ca="1">AJ213:AN213</f>
        <v/>
      </c>
      <c r="BA213" s="35" t="str">
        <f ca="1"/>
        <v/>
      </c>
      <c r="BB213" s="35" t="str">
        <f ca="1"/>
        <v/>
      </c>
      <c r="BC213" s="35" t="str">
        <f ca="1"/>
        <v/>
      </c>
      <c r="BD213" s="35" t="str">
        <f ca="1"/>
        <v/>
      </c>
      <c r="BE213" s="35">
        <f t="shared" si="72"/>
        <v>0</v>
      </c>
      <c r="BF213" s="35" t="e" cm="1">
        <f t="array" ref="BF213">IF(AND(BE213=1,AX213&lt;&gt;1),VLOOKUP(E213,변환표준점수!$H$8:$O$60,_xlfn.XMATCH('표점 계산기'!$AU213,변환표준점수!$I$6:$O$6)+1,FALSE),IF(AND($E213=0,$DW$4=1),INDEX($CQ$7:$CQ$73,SUM(IF(AO213=$CY$7:$CY$59,ROW($A$1:$A$50),0))),IF(AND($E213&lt;&gt;0,$DW$4&lt;&gt;1),INDEX($CM$7:$CM$73,SUM(IF(AO213=$CU$7:$CU$59,ROW($A$1:$A$50),0))),AO213:AS213)))</f>
        <v>#N/A</v>
      </c>
      <c r="BG213" s="35"/>
      <c r="BH213" s="35"/>
      <c r="BI213" s="35"/>
      <c r="BJ213" s="35"/>
      <c r="BK213" s="35" t="e">
        <f>VLOOKUP(G213,변환표준점수!$X$8:$AM$16,_xlfn.XMATCH(AU213,변환표준점수!$Y$5:$AM$5)+IF(OR(AW213=6,AW213=7,AW213=10,AW213=11),IF(AX213=1,0,1),0)+1,FALSE)</f>
        <v>#N/A</v>
      </c>
      <c r="BL213" s="35" t="e">
        <f>VLOOKUP(H213,변환표준점수!$AO$8:$BE$16,_xlfn.XMATCH(AU213,변환표준점수!$AP$5:$BE$5)+IF(OR(AW213=3,AW213=6,AW213=8,AW213=9,AW213=10),IF(AX213=1,0,1),0)+1,FALSE)</f>
        <v>#N/A</v>
      </c>
      <c r="BM213" s="35" t="e">
        <f>IF(I213=0,VLOOKUP(K213,변환표준점수!$BU$8:$CF$62,'표점 계산기'!$AW213+1,FALSE),VLOOKUP(I213,변환표준점수!$BH$8:$BS$62,'표점 계산기'!$AW213+1,FALSE))</f>
        <v>#N/A</v>
      </c>
      <c r="BN213" s="35" t="e">
        <f>IF(J213=0,VLOOKUP(L213,변환표준점수!$BU$8:$CF$62,'표점 계산기'!$AW213+1,FALSE),VLOOKUP(J213,변환표준점수!$BH$8:$BS$62,'표점 계산기'!$AW213+1,FALSE))</f>
        <v>#N/A</v>
      </c>
      <c r="BO213" s="35" cm="1">
        <f t="array" ref="BO213">IF(M213=0,0,IF(OR(AW213=3,AW213=4),0,IF(AW213=1,INDEX($DI$7:$DI$15,SUM(IF(M213&lt;$DH$7:$DH$15=TRUE,1,0))+1),VLOOKUP(M213,변환표준점수!$BH$8:$BS$62,'표점 계산기'!AW213+1,FALSE))))</f>
        <v>0</v>
      </c>
      <c r="BP213" s="35" t="e" cm="1">
        <f t="array" ref="BP213">INDEX($DP$24:$EO$31,COLUMN(C208),$AY213)</f>
        <v>#N/A</v>
      </c>
      <c r="BQ213" s="35" t="e" cm="1">
        <f t="array" ref="BQ213">INDEX($DP$24:$EO$31,COLUMN(D208),$AY213)</f>
        <v>#N/A</v>
      </c>
      <c r="BR213" s="35" t="e" cm="1">
        <f t="array" ref="BR213">INDEX($DP$24:$EO$31,COLUMN(E208),$AY213)</f>
        <v>#N/A</v>
      </c>
      <c r="BS213" s="35" t="e" cm="1">
        <f t="array" ref="BS213">INDEX($DP$24:$EO$31,COLUMN(F208),$AY213)</f>
        <v>#N/A</v>
      </c>
      <c r="BT213" s="35" t="e" cm="1">
        <f t="array" ref="BT213">INDEX($DP$24:$EO$31,COLUMN(G208),$AY213)</f>
        <v>#N/A</v>
      </c>
      <c r="BU213" s="35" t="e" cm="1">
        <f t="array" ref="BU213">INDEX($DP$24:$EO$31,COLUMN(H208),$AY213)</f>
        <v>#N/A</v>
      </c>
      <c r="BV213" s="59" t="str" cm="1">
        <f t="array" aca="1" ref="BV213:BZ213" ca="1">IFERROR(ROUND(IF(IFERROR(BF213:BJ213/BF213:BJ213,0)=1,(IFERROR(AZ213:BD213*BP213,0)+IFERROR(BF213:BJ213*BQ213,0)+(SUM(BM213:BO213)-MIN(BM213:BO213))*BR213+BK213*BS213+BL213*BT213)*BU213+BK213*(1-BS213)+BL213*(1-BT213)+IF(AW213=1,BO213,0),""),2),"")</f>
        <v/>
      </c>
      <c r="BW213" s="48" t="str">
        <f ca="1"/>
        <v/>
      </c>
      <c r="BX213" s="48" t="str">
        <f ca="1"/>
        <v/>
      </c>
      <c r="BY213" s="48" t="str">
        <f ca="1"/>
        <v/>
      </c>
      <c r="BZ213" s="60" t="str">
        <f ca="1"/>
        <v/>
      </c>
      <c r="CA213" s="6"/>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6"/>
      <c r="DV213" s="6"/>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row>
    <row r="214" spans="1:162" x14ac:dyDescent="0.3">
      <c r="A214" s="5"/>
      <c r="B214" s="17" t="str">
        <f t="shared" si="74"/>
        <v/>
      </c>
      <c r="C214" s="23"/>
      <c r="D214" s="23"/>
      <c r="E214" s="23"/>
      <c r="F214" s="23"/>
      <c r="G214" s="23"/>
      <c r="H214" s="24"/>
      <c r="I214" s="24"/>
      <c r="J214" s="24"/>
      <c r="K214" s="24"/>
      <c r="L214" s="24"/>
      <c r="M214" s="24"/>
      <c r="N214" s="23"/>
      <c r="O214" s="24"/>
      <c r="P214" s="6"/>
      <c r="Q214" s="65">
        <f t="shared" si="75"/>
        <v>1</v>
      </c>
      <c r="R214" s="6" t="e">
        <f t="shared" si="81"/>
        <v>#N/A</v>
      </c>
      <c r="S214" s="6" t="e">
        <f t="shared" si="82"/>
        <v>#N/A</v>
      </c>
      <c r="T214" s="6" t="e">
        <f t="shared" si="83"/>
        <v>#N/A</v>
      </c>
      <c r="U214" s="6" t="e">
        <f t="shared" si="84"/>
        <v>#N/A</v>
      </c>
      <c r="V214" s="8" cm="1">
        <f t="array" ref="V214">IF(M214=0,0,IF(OR($DV$4=3,$DV$4=4),0,IF($DV$4=1,INDEX($DI$7:$DI$15,SUM(IF(M214&lt;$DH$7:$DH$15=TRUE,1,0))+1),VLOOKUP(M214,$DK$7:$DL$107,2,FALSE))))</f>
        <v>0</v>
      </c>
      <c r="W214" s="6" t="e">
        <f t="shared" si="73"/>
        <v>#N/A</v>
      </c>
      <c r="X214" s="65" cm="1">
        <f t="array" aca="1" ref="X214" ca="1">SUM(IF((IF(E214=0,INDIRECT(_xlfn.CONCAT($CQ$1,MATCH(F214,$CP$7:$CP$100,0)+6)):INDIRECT(_xlfn.CONCAT($CQ$1,MATCH(F214,$CP$7:$CP$100,0)+6+SUM(IF((F214=$CP$7:$CP$59)=TRUE,1,0))-1)),INDIRECT(_xlfn.CONCAT($CM$1,MATCH(E214,$CL$7:$CL$100,0)+6)):INDIRECT(_xlfn.CONCAT($CM$1,MATCH(E214,$CL$7:$CL$100,0)+6+SUM(IF((E214=$CL$7:$CL$59)=TRUE,1,0))-1)))*$S$3*$Q214)=0,0,1))</f>
        <v>2</v>
      </c>
      <c r="Y214" s="65" t="e" cm="1">
        <f t="array" aca="1" ref="Y214" ca="1">SUM(IF((TRANSPOSE(MMULT(MMULT(_xlfn.MUNIT(X214),IF(ROUND(MMULT(IF(E214=0,INDIRECT(_xlfn.CONCAT($CQ$1,MATCH(F214,$CP$7:$CP$100,0)+6)):INDIRECT(_xlfn.CONCAT($CQ$1,MATCH(F214,$CP$7:$CP$100,0)+6+SUM(IF((F214=$CP$7:$CP$59)=TRUE,1,0))-1)),INDIRECT(_xlfn.CONCAT($CM$1,MATCH(E214,$CL$7:$CL$100,0)+6)):INDIRECT(_xlfn.CONCAT($CM$1,MATCH(E214,$CL$7:$CL$100,0)+6+SUM(IF((E214=$CL$7:$CL$59)=TRUE,1,0))-1)))*$S$3*$Q214,1/TRANSPOSE(W214-INDIRECT(_xlfn.CONCAT($CI$1,MATCH(D214,$CH$7:$CH$100,0)+6)):INDIRECT(_xlfn.CONCAT($CI$1,MATCH(D214,$CH$7:$CH$100,0)+6+SUM(IF((D214=$CH$7:$CH$59)=TRUE,1,0))-1))*$R$3)),1)=1,1,0)),W214-INDIRECT(_xlfn.CONCAT($CI$1,MATCH(D214,$CH$7:$CH$100,0)+6)):INDIRECT(_xlfn.CONCAT($CI$1,MATCH(D214,$CH$7:$CH$100,0)+6+SUM(IF((D214=$CH$7:$CH$59)=TRUE,1,0))-1))*$R$3)))=0,0,1))</f>
        <v>#N/A</v>
      </c>
      <c r="Z214" s="65"/>
      <c r="AA214" s="65" t="str" cm="1">
        <f t="array" aca="1" ref="AA214" ca="1">IFERROR(ROUND(IF(_xlfn._xlws.SORT(TRANSPOSE(MMULT(MMULT(_xlfn.MUNIT(X214),IF(ROUND(MMULT(IF(E214=0,IF($DW$4=1,INDIRECT(_xlfn.CONCAT($CY$1,MATCH(F214,$CX$7:$CX$100,0)+6)):INDIRECT(_xlfn.CONCAT($CY$1,MATCH(F214,$CX$7:$CX$100,0)+6+SUM(IF((F214=$CX$7:$CX$59)=TRUE,1,0))-1)),INDIRECT(_xlfn.CONCAT($CQ$1,MATCH(F214,$CP$7:$CP$100,0)+6)):INDIRECT(_xlfn.CONCAT($CQ$1,MATCH(F214,$CP$7:$CP$100,0)+6+SUM(IF((F214=$CP$7:$CP$59)=TRUE,1,0))-1))),IF(OR($DW$4=2,$DW$4=3),INDIRECT(_xlfn.CONCAT($CU$1,MATCH(E214,$CT$7:$CT$100,0)+6)):INDIRECT(_xlfn.CONCAT($CU$1,MATCH(E214,$CT$7:$CT$100,0)+6+SUM(IF((E214=$CT$7:$CT$59)=TRUE,1,0))-1)),INDIRECT(_xlfn.CONCAT($CM$1,MATCH(E214,$CL$7:$CL$100,0)+6)):INDIRECT(_xlfn.CONCAT($CM$1,MATCH(E214,$CL$7:$CL$100,0)+6+SUM(IF((E214=$CL$7:$CL$59)=TRUE,1,0))-1))))*$S$3*IF(AND($DV$4=4,F214=0),1.1,1),1/TRANSPOSE(W214-INDIRECT(_xlfn.CONCAT($CI$1,MATCH(D214,$CH$7:$CH$100,0)+6)):INDIRECT(_xlfn.CONCAT($CI$1,MATCH(D214,$CH$7:$CH$100,0)+6+SUM(IF((D214=$CH$7:$CH$59)=TRUE,1,0))-1))*$R$3)),3)=1,1,0)),W214-INDIRECT(_xlfn.CONCAT($CI$1,MATCH(D214,$CH$7:$CH$100,0)+6)):INDIRECT(_xlfn.CONCAT($CI$1,MATCH(D214,$CH$7:$CH$100,0)+6+SUM(IF((D214=$CH$7:$CH$59)=TRUE,1,0))-1))*$R$3))/($S$3*$Q214),1,-1,TRUE)=0,"",_xlfn._xlws.SORT(TRANSPOSE(MMULT(MMULT(_xlfn.MUNIT(X214),IF(ROUND(MMULT(IF(E214=0,IF($DW$4=1,INDIRECT(_xlfn.CONCAT($CY$1,MATCH(F214,$CX$7:$CX$100,0)+6)):INDIRECT(_xlfn.CONCAT($CY$1,MATCH(F214,$CX$7:$CX$100,0)+6+SUM(IF((F214=$CX$7:$CX$59)=TRUE,1,0))-1)),INDIRECT(_xlfn.CONCAT($CQ$1,MATCH(F214,$CP$7:$CP$100,0)+6)):INDIRECT(_xlfn.CONCAT($CQ$1,MATCH(F214,$CP$7:$CP$100,0)+6+SUM(IF((F214=$CP$7:$CP$59)=TRUE,1,0))-1))),IF(OR($DW$4=2,$DW$4=3),INDIRECT(_xlfn.CONCAT($CU$1,MATCH(E214,$CT$7:$CT$100,0)+6)):INDIRECT(_xlfn.CONCAT($CU$1,MATCH(E214,$CT$7:$CT$100,0)+6+SUM(IF((E214=$CT$7:$CT$59)=TRUE,1,0))-1)),INDIRECT(_xlfn.CONCAT($CM$1,MATCH(E214,$CL$7:$CL$100,0)+6)):INDIRECT(_xlfn.CONCAT($CM$1,MATCH(E214,$CL$7:$CL$100,0)+6+SUM(IF((E214=$CL$7:$CL$59)=TRUE,1,0))-1))))*$S$3*IF(AND($DV$4=4,F214=0),1.1,1),1/TRANSPOSE(W214-INDIRECT(_xlfn.CONCAT($CI$1,MATCH(D214,$CH$7:$CH$100,0)+6)):INDIRECT(_xlfn.CONCAT($CI$1,MATCH(D214,$CH$7:$CH$100,0)+6+SUM(IF((D214=$CH$7:$CH$59)=TRUE,1,0))-1))*$R$3)),3)=1,1,0)),W214-INDIRECT(_xlfn.CONCAT($CI$1,MATCH(D214,$CH$7:$CH$100,0)+6)):INDIRECT(_xlfn.CONCAT($CI$1,MATCH(D214,$CH$7:$CH$100,0)+6+SUM(IF((D214=$CH$7:$CH$59)=TRUE,1,0))-1))*$R$3))/($S$3*$Q214),1,-1,TRUE)),1),"")</f>
        <v/>
      </c>
      <c r="AB214" s="65"/>
      <c r="AC214" s="65"/>
      <c r="AD214" s="65"/>
      <c r="AE214" s="65"/>
      <c r="AF214" s="65"/>
      <c r="AG214" s="65"/>
      <c r="AH214" s="65"/>
      <c r="AI214" s="6"/>
      <c r="AJ214" s="28" t="str">
        <f t="shared" ca="1" si="85"/>
        <v/>
      </c>
      <c r="AK214" s="29" t="str">
        <f t="shared" si="86"/>
        <v/>
      </c>
      <c r="AL214" s="29" t="str">
        <f t="shared" si="87"/>
        <v/>
      </c>
      <c r="AM214" s="29" t="str">
        <f t="shared" si="88"/>
        <v/>
      </c>
      <c r="AN214" s="112" t="str">
        <f t="shared" si="89"/>
        <v/>
      </c>
      <c r="AO214" s="28" t="str">
        <f t="shared" ca="1" si="76"/>
        <v/>
      </c>
      <c r="AP214" s="29" t="str">
        <f t="shared" si="77"/>
        <v/>
      </c>
      <c r="AQ214" s="29" t="str">
        <f t="shared" si="78"/>
        <v/>
      </c>
      <c r="AR214" s="29" t="str">
        <f t="shared" si="79"/>
        <v/>
      </c>
      <c r="AS214" s="30" t="str">
        <f t="shared" si="80"/>
        <v/>
      </c>
      <c r="AT214" s="6"/>
      <c r="AU214" s="20"/>
      <c r="AV214" s="20"/>
      <c r="AW214" s="44">
        <f t="shared" si="70"/>
        <v>12</v>
      </c>
      <c r="AX214" s="35" t="e">
        <f t="shared" si="71"/>
        <v>#N/A</v>
      </c>
      <c r="AY214" s="35" t="e" cm="1">
        <f t="array" ref="AY214">_xlfn.XMATCH(1,IF(IF((AU214=$DP$24:$EO$24)=TRUE,1,0)+IF((AV214=$DP$25:$EO$25)=TRUE,1,0)=2,1,0))</f>
        <v>#N/A</v>
      </c>
      <c r="AZ214" s="35" t="str" cm="1">
        <f t="array" aca="1" ref="AZ214:BD214" ca="1">AJ214:AN214</f>
        <v/>
      </c>
      <c r="BA214" s="35" t="str">
        <f ca="1"/>
        <v/>
      </c>
      <c r="BB214" s="35" t="str">
        <f ca="1"/>
        <v/>
      </c>
      <c r="BC214" s="35" t="str">
        <f ca="1"/>
        <v/>
      </c>
      <c r="BD214" s="35" t="str">
        <f ca="1"/>
        <v/>
      </c>
      <c r="BE214" s="35">
        <f t="shared" si="72"/>
        <v>0</v>
      </c>
      <c r="BF214" s="35" t="e" cm="1">
        <f t="array" ref="BF214">IF(AND(BE214=1,AX214&lt;&gt;1),VLOOKUP(E214,변환표준점수!$H$8:$O$60,_xlfn.XMATCH('표점 계산기'!$AU214,변환표준점수!$I$6:$O$6)+1,FALSE),IF(AND($E214=0,$DW$4=1),INDEX($CQ$7:$CQ$73,SUM(IF(AO214=$CY$7:$CY$59,ROW($A$1:$A$50),0))),IF(AND($E214&lt;&gt;0,$DW$4&lt;&gt;1),INDEX($CM$7:$CM$73,SUM(IF(AO214=$CU$7:$CU$59,ROW($A$1:$A$50),0))),AO214:AS214)))</f>
        <v>#N/A</v>
      </c>
      <c r="BG214" s="35"/>
      <c r="BH214" s="35"/>
      <c r="BI214" s="35"/>
      <c r="BJ214" s="35"/>
      <c r="BK214" s="35" t="e">
        <f>VLOOKUP(G214,변환표준점수!$X$8:$AM$16,_xlfn.XMATCH(AU214,변환표준점수!$Y$5:$AM$5)+IF(OR(AW214=6,AW214=7,AW214=10,AW214=11),IF(AX214=1,0,1),0)+1,FALSE)</f>
        <v>#N/A</v>
      </c>
      <c r="BL214" s="35" t="e">
        <f>VLOOKUP(H214,변환표준점수!$AO$8:$BE$16,_xlfn.XMATCH(AU214,변환표준점수!$AP$5:$BE$5)+IF(OR(AW214=3,AW214=6,AW214=8,AW214=9,AW214=10),IF(AX214=1,0,1),0)+1,FALSE)</f>
        <v>#N/A</v>
      </c>
      <c r="BM214" s="35" t="e">
        <f>IF(I214=0,VLOOKUP(K214,변환표준점수!$BU$8:$CF$62,'표점 계산기'!$AW214+1,FALSE),VLOOKUP(I214,변환표준점수!$BH$8:$BS$62,'표점 계산기'!$AW214+1,FALSE))</f>
        <v>#N/A</v>
      </c>
      <c r="BN214" s="35" t="e">
        <f>IF(J214=0,VLOOKUP(L214,변환표준점수!$BU$8:$CF$62,'표점 계산기'!$AW214+1,FALSE),VLOOKUP(J214,변환표준점수!$BH$8:$BS$62,'표점 계산기'!$AW214+1,FALSE))</f>
        <v>#N/A</v>
      </c>
      <c r="BO214" s="35" cm="1">
        <f t="array" ref="BO214">IF(M214=0,0,IF(OR(AW214=3,AW214=4),0,IF(AW214=1,INDEX($DI$7:$DI$15,SUM(IF(M214&lt;$DH$7:$DH$15=TRUE,1,0))+1),VLOOKUP(M214,변환표준점수!$BH$8:$BS$62,'표점 계산기'!AW214+1,FALSE))))</f>
        <v>0</v>
      </c>
      <c r="BP214" s="35" t="e" cm="1">
        <f t="array" ref="BP214">INDEX($DP$24:$EO$31,COLUMN(C209),$AY214)</f>
        <v>#N/A</v>
      </c>
      <c r="BQ214" s="35" t="e" cm="1">
        <f t="array" ref="BQ214">INDEX($DP$24:$EO$31,COLUMN(D209),$AY214)</f>
        <v>#N/A</v>
      </c>
      <c r="BR214" s="35" t="e" cm="1">
        <f t="array" ref="BR214">INDEX($DP$24:$EO$31,COLUMN(E209),$AY214)</f>
        <v>#N/A</v>
      </c>
      <c r="BS214" s="35" t="e" cm="1">
        <f t="array" ref="BS214">INDEX($DP$24:$EO$31,COLUMN(F209),$AY214)</f>
        <v>#N/A</v>
      </c>
      <c r="BT214" s="35" t="e" cm="1">
        <f t="array" ref="BT214">INDEX($DP$24:$EO$31,COLUMN(G209),$AY214)</f>
        <v>#N/A</v>
      </c>
      <c r="BU214" s="35" t="e" cm="1">
        <f t="array" ref="BU214">INDEX($DP$24:$EO$31,COLUMN(H209),$AY214)</f>
        <v>#N/A</v>
      </c>
      <c r="BV214" s="59" t="str" cm="1">
        <f t="array" aca="1" ref="BV214:BZ214" ca="1">IFERROR(ROUND(IF(IFERROR(BF214:BJ214/BF214:BJ214,0)=1,(IFERROR(AZ214:BD214*BP214,0)+IFERROR(BF214:BJ214*BQ214,0)+(SUM(BM214:BO214)-MIN(BM214:BO214))*BR214+BK214*BS214+BL214*BT214)*BU214+BK214*(1-BS214)+BL214*(1-BT214)+IF(AW214=1,BO214,0),""),2),"")</f>
        <v/>
      </c>
      <c r="BW214" s="48" t="str">
        <f ca="1"/>
        <v/>
      </c>
      <c r="BX214" s="48" t="str">
        <f ca="1"/>
        <v/>
      </c>
      <c r="BY214" s="48" t="str">
        <f ca="1"/>
        <v/>
      </c>
      <c r="BZ214" s="60" t="str">
        <f ca="1"/>
        <v/>
      </c>
      <c r="CA214" s="6"/>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6"/>
      <c r="DV214" s="6"/>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row>
    <row r="215" spans="1:162" x14ac:dyDescent="0.3">
      <c r="A215" s="5"/>
      <c r="B215" s="17" t="str">
        <f t="shared" si="74"/>
        <v/>
      </c>
      <c r="C215" s="23"/>
      <c r="D215" s="23"/>
      <c r="E215" s="23"/>
      <c r="F215" s="23"/>
      <c r="G215" s="23"/>
      <c r="H215" s="24"/>
      <c r="I215" s="24"/>
      <c r="J215" s="24"/>
      <c r="K215" s="24"/>
      <c r="L215" s="24"/>
      <c r="M215" s="24"/>
      <c r="N215" s="23"/>
      <c r="O215" s="24"/>
      <c r="P215" s="6"/>
      <c r="Q215" s="65">
        <f t="shared" si="75"/>
        <v>1</v>
      </c>
      <c r="R215" s="6" t="e">
        <f t="shared" si="81"/>
        <v>#N/A</v>
      </c>
      <c r="S215" s="6" t="e">
        <f t="shared" si="82"/>
        <v>#N/A</v>
      </c>
      <c r="T215" s="6" t="e">
        <f t="shared" si="83"/>
        <v>#N/A</v>
      </c>
      <c r="U215" s="6" t="e">
        <f t="shared" si="84"/>
        <v>#N/A</v>
      </c>
      <c r="V215" s="8" cm="1">
        <f t="array" ref="V215">IF(M215=0,0,IF(OR($DV$4=3,$DV$4=4),0,IF($DV$4=1,INDEX($DI$7:$DI$15,SUM(IF(M215&lt;$DH$7:$DH$15=TRUE,1,0))+1),VLOOKUP(M215,$DK$7:$DL$107,2,FALSE))))</f>
        <v>0</v>
      </c>
      <c r="W215" s="6" t="e">
        <f t="shared" si="73"/>
        <v>#N/A</v>
      </c>
      <c r="X215" s="65" cm="1">
        <f t="array" aca="1" ref="X215" ca="1">SUM(IF((IF(E215=0,INDIRECT(_xlfn.CONCAT($CQ$1,MATCH(F215,$CP$7:$CP$100,0)+6)):INDIRECT(_xlfn.CONCAT($CQ$1,MATCH(F215,$CP$7:$CP$100,0)+6+SUM(IF((F215=$CP$7:$CP$59)=TRUE,1,0))-1)),INDIRECT(_xlfn.CONCAT($CM$1,MATCH(E215,$CL$7:$CL$100,0)+6)):INDIRECT(_xlfn.CONCAT($CM$1,MATCH(E215,$CL$7:$CL$100,0)+6+SUM(IF((E215=$CL$7:$CL$59)=TRUE,1,0))-1)))*$S$3*$Q215)=0,0,1))</f>
        <v>2</v>
      </c>
      <c r="Y215" s="65" t="e" cm="1">
        <f t="array" aca="1" ref="Y215" ca="1">SUM(IF((TRANSPOSE(MMULT(MMULT(_xlfn.MUNIT(X215),IF(ROUND(MMULT(IF(E215=0,INDIRECT(_xlfn.CONCAT($CQ$1,MATCH(F215,$CP$7:$CP$100,0)+6)):INDIRECT(_xlfn.CONCAT($CQ$1,MATCH(F215,$CP$7:$CP$100,0)+6+SUM(IF((F215=$CP$7:$CP$59)=TRUE,1,0))-1)),INDIRECT(_xlfn.CONCAT($CM$1,MATCH(E215,$CL$7:$CL$100,0)+6)):INDIRECT(_xlfn.CONCAT($CM$1,MATCH(E215,$CL$7:$CL$100,0)+6+SUM(IF((E215=$CL$7:$CL$59)=TRUE,1,0))-1)))*$S$3*$Q215,1/TRANSPOSE(W215-INDIRECT(_xlfn.CONCAT($CI$1,MATCH(D215,$CH$7:$CH$100,0)+6)):INDIRECT(_xlfn.CONCAT($CI$1,MATCH(D215,$CH$7:$CH$100,0)+6+SUM(IF((D215=$CH$7:$CH$59)=TRUE,1,0))-1))*$R$3)),1)=1,1,0)),W215-INDIRECT(_xlfn.CONCAT($CI$1,MATCH(D215,$CH$7:$CH$100,0)+6)):INDIRECT(_xlfn.CONCAT($CI$1,MATCH(D215,$CH$7:$CH$100,0)+6+SUM(IF((D215=$CH$7:$CH$59)=TRUE,1,0))-1))*$R$3)))=0,0,1))</f>
        <v>#N/A</v>
      </c>
      <c r="Z215" s="65"/>
      <c r="AA215" s="65" t="str" cm="1">
        <f t="array" aca="1" ref="AA215" ca="1">IFERROR(ROUND(IF(_xlfn._xlws.SORT(TRANSPOSE(MMULT(MMULT(_xlfn.MUNIT(X215),IF(ROUND(MMULT(IF(E215=0,IF($DW$4=1,INDIRECT(_xlfn.CONCAT($CY$1,MATCH(F215,$CX$7:$CX$100,0)+6)):INDIRECT(_xlfn.CONCAT($CY$1,MATCH(F215,$CX$7:$CX$100,0)+6+SUM(IF((F215=$CX$7:$CX$59)=TRUE,1,0))-1)),INDIRECT(_xlfn.CONCAT($CQ$1,MATCH(F215,$CP$7:$CP$100,0)+6)):INDIRECT(_xlfn.CONCAT($CQ$1,MATCH(F215,$CP$7:$CP$100,0)+6+SUM(IF((F215=$CP$7:$CP$59)=TRUE,1,0))-1))),IF(OR($DW$4=2,$DW$4=3),INDIRECT(_xlfn.CONCAT($CU$1,MATCH(E215,$CT$7:$CT$100,0)+6)):INDIRECT(_xlfn.CONCAT($CU$1,MATCH(E215,$CT$7:$CT$100,0)+6+SUM(IF((E215=$CT$7:$CT$59)=TRUE,1,0))-1)),INDIRECT(_xlfn.CONCAT($CM$1,MATCH(E215,$CL$7:$CL$100,0)+6)):INDIRECT(_xlfn.CONCAT($CM$1,MATCH(E215,$CL$7:$CL$100,0)+6+SUM(IF((E215=$CL$7:$CL$59)=TRUE,1,0))-1))))*$S$3*IF(AND($DV$4=4,F215=0),1.1,1),1/TRANSPOSE(W215-INDIRECT(_xlfn.CONCAT($CI$1,MATCH(D215,$CH$7:$CH$100,0)+6)):INDIRECT(_xlfn.CONCAT($CI$1,MATCH(D215,$CH$7:$CH$100,0)+6+SUM(IF((D215=$CH$7:$CH$59)=TRUE,1,0))-1))*$R$3)),3)=1,1,0)),W215-INDIRECT(_xlfn.CONCAT($CI$1,MATCH(D215,$CH$7:$CH$100,0)+6)):INDIRECT(_xlfn.CONCAT($CI$1,MATCH(D215,$CH$7:$CH$100,0)+6+SUM(IF((D215=$CH$7:$CH$59)=TRUE,1,0))-1))*$R$3))/($S$3*$Q215),1,-1,TRUE)=0,"",_xlfn._xlws.SORT(TRANSPOSE(MMULT(MMULT(_xlfn.MUNIT(X215),IF(ROUND(MMULT(IF(E215=0,IF($DW$4=1,INDIRECT(_xlfn.CONCAT($CY$1,MATCH(F215,$CX$7:$CX$100,0)+6)):INDIRECT(_xlfn.CONCAT($CY$1,MATCH(F215,$CX$7:$CX$100,0)+6+SUM(IF((F215=$CX$7:$CX$59)=TRUE,1,0))-1)),INDIRECT(_xlfn.CONCAT($CQ$1,MATCH(F215,$CP$7:$CP$100,0)+6)):INDIRECT(_xlfn.CONCAT($CQ$1,MATCH(F215,$CP$7:$CP$100,0)+6+SUM(IF((F215=$CP$7:$CP$59)=TRUE,1,0))-1))),IF(OR($DW$4=2,$DW$4=3),INDIRECT(_xlfn.CONCAT($CU$1,MATCH(E215,$CT$7:$CT$100,0)+6)):INDIRECT(_xlfn.CONCAT($CU$1,MATCH(E215,$CT$7:$CT$100,0)+6+SUM(IF((E215=$CT$7:$CT$59)=TRUE,1,0))-1)),INDIRECT(_xlfn.CONCAT($CM$1,MATCH(E215,$CL$7:$CL$100,0)+6)):INDIRECT(_xlfn.CONCAT($CM$1,MATCH(E215,$CL$7:$CL$100,0)+6+SUM(IF((E215=$CL$7:$CL$59)=TRUE,1,0))-1))))*$S$3*IF(AND($DV$4=4,F215=0),1.1,1),1/TRANSPOSE(W215-INDIRECT(_xlfn.CONCAT($CI$1,MATCH(D215,$CH$7:$CH$100,0)+6)):INDIRECT(_xlfn.CONCAT($CI$1,MATCH(D215,$CH$7:$CH$100,0)+6+SUM(IF((D215=$CH$7:$CH$59)=TRUE,1,0))-1))*$R$3)),3)=1,1,0)),W215-INDIRECT(_xlfn.CONCAT($CI$1,MATCH(D215,$CH$7:$CH$100,0)+6)):INDIRECT(_xlfn.CONCAT($CI$1,MATCH(D215,$CH$7:$CH$100,0)+6+SUM(IF((D215=$CH$7:$CH$59)=TRUE,1,0))-1))*$R$3))/($S$3*$Q215),1,-1,TRUE)),1),"")</f>
        <v/>
      </c>
      <c r="AB215" s="65"/>
      <c r="AC215" s="65"/>
      <c r="AD215" s="65"/>
      <c r="AE215" s="65"/>
      <c r="AF215" s="65"/>
      <c r="AG215" s="65"/>
      <c r="AH215" s="65"/>
      <c r="AI215" s="6"/>
      <c r="AJ215" s="28" t="str">
        <f t="shared" ca="1" si="85"/>
        <v/>
      </c>
      <c r="AK215" s="29" t="str">
        <f t="shared" si="86"/>
        <v/>
      </c>
      <c r="AL215" s="29" t="str">
        <f t="shared" si="87"/>
        <v/>
      </c>
      <c r="AM215" s="29" t="str">
        <f t="shared" si="88"/>
        <v/>
      </c>
      <c r="AN215" s="112" t="str">
        <f t="shared" si="89"/>
        <v/>
      </c>
      <c r="AO215" s="28" t="str">
        <f t="shared" ca="1" si="76"/>
        <v/>
      </c>
      <c r="AP215" s="29" t="str">
        <f t="shared" si="77"/>
        <v/>
      </c>
      <c r="AQ215" s="29" t="str">
        <f t="shared" si="78"/>
        <v/>
      </c>
      <c r="AR215" s="29" t="str">
        <f t="shared" si="79"/>
        <v/>
      </c>
      <c r="AS215" s="30" t="str">
        <f t="shared" si="80"/>
        <v/>
      </c>
      <c r="AT215" s="6"/>
      <c r="AU215" s="20"/>
      <c r="AV215" s="20"/>
      <c r="AW215" s="44">
        <f t="shared" si="70"/>
        <v>12</v>
      </c>
      <c r="AX215" s="35" t="e">
        <f t="shared" si="71"/>
        <v>#N/A</v>
      </c>
      <c r="AY215" s="35" t="e" cm="1">
        <f t="array" ref="AY215">_xlfn.XMATCH(1,IF(IF((AU215=$DP$24:$EO$24)=TRUE,1,0)+IF((AV215=$DP$25:$EO$25)=TRUE,1,0)=2,1,0))</f>
        <v>#N/A</v>
      </c>
      <c r="AZ215" s="35" t="str" cm="1">
        <f t="array" aca="1" ref="AZ215:BD215" ca="1">AJ215:AN215</f>
        <v/>
      </c>
      <c r="BA215" s="35" t="str">
        <f ca="1"/>
        <v/>
      </c>
      <c r="BB215" s="35" t="str">
        <f ca="1"/>
        <v/>
      </c>
      <c r="BC215" s="35" t="str">
        <f ca="1"/>
        <v/>
      </c>
      <c r="BD215" s="35" t="str">
        <f ca="1"/>
        <v/>
      </c>
      <c r="BE215" s="35">
        <f t="shared" si="72"/>
        <v>0</v>
      </c>
      <c r="BF215" s="35" t="e" cm="1">
        <f t="array" ref="BF215">IF(AND(BE215=1,AX215&lt;&gt;1),VLOOKUP(E215,변환표준점수!$H$8:$O$60,_xlfn.XMATCH('표점 계산기'!$AU215,변환표준점수!$I$6:$O$6)+1,FALSE),IF(AND($E215=0,$DW$4=1),INDEX($CQ$7:$CQ$73,SUM(IF(AO215=$CY$7:$CY$59,ROW($A$1:$A$50),0))),IF(AND($E215&lt;&gt;0,$DW$4&lt;&gt;1),INDEX($CM$7:$CM$73,SUM(IF(AO215=$CU$7:$CU$59,ROW($A$1:$A$50),0))),AO215:AS215)))</f>
        <v>#N/A</v>
      </c>
      <c r="BG215" s="35"/>
      <c r="BH215" s="35"/>
      <c r="BI215" s="35"/>
      <c r="BJ215" s="35"/>
      <c r="BK215" s="35" t="e">
        <f>VLOOKUP(G215,변환표준점수!$X$8:$AM$16,_xlfn.XMATCH(AU215,변환표준점수!$Y$5:$AM$5)+IF(OR(AW215=6,AW215=7,AW215=10,AW215=11),IF(AX215=1,0,1),0)+1,FALSE)</f>
        <v>#N/A</v>
      </c>
      <c r="BL215" s="35" t="e">
        <f>VLOOKUP(H215,변환표준점수!$AO$8:$BE$16,_xlfn.XMATCH(AU215,변환표준점수!$AP$5:$BE$5)+IF(OR(AW215=3,AW215=6,AW215=8,AW215=9,AW215=10),IF(AX215=1,0,1),0)+1,FALSE)</f>
        <v>#N/A</v>
      </c>
      <c r="BM215" s="35" t="e">
        <f>IF(I215=0,VLOOKUP(K215,변환표준점수!$BU$8:$CF$62,'표점 계산기'!$AW215+1,FALSE),VLOOKUP(I215,변환표준점수!$BH$8:$BS$62,'표점 계산기'!$AW215+1,FALSE))</f>
        <v>#N/A</v>
      </c>
      <c r="BN215" s="35" t="e">
        <f>IF(J215=0,VLOOKUP(L215,변환표준점수!$BU$8:$CF$62,'표점 계산기'!$AW215+1,FALSE),VLOOKUP(J215,변환표준점수!$BH$8:$BS$62,'표점 계산기'!$AW215+1,FALSE))</f>
        <v>#N/A</v>
      </c>
      <c r="BO215" s="35" cm="1">
        <f t="array" ref="BO215">IF(M215=0,0,IF(OR(AW215=3,AW215=4),0,IF(AW215=1,INDEX($DI$7:$DI$15,SUM(IF(M215&lt;$DH$7:$DH$15=TRUE,1,0))+1),VLOOKUP(M215,변환표준점수!$BH$8:$BS$62,'표점 계산기'!AW215+1,FALSE))))</f>
        <v>0</v>
      </c>
      <c r="BP215" s="35" t="e" cm="1">
        <f t="array" ref="BP215">INDEX($DP$24:$EO$31,COLUMN(C210),$AY215)</f>
        <v>#N/A</v>
      </c>
      <c r="BQ215" s="35" t="e" cm="1">
        <f t="array" ref="BQ215">INDEX($DP$24:$EO$31,COLUMN(D210),$AY215)</f>
        <v>#N/A</v>
      </c>
      <c r="BR215" s="35" t="e" cm="1">
        <f t="array" ref="BR215">INDEX($DP$24:$EO$31,COLUMN(E210),$AY215)</f>
        <v>#N/A</v>
      </c>
      <c r="BS215" s="35" t="e" cm="1">
        <f t="array" ref="BS215">INDEX($DP$24:$EO$31,COLUMN(F210),$AY215)</f>
        <v>#N/A</v>
      </c>
      <c r="BT215" s="35" t="e" cm="1">
        <f t="array" ref="BT215">INDEX($DP$24:$EO$31,COLUMN(G210),$AY215)</f>
        <v>#N/A</v>
      </c>
      <c r="BU215" s="35" t="e" cm="1">
        <f t="array" ref="BU215">INDEX($DP$24:$EO$31,COLUMN(H210),$AY215)</f>
        <v>#N/A</v>
      </c>
      <c r="BV215" s="59" t="str" cm="1">
        <f t="array" aca="1" ref="BV215:BZ215" ca="1">IFERROR(ROUND(IF(IFERROR(BF215:BJ215/BF215:BJ215,0)=1,(IFERROR(AZ215:BD215*BP215,0)+IFERROR(BF215:BJ215*BQ215,0)+(SUM(BM215:BO215)-MIN(BM215:BO215))*BR215+BK215*BS215+BL215*BT215)*BU215+BK215*(1-BS215)+BL215*(1-BT215)+IF(AW215=1,BO215,0),""),2),"")</f>
        <v/>
      </c>
      <c r="BW215" s="48" t="str">
        <f ca="1"/>
        <v/>
      </c>
      <c r="BX215" s="48" t="str">
        <f ca="1"/>
        <v/>
      </c>
      <c r="BY215" s="48" t="str">
        <f ca="1"/>
        <v/>
      </c>
      <c r="BZ215" s="60" t="str">
        <f ca="1"/>
        <v/>
      </c>
      <c r="CA215" s="6"/>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6"/>
      <c r="DV215" s="6"/>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row>
    <row r="216" spans="1:162" x14ac:dyDescent="0.3">
      <c r="A216" s="5"/>
      <c r="B216" s="17" t="str">
        <f t="shared" si="74"/>
        <v/>
      </c>
      <c r="C216" s="23"/>
      <c r="D216" s="23"/>
      <c r="E216" s="23"/>
      <c r="F216" s="23"/>
      <c r="G216" s="23"/>
      <c r="H216" s="24"/>
      <c r="I216" s="24"/>
      <c r="J216" s="24"/>
      <c r="K216" s="24"/>
      <c r="L216" s="24"/>
      <c r="M216" s="24"/>
      <c r="N216" s="23"/>
      <c r="O216" s="24"/>
      <c r="P216" s="6"/>
      <c r="Q216" s="65">
        <f t="shared" si="75"/>
        <v>1</v>
      </c>
      <c r="R216" s="6" t="e">
        <f t="shared" si="81"/>
        <v>#N/A</v>
      </c>
      <c r="S216" s="6" t="e">
        <f t="shared" si="82"/>
        <v>#N/A</v>
      </c>
      <c r="T216" s="6" t="e">
        <f t="shared" si="83"/>
        <v>#N/A</v>
      </c>
      <c r="U216" s="6" t="e">
        <f t="shared" si="84"/>
        <v>#N/A</v>
      </c>
      <c r="V216" s="8" cm="1">
        <f t="array" ref="V216">IF(M216=0,0,IF(OR($DV$4=3,$DV$4=4),0,IF($DV$4=1,INDEX($DI$7:$DI$15,SUM(IF(M216&lt;$DH$7:$DH$15=TRUE,1,0))+1),VLOOKUP(M216,$DK$7:$DL$107,2,FALSE))))</f>
        <v>0</v>
      </c>
      <c r="W216" s="6" t="e">
        <f t="shared" si="73"/>
        <v>#N/A</v>
      </c>
      <c r="X216" s="65" cm="1">
        <f t="array" aca="1" ref="X216" ca="1">SUM(IF((IF(E216=0,INDIRECT(_xlfn.CONCAT($CQ$1,MATCH(F216,$CP$7:$CP$100,0)+6)):INDIRECT(_xlfn.CONCAT($CQ$1,MATCH(F216,$CP$7:$CP$100,0)+6+SUM(IF((F216=$CP$7:$CP$59)=TRUE,1,0))-1)),INDIRECT(_xlfn.CONCAT($CM$1,MATCH(E216,$CL$7:$CL$100,0)+6)):INDIRECT(_xlfn.CONCAT($CM$1,MATCH(E216,$CL$7:$CL$100,0)+6+SUM(IF((E216=$CL$7:$CL$59)=TRUE,1,0))-1)))*$S$3*$Q216)=0,0,1))</f>
        <v>2</v>
      </c>
      <c r="Y216" s="65" t="e" cm="1">
        <f t="array" aca="1" ref="Y216" ca="1">SUM(IF((TRANSPOSE(MMULT(MMULT(_xlfn.MUNIT(X216),IF(ROUND(MMULT(IF(E216=0,INDIRECT(_xlfn.CONCAT($CQ$1,MATCH(F216,$CP$7:$CP$100,0)+6)):INDIRECT(_xlfn.CONCAT($CQ$1,MATCH(F216,$CP$7:$CP$100,0)+6+SUM(IF((F216=$CP$7:$CP$59)=TRUE,1,0))-1)),INDIRECT(_xlfn.CONCAT($CM$1,MATCH(E216,$CL$7:$CL$100,0)+6)):INDIRECT(_xlfn.CONCAT($CM$1,MATCH(E216,$CL$7:$CL$100,0)+6+SUM(IF((E216=$CL$7:$CL$59)=TRUE,1,0))-1)))*$S$3*$Q216,1/TRANSPOSE(W216-INDIRECT(_xlfn.CONCAT($CI$1,MATCH(D216,$CH$7:$CH$100,0)+6)):INDIRECT(_xlfn.CONCAT($CI$1,MATCH(D216,$CH$7:$CH$100,0)+6+SUM(IF((D216=$CH$7:$CH$59)=TRUE,1,0))-1))*$R$3)),1)=1,1,0)),W216-INDIRECT(_xlfn.CONCAT($CI$1,MATCH(D216,$CH$7:$CH$100,0)+6)):INDIRECT(_xlfn.CONCAT($CI$1,MATCH(D216,$CH$7:$CH$100,0)+6+SUM(IF((D216=$CH$7:$CH$59)=TRUE,1,0))-1))*$R$3)))=0,0,1))</f>
        <v>#N/A</v>
      </c>
      <c r="Z216" s="65"/>
      <c r="AA216" s="65" t="str" cm="1">
        <f t="array" aca="1" ref="AA216" ca="1">IFERROR(ROUND(IF(_xlfn._xlws.SORT(TRANSPOSE(MMULT(MMULT(_xlfn.MUNIT(X216),IF(ROUND(MMULT(IF(E216=0,IF($DW$4=1,INDIRECT(_xlfn.CONCAT($CY$1,MATCH(F216,$CX$7:$CX$100,0)+6)):INDIRECT(_xlfn.CONCAT($CY$1,MATCH(F216,$CX$7:$CX$100,0)+6+SUM(IF((F216=$CX$7:$CX$59)=TRUE,1,0))-1)),INDIRECT(_xlfn.CONCAT($CQ$1,MATCH(F216,$CP$7:$CP$100,0)+6)):INDIRECT(_xlfn.CONCAT($CQ$1,MATCH(F216,$CP$7:$CP$100,0)+6+SUM(IF((F216=$CP$7:$CP$59)=TRUE,1,0))-1))),IF(OR($DW$4=2,$DW$4=3),INDIRECT(_xlfn.CONCAT($CU$1,MATCH(E216,$CT$7:$CT$100,0)+6)):INDIRECT(_xlfn.CONCAT($CU$1,MATCH(E216,$CT$7:$CT$100,0)+6+SUM(IF((E216=$CT$7:$CT$59)=TRUE,1,0))-1)),INDIRECT(_xlfn.CONCAT($CM$1,MATCH(E216,$CL$7:$CL$100,0)+6)):INDIRECT(_xlfn.CONCAT($CM$1,MATCH(E216,$CL$7:$CL$100,0)+6+SUM(IF((E216=$CL$7:$CL$59)=TRUE,1,0))-1))))*$S$3*IF(AND($DV$4=4,F216=0),1.1,1),1/TRANSPOSE(W216-INDIRECT(_xlfn.CONCAT($CI$1,MATCH(D216,$CH$7:$CH$100,0)+6)):INDIRECT(_xlfn.CONCAT($CI$1,MATCH(D216,$CH$7:$CH$100,0)+6+SUM(IF((D216=$CH$7:$CH$59)=TRUE,1,0))-1))*$R$3)),3)=1,1,0)),W216-INDIRECT(_xlfn.CONCAT($CI$1,MATCH(D216,$CH$7:$CH$100,0)+6)):INDIRECT(_xlfn.CONCAT($CI$1,MATCH(D216,$CH$7:$CH$100,0)+6+SUM(IF((D216=$CH$7:$CH$59)=TRUE,1,0))-1))*$R$3))/($S$3*$Q216),1,-1,TRUE)=0,"",_xlfn._xlws.SORT(TRANSPOSE(MMULT(MMULT(_xlfn.MUNIT(X216),IF(ROUND(MMULT(IF(E216=0,IF($DW$4=1,INDIRECT(_xlfn.CONCAT($CY$1,MATCH(F216,$CX$7:$CX$100,0)+6)):INDIRECT(_xlfn.CONCAT($CY$1,MATCH(F216,$CX$7:$CX$100,0)+6+SUM(IF((F216=$CX$7:$CX$59)=TRUE,1,0))-1)),INDIRECT(_xlfn.CONCAT($CQ$1,MATCH(F216,$CP$7:$CP$100,0)+6)):INDIRECT(_xlfn.CONCAT($CQ$1,MATCH(F216,$CP$7:$CP$100,0)+6+SUM(IF((F216=$CP$7:$CP$59)=TRUE,1,0))-1))),IF(OR($DW$4=2,$DW$4=3),INDIRECT(_xlfn.CONCAT($CU$1,MATCH(E216,$CT$7:$CT$100,0)+6)):INDIRECT(_xlfn.CONCAT($CU$1,MATCH(E216,$CT$7:$CT$100,0)+6+SUM(IF((E216=$CT$7:$CT$59)=TRUE,1,0))-1)),INDIRECT(_xlfn.CONCAT($CM$1,MATCH(E216,$CL$7:$CL$100,0)+6)):INDIRECT(_xlfn.CONCAT($CM$1,MATCH(E216,$CL$7:$CL$100,0)+6+SUM(IF((E216=$CL$7:$CL$59)=TRUE,1,0))-1))))*$S$3*IF(AND($DV$4=4,F216=0),1.1,1),1/TRANSPOSE(W216-INDIRECT(_xlfn.CONCAT($CI$1,MATCH(D216,$CH$7:$CH$100,0)+6)):INDIRECT(_xlfn.CONCAT($CI$1,MATCH(D216,$CH$7:$CH$100,0)+6+SUM(IF((D216=$CH$7:$CH$59)=TRUE,1,0))-1))*$R$3)),3)=1,1,0)),W216-INDIRECT(_xlfn.CONCAT($CI$1,MATCH(D216,$CH$7:$CH$100,0)+6)):INDIRECT(_xlfn.CONCAT($CI$1,MATCH(D216,$CH$7:$CH$100,0)+6+SUM(IF((D216=$CH$7:$CH$59)=TRUE,1,0))-1))*$R$3))/($S$3*$Q216),1,-1,TRUE)),1),"")</f>
        <v/>
      </c>
      <c r="AB216" s="65"/>
      <c r="AC216" s="65"/>
      <c r="AD216" s="65"/>
      <c r="AE216" s="65"/>
      <c r="AF216" s="65"/>
      <c r="AG216" s="65"/>
      <c r="AH216" s="65"/>
      <c r="AI216" s="6"/>
      <c r="AJ216" s="28" t="str">
        <f t="shared" ca="1" si="85"/>
        <v/>
      </c>
      <c r="AK216" s="29" t="str">
        <f t="shared" si="86"/>
        <v/>
      </c>
      <c r="AL216" s="29" t="str">
        <f t="shared" si="87"/>
        <v/>
      </c>
      <c r="AM216" s="29" t="str">
        <f t="shared" si="88"/>
        <v/>
      </c>
      <c r="AN216" s="112" t="str">
        <f t="shared" si="89"/>
        <v/>
      </c>
      <c r="AO216" s="28" t="str">
        <f t="shared" ca="1" si="76"/>
        <v/>
      </c>
      <c r="AP216" s="29" t="str">
        <f t="shared" si="77"/>
        <v/>
      </c>
      <c r="AQ216" s="29" t="str">
        <f t="shared" si="78"/>
        <v/>
      </c>
      <c r="AR216" s="29" t="str">
        <f t="shared" si="79"/>
        <v/>
      </c>
      <c r="AS216" s="30" t="str">
        <f t="shared" si="80"/>
        <v/>
      </c>
      <c r="AT216" s="6"/>
      <c r="AU216" s="20"/>
      <c r="AV216" s="20"/>
      <c r="AW216" s="44">
        <f t="shared" si="70"/>
        <v>12</v>
      </c>
      <c r="AX216" s="35" t="e">
        <f t="shared" si="71"/>
        <v>#N/A</v>
      </c>
      <c r="AY216" s="35" t="e" cm="1">
        <f t="array" ref="AY216">_xlfn.XMATCH(1,IF(IF((AU216=$DP$24:$EO$24)=TRUE,1,0)+IF((AV216=$DP$25:$EO$25)=TRUE,1,0)=2,1,0))</f>
        <v>#N/A</v>
      </c>
      <c r="AZ216" s="35" t="str" cm="1">
        <f t="array" aca="1" ref="AZ216:BD216" ca="1">AJ216:AN216</f>
        <v/>
      </c>
      <c r="BA216" s="35" t="str">
        <f ca="1"/>
        <v/>
      </c>
      <c r="BB216" s="35" t="str">
        <f ca="1"/>
        <v/>
      </c>
      <c r="BC216" s="35" t="str">
        <f ca="1"/>
        <v/>
      </c>
      <c r="BD216" s="35" t="str">
        <f ca="1"/>
        <v/>
      </c>
      <c r="BE216" s="35">
        <f t="shared" si="72"/>
        <v>0</v>
      </c>
      <c r="BF216" s="35" t="e" cm="1">
        <f t="array" ref="BF216">IF(AND(BE216=1,AX216&lt;&gt;1),VLOOKUP(E216,변환표준점수!$H$8:$O$60,_xlfn.XMATCH('표점 계산기'!$AU216,변환표준점수!$I$6:$O$6)+1,FALSE),IF(AND($E216=0,$DW$4=1),INDEX($CQ$7:$CQ$73,SUM(IF(AO216=$CY$7:$CY$59,ROW($A$1:$A$50),0))),IF(AND($E216&lt;&gt;0,$DW$4&lt;&gt;1),INDEX($CM$7:$CM$73,SUM(IF(AO216=$CU$7:$CU$59,ROW($A$1:$A$50),0))),AO216:AS216)))</f>
        <v>#N/A</v>
      </c>
      <c r="BG216" s="35"/>
      <c r="BH216" s="35"/>
      <c r="BI216" s="35"/>
      <c r="BJ216" s="35"/>
      <c r="BK216" s="35" t="e">
        <f>VLOOKUP(G216,변환표준점수!$X$8:$AM$16,_xlfn.XMATCH(AU216,변환표준점수!$Y$5:$AM$5)+IF(OR(AW216=6,AW216=7,AW216=10,AW216=11),IF(AX216=1,0,1),0)+1,FALSE)</f>
        <v>#N/A</v>
      </c>
      <c r="BL216" s="35" t="e">
        <f>VLOOKUP(H216,변환표준점수!$AO$8:$BE$16,_xlfn.XMATCH(AU216,변환표준점수!$AP$5:$BE$5)+IF(OR(AW216=3,AW216=6,AW216=8,AW216=9,AW216=10),IF(AX216=1,0,1),0)+1,FALSE)</f>
        <v>#N/A</v>
      </c>
      <c r="BM216" s="35" t="e">
        <f>IF(I216=0,VLOOKUP(K216,변환표준점수!$BU$8:$CF$62,'표점 계산기'!$AW216+1,FALSE),VLOOKUP(I216,변환표준점수!$BH$8:$BS$62,'표점 계산기'!$AW216+1,FALSE))</f>
        <v>#N/A</v>
      </c>
      <c r="BN216" s="35" t="e">
        <f>IF(J216=0,VLOOKUP(L216,변환표준점수!$BU$8:$CF$62,'표점 계산기'!$AW216+1,FALSE),VLOOKUP(J216,변환표준점수!$BH$8:$BS$62,'표점 계산기'!$AW216+1,FALSE))</f>
        <v>#N/A</v>
      </c>
      <c r="BO216" s="35" cm="1">
        <f t="array" ref="BO216">IF(M216=0,0,IF(OR(AW216=3,AW216=4),0,IF(AW216=1,INDEX($DI$7:$DI$15,SUM(IF(M216&lt;$DH$7:$DH$15=TRUE,1,0))+1),VLOOKUP(M216,변환표준점수!$BH$8:$BS$62,'표점 계산기'!AW216+1,FALSE))))</f>
        <v>0</v>
      </c>
      <c r="BP216" s="35" t="e" cm="1">
        <f t="array" ref="BP216">INDEX($DP$24:$EO$31,COLUMN(C211),$AY216)</f>
        <v>#N/A</v>
      </c>
      <c r="BQ216" s="35" t="e" cm="1">
        <f t="array" ref="BQ216">INDEX($DP$24:$EO$31,COLUMN(D211),$AY216)</f>
        <v>#N/A</v>
      </c>
      <c r="BR216" s="35" t="e" cm="1">
        <f t="array" ref="BR216">INDEX($DP$24:$EO$31,COLUMN(E211),$AY216)</f>
        <v>#N/A</v>
      </c>
      <c r="BS216" s="35" t="e" cm="1">
        <f t="array" ref="BS216">INDEX($DP$24:$EO$31,COLUMN(F211),$AY216)</f>
        <v>#N/A</v>
      </c>
      <c r="BT216" s="35" t="e" cm="1">
        <f t="array" ref="BT216">INDEX($DP$24:$EO$31,COLUMN(G211),$AY216)</f>
        <v>#N/A</v>
      </c>
      <c r="BU216" s="35" t="e" cm="1">
        <f t="array" ref="BU216">INDEX($DP$24:$EO$31,COLUMN(H211),$AY216)</f>
        <v>#N/A</v>
      </c>
      <c r="BV216" s="59" t="str" cm="1">
        <f t="array" aca="1" ref="BV216:BZ216" ca="1">IFERROR(ROUND(IF(IFERROR(BF216:BJ216/BF216:BJ216,0)=1,(IFERROR(AZ216:BD216*BP216,0)+IFERROR(BF216:BJ216*BQ216,0)+(SUM(BM216:BO216)-MIN(BM216:BO216))*BR216+BK216*BS216+BL216*BT216)*BU216+BK216*(1-BS216)+BL216*(1-BT216)+IF(AW216=1,BO216,0),""),2),"")</f>
        <v/>
      </c>
      <c r="BW216" s="48" t="str">
        <f ca="1"/>
        <v/>
      </c>
      <c r="BX216" s="48" t="str">
        <f ca="1"/>
        <v/>
      </c>
      <c r="BY216" s="48" t="str">
        <f ca="1"/>
        <v/>
      </c>
      <c r="BZ216" s="60" t="str">
        <f ca="1"/>
        <v/>
      </c>
      <c r="CA216" s="6"/>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6"/>
      <c r="DV216" s="6"/>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row>
    <row r="217" spans="1:162" x14ac:dyDescent="0.3">
      <c r="A217" s="5"/>
      <c r="B217" s="17" t="str">
        <f t="shared" si="74"/>
        <v/>
      </c>
      <c r="C217" s="23"/>
      <c r="D217" s="23"/>
      <c r="E217" s="23"/>
      <c r="F217" s="23"/>
      <c r="G217" s="23"/>
      <c r="H217" s="24"/>
      <c r="I217" s="24"/>
      <c r="J217" s="24"/>
      <c r="K217" s="24"/>
      <c r="L217" s="24"/>
      <c r="M217" s="24"/>
      <c r="N217" s="23"/>
      <c r="O217" s="24"/>
      <c r="P217" s="6"/>
      <c r="Q217" s="65">
        <f t="shared" si="75"/>
        <v>1</v>
      </c>
      <c r="R217" s="6" t="e">
        <f t="shared" si="81"/>
        <v>#N/A</v>
      </c>
      <c r="S217" s="6" t="e">
        <f t="shared" si="82"/>
        <v>#N/A</v>
      </c>
      <c r="T217" s="6" t="e">
        <f t="shared" si="83"/>
        <v>#N/A</v>
      </c>
      <c r="U217" s="6" t="e">
        <f t="shared" si="84"/>
        <v>#N/A</v>
      </c>
      <c r="V217" s="8" cm="1">
        <f t="array" ref="V217">IF(M217=0,0,IF(OR($DV$4=3,$DV$4=4),0,IF($DV$4=1,INDEX($DI$7:$DI$15,SUM(IF(M217&lt;$DH$7:$DH$15=TRUE,1,0))+1),VLOOKUP(M217,$DK$7:$DL$107,2,FALSE))))</f>
        <v>0</v>
      </c>
      <c r="W217" s="6" t="e">
        <f t="shared" si="73"/>
        <v>#N/A</v>
      </c>
      <c r="X217" s="65" cm="1">
        <f t="array" aca="1" ref="X217" ca="1">SUM(IF((IF(E217=0,INDIRECT(_xlfn.CONCAT($CQ$1,MATCH(F217,$CP$7:$CP$100,0)+6)):INDIRECT(_xlfn.CONCAT($CQ$1,MATCH(F217,$CP$7:$CP$100,0)+6+SUM(IF((F217=$CP$7:$CP$59)=TRUE,1,0))-1)),INDIRECT(_xlfn.CONCAT($CM$1,MATCH(E217,$CL$7:$CL$100,0)+6)):INDIRECT(_xlfn.CONCAT($CM$1,MATCH(E217,$CL$7:$CL$100,0)+6+SUM(IF((E217=$CL$7:$CL$59)=TRUE,1,0))-1)))*$S$3*$Q217)=0,0,1))</f>
        <v>2</v>
      </c>
      <c r="Y217" s="65" t="e" cm="1">
        <f t="array" aca="1" ref="Y217" ca="1">SUM(IF((TRANSPOSE(MMULT(MMULT(_xlfn.MUNIT(X217),IF(ROUND(MMULT(IF(E217=0,INDIRECT(_xlfn.CONCAT($CQ$1,MATCH(F217,$CP$7:$CP$100,0)+6)):INDIRECT(_xlfn.CONCAT($CQ$1,MATCH(F217,$CP$7:$CP$100,0)+6+SUM(IF((F217=$CP$7:$CP$59)=TRUE,1,0))-1)),INDIRECT(_xlfn.CONCAT($CM$1,MATCH(E217,$CL$7:$CL$100,0)+6)):INDIRECT(_xlfn.CONCAT($CM$1,MATCH(E217,$CL$7:$CL$100,0)+6+SUM(IF((E217=$CL$7:$CL$59)=TRUE,1,0))-1)))*$S$3*$Q217,1/TRANSPOSE(W217-INDIRECT(_xlfn.CONCAT($CI$1,MATCH(D217,$CH$7:$CH$100,0)+6)):INDIRECT(_xlfn.CONCAT($CI$1,MATCH(D217,$CH$7:$CH$100,0)+6+SUM(IF((D217=$CH$7:$CH$59)=TRUE,1,0))-1))*$R$3)),1)=1,1,0)),W217-INDIRECT(_xlfn.CONCAT($CI$1,MATCH(D217,$CH$7:$CH$100,0)+6)):INDIRECT(_xlfn.CONCAT($CI$1,MATCH(D217,$CH$7:$CH$100,0)+6+SUM(IF((D217=$CH$7:$CH$59)=TRUE,1,0))-1))*$R$3)))=0,0,1))</f>
        <v>#N/A</v>
      </c>
      <c r="Z217" s="65"/>
      <c r="AA217" s="65" t="str" cm="1">
        <f t="array" aca="1" ref="AA217" ca="1">IFERROR(ROUND(IF(_xlfn._xlws.SORT(TRANSPOSE(MMULT(MMULT(_xlfn.MUNIT(X217),IF(ROUND(MMULT(IF(E217=0,IF($DW$4=1,INDIRECT(_xlfn.CONCAT($CY$1,MATCH(F217,$CX$7:$CX$100,0)+6)):INDIRECT(_xlfn.CONCAT($CY$1,MATCH(F217,$CX$7:$CX$100,0)+6+SUM(IF((F217=$CX$7:$CX$59)=TRUE,1,0))-1)),INDIRECT(_xlfn.CONCAT($CQ$1,MATCH(F217,$CP$7:$CP$100,0)+6)):INDIRECT(_xlfn.CONCAT($CQ$1,MATCH(F217,$CP$7:$CP$100,0)+6+SUM(IF((F217=$CP$7:$CP$59)=TRUE,1,0))-1))),IF(OR($DW$4=2,$DW$4=3),INDIRECT(_xlfn.CONCAT($CU$1,MATCH(E217,$CT$7:$CT$100,0)+6)):INDIRECT(_xlfn.CONCAT($CU$1,MATCH(E217,$CT$7:$CT$100,0)+6+SUM(IF((E217=$CT$7:$CT$59)=TRUE,1,0))-1)),INDIRECT(_xlfn.CONCAT($CM$1,MATCH(E217,$CL$7:$CL$100,0)+6)):INDIRECT(_xlfn.CONCAT($CM$1,MATCH(E217,$CL$7:$CL$100,0)+6+SUM(IF((E217=$CL$7:$CL$59)=TRUE,1,0))-1))))*$S$3*IF(AND($DV$4=4,F217=0),1.1,1),1/TRANSPOSE(W217-INDIRECT(_xlfn.CONCAT($CI$1,MATCH(D217,$CH$7:$CH$100,0)+6)):INDIRECT(_xlfn.CONCAT($CI$1,MATCH(D217,$CH$7:$CH$100,0)+6+SUM(IF((D217=$CH$7:$CH$59)=TRUE,1,0))-1))*$R$3)),3)=1,1,0)),W217-INDIRECT(_xlfn.CONCAT($CI$1,MATCH(D217,$CH$7:$CH$100,0)+6)):INDIRECT(_xlfn.CONCAT($CI$1,MATCH(D217,$CH$7:$CH$100,0)+6+SUM(IF((D217=$CH$7:$CH$59)=TRUE,1,0))-1))*$R$3))/($S$3*$Q217),1,-1,TRUE)=0,"",_xlfn._xlws.SORT(TRANSPOSE(MMULT(MMULT(_xlfn.MUNIT(X217),IF(ROUND(MMULT(IF(E217=0,IF($DW$4=1,INDIRECT(_xlfn.CONCAT($CY$1,MATCH(F217,$CX$7:$CX$100,0)+6)):INDIRECT(_xlfn.CONCAT($CY$1,MATCH(F217,$CX$7:$CX$100,0)+6+SUM(IF((F217=$CX$7:$CX$59)=TRUE,1,0))-1)),INDIRECT(_xlfn.CONCAT($CQ$1,MATCH(F217,$CP$7:$CP$100,0)+6)):INDIRECT(_xlfn.CONCAT($CQ$1,MATCH(F217,$CP$7:$CP$100,0)+6+SUM(IF((F217=$CP$7:$CP$59)=TRUE,1,0))-1))),IF(OR($DW$4=2,$DW$4=3),INDIRECT(_xlfn.CONCAT($CU$1,MATCH(E217,$CT$7:$CT$100,0)+6)):INDIRECT(_xlfn.CONCAT($CU$1,MATCH(E217,$CT$7:$CT$100,0)+6+SUM(IF((E217=$CT$7:$CT$59)=TRUE,1,0))-1)),INDIRECT(_xlfn.CONCAT($CM$1,MATCH(E217,$CL$7:$CL$100,0)+6)):INDIRECT(_xlfn.CONCAT($CM$1,MATCH(E217,$CL$7:$CL$100,0)+6+SUM(IF((E217=$CL$7:$CL$59)=TRUE,1,0))-1))))*$S$3*IF(AND($DV$4=4,F217=0),1.1,1),1/TRANSPOSE(W217-INDIRECT(_xlfn.CONCAT($CI$1,MATCH(D217,$CH$7:$CH$100,0)+6)):INDIRECT(_xlfn.CONCAT($CI$1,MATCH(D217,$CH$7:$CH$100,0)+6+SUM(IF((D217=$CH$7:$CH$59)=TRUE,1,0))-1))*$R$3)),3)=1,1,0)),W217-INDIRECT(_xlfn.CONCAT($CI$1,MATCH(D217,$CH$7:$CH$100,0)+6)):INDIRECT(_xlfn.CONCAT($CI$1,MATCH(D217,$CH$7:$CH$100,0)+6+SUM(IF((D217=$CH$7:$CH$59)=TRUE,1,0))-1))*$R$3))/($S$3*$Q217),1,-1,TRUE)),1),"")</f>
        <v/>
      </c>
      <c r="AB217" s="65"/>
      <c r="AC217" s="65"/>
      <c r="AD217" s="65"/>
      <c r="AE217" s="65"/>
      <c r="AF217" s="65"/>
      <c r="AG217" s="65"/>
      <c r="AH217" s="65"/>
      <c r="AI217" s="6"/>
      <c r="AJ217" s="28" t="str">
        <f t="shared" ca="1" si="85"/>
        <v/>
      </c>
      <c r="AK217" s="29" t="str">
        <f t="shared" si="86"/>
        <v/>
      </c>
      <c r="AL217" s="29" t="str">
        <f t="shared" si="87"/>
        <v/>
      </c>
      <c r="AM217" s="29" t="str">
        <f t="shared" si="88"/>
        <v/>
      </c>
      <c r="AN217" s="112" t="str">
        <f t="shared" si="89"/>
        <v/>
      </c>
      <c r="AO217" s="28" t="str">
        <f t="shared" ca="1" si="76"/>
        <v/>
      </c>
      <c r="AP217" s="29" t="str">
        <f t="shared" si="77"/>
        <v/>
      </c>
      <c r="AQ217" s="29" t="str">
        <f t="shared" si="78"/>
        <v/>
      </c>
      <c r="AR217" s="29" t="str">
        <f t="shared" si="79"/>
        <v/>
      </c>
      <c r="AS217" s="30" t="str">
        <f t="shared" si="80"/>
        <v/>
      </c>
      <c r="AT217" s="6"/>
      <c r="AU217" s="20"/>
      <c r="AV217" s="20"/>
      <c r="AW217" s="44">
        <f t="shared" si="70"/>
        <v>12</v>
      </c>
      <c r="AX217" s="35" t="e">
        <f t="shared" si="71"/>
        <v>#N/A</v>
      </c>
      <c r="AY217" s="35" t="e" cm="1">
        <f t="array" ref="AY217">_xlfn.XMATCH(1,IF(IF((AU217=$DP$24:$EO$24)=TRUE,1,0)+IF((AV217=$DP$25:$EO$25)=TRUE,1,0)=2,1,0))</f>
        <v>#N/A</v>
      </c>
      <c r="AZ217" s="35" t="str" cm="1">
        <f t="array" aca="1" ref="AZ217:BD217" ca="1">AJ217:AN217</f>
        <v/>
      </c>
      <c r="BA217" s="35" t="str">
        <f ca="1"/>
        <v/>
      </c>
      <c r="BB217" s="35" t="str">
        <f ca="1"/>
        <v/>
      </c>
      <c r="BC217" s="35" t="str">
        <f ca="1"/>
        <v/>
      </c>
      <c r="BD217" s="35" t="str">
        <f ca="1"/>
        <v/>
      </c>
      <c r="BE217" s="35">
        <f t="shared" si="72"/>
        <v>0</v>
      </c>
      <c r="BF217" s="35" t="e" cm="1">
        <f t="array" ref="BF217">IF(AND(BE217=1,AX217&lt;&gt;1),VLOOKUP(E217,변환표준점수!$H$8:$O$60,_xlfn.XMATCH('표점 계산기'!$AU217,변환표준점수!$I$6:$O$6)+1,FALSE),IF(AND($E217=0,$DW$4=1),INDEX($CQ$7:$CQ$73,SUM(IF(AO217=$CY$7:$CY$59,ROW($A$1:$A$50),0))),IF(AND($E217&lt;&gt;0,$DW$4&lt;&gt;1),INDEX($CM$7:$CM$73,SUM(IF(AO217=$CU$7:$CU$59,ROW($A$1:$A$50),0))),AO217:AS217)))</f>
        <v>#N/A</v>
      </c>
      <c r="BG217" s="35"/>
      <c r="BH217" s="35"/>
      <c r="BI217" s="35"/>
      <c r="BJ217" s="35"/>
      <c r="BK217" s="35" t="e">
        <f>VLOOKUP(G217,변환표준점수!$X$8:$AM$16,_xlfn.XMATCH(AU217,변환표준점수!$Y$5:$AM$5)+IF(OR(AW217=6,AW217=7,AW217=10,AW217=11),IF(AX217=1,0,1),0)+1,FALSE)</f>
        <v>#N/A</v>
      </c>
      <c r="BL217" s="35" t="e">
        <f>VLOOKUP(H217,변환표준점수!$AO$8:$BE$16,_xlfn.XMATCH(AU217,변환표준점수!$AP$5:$BE$5)+IF(OR(AW217=3,AW217=6,AW217=8,AW217=9,AW217=10),IF(AX217=1,0,1),0)+1,FALSE)</f>
        <v>#N/A</v>
      </c>
      <c r="BM217" s="35" t="e">
        <f>IF(I217=0,VLOOKUP(K217,변환표준점수!$BU$8:$CF$62,'표점 계산기'!$AW217+1,FALSE),VLOOKUP(I217,변환표준점수!$BH$8:$BS$62,'표점 계산기'!$AW217+1,FALSE))</f>
        <v>#N/A</v>
      </c>
      <c r="BN217" s="35" t="e">
        <f>IF(J217=0,VLOOKUP(L217,변환표준점수!$BU$8:$CF$62,'표점 계산기'!$AW217+1,FALSE),VLOOKUP(J217,변환표준점수!$BH$8:$BS$62,'표점 계산기'!$AW217+1,FALSE))</f>
        <v>#N/A</v>
      </c>
      <c r="BO217" s="35" cm="1">
        <f t="array" ref="BO217">IF(M217=0,0,IF(OR(AW217=3,AW217=4),0,IF(AW217=1,INDEX($DI$7:$DI$15,SUM(IF(M217&lt;$DH$7:$DH$15=TRUE,1,0))+1),VLOOKUP(M217,변환표준점수!$BH$8:$BS$62,'표점 계산기'!AW217+1,FALSE))))</f>
        <v>0</v>
      </c>
      <c r="BP217" s="35" t="e" cm="1">
        <f t="array" ref="BP217">INDEX($DP$24:$EO$31,COLUMN(C212),$AY217)</f>
        <v>#N/A</v>
      </c>
      <c r="BQ217" s="35" t="e" cm="1">
        <f t="array" ref="BQ217">INDEX($DP$24:$EO$31,COLUMN(D212),$AY217)</f>
        <v>#N/A</v>
      </c>
      <c r="BR217" s="35" t="e" cm="1">
        <f t="array" ref="BR217">INDEX($DP$24:$EO$31,COLUMN(E212),$AY217)</f>
        <v>#N/A</v>
      </c>
      <c r="BS217" s="35" t="e" cm="1">
        <f t="array" ref="BS217">INDEX($DP$24:$EO$31,COLUMN(F212),$AY217)</f>
        <v>#N/A</v>
      </c>
      <c r="BT217" s="35" t="e" cm="1">
        <f t="array" ref="BT217">INDEX($DP$24:$EO$31,COLUMN(G212),$AY217)</f>
        <v>#N/A</v>
      </c>
      <c r="BU217" s="35" t="e" cm="1">
        <f t="array" ref="BU217">INDEX($DP$24:$EO$31,COLUMN(H212),$AY217)</f>
        <v>#N/A</v>
      </c>
      <c r="BV217" s="59" t="str" cm="1">
        <f t="array" aca="1" ref="BV217:BZ217" ca="1">IFERROR(ROUND(IF(IFERROR(BF217:BJ217/BF217:BJ217,0)=1,(IFERROR(AZ217:BD217*BP217,0)+IFERROR(BF217:BJ217*BQ217,0)+(SUM(BM217:BO217)-MIN(BM217:BO217))*BR217+BK217*BS217+BL217*BT217)*BU217+BK217*(1-BS217)+BL217*(1-BT217)+IF(AW217=1,BO217,0),""),2),"")</f>
        <v/>
      </c>
      <c r="BW217" s="48" t="str">
        <f ca="1"/>
        <v/>
      </c>
      <c r="BX217" s="48" t="str">
        <f ca="1"/>
        <v/>
      </c>
      <c r="BY217" s="48" t="str">
        <f ca="1"/>
        <v/>
      </c>
      <c r="BZ217" s="60" t="str">
        <f ca="1"/>
        <v/>
      </c>
      <c r="CA217" s="6"/>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6"/>
      <c r="DV217" s="6"/>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row>
    <row r="218" spans="1:162" x14ac:dyDescent="0.3">
      <c r="A218" s="5"/>
      <c r="B218" s="17" t="str">
        <f t="shared" si="74"/>
        <v/>
      </c>
      <c r="C218" s="23"/>
      <c r="D218" s="23"/>
      <c r="E218" s="23"/>
      <c r="F218" s="23"/>
      <c r="G218" s="23"/>
      <c r="H218" s="24"/>
      <c r="I218" s="24"/>
      <c r="J218" s="24"/>
      <c r="K218" s="24"/>
      <c r="L218" s="24"/>
      <c r="M218" s="24"/>
      <c r="N218" s="23"/>
      <c r="O218" s="24"/>
      <c r="P218" s="6"/>
      <c r="Q218" s="65">
        <f t="shared" si="75"/>
        <v>1</v>
      </c>
      <c r="R218" s="6" t="e">
        <f t="shared" si="81"/>
        <v>#N/A</v>
      </c>
      <c r="S218" s="6" t="e">
        <f t="shared" si="82"/>
        <v>#N/A</v>
      </c>
      <c r="T218" s="6" t="e">
        <f t="shared" si="83"/>
        <v>#N/A</v>
      </c>
      <c r="U218" s="6" t="e">
        <f t="shared" si="84"/>
        <v>#N/A</v>
      </c>
      <c r="V218" s="8" cm="1">
        <f t="array" ref="V218">IF(M218=0,0,IF(OR($DV$4=3,$DV$4=4),0,IF($DV$4=1,INDEX($DI$7:$DI$15,SUM(IF(M218&lt;$DH$7:$DH$15=TRUE,1,0))+1),VLOOKUP(M218,$DK$7:$DL$107,2,FALSE))))</f>
        <v>0</v>
      </c>
      <c r="W218" s="6" t="e">
        <f t="shared" si="73"/>
        <v>#N/A</v>
      </c>
      <c r="X218" s="65" cm="1">
        <f t="array" aca="1" ref="X218" ca="1">SUM(IF((IF(E218=0,INDIRECT(_xlfn.CONCAT($CQ$1,MATCH(F218,$CP$7:$CP$100,0)+6)):INDIRECT(_xlfn.CONCAT($CQ$1,MATCH(F218,$CP$7:$CP$100,0)+6+SUM(IF((F218=$CP$7:$CP$59)=TRUE,1,0))-1)),INDIRECT(_xlfn.CONCAT($CM$1,MATCH(E218,$CL$7:$CL$100,0)+6)):INDIRECT(_xlfn.CONCAT($CM$1,MATCH(E218,$CL$7:$CL$100,0)+6+SUM(IF((E218=$CL$7:$CL$59)=TRUE,1,0))-1)))*$S$3*$Q218)=0,0,1))</f>
        <v>2</v>
      </c>
      <c r="Y218" s="65" t="e" cm="1">
        <f t="array" aca="1" ref="Y218" ca="1">SUM(IF((TRANSPOSE(MMULT(MMULT(_xlfn.MUNIT(X218),IF(ROUND(MMULT(IF(E218=0,INDIRECT(_xlfn.CONCAT($CQ$1,MATCH(F218,$CP$7:$CP$100,0)+6)):INDIRECT(_xlfn.CONCAT($CQ$1,MATCH(F218,$CP$7:$CP$100,0)+6+SUM(IF((F218=$CP$7:$CP$59)=TRUE,1,0))-1)),INDIRECT(_xlfn.CONCAT($CM$1,MATCH(E218,$CL$7:$CL$100,0)+6)):INDIRECT(_xlfn.CONCAT($CM$1,MATCH(E218,$CL$7:$CL$100,0)+6+SUM(IF((E218=$CL$7:$CL$59)=TRUE,1,0))-1)))*$S$3*$Q218,1/TRANSPOSE(W218-INDIRECT(_xlfn.CONCAT($CI$1,MATCH(D218,$CH$7:$CH$100,0)+6)):INDIRECT(_xlfn.CONCAT($CI$1,MATCH(D218,$CH$7:$CH$100,0)+6+SUM(IF((D218=$CH$7:$CH$59)=TRUE,1,0))-1))*$R$3)),1)=1,1,0)),W218-INDIRECT(_xlfn.CONCAT($CI$1,MATCH(D218,$CH$7:$CH$100,0)+6)):INDIRECT(_xlfn.CONCAT($CI$1,MATCH(D218,$CH$7:$CH$100,0)+6+SUM(IF((D218=$CH$7:$CH$59)=TRUE,1,0))-1))*$R$3)))=0,0,1))</f>
        <v>#N/A</v>
      </c>
      <c r="Z218" s="65"/>
      <c r="AA218" s="65" t="str" cm="1">
        <f t="array" aca="1" ref="AA218" ca="1">IFERROR(ROUND(IF(_xlfn._xlws.SORT(TRANSPOSE(MMULT(MMULT(_xlfn.MUNIT(X218),IF(ROUND(MMULT(IF(E218=0,IF($DW$4=1,INDIRECT(_xlfn.CONCAT($CY$1,MATCH(F218,$CX$7:$CX$100,0)+6)):INDIRECT(_xlfn.CONCAT($CY$1,MATCH(F218,$CX$7:$CX$100,0)+6+SUM(IF((F218=$CX$7:$CX$59)=TRUE,1,0))-1)),INDIRECT(_xlfn.CONCAT($CQ$1,MATCH(F218,$CP$7:$CP$100,0)+6)):INDIRECT(_xlfn.CONCAT($CQ$1,MATCH(F218,$CP$7:$CP$100,0)+6+SUM(IF((F218=$CP$7:$CP$59)=TRUE,1,0))-1))),IF(OR($DW$4=2,$DW$4=3),INDIRECT(_xlfn.CONCAT($CU$1,MATCH(E218,$CT$7:$CT$100,0)+6)):INDIRECT(_xlfn.CONCAT($CU$1,MATCH(E218,$CT$7:$CT$100,0)+6+SUM(IF((E218=$CT$7:$CT$59)=TRUE,1,0))-1)),INDIRECT(_xlfn.CONCAT($CM$1,MATCH(E218,$CL$7:$CL$100,0)+6)):INDIRECT(_xlfn.CONCAT($CM$1,MATCH(E218,$CL$7:$CL$100,0)+6+SUM(IF((E218=$CL$7:$CL$59)=TRUE,1,0))-1))))*$S$3*IF(AND($DV$4=4,F218=0),1.1,1),1/TRANSPOSE(W218-INDIRECT(_xlfn.CONCAT($CI$1,MATCH(D218,$CH$7:$CH$100,0)+6)):INDIRECT(_xlfn.CONCAT($CI$1,MATCH(D218,$CH$7:$CH$100,0)+6+SUM(IF((D218=$CH$7:$CH$59)=TRUE,1,0))-1))*$R$3)),3)=1,1,0)),W218-INDIRECT(_xlfn.CONCAT($CI$1,MATCH(D218,$CH$7:$CH$100,0)+6)):INDIRECT(_xlfn.CONCAT($CI$1,MATCH(D218,$CH$7:$CH$100,0)+6+SUM(IF((D218=$CH$7:$CH$59)=TRUE,1,0))-1))*$R$3))/($S$3*$Q218),1,-1,TRUE)=0,"",_xlfn._xlws.SORT(TRANSPOSE(MMULT(MMULT(_xlfn.MUNIT(X218),IF(ROUND(MMULT(IF(E218=0,IF($DW$4=1,INDIRECT(_xlfn.CONCAT($CY$1,MATCH(F218,$CX$7:$CX$100,0)+6)):INDIRECT(_xlfn.CONCAT($CY$1,MATCH(F218,$CX$7:$CX$100,0)+6+SUM(IF((F218=$CX$7:$CX$59)=TRUE,1,0))-1)),INDIRECT(_xlfn.CONCAT($CQ$1,MATCH(F218,$CP$7:$CP$100,0)+6)):INDIRECT(_xlfn.CONCAT($CQ$1,MATCH(F218,$CP$7:$CP$100,0)+6+SUM(IF((F218=$CP$7:$CP$59)=TRUE,1,0))-1))),IF(OR($DW$4=2,$DW$4=3),INDIRECT(_xlfn.CONCAT($CU$1,MATCH(E218,$CT$7:$CT$100,0)+6)):INDIRECT(_xlfn.CONCAT($CU$1,MATCH(E218,$CT$7:$CT$100,0)+6+SUM(IF((E218=$CT$7:$CT$59)=TRUE,1,0))-1)),INDIRECT(_xlfn.CONCAT($CM$1,MATCH(E218,$CL$7:$CL$100,0)+6)):INDIRECT(_xlfn.CONCAT($CM$1,MATCH(E218,$CL$7:$CL$100,0)+6+SUM(IF((E218=$CL$7:$CL$59)=TRUE,1,0))-1))))*$S$3*IF(AND($DV$4=4,F218=0),1.1,1),1/TRANSPOSE(W218-INDIRECT(_xlfn.CONCAT($CI$1,MATCH(D218,$CH$7:$CH$100,0)+6)):INDIRECT(_xlfn.CONCAT($CI$1,MATCH(D218,$CH$7:$CH$100,0)+6+SUM(IF((D218=$CH$7:$CH$59)=TRUE,1,0))-1))*$R$3)),3)=1,1,0)),W218-INDIRECT(_xlfn.CONCAT($CI$1,MATCH(D218,$CH$7:$CH$100,0)+6)):INDIRECT(_xlfn.CONCAT($CI$1,MATCH(D218,$CH$7:$CH$100,0)+6+SUM(IF((D218=$CH$7:$CH$59)=TRUE,1,0))-1))*$R$3))/($S$3*$Q218),1,-1,TRUE)),1),"")</f>
        <v/>
      </c>
      <c r="AB218" s="65"/>
      <c r="AC218" s="65"/>
      <c r="AD218" s="65"/>
      <c r="AE218" s="65"/>
      <c r="AF218" s="65"/>
      <c r="AG218" s="65"/>
      <c r="AH218" s="65"/>
      <c r="AI218" s="6"/>
      <c r="AJ218" s="28" t="str">
        <f t="shared" ca="1" si="85"/>
        <v/>
      </c>
      <c r="AK218" s="29" t="str">
        <f t="shared" si="86"/>
        <v/>
      </c>
      <c r="AL218" s="29" t="str">
        <f t="shared" si="87"/>
        <v/>
      </c>
      <c r="AM218" s="29" t="str">
        <f t="shared" si="88"/>
        <v/>
      </c>
      <c r="AN218" s="112" t="str">
        <f t="shared" si="89"/>
        <v/>
      </c>
      <c r="AO218" s="28" t="str">
        <f t="shared" ca="1" si="76"/>
        <v/>
      </c>
      <c r="AP218" s="29" t="str">
        <f t="shared" si="77"/>
        <v/>
      </c>
      <c r="AQ218" s="29" t="str">
        <f t="shared" si="78"/>
        <v/>
      </c>
      <c r="AR218" s="29" t="str">
        <f t="shared" si="79"/>
        <v/>
      </c>
      <c r="AS218" s="30" t="str">
        <f t="shared" si="80"/>
        <v/>
      </c>
      <c r="AT218" s="6"/>
      <c r="AU218" s="20"/>
      <c r="AV218" s="20"/>
      <c r="AW218" s="44">
        <f t="shared" si="70"/>
        <v>12</v>
      </c>
      <c r="AX218" s="35" t="e">
        <f t="shared" si="71"/>
        <v>#N/A</v>
      </c>
      <c r="AY218" s="35" t="e" cm="1">
        <f t="array" ref="AY218">_xlfn.XMATCH(1,IF(IF((AU218=$DP$24:$EO$24)=TRUE,1,0)+IF((AV218=$DP$25:$EO$25)=TRUE,1,0)=2,1,0))</f>
        <v>#N/A</v>
      </c>
      <c r="AZ218" s="35" t="str" cm="1">
        <f t="array" aca="1" ref="AZ218:BD218" ca="1">AJ218:AN218</f>
        <v/>
      </c>
      <c r="BA218" s="35" t="str">
        <f ca="1"/>
        <v/>
      </c>
      <c r="BB218" s="35" t="str">
        <f ca="1"/>
        <v/>
      </c>
      <c r="BC218" s="35" t="str">
        <f ca="1"/>
        <v/>
      </c>
      <c r="BD218" s="35" t="str">
        <f ca="1"/>
        <v/>
      </c>
      <c r="BE218" s="35">
        <f t="shared" si="72"/>
        <v>0</v>
      </c>
      <c r="BF218" s="35" t="e" cm="1">
        <f t="array" ref="BF218">IF(AND(BE218=1,AX218&lt;&gt;1),VLOOKUP(E218,변환표준점수!$H$8:$O$60,_xlfn.XMATCH('표점 계산기'!$AU218,변환표준점수!$I$6:$O$6)+1,FALSE),IF(AND($E218=0,$DW$4=1),INDEX($CQ$7:$CQ$73,SUM(IF(AO218=$CY$7:$CY$59,ROW($A$1:$A$50),0))),IF(AND($E218&lt;&gt;0,$DW$4&lt;&gt;1),INDEX($CM$7:$CM$73,SUM(IF(AO218=$CU$7:$CU$59,ROW($A$1:$A$50),0))),AO218:AS218)))</f>
        <v>#N/A</v>
      </c>
      <c r="BG218" s="35"/>
      <c r="BH218" s="35"/>
      <c r="BI218" s="35"/>
      <c r="BJ218" s="35"/>
      <c r="BK218" s="35" t="e">
        <f>VLOOKUP(G218,변환표준점수!$X$8:$AM$16,_xlfn.XMATCH(AU218,변환표준점수!$Y$5:$AM$5)+IF(OR(AW218=6,AW218=7,AW218=10,AW218=11),IF(AX218=1,0,1),0)+1,FALSE)</f>
        <v>#N/A</v>
      </c>
      <c r="BL218" s="35" t="e">
        <f>VLOOKUP(H218,변환표준점수!$AO$8:$BE$16,_xlfn.XMATCH(AU218,변환표준점수!$AP$5:$BE$5)+IF(OR(AW218=3,AW218=6,AW218=8,AW218=9,AW218=10),IF(AX218=1,0,1),0)+1,FALSE)</f>
        <v>#N/A</v>
      </c>
      <c r="BM218" s="35" t="e">
        <f>IF(I218=0,VLOOKUP(K218,변환표준점수!$BU$8:$CF$62,'표점 계산기'!$AW218+1,FALSE),VLOOKUP(I218,변환표준점수!$BH$8:$BS$62,'표점 계산기'!$AW218+1,FALSE))</f>
        <v>#N/A</v>
      </c>
      <c r="BN218" s="35" t="e">
        <f>IF(J218=0,VLOOKUP(L218,변환표준점수!$BU$8:$CF$62,'표점 계산기'!$AW218+1,FALSE),VLOOKUP(J218,변환표준점수!$BH$8:$BS$62,'표점 계산기'!$AW218+1,FALSE))</f>
        <v>#N/A</v>
      </c>
      <c r="BO218" s="35" cm="1">
        <f t="array" ref="BO218">IF(M218=0,0,IF(OR(AW218=3,AW218=4),0,IF(AW218=1,INDEX($DI$7:$DI$15,SUM(IF(M218&lt;$DH$7:$DH$15=TRUE,1,0))+1),VLOOKUP(M218,변환표준점수!$BH$8:$BS$62,'표점 계산기'!AW218+1,FALSE))))</f>
        <v>0</v>
      </c>
      <c r="BP218" s="35" t="e" cm="1">
        <f t="array" ref="BP218">INDEX($DP$24:$EO$31,COLUMN(C213),$AY218)</f>
        <v>#N/A</v>
      </c>
      <c r="BQ218" s="35" t="e" cm="1">
        <f t="array" ref="BQ218">INDEX($DP$24:$EO$31,COLUMN(D213),$AY218)</f>
        <v>#N/A</v>
      </c>
      <c r="BR218" s="35" t="e" cm="1">
        <f t="array" ref="BR218">INDEX($DP$24:$EO$31,COLUMN(E213),$AY218)</f>
        <v>#N/A</v>
      </c>
      <c r="BS218" s="35" t="e" cm="1">
        <f t="array" ref="BS218">INDEX($DP$24:$EO$31,COLUMN(F213),$AY218)</f>
        <v>#N/A</v>
      </c>
      <c r="BT218" s="35" t="e" cm="1">
        <f t="array" ref="BT218">INDEX($DP$24:$EO$31,COLUMN(G213),$AY218)</f>
        <v>#N/A</v>
      </c>
      <c r="BU218" s="35" t="e" cm="1">
        <f t="array" ref="BU218">INDEX($DP$24:$EO$31,COLUMN(H213),$AY218)</f>
        <v>#N/A</v>
      </c>
      <c r="BV218" s="59" t="str" cm="1">
        <f t="array" aca="1" ref="BV218:BZ218" ca="1">IFERROR(ROUND(IF(IFERROR(BF218:BJ218/BF218:BJ218,0)=1,(IFERROR(AZ218:BD218*BP218,0)+IFERROR(BF218:BJ218*BQ218,0)+(SUM(BM218:BO218)-MIN(BM218:BO218))*BR218+BK218*BS218+BL218*BT218)*BU218+BK218*(1-BS218)+BL218*(1-BT218)+IF(AW218=1,BO218,0),""),2),"")</f>
        <v/>
      </c>
      <c r="BW218" s="48" t="str">
        <f ca="1"/>
        <v/>
      </c>
      <c r="BX218" s="48" t="str">
        <f ca="1"/>
        <v/>
      </c>
      <c r="BY218" s="48" t="str">
        <f ca="1"/>
        <v/>
      </c>
      <c r="BZ218" s="60" t="str">
        <f ca="1"/>
        <v/>
      </c>
      <c r="CA218" s="6"/>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6"/>
      <c r="DV218" s="6"/>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row>
    <row r="219" spans="1:162" x14ac:dyDescent="0.3">
      <c r="A219" s="5"/>
      <c r="B219" s="17" t="str">
        <f t="shared" si="74"/>
        <v/>
      </c>
      <c r="C219" s="23"/>
      <c r="D219" s="23"/>
      <c r="E219" s="23"/>
      <c r="F219" s="23"/>
      <c r="G219" s="23"/>
      <c r="H219" s="24"/>
      <c r="I219" s="24"/>
      <c r="J219" s="24"/>
      <c r="K219" s="24"/>
      <c r="L219" s="24"/>
      <c r="M219" s="24"/>
      <c r="N219" s="23"/>
      <c r="O219" s="24"/>
      <c r="P219" s="6"/>
      <c r="Q219" s="65">
        <f t="shared" si="75"/>
        <v>1</v>
      </c>
      <c r="R219" s="6" t="e">
        <f t="shared" si="81"/>
        <v>#N/A</v>
      </c>
      <c r="S219" s="6" t="e">
        <f t="shared" si="82"/>
        <v>#N/A</v>
      </c>
      <c r="T219" s="6" t="e">
        <f t="shared" si="83"/>
        <v>#N/A</v>
      </c>
      <c r="U219" s="6" t="e">
        <f t="shared" si="84"/>
        <v>#N/A</v>
      </c>
      <c r="V219" s="8" cm="1">
        <f t="array" ref="V219">IF(M219=0,0,IF(OR($DV$4=3,$DV$4=4),0,IF($DV$4=1,INDEX($DI$7:$DI$15,SUM(IF(M219&lt;$DH$7:$DH$15=TRUE,1,0))+1),VLOOKUP(M219,$DK$7:$DL$107,2,FALSE))))</f>
        <v>0</v>
      </c>
      <c r="W219" s="6" t="e">
        <f t="shared" si="73"/>
        <v>#N/A</v>
      </c>
      <c r="X219" s="65" cm="1">
        <f t="array" aca="1" ref="X219" ca="1">SUM(IF((IF(E219=0,INDIRECT(_xlfn.CONCAT($CQ$1,MATCH(F219,$CP$7:$CP$100,0)+6)):INDIRECT(_xlfn.CONCAT($CQ$1,MATCH(F219,$CP$7:$CP$100,0)+6+SUM(IF((F219=$CP$7:$CP$59)=TRUE,1,0))-1)),INDIRECT(_xlfn.CONCAT($CM$1,MATCH(E219,$CL$7:$CL$100,0)+6)):INDIRECT(_xlfn.CONCAT($CM$1,MATCH(E219,$CL$7:$CL$100,0)+6+SUM(IF((E219=$CL$7:$CL$59)=TRUE,1,0))-1)))*$S$3*$Q219)=0,0,1))</f>
        <v>2</v>
      </c>
      <c r="Y219" s="65" t="e" cm="1">
        <f t="array" aca="1" ref="Y219" ca="1">SUM(IF((TRANSPOSE(MMULT(MMULT(_xlfn.MUNIT(X219),IF(ROUND(MMULT(IF(E219=0,INDIRECT(_xlfn.CONCAT($CQ$1,MATCH(F219,$CP$7:$CP$100,0)+6)):INDIRECT(_xlfn.CONCAT($CQ$1,MATCH(F219,$CP$7:$CP$100,0)+6+SUM(IF((F219=$CP$7:$CP$59)=TRUE,1,0))-1)),INDIRECT(_xlfn.CONCAT($CM$1,MATCH(E219,$CL$7:$CL$100,0)+6)):INDIRECT(_xlfn.CONCAT($CM$1,MATCH(E219,$CL$7:$CL$100,0)+6+SUM(IF((E219=$CL$7:$CL$59)=TRUE,1,0))-1)))*$S$3*$Q219,1/TRANSPOSE(W219-INDIRECT(_xlfn.CONCAT($CI$1,MATCH(D219,$CH$7:$CH$100,0)+6)):INDIRECT(_xlfn.CONCAT($CI$1,MATCH(D219,$CH$7:$CH$100,0)+6+SUM(IF((D219=$CH$7:$CH$59)=TRUE,1,0))-1))*$R$3)),1)=1,1,0)),W219-INDIRECT(_xlfn.CONCAT($CI$1,MATCH(D219,$CH$7:$CH$100,0)+6)):INDIRECT(_xlfn.CONCAT($CI$1,MATCH(D219,$CH$7:$CH$100,0)+6+SUM(IF((D219=$CH$7:$CH$59)=TRUE,1,0))-1))*$R$3)))=0,0,1))</f>
        <v>#N/A</v>
      </c>
      <c r="Z219" s="65"/>
      <c r="AA219" s="65" t="str" cm="1">
        <f t="array" aca="1" ref="AA219" ca="1">IFERROR(ROUND(IF(_xlfn._xlws.SORT(TRANSPOSE(MMULT(MMULT(_xlfn.MUNIT(X219),IF(ROUND(MMULT(IF(E219=0,IF($DW$4=1,INDIRECT(_xlfn.CONCAT($CY$1,MATCH(F219,$CX$7:$CX$100,0)+6)):INDIRECT(_xlfn.CONCAT($CY$1,MATCH(F219,$CX$7:$CX$100,0)+6+SUM(IF((F219=$CX$7:$CX$59)=TRUE,1,0))-1)),INDIRECT(_xlfn.CONCAT($CQ$1,MATCH(F219,$CP$7:$CP$100,0)+6)):INDIRECT(_xlfn.CONCAT($CQ$1,MATCH(F219,$CP$7:$CP$100,0)+6+SUM(IF((F219=$CP$7:$CP$59)=TRUE,1,0))-1))),IF(OR($DW$4=2,$DW$4=3),INDIRECT(_xlfn.CONCAT($CU$1,MATCH(E219,$CT$7:$CT$100,0)+6)):INDIRECT(_xlfn.CONCAT($CU$1,MATCH(E219,$CT$7:$CT$100,0)+6+SUM(IF((E219=$CT$7:$CT$59)=TRUE,1,0))-1)),INDIRECT(_xlfn.CONCAT($CM$1,MATCH(E219,$CL$7:$CL$100,0)+6)):INDIRECT(_xlfn.CONCAT($CM$1,MATCH(E219,$CL$7:$CL$100,0)+6+SUM(IF((E219=$CL$7:$CL$59)=TRUE,1,0))-1))))*$S$3*IF(AND($DV$4=4,F219=0),1.1,1),1/TRANSPOSE(W219-INDIRECT(_xlfn.CONCAT($CI$1,MATCH(D219,$CH$7:$CH$100,0)+6)):INDIRECT(_xlfn.CONCAT($CI$1,MATCH(D219,$CH$7:$CH$100,0)+6+SUM(IF((D219=$CH$7:$CH$59)=TRUE,1,0))-1))*$R$3)),3)=1,1,0)),W219-INDIRECT(_xlfn.CONCAT($CI$1,MATCH(D219,$CH$7:$CH$100,0)+6)):INDIRECT(_xlfn.CONCAT($CI$1,MATCH(D219,$CH$7:$CH$100,0)+6+SUM(IF((D219=$CH$7:$CH$59)=TRUE,1,0))-1))*$R$3))/($S$3*$Q219),1,-1,TRUE)=0,"",_xlfn._xlws.SORT(TRANSPOSE(MMULT(MMULT(_xlfn.MUNIT(X219),IF(ROUND(MMULT(IF(E219=0,IF($DW$4=1,INDIRECT(_xlfn.CONCAT($CY$1,MATCH(F219,$CX$7:$CX$100,0)+6)):INDIRECT(_xlfn.CONCAT($CY$1,MATCH(F219,$CX$7:$CX$100,0)+6+SUM(IF((F219=$CX$7:$CX$59)=TRUE,1,0))-1)),INDIRECT(_xlfn.CONCAT($CQ$1,MATCH(F219,$CP$7:$CP$100,0)+6)):INDIRECT(_xlfn.CONCAT($CQ$1,MATCH(F219,$CP$7:$CP$100,0)+6+SUM(IF((F219=$CP$7:$CP$59)=TRUE,1,0))-1))),IF(OR($DW$4=2,$DW$4=3),INDIRECT(_xlfn.CONCAT($CU$1,MATCH(E219,$CT$7:$CT$100,0)+6)):INDIRECT(_xlfn.CONCAT($CU$1,MATCH(E219,$CT$7:$CT$100,0)+6+SUM(IF((E219=$CT$7:$CT$59)=TRUE,1,0))-1)),INDIRECT(_xlfn.CONCAT($CM$1,MATCH(E219,$CL$7:$CL$100,0)+6)):INDIRECT(_xlfn.CONCAT($CM$1,MATCH(E219,$CL$7:$CL$100,0)+6+SUM(IF((E219=$CL$7:$CL$59)=TRUE,1,0))-1))))*$S$3*IF(AND($DV$4=4,F219=0),1.1,1),1/TRANSPOSE(W219-INDIRECT(_xlfn.CONCAT($CI$1,MATCH(D219,$CH$7:$CH$100,0)+6)):INDIRECT(_xlfn.CONCAT($CI$1,MATCH(D219,$CH$7:$CH$100,0)+6+SUM(IF((D219=$CH$7:$CH$59)=TRUE,1,0))-1))*$R$3)),3)=1,1,0)),W219-INDIRECT(_xlfn.CONCAT($CI$1,MATCH(D219,$CH$7:$CH$100,0)+6)):INDIRECT(_xlfn.CONCAT($CI$1,MATCH(D219,$CH$7:$CH$100,0)+6+SUM(IF((D219=$CH$7:$CH$59)=TRUE,1,0))-1))*$R$3))/($S$3*$Q219),1,-1,TRUE)),1),"")</f>
        <v/>
      </c>
      <c r="AB219" s="65"/>
      <c r="AC219" s="65"/>
      <c r="AD219" s="65"/>
      <c r="AE219" s="65"/>
      <c r="AF219" s="65"/>
      <c r="AG219" s="65"/>
      <c r="AH219" s="65"/>
      <c r="AI219" s="6"/>
      <c r="AJ219" s="28" t="str">
        <f t="shared" ca="1" si="85"/>
        <v/>
      </c>
      <c r="AK219" s="29" t="str">
        <f t="shared" si="86"/>
        <v/>
      </c>
      <c r="AL219" s="29" t="str">
        <f t="shared" si="87"/>
        <v/>
      </c>
      <c r="AM219" s="29" t="str">
        <f t="shared" si="88"/>
        <v/>
      </c>
      <c r="AN219" s="112" t="str">
        <f t="shared" si="89"/>
        <v/>
      </c>
      <c r="AO219" s="28" t="str">
        <f t="shared" ca="1" si="76"/>
        <v/>
      </c>
      <c r="AP219" s="29" t="str">
        <f t="shared" si="77"/>
        <v/>
      </c>
      <c r="AQ219" s="29" t="str">
        <f t="shared" si="78"/>
        <v/>
      </c>
      <c r="AR219" s="29" t="str">
        <f t="shared" si="79"/>
        <v/>
      </c>
      <c r="AS219" s="30" t="str">
        <f t="shared" si="80"/>
        <v/>
      </c>
      <c r="AT219" s="6"/>
      <c r="AU219" s="20"/>
      <c r="AV219" s="20"/>
      <c r="AW219" s="44">
        <f t="shared" ref="AW219:AW282" si="90">IFERROR(VLOOKUP(AU219,$DU$5:$DV$15,2,FALSE),12)</f>
        <v>12</v>
      </c>
      <c r="AX219" s="35" t="e">
        <f t="shared" ref="AX219:AX282" si="91">VLOOKUP(AV219,$DX$11:$DY$19,2,FALSE)</f>
        <v>#N/A</v>
      </c>
      <c r="AY219" s="35" t="e" cm="1">
        <f t="array" ref="AY219">_xlfn.XMATCH(1,IF(IF((AU219=$DP$24:$EO$24)=TRUE,1,0)+IF((AV219=$DP$25:$EO$25)=TRUE,1,0)=2,1,0))</f>
        <v>#N/A</v>
      </c>
      <c r="AZ219" s="35" t="str" cm="1">
        <f t="array" aca="1" ref="AZ219:BD219" ca="1">AJ219:AN219</f>
        <v/>
      </c>
      <c r="BA219" s="35" t="str">
        <f ca="1"/>
        <v/>
      </c>
      <c r="BB219" s="35" t="str">
        <f ca="1"/>
        <v/>
      </c>
      <c r="BC219" s="35" t="str">
        <f ca="1"/>
        <v/>
      </c>
      <c r="BD219" s="35" t="str">
        <f ca="1"/>
        <v/>
      </c>
      <c r="BE219" s="35">
        <f t="shared" ref="BE219:BE282" si="92">IF(E219=0,0,1)</f>
        <v>0</v>
      </c>
      <c r="BF219" s="35" t="e" cm="1">
        <f t="array" ref="BF219">IF(AND(BE219=1,AX219&lt;&gt;1),VLOOKUP(E219,변환표준점수!$H$8:$O$60,_xlfn.XMATCH('표점 계산기'!$AU219,변환표준점수!$I$6:$O$6)+1,FALSE),IF(AND($E219=0,$DW$4=1),INDEX($CQ$7:$CQ$73,SUM(IF(AO219=$CY$7:$CY$59,ROW($A$1:$A$50),0))),IF(AND($E219&lt;&gt;0,$DW$4&lt;&gt;1),INDEX($CM$7:$CM$73,SUM(IF(AO219=$CU$7:$CU$59,ROW($A$1:$A$50),0))),AO219:AS219)))</f>
        <v>#N/A</v>
      </c>
      <c r="BG219" s="35"/>
      <c r="BH219" s="35"/>
      <c r="BI219" s="35"/>
      <c r="BJ219" s="35"/>
      <c r="BK219" s="35" t="e">
        <f>VLOOKUP(G219,변환표준점수!$X$8:$AM$16,_xlfn.XMATCH(AU219,변환표준점수!$Y$5:$AM$5)+IF(OR(AW219=6,AW219=7,AW219=10,AW219=11),IF(AX219=1,0,1),0)+1,FALSE)</f>
        <v>#N/A</v>
      </c>
      <c r="BL219" s="35" t="e">
        <f>VLOOKUP(H219,변환표준점수!$AO$8:$BE$16,_xlfn.XMATCH(AU219,변환표준점수!$AP$5:$BE$5)+IF(OR(AW219=3,AW219=6,AW219=8,AW219=9,AW219=10),IF(AX219=1,0,1),0)+1,FALSE)</f>
        <v>#N/A</v>
      </c>
      <c r="BM219" s="35" t="e">
        <f>IF(I219=0,VLOOKUP(K219,변환표준점수!$BU$8:$CF$62,'표점 계산기'!$AW219+1,FALSE),VLOOKUP(I219,변환표준점수!$BH$8:$BS$62,'표점 계산기'!$AW219+1,FALSE))</f>
        <v>#N/A</v>
      </c>
      <c r="BN219" s="35" t="e">
        <f>IF(J219=0,VLOOKUP(L219,변환표준점수!$BU$8:$CF$62,'표점 계산기'!$AW219+1,FALSE),VLOOKUP(J219,변환표준점수!$BH$8:$BS$62,'표점 계산기'!$AW219+1,FALSE))</f>
        <v>#N/A</v>
      </c>
      <c r="BO219" s="35" cm="1">
        <f t="array" ref="BO219">IF(M219=0,0,IF(OR(AW219=3,AW219=4),0,IF(AW219=1,INDEX($DI$7:$DI$15,SUM(IF(M219&lt;$DH$7:$DH$15=TRUE,1,0))+1),VLOOKUP(M219,변환표준점수!$BH$8:$BS$62,'표점 계산기'!AW219+1,FALSE))))</f>
        <v>0</v>
      </c>
      <c r="BP219" s="35" t="e" cm="1">
        <f t="array" ref="BP219">INDEX($DP$24:$EO$31,COLUMN(C214),$AY219)</f>
        <v>#N/A</v>
      </c>
      <c r="BQ219" s="35" t="e" cm="1">
        <f t="array" ref="BQ219">INDEX($DP$24:$EO$31,COLUMN(D214),$AY219)</f>
        <v>#N/A</v>
      </c>
      <c r="BR219" s="35" t="e" cm="1">
        <f t="array" ref="BR219">INDEX($DP$24:$EO$31,COLUMN(E214),$AY219)</f>
        <v>#N/A</v>
      </c>
      <c r="BS219" s="35" t="e" cm="1">
        <f t="array" ref="BS219">INDEX($DP$24:$EO$31,COLUMN(F214),$AY219)</f>
        <v>#N/A</v>
      </c>
      <c r="BT219" s="35" t="e" cm="1">
        <f t="array" ref="BT219">INDEX($DP$24:$EO$31,COLUMN(G214),$AY219)</f>
        <v>#N/A</v>
      </c>
      <c r="BU219" s="35" t="e" cm="1">
        <f t="array" ref="BU219">INDEX($DP$24:$EO$31,COLUMN(H214),$AY219)</f>
        <v>#N/A</v>
      </c>
      <c r="BV219" s="59" t="str" cm="1">
        <f t="array" aca="1" ref="BV219:BZ219" ca="1">IFERROR(ROUND(IF(IFERROR(BF219:BJ219/BF219:BJ219,0)=1,(IFERROR(AZ219:BD219*BP219,0)+IFERROR(BF219:BJ219*BQ219,0)+(SUM(BM219:BO219)-MIN(BM219:BO219))*BR219+BK219*BS219+BL219*BT219)*BU219+BK219*(1-BS219)+BL219*(1-BT219)+IF(AW219=1,BO219,0),""),2),"")</f>
        <v/>
      </c>
      <c r="BW219" s="48" t="str">
        <f ca="1"/>
        <v/>
      </c>
      <c r="BX219" s="48" t="str">
        <f ca="1"/>
        <v/>
      </c>
      <c r="BY219" s="48" t="str">
        <f ca="1"/>
        <v/>
      </c>
      <c r="BZ219" s="60" t="str">
        <f ca="1"/>
        <v/>
      </c>
      <c r="CA219" s="6"/>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6"/>
      <c r="DV219" s="6"/>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row>
    <row r="220" spans="1:162" x14ac:dyDescent="0.3">
      <c r="A220" s="5"/>
      <c r="B220" s="17" t="str">
        <f t="shared" si="74"/>
        <v/>
      </c>
      <c r="C220" s="23"/>
      <c r="D220" s="23"/>
      <c r="E220" s="23"/>
      <c r="F220" s="23"/>
      <c r="G220" s="23"/>
      <c r="H220" s="24"/>
      <c r="I220" s="24"/>
      <c r="J220" s="24"/>
      <c r="K220" s="24"/>
      <c r="L220" s="24"/>
      <c r="M220" s="24"/>
      <c r="N220" s="23"/>
      <c r="O220" s="24"/>
      <c r="P220" s="6"/>
      <c r="Q220" s="65">
        <f t="shared" si="75"/>
        <v>1</v>
      </c>
      <c r="R220" s="6" t="e">
        <f t="shared" si="81"/>
        <v>#N/A</v>
      </c>
      <c r="S220" s="6" t="e">
        <f t="shared" si="82"/>
        <v>#N/A</v>
      </c>
      <c r="T220" s="6" t="e">
        <f t="shared" si="83"/>
        <v>#N/A</v>
      </c>
      <c r="U220" s="6" t="e">
        <f t="shared" si="84"/>
        <v>#N/A</v>
      </c>
      <c r="V220" s="8" cm="1">
        <f t="array" ref="V220">IF(M220=0,0,IF(OR($DV$4=3,$DV$4=4),0,IF($DV$4=1,INDEX($DI$7:$DI$15,SUM(IF(M220&lt;$DH$7:$DH$15=TRUE,1,0))+1),VLOOKUP(M220,$DK$7:$DL$107,2,FALSE))))</f>
        <v>0</v>
      </c>
      <c r="W220" s="6" t="e">
        <f t="shared" si="73"/>
        <v>#N/A</v>
      </c>
      <c r="X220" s="65" cm="1">
        <f t="array" aca="1" ref="X220" ca="1">SUM(IF((IF(E220=0,INDIRECT(_xlfn.CONCAT($CQ$1,MATCH(F220,$CP$7:$CP$100,0)+6)):INDIRECT(_xlfn.CONCAT($CQ$1,MATCH(F220,$CP$7:$CP$100,0)+6+SUM(IF((F220=$CP$7:$CP$59)=TRUE,1,0))-1)),INDIRECT(_xlfn.CONCAT($CM$1,MATCH(E220,$CL$7:$CL$100,0)+6)):INDIRECT(_xlfn.CONCAT($CM$1,MATCH(E220,$CL$7:$CL$100,0)+6+SUM(IF((E220=$CL$7:$CL$59)=TRUE,1,0))-1)))*$S$3*$Q220)=0,0,1))</f>
        <v>2</v>
      </c>
      <c r="Y220" s="65" t="e" cm="1">
        <f t="array" aca="1" ref="Y220" ca="1">SUM(IF((TRANSPOSE(MMULT(MMULT(_xlfn.MUNIT(X220),IF(ROUND(MMULT(IF(E220=0,INDIRECT(_xlfn.CONCAT($CQ$1,MATCH(F220,$CP$7:$CP$100,0)+6)):INDIRECT(_xlfn.CONCAT($CQ$1,MATCH(F220,$CP$7:$CP$100,0)+6+SUM(IF((F220=$CP$7:$CP$59)=TRUE,1,0))-1)),INDIRECT(_xlfn.CONCAT($CM$1,MATCH(E220,$CL$7:$CL$100,0)+6)):INDIRECT(_xlfn.CONCAT($CM$1,MATCH(E220,$CL$7:$CL$100,0)+6+SUM(IF((E220=$CL$7:$CL$59)=TRUE,1,0))-1)))*$S$3*$Q220,1/TRANSPOSE(W220-INDIRECT(_xlfn.CONCAT($CI$1,MATCH(D220,$CH$7:$CH$100,0)+6)):INDIRECT(_xlfn.CONCAT($CI$1,MATCH(D220,$CH$7:$CH$100,0)+6+SUM(IF((D220=$CH$7:$CH$59)=TRUE,1,0))-1))*$R$3)),1)=1,1,0)),W220-INDIRECT(_xlfn.CONCAT($CI$1,MATCH(D220,$CH$7:$CH$100,0)+6)):INDIRECT(_xlfn.CONCAT($CI$1,MATCH(D220,$CH$7:$CH$100,0)+6+SUM(IF((D220=$CH$7:$CH$59)=TRUE,1,0))-1))*$R$3)))=0,0,1))</f>
        <v>#N/A</v>
      </c>
      <c r="Z220" s="65"/>
      <c r="AA220" s="65" t="str" cm="1">
        <f t="array" aca="1" ref="AA220" ca="1">IFERROR(ROUND(IF(_xlfn._xlws.SORT(TRANSPOSE(MMULT(MMULT(_xlfn.MUNIT(X220),IF(ROUND(MMULT(IF(E220=0,IF($DW$4=1,INDIRECT(_xlfn.CONCAT($CY$1,MATCH(F220,$CX$7:$CX$100,0)+6)):INDIRECT(_xlfn.CONCAT($CY$1,MATCH(F220,$CX$7:$CX$100,0)+6+SUM(IF((F220=$CX$7:$CX$59)=TRUE,1,0))-1)),INDIRECT(_xlfn.CONCAT($CQ$1,MATCH(F220,$CP$7:$CP$100,0)+6)):INDIRECT(_xlfn.CONCAT($CQ$1,MATCH(F220,$CP$7:$CP$100,0)+6+SUM(IF((F220=$CP$7:$CP$59)=TRUE,1,0))-1))),IF(OR($DW$4=2,$DW$4=3),INDIRECT(_xlfn.CONCAT($CU$1,MATCH(E220,$CT$7:$CT$100,0)+6)):INDIRECT(_xlfn.CONCAT($CU$1,MATCH(E220,$CT$7:$CT$100,0)+6+SUM(IF((E220=$CT$7:$CT$59)=TRUE,1,0))-1)),INDIRECT(_xlfn.CONCAT($CM$1,MATCH(E220,$CL$7:$CL$100,0)+6)):INDIRECT(_xlfn.CONCAT($CM$1,MATCH(E220,$CL$7:$CL$100,0)+6+SUM(IF((E220=$CL$7:$CL$59)=TRUE,1,0))-1))))*$S$3*IF(AND($DV$4=4,F220=0),1.1,1),1/TRANSPOSE(W220-INDIRECT(_xlfn.CONCAT($CI$1,MATCH(D220,$CH$7:$CH$100,0)+6)):INDIRECT(_xlfn.CONCAT($CI$1,MATCH(D220,$CH$7:$CH$100,0)+6+SUM(IF((D220=$CH$7:$CH$59)=TRUE,1,0))-1))*$R$3)),3)=1,1,0)),W220-INDIRECT(_xlfn.CONCAT($CI$1,MATCH(D220,$CH$7:$CH$100,0)+6)):INDIRECT(_xlfn.CONCAT($CI$1,MATCH(D220,$CH$7:$CH$100,0)+6+SUM(IF((D220=$CH$7:$CH$59)=TRUE,1,0))-1))*$R$3))/($S$3*$Q220),1,-1,TRUE)=0,"",_xlfn._xlws.SORT(TRANSPOSE(MMULT(MMULT(_xlfn.MUNIT(X220),IF(ROUND(MMULT(IF(E220=0,IF($DW$4=1,INDIRECT(_xlfn.CONCAT($CY$1,MATCH(F220,$CX$7:$CX$100,0)+6)):INDIRECT(_xlfn.CONCAT($CY$1,MATCH(F220,$CX$7:$CX$100,0)+6+SUM(IF((F220=$CX$7:$CX$59)=TRUE,1,0))-1)),INDIRECT(_xlfn.CONCAT($CQ$1,MATCH(F220,$CP$7:$CP$100,0)+6)):INDIRECT(_xlfn.CONCAT($CQ$1,MATCH(F220,$CP$7:$CP$100,0)+6+SUM(IF((F220=$CP$7:$CP$59)=TRUE,1,0))-1))),IF(OR($DW$4=2,$DW$4=3),INDIRECT(_xlfn.CONCAT($CU$1,MATCH(E220,$CT$7:$CT$100,0)+6)):INDIRECT(_xlfn.CONCAT($CU$1,MATCH(E220,$CT$7:$CT$100,0)+6+SUM(IF((E220=$CT$7:$CT$59)=TRUE,1,0))-1)),INDIRECT(_xlfn.CONCAT($CM$1,MATCH(E220,$CL$7:$CL$100,0)+6)):INDIRECT(_xlfn.CONCAT($CM$1,MATCH(E220,$CL$7:$CL$100,0)+6+SUM(IF((E220=$CL$7:$CL$59)=TRUE,1,0))-1))))*$S$3*IF(AND($DV$4=4,F220=0),1.1,1),1/TRANSPOSE(W220-INDIRECT(_xlfn.CONCAT($CI$1,MATCH(D220,$CH$7:$CH$100,0)+6)):INDIRECT(_xlfn.CONCAT($CI$1,MATCH(D220,$CH$7:$CH$100,0)+6+SUM(IF((D220=$CH$7:$CH$59)=TRUE,1,0))-1))*$R$3)),3)=1,1,0)),W220-INDIRECT(_xlfn.CONCAT($CI$1,MATCH(D220,$CH$7:$CH$100,0)+6)):INDIRECT(_xlfn.CONCAT($CI$1,MATCH(D220,$CH$7:$CH$100,0)+6+SUM(IF((D220=$CH$7:$CH$59)=TRUE,1,0))-1))*$R$3))/($S$3*$Q220),1,-1,TRUE)),1),"")</f>
        <v/>
      </c>
      <c r="AB220" s="65"/>
      <c r="AC220" s="65"/>
      <c r="AD220" s="65"/>
      <c r="AE220" s="65"/>
      <c r="AF220" s="65"/>
      <c r="AG220" s="65"/>
      <c r="AH220" s="65"/>
      <c r="AI220" s="6"/>
      <c r="AJ220" s="28" t="str">
        <f t="shared" ca="1" si="85"/>
        <v/>
      </c>
      <c r="AK220" s="29" t="str">
        <f t="shared" si="86"/>
        <v/>
      </c>
      <c r="AL220" s="29" t="str">
        <f t="shared" si="87"/>
        <v/>
      </c>
      <c r="AM220" s="29" t="str">
        <f t="shared" si="88"/>
        <v/>
      </c>
      <c r="AN220" s="112" t="str">
        <f t="shared" si="89"/>
        <v/>
      </c>
      <c r="AO220" s="28" t="str">
        <f t="shared" ca="1" si="76"/>
        <v/>
      </c>
      <c r="AP220" s="29" t="str">
        <f t="shared" si="77"/>
        <v/>
      </c>
      <c r="AQ220" s="29" t="str">
        <f t="shared" si="78"/>
        <v/>
      </c>
      <c r="AR220" s="29" t="str">
        <f t="shared" si="79"/>
        <v/>
      </c>
      <c r="AS220" s="30" t="str">
        <f t="shared" si="80"/>
        <v/>
      </c>
      <c r="AT220" s="6"/>
      <c r="AU220" s="20"/>
      <c r="AV220" s="20"/>
      <c r="AW220" s="44">
        <f t="shared" si="90"/>
        <v>12</v>
      </c>
      <c r="AX220" s="35" t="e">
        <f t="shared" si="91"/>
        <v>#N/A</v>
      </c>
      <c r="AY220" s="35" t="e" cm="1">
        <f t="array" ref="AY220">_xlfn.XMATCH(1,IF(IF((AU220=$DP$24:$EO$24)=TRUE,1,0)+IF((AV220=$DP$25:$EO$25)=TRUE,1,0)=2,1,0))</f>
        <v>#N/A</v>
      </c>
      <c r="AZ220" s="35" t="str" cm="1">
        <f t="array" aca="1" ref="AZ220:BD220" ca="1">AJ220:AN220</f>
        <v/>
      </c>
      <c r="BA220" s="35" t="str">
        <f ca="1"/>
        <v/>
      </c>
      <c r="BB220" s="35" t="str">
        <f ca="1"/>
        <v/>
      </c>
      <c r="BC220" s="35" t="str">
        <f ca="1"/>
        <v/>
      </c>
      <c r="BD220" s="35" t="str">
        <f ca="1"/>
        <v/>
      </c>
      <c r="BE220" s="35">
        <f t="shared" si="92"/>
        <v>0</v>
      </c>
      <c r="BF220" s="35" t="e" cm="1">
        <f t="array" ref="BF220">IF(AND(BE220=1,AX220&lt;&gt;1),VLOOKUP(E220,변환표준점수!$H$8:$O$60,_xlfn.XMATCH('표점 계산기'!$AU220,변환표준점수!$I$6:$O$6)+1,FALSE),IF(AND($E220=0,$DW$4=1),INDEX($CQ$7:$CQ$73,SUM(IF(AO220=$CY$7:$CY$59,ROW($A$1:$A$50),0))),IF(AND($E220&lt;&gt;0,$DW$4&lt;&gt;1),INDEX($CM$7:$CM$73,SUM(IF(AO220=$CU$7:$CU$59,ROW($A$1:$A$50),0))),AO220:AS220)))</f>
        <v>#N/A</v>
      </c>
      <c r="BG220" s="35"/>
      <c r="BH220" s="35"/>
      <c r="BI220" s="35"/>
      <c r="BJ220" s="35"/>
      <c r="BK220" s="35" t="e">
        <f>VLOOKUP(G220,변환표준점수!$X$8:$AM$16,_xlfn.XMATCH(AU220,변환표준점수!$Y$5:$AM$5)+IF(OR(AW220=6,AW220=7,AW220=10,AW220=11),IF(AX220=1,0,1),0)+1,FALSE)</f>
        <v>#N/A</v>
      </c>
      <c r="BL220" s="35" t="e">
        <f>VLOOKUP(H220,변환표준점수!$AO$8:$BE$16,_xlfn.XMATCH(AU220,변환표준점수!$AP$5:$BE$5)+IF(OR(AW220=3,AW220=6,AW220=8,AW220=9,AW220=10),IF(AX220=1,0,1),0)+1,FALSE)</f>
        <v>#N/A</v>
      </c>
      <c r="BM220" s="35" t="e">
        <f>IF(I220=0,VLOOKUP(K220,변환표준점수!$BU$8:$CF$62,'표점 계산기'!$AW220+1,FALSE),VLOOKUP(I220,변환표준점수!$BH$8:$BS$62,'표점 계산기'!$AW220+1,FALSE))</f>
        <v>#N/A</v>
      </c>
      <c r="BN220" s="35" t="e">
        <f>IF(J220=0,VLOOKUP(L220,변환표준점수!$BU$8:$CF$62,'표점 계산기'!$AW220+1,FALSE),VLOOKUP(J220,변환표준점수!$BH$8:$BS$62,'표점 계산기'!$AW220+1,FALSE))</f>
        <v>#N/A</v>
      </c>
      <c r="BO220" s="35" cm="1">
        <f t="array" ref="BO220">IF(M220=0,0,IF(OR(AW220=3,AW220=4),0,IF(AW220=1,INDEX($DI$7:$DI$15,SUM(IF(M220&lt;$DH$7:$DH$15=TRUE,1,0))+1),VLOOKUP(M220,변환표준점수!$BH$8:$BS$62,'표점 계산기'!AW220+1,FALSE))))</f>
        <v>0</v>
      </c>
      <c r="BP220" s="35" t="e" cm="1">
        <f t="array" ref="BP220">INDEX($DP$24:$EO$31,COLUMN(C215),$AY220)</f>
        <v>#N/A</v>
      </c>
      <c r="BQ220" s="35" t="e" cm="1">
        <f t="array" ref="BQ220">INDEX($DP$24:$EO$31,COLUMN(D215),$AY220)</f>
        <v>#N/A</v>
      </c>
      <c r="BR220" s="35" t="e" cm="1">
        <f t="array" ref="BR220">INDEX($DP$24:$EO$31,COLUMN(E215),$AY220)</f>
        <v>#N/A</v>
      </c>
      <c r="BS220" s="35" t="e" cm="1">
        <f t="array" ref="BS220">INDEX($DP$24:$EO$31,COLUMN(F215),$AY220)</f>
        <v>#N/A</v>
      </c>
      <c r="BT220" s="35" t="e" cm="1">
        <f t="array" ref="BT220">INDEX($DP$24:$EO$31,COLUMN(G215),$AY220)</f>
        <v>#N/A</v>
      </c>
      <c r="BU220" s="35" t="e" cm="1">
        <f t="array" ref="BU220">INDEX($DP$24:$EO$31,COLUMN(H215),$AY220)</f>
        <v>#N/A</v>
      </c>
      <c r="BV220" s="59" t="str" cm="1">
        <f t="array" aca="1" ref="BV220:BZ220" ca="1">IFERROR(ROUND(IF(IFERROR(BF220:BJ220/BF220:BJ220,0)=1,(IFERROR(AZ220:BD220*BP220,0)+IFERROR(BF220:BJ220*BQ220,0)+(SUM(BM220:BO220)-MIN(BM220:BO220))*BR220+BK220*BS220+BL220*BT220)*BU220+BK220*(1-BS220)+BL220*(1-BT220)+IF(AW220=1,BO220,0),""),2),"")</f>
        <v/>
      </c>
      <c r="BW220" s="48" t="str">
        <f ca="1"/>
        <v/>
      </c>
      <c r="BX220" s="48" t="str">
        <f ca="1"/>
        <v/>
      </c>
      <c r="BY220" s="48" t="str">
        <f ca="1"/>
        <v/>
      </c>
      <c r="BZ220" s="60" t="str">
        <f ca="1"/>
        <v/>
      </c>
      <c r="CA220" s="6"/>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6"/>
      <c r="DV220" s="6"/>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row>
    <row r="221" spans="1:162" x14ac:dyDescent="0.3">
      <c r="A221" s="5"/>
      <c r="B221" s="17" t="str">
        <f t="shared" si="74"/>
        <v/>
      </c>
      <c r="C221" s="23"/>
      <c r="D221" s="23"/>
      <c r="E221" s="23"/>
      <c r="F221" s="23"/>
      <c r="G221" s="23"/>
      <c r="H221" s="24"/>
      <c r="I221" s="24"/>
      <c r="J221" s="24"/>
      <c r="K221" s="24"/>
      <c r="L221" s="24"/>
      <c r="M221" s="24"/>
      <c r="N221" s="23"/>
      <c r="O221" s="24"/>
      <c r="P221" s="6"/>
      <c r="Q221" s="65">
        <f t="shared" si="75"/>
        <v>1</v>
      </c>
      <c r="R221" s="6" t="e">
        <f t="shared" si="81"/>
        <v>#N/A</v>
      </c>
      <c r="S221" s="6" t="e">
        <f t="shared" si="82"/>
        <v>#N/A</v>
      </c>
      <c r="T221" s="6" t="e">
        <f t="shared" si="83"/>
        <v>#N/A</v>
      </c>
      <c r="U221" s="6" t="e">
        <f t="shared" si="84"/>
        <v>#N/A</v>
      </c>
      <c r="V221" s="8" cm="1">
        <f t="array" ref="V221">IF(M221=0,0,IF(OR($DV$4=3,$DV$4=4),0,IF($DV$4=1,INDEX($DI$7:$DI$15,SUM(IF(M221&lt;$DH$7:$DH$15=TRUE,1,0))+1),VLOOKUP(M221,$DK$7:$DL$107,2,FALSE))))</f>
        <v>0</v>
      </c>
      <c r="W221" s="6" t="e">
        <f t="shared" si="73"/>
        <v>#N/A</v>
      </c>
      <c r="X221" s="65" cm="1">
        <f t="array" aca="1" ref="X221" ca="1">SUM(IF((IF(E221=0,INDIRECT(_xlfn.CONCAT($CQ$1,MATCH(F221,$CP$7:$CP$100,0)+6)):INDIRECT(_xlfn.CONCAT($CQ$1,MATCH(F221,$CP$7:$CP$100,0)+6+SUM(IF((F221=$CP$7:$CP$59)=TRUE,1,0))-1)),INDIRECT(_xlfn.CONCAT($CM$1,MATCH(E221,$CL$7:$CL$100,0)+6)):INDIRECT(_xlfn.CONCAT($CM$1,MATCH(E221,$CL$7:$CL$100,0)+6+SUM(IF((E221=$CL$7:$CL$59)=TRUE,1,0))-1)))*$S$3*$Q221)=0,0,1))</f>
        <v>2</v>
      </c>
      <c r="Y221" s="65" t="e" cm="1">
        <f t="array" aca="1" ref="Y221" ca="1">SUM(IF((TRANSPOSE(MMULT(MMULT(_xlfn.MUNIT(X221),IF(ROUND(MMULT(IF(E221=0,INDIRECT(_xlfn.CONCAT($CQ$1,MATCH(F221,$CP$7:$CP$100,0)+6)):INDIRECT(_xlfn.CONCAT($CQ$1,MATCH(F221,$CP$7:$CP$100,0)+6+SUM(IF((F221=$CP$7:$CP$59)=TRUE,1,0))-1)),INDIRECT(_xlfn.CONCAT($CM$1,MATCH(E221,$CL$7:$CL$100,0)+6)):INDIRECT(_xlfn.CONCAT($CM$1,MATCH(E221,$CL$7:$CL$100,0)+6+SUM(IF((E221=$CL$7:$CL$59)=TRUE,1,0))-1)))*$S$3*$Q221,1/TRANSPOSE(W221-INDIRECT(_xlfn.CONCAT($CI$1,MATCH(D221,$CH$7:$CH$100,0)+6)):INDIRECT(_xlfn.CONCAT($CI$1,MATCH(D221,$CH$7:$CH$100,0)+6+SUM(IF((D221=$CH$7:$CH$59)=TRUE,1,0))-1))*$R$3)),1)=1,1,0)),W221-INDIRECT(_xlfn.CONCAT($CI$1,MATCH(D221,$CH$7:$CH$100,0)+6)):INDIRECT(_xlfn.CONCAT($CI$1,MATCH(D221,$CH$7:$CH$100,0)+6+SUM(IF((D221=$CH$7:$CH$59)=TRUE,1,0))-1))*$R$3)))=0,0,1))</f>
        <v>#N/A</v>
      </c>
      <c r="Z221" s="65"/>
      <c r="AA221" s="65" t="str" cm="1">
        <f t="array" aca="1" ref="AA221" ca="1">IFERROR(ROUND(IF(_xlfn._xlws.SORT(TRANSPOSE(MMULT(MMULT(_xlfn.MUNIT(X221),IF(ROUND(MMULT(IF(E221=0,IF($DW$4=1,INDIRECT(_xlfn.CONCAT($CY$1,MATCH(F221,$CX$7:$CX$100,0)+6)):INDIRECT(_xlfn.CONCAT($CY$1,MATCH(F221,$CX$7:$CX$100,0)+6+SUM(IF((F221=$CX$7:$CX$59)=TRUE,1,0))-1)),INDIRECT(_xlfn.CONCAT($CQ$1,MATCH(F221,$CP$7:$CP$100,0)+6)):INDIRECT(_xlfn.CONCAT($CQ$1,MATCH(F221,$CP$7:$CP$100,0)+6+SUM(IF((F221=$CP$7:$CP$59)=TRUE,1,0))-1))),IF(OR($DW$4=2,$DW$4=3),INDIRECT(_xlfn.CONCAT($CU$1,MATCH(E221,$CT$7:$CT$100,0)+6)):INDIRECT(_xlfn.CONCAT($CU$1,MATCH(E221,$CT$7:$CT$100,0)+6+SUM(IF((E221=$CT$7:$CT$59)=TRUE,1,0))-1)),INDIRECT(_xlfn.CONCAT($CM$1,MATCH(E221,$CL$7:$CL$100,0)+6)):INDIRECT(_xlfn.CONCAT($CM$1,MATCH(E221,$CL$7:$CL$100,0)+6+SUM(IF((E221=$CL$7:$CL$59)=TRUE,1,0))-1))))*$S$3*IF(AND($DV$4=4,F221=0),1.1,1),1/TRANSPOSE(W221-INDIRECT(_xlfn.CONCAT($CI$1,MATCH(D221,$CH$7:$CH$100,0)+6)):INDIRECT(_xlfn.CONCAT($CI$1,MATCH(D221,$CH$7:$CH$100,0)+6+SUM(IF((D221=$CH$7:$CH$59)=TRUE,1,0))-1))*$R$3)),3)=1,1,0)),W221-INDIRECT(_xlfn.CONCAT($CI$1,MATCH(D221,$CH$7:$CH$100,0)+6)):INDIRECT(_xlfn.CONCAT($CI$1,MATCH(D221,$CH$7:$CH$100,0)+6+SUM(IF((D221=$CH$7:$CH$59)=TRUE,1,0))-1))*$R$3))/($S$3*$Q221),1,-1,TRUE)=0,"",_xlfn._xlws.SORT(TRANSPOSE(MMULT(MMULT(_xlfn.MUNIT(X221),IF(ROUND(MMULT(IF(E221=0,IF($DW$4=1,INDIRECT(_xlfn.CONCAT($CY$1,MATCH(F221,$CX$7:$CX$100,0)+6)):INDIRECT(_xlfn.CONCAT($CY$1,MATCH(F221,$CX$7:$CX$100,0)+6+SUM(IF((F221=$CX$7:$CX$59)=TRUE,1,0))-1)),INDIRECT(_xlfn.CONCAT($CQ$1,MATCH(F221,$CP$7:$CP$100,0)+6)):INDIRECT(_xlfn.CONCAT($CQ$1,MATCH(F221,$CP$7:$CP$100,0)+6+SUM(IF((F221=$CP$7:$CP$59)=TRUE,1,0))-1))),IF(OR($DW$4=2,$DW$4=3),INDIRECT(_xlfn.CONCAT($CU$1,MATCH(E221,$CT$7:$CT$100,0)+6)):INDIRECT(_xlfn.CONCAT($CU$1,MATCH(E221,$CT$7:$CT$100,0)+6+SUM(IF((E221=$CT$7:$CT$59)=TRUE,1,0))-1)),INDIRECT(_xlfn.CONCAT($CM$1,MATCH(E221,$CL$7:$CL$100,0)+6)):INDIRECT(_xlfn.CONCAT($CM$1,MATCH(E221,$CL$7:$CL$100,0)+6+SUM(IF((E221=$CL$7:$CL$59)=TRUE,1,0))-1))))*$S$3*IF(AND($DV$4=4,F221=0),1.1,1),1/TRANSPOSE(W221-INDIRECT(_xlfn.CONCAT($CI$1,MATCH(D221,$CH$7:$CH$100,0)+6)):INDIRECT(_xlfn.CONCAT($CI$1,MATCH(D221,$CH$7:$CH$100,0)+6+SUM(IF((D221=$CH$7:$CH$59)=TRUE,1,0))-1))*$R$3)),3)=1,1,0)),W221-INDIRECT(_xlfn.CONCAT($CI$1,MATCH(D221,$CH$7:$CH$100,0)+6)):INDIRECT(_xlfn.CONCAT($CI$1,MATCH(D221,$CH$7:$CH$100,0)+6+SUM(IF((D221=$CH$7:$CH$59)=TRUE,1,0))-1))*$R$3))/($S$3*$Q221),1,-1,TRUE)),1),"")</f>
        <v/>
      </c>
      <c r="AB221" s="65"/>
      <c r="AC221" s="65"/>
      <c r="AD221" s="65"/>
      <c r="AE221" s="65"/>
      <c r="AF221" s="65"/>
      <c r="AG221" s="65"/>
      <c r="AH221" s="65"/>
      <c r="AI221" s="6"/>
      <c r="AJ221" s="28" t="str">
        <f t="shared" ca="1" si="85"/>
        <v/>
      </c>
      <c r="AK221" s="29" t="str">
        <f t="shared" si="86"/>
        <v/>
      </c>
      <c r="AL221" s="29" t="str">
        <f t="shared" si="87"/>
        <v/>
      </c>
      <c r="AM221" s="29" t="str">
        <f t="shared" si="88"/>
        <v/>
      </c>
      <c r="AN221" s="112" t="str">
        <f t="shared" si="89"/>
        <v/>
      </c>
      <c r="AO221" s="28" t="str">
        <f t="shared" ca="1" si="76"/>
        <v/>
      </c>
      <c r="AP221" s="29" t="str">
        <f t="shared" si="77"/>
        <v/>
      </c>
      <c r="AQ221" s="29" t="str">
        <f t="shared" si="78"/>
        <v/>
      </c>
      <c r="AR221" s="29" t="str">
        <f t="shared" si="79"/>
        <v/>
      </c>
      <c r="AS221" s="30" t="str">
        <f t="shared" si="80"/>
        <v/>
      </c>
      <c r="AT221" s="6"/>
      <c r="AU221" s="20"/>
      <c r="AV221" s="20"/>
      <c r="AW221" s="44">
        <f t="shared" si="90"/>
        <v>12</v>
      </c>
      <c r="AX221" s="35" t="e">
        <f t="shared" si="91"/>
        <v>#N/A</v>
      </c>
      <c r="AY221" s="35" t="e" cm="1">
        <f t="array" ref="AY221">_xlfn.XMATCH(1,IF(IF((AU221=$DP$24:$EO$24)=TRUE,1,0)+IF((AV221=$DP$25:$EO$25)=TRUE,1,0)=2,1,0))</f>
        <v>#N/A</v>
      </c>
      <c r="AZ221" s="35" t="str" cm="1">
        <f t="array" aca="1" ref="AZ221:BD221" ca="1">AJ221:AN221</f>
        <v/>
      </c>
      <c r="BA221" s="35" t="str">
        <f ca="1"/>
        <v/>
      </c>
      <c r="BB221" s="35" t="str">
        <f ca="1"/>
        <v/>
      </c>
      <c r="BC221" s="35" t="str">
        <f ca="1"/>
        <v/>
      </c>
      <c r="BD221" s="35" t="str">
        <f ca="1"/>
        <v/>
      </c>
      <c r="BE221" s="35">
        <f t="shared" si="92"/>
        <v>0</v>
      </c>
      <c r="BF221" s="35" t="e" cm="1">
        <f t="array" ref="BF221">IF(AND(BE221=1,AX221&lt;&gt;1),VLOOKUP(E221,변환표준점수!$H$8:$O$60,_xlfn.XMATCH('표점 계산기'!$AU221,변환표준점수!$I$6:$O$6)+1,FALSE),IF(AND($E221=0,$DW$4=1),INDEX($CQ$7:$CQ$73,SUM(IF(AO221=$CY$7:$CY$59,ROW($A$1:$A$50),0))),IF(AND($E221&lt;&gt;0,$DW$4&lt;&gt;1),INDEX($CM$7:$CM$73,SUM(IF(AO221=$CU$7:$CU$59,ROW($A$1:$A$50),0))),AO221:AS221)))</f>
        <v>#N/A</v>
      </c>
      <c r="BG221" s="35"/>
      <c r="BH221" s="35"/>
      <c r="BI221" s="35"/>
      <c r="BJ221" s="35"/>
      <c r="BK221" s="35" t="e">
        <f>VLOOKUP(G221,변환표준점수!$X$8:$AM$16,_xlfn.XMATCH(AU221,변환표준점수!$Y$5:$AM$5)+IF(OR(AW221=6,AW221=7,AW221=10,AW221=11),IF(AX221=1,0,1),0)+1,FALSE)</f>
        <v>#N/A</v>
      </c>
      <c r="BL221" s="35" t="e">
        <f>VLOOKUP(H221,변환표준점수!$AO$8:$BE$16,_xlfn.XMATCH(AU221,변환표준점수!$AP$5:$BE$5)+IF(OR(AW221=3,AW221=6,AW221=8,AW221=9,AW221=10),IF(AX221=1,0,1),0)+1,FALSE)</f>
        <v>#N/A</v>
      </c>
      <c r="BM221" s="35" t="e">
        <f>IF(I221=0,VLOOKUP(K221,변환표준점수!$BU$8:$CF$62,'표점 계산기'!$AW221+1,FALSE),VLOOKUP(I221,변환표준점수!$BH$8:$BS$62,'표점 계산기'!$AW221+1,FALSE))</f>
        <v>#N/A</v>
      </c>
      <c r="BN221" s="35" t="e">
        <f>IF(J221=0,VLOOKUP(L221,변환표준점수!$BU$8:$CF$62,'표점 계산기'!$AW221+1,FALSE),VLOOKUP(J221,변환표준점수!$BH$8:$BS$62,'표점 계산기'!$AW221+1,FALSE))</f>
        <v>#N/A</v>
      </c>
      <c r="BO221" s="35" cm="1">
        <f t="array" ref="BO221">IF(M221=0,0,IF(OR(AW221=3,AW221=4),0,IF(AW221=1,INDEX($DI$7:$DI$15,SUM(IF(M221&lt;$DH$7:$DH$15=TRUE,1,0))+1),VLOOKUP(M221,변환표준점수!$BH$8:$BS$62,'표점 계산기'!AW221+1,FALSE))))</f>
        <v>0</v>
      </c>
      <c r="BP221" s="35" t="e" cm="1">
        <f t="array" ref="BP221">INDEX($DP$24:$EO$31,COLUMN(C216),$AY221)</f>
        <v>#N/A</v>
      </c>
      <c r="BQ221" s="35" t="e" cm="1">
        <f t="array" ref="BQ221">INDEX($DP$24:$EO$31,COLUMN(D216),$AY221)</f>
        <v>#N/A</v>
      </c>
      <c r="BR221" s="35" t="e" cm="1">
        <f t="array" ref="BR221">INDEX($DP$24:$EO$31,COLUMN(E216),$AY221)</f>
        <v>#N/A</v>
      </c>
      <c r="BS221" s="35" t="e" cm="1">
        <f t="array" ref="BS221">INDEX($DP$24:$EO$31,COLUMN(F216),$AY221)</f>
        <v>#N/A</v>
      </c>
      <c r="BT221" s="35" t="e" cm="1">
        <f t="array" ref="BT221">INDEX($DP$24:$EO$31,COLUMN(G216),$AY221)</f>
        <v>#N/A</v>
      </c>
      <c r="BU221" s="35" t="e" cm="1">
        <f t="array" ref="BU221">INDEX($DP$24:$EO$31,COLUMN(H216),$AY221)</f>
        <v>#N/A</v>
      </c>
      <c r="BV221" s="59" t="str" cm="1">
        <f t="array" aca="1" ref="BV221:BZ221" ca="1">IFERROR(ROUND(IF(IFERROR(BF221:BJ221/BF221:BJ221,0)=1,(IFERROR(AZ221:BD221*BP221,0)+IFERROR(BF221:BJ221*BQ221,0)+(SUM(BM221:BO221)-MIN(BM221:BO221))*BR221+BK221*BS221+BL221*BT221)*BU221+BK221*(1-BS221)+BL221*(1-BT221)+IF(AW221=1,BO221,0),""),2),"")</f>
        <v/>
      </c>
      <c r="BW221" s="48" t="str">
        <f ca="1"/>
        <v/>
      </c>
      <c r="BX221" s="48" t="str">
        <f ca="1"/>
        <v/>
      </c>
      <c r="BY221" s="48" t="str">
        <f ca="1"/>
        <v/>
      </c>
      <c r="BZ221" s="60" t="str">
        <f ca="1"/>
        <v/>
      </c>
      <c r="CA221" s="6"/>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6"/>
      <c r="DV221" s="6"/>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row>
    <row r="222" spans="1:162" x14ac:dyDescent="0.3">
      <c r="A222" s="5"/>
      <c r="B222" s="17" t="str">
        <f t="shared" si="74"/>
        <v/>
      </c>
      <c r="C222" s="23"/>
      <c r="D222" s="23"/>
      <c r="E222" s="23"/>
      <c r="F222" s="23"/>
      <c r="G222" s="23"/>
      <c r="H222" s="24"/>
      <c r="I222" s="24"/>
      <c r="J222" s="24"/>
      <c r="K222" s="24"/>
      <c r="L222" s="24"/>
      <c r="M222" s="24"/>
      <c r="N222" s="23"/>
      <c r="O222" s="24"/>
      <c r="P222" s="6"/>
      <c r="Q222" s="65">
        <f t="shared" si="75"/>
        <v>1</v>
      </c>
      <c r="R222" s="6" t="e">
        <f t="shared" si="81"/>
        <v>#N/A</v>
      </c>
      <c r="S222" s="6" t="e">
        <f t="shared" si="82"/>
        <v>#N/A</v>
      </c>
      <c r="T222" s="6" t="e">
        <f t="shared" si="83"/>
        <v>#N/A</v>
      </c>
      <c r="U222" s="6" t="e">
        <f t="shared" si="84"/>
        <v>#N/A</v>
      </c>
      <c r="V222" s="8" cm="1">
        <f t="array" ref="V222">IF(M222=0,0,IF(OR($DV$4=3,$DV$4=4),0,IF($DV$4=1,INDEX($DI$7:$DI$15,SUM(IF(M222&lt;$DH$7:$DH$15=TRUE,1,0))+1),VLOOKUP(M222,$DK$7:$DL$107,2,FALSE))))</f>
        <v>0</v>
      </c>
      <c r="W222" s="6" t="e">
        <f t="shared" si="73"/>
        <v>#N/A</v>
      </c>
      <c r="X222" s="65" cm="1">
        <f t="array" aca="1" ref="X222" ca="1">SUM(IF((IF(E222=0,INDIRECT(_xlfn.CONCAT($CQ$1,MATCH(F222,$CP$7:$CP$100,0)+6)):INDIRECT(_xlfn.CONCAT($CQ$1,MATCH(F222,$CP$7:$CP$100,0)+6+SUM(IF((F222=$CP$7:$CP$59)=TRUE,1,0))-1)),INDIRECT(_xlfn.CONCAT($CM$1,MATCH(E222,$CL$7:$CL$100,0)+6)):INDIRECT(_xlfn.CONCAT($CM$1,MATCH(E222,$CL$7:$CL$100,0)+6+SUM(IF((E222=$CL$7:$CL$59)=TRUE,1,0))-1)))*$S$3*$Q222)=0,0,1))</f>
        <v>2</v>
      </c>
      <c r="Y222" s="65" t="e" cm="1">
        <f t="array" aca="1" ref="Y222" ca="1">SUM(IF((TRANSPOSE(MMULT(MMULT(_xlfn.MUNIT(X222),IF(ROUND(MMULT(IF(E222=0,INDIRECT(_xlfn.CONCAT($CQ$1,MATCH(F222,$CP$7:$CP$100,0)+6)):INDIRECT(_xlfn.CONCAT($CQ$1,MATCH(F222,$CP$7:$CP$100,0)+6+SUM(IF((F222=$CP$7:$CP$59)=TRUE,1,0))-1)),INDIRECT(_xlfn.CONCAT($CM$1,MATCH(E222,$CL$7:$CL$100,0)+6)):INDIRECT(_xlfn.CONCAT($CM$1,MATCH(E222,$CL$7:$CL$100,0)+6+SUM(IF((E222=$CL$7:$CL$59)=TRUE,1,0))-1)))*$S$3*$Q222,1/TRANSPOSE(W222-INDIRECT(_xlfn.CONCAT($CI$1,MATCH(D222,$CH$7:$CH$100,0)+6)):INDIRECT(_xlfn.CONCAT($CI$1,MATCH(D222,$CH$7:$CH$100,0)+6+SUM(IF((D222=$CH$7:$CH$59)=TRUE,1,0))-1))*$R$3)),1)=1,1,0)),W222-INDIRECT(_xlfn.CONCAT($CI$1,MATCH(D222,$CH$7:$CH$100,0)+6)):INDIRECT(_xlfn.CONCAT($CI$1,MATCH(D222,$CH$7:$CH$100,0)+6+SUM(IF((D222=$CH$7:$CH$59)=TRUE,1,0))-1))*$R$3)))=0,0,1))</f>
        <v>#N/A</v>
      </c>
      <c r="Z222" s="65"/>
      <c r="AA222" s="65" t="str" cm="1">
        <f t="array" aca="1" ref="AA222" ca="1">IFERROR(ROUND(IF(_xlfn._xlws.SORT(TRANSPOSE(MMULT(MMULT(_xlfn.MUNIT(X222),IF(ROUND(MMULT(IF(E222=0,IF($DW$4=1,INDIRECT(_xlfn.CONCAT($CY$1,MATCH(F222,$CX$7:$CX$100,0)+6)):INDIRECT(_xlfn.CONCAT($CY$1,MATCH(F222,$CX$7:$CX$100,0)+6+SUM(IF((F222=$CX$7:$CX$59)=TRUE,1,0))-1)),INDIRECT(_xlfn.CONCAT($CQ$1,MATCH(F222,$CP$7:$CP$100,0)+6)):INDIRECT(_xlfn.CONCAT($CQ$1,MATCH(F222,$CP$7:$CP$100,0)+6+SUM(IF((F222=$CP$7:$CP$59)=TRUE,1,0))-1))),IF(OR($DW$4=2,$DW$4=3),INDIRECT(_xlfn.CONCAT($CU$1,MATCH(E222,$CT$7:$CT$100,0)+6)):INDIRECT(_xlfn.CONCAT($CU$1,MATCH(E222,$CT$7:$CT$100,0)+6+SUM(IF((E222=$CT$7:$CT$59)=TRUE,1,0))-1)),INDIRECT(_xlfn.CONCAT($CM$1,MATCH(E222,$CL$7:$CL$100,0)+6)):INDIRECT(_xlfn.CONCAT($CM$1,MATCH(E222,$CL$7:$CL$100,0)+6+SUM(IF((E222=$CL$7:$CL$59)=TRUE,1,0))-1))))*$S$3*IF(AND($DV$4=4,F222=0),1.1,1),1/TRANSPOSE(W222-INDIRECT(_xlfn.CONCAT($CI$1,MATCH(D222,$CH$7:$CH$100,0)+6)):INDIRECT(_xlfn.CONCAT($CI$1,MATCH(D222,$CH$7:$CH$100,0)+6+SUM(IF((D222=$CH$7:$CH$59)=TRUE,1,0))-1))*$R$3)),3)=1,1,0)),W222-INDIRECT(_xlfn.CONCAT($CI$1,MATCH(D222,$CH$7:$CH$100,0)+6)):INDIRECT(_xlfn.CONCAT($CI$1,MATCH(D222,$CH$7:$CH$100,0)+6+SUM(IF((D222=$CH$7:$CH$59)=TRUE,1,0))-1))*$R$3))/($S$3*$Q222),1,-1,TRUE)=0,"",_xlfn._xlws.SORT(TRANSPOSE(MMULT(MMULT(_xlfn.MUNIT(X222),IF(ROUND(MMULT(IF(E222=0,IF($DW$4=1,INDIRECT(_xlfn.CONCAT($CY$1,MATCH(F222,$CX$7:$CX$100,0)+6)):INDIRECT(_xlfn.CONCAT($CY$1,MATCH(F222,$CX$7:$CX$100,0)+6+SUM(IF((F222=$CX$7:$CX$59)=TRUE,1,0))-1)),INDIRECT(_xlfn.CONCAT($CQ$1,MATCH(F222,$CP$7:$CP$100,0)+6)):INDIRECT(_xlfn.CONCAT($CQ$1,MATCH(F222,$CP$7:$CP$100,0)+6+SUM(IF((F222=$CP$7:$CP$59)=TRUE,1,0))-1))),IF(OR($DW$4=2,$DW$4=3),INDIRECT(_xlfn.CONCAT($CU$1,MATCH(E222,$CT$7:$CT$100,0)+6)):INDIRECT(_xlfn.CONCAT($CU$1,MATCH(E222,$CT$7:$CT$100,0)+6+SUM(IF((E222=$CT$7:$CT$59)=TRUE,1,0))-1)),INDIRECT(_xlfn.CONCAT($CM$1,MATCH(E222,$CL$7:$CL$100,0)+6)):INDIRECT(_xlfn.CONCAT($CM$1,MATCH(E222,$CL$7:$CL$100,0)+6+SUM(IF((E222=$CL$7:$CL$59)=TRUE,1,0))-1))))*$S$3*IF(AND($DV$4=4,F222=0),1.1,1),1/TRANSPOSE(W222-INDIRECT(_xlfn.CONCAT($CI$1,MATCH(D222,$CH$7:$CH$100,0)+6)):INDIRECT(_xlfn.CONCAT($CI$1,MATCH(D222,$CH$7:$CH$100,0)+6+SUM(IF((D222=$CH$7:$CH$59)=TRUE,1,0))-1))*$R$3)),3)=1,1,0)),W222-INDIRECT(_xlfn.CONCAT($CI$1,MATCH(D222,$CH$7:$CH$100,0)+6)):INDIRECT(_xlfn.CONCAT($CI$1,MATCH(D222,$CH$7:$CH$100,0)+6+SUM(IF((D222=$CH$7:$CH$59)=TRUE,1,0))-1))*$R$3))/($S$3*$Q222),1,-1,TRUE)),1),"")</f>
        <v/>
      </c>
      <c r="AB222" s="65"/>
      <c r="AC222" s="65"/>
      <c r="AD222" s="65"/>
      <c r="AE222" s="65"/>
      <c r="AF222" s="65"/>
      <c r="AG222" s="65"/>
      <c r="AH222" s="65"/>
      <c r="AI222" s="6"/>
      <c r="AJ222" s="28" t="str">
        <f t="shared" ca="1" si="85"/>
        <v/>
      </c>
      <c r="AK222" s="29" t="str">
        <f t="shared" si="86"/>
        <v/>
      </c>
      <c r="AL222" s="29" t="str">
        <f t="shared" si="87"/>
        <v/>
      </c>
      <c r="AM222" s="29" t="str">
        <f t="shared" si="88"/>
        <v/>
      </c>
      <c r="AN222" s="112" t="str">
        <f t="shared" si="89"/>
        <v/>
      </c>
      <c r="AO222" s="28" t="str">
        <f t="shared" ca="1" si="76"/>
        <v/>
      </c>
      <c r="AP222" s="29" t="str">
        <f t="shared" si="77"/>
        <v/>
      </c>
      <c r="AQ222" s="29" t="str">
        <f t="shared" si="78"/>
        <v/>
      </c>
      <c r="AR222" s="29" t="str">
        <f t="shared" si="79"/>
        <v/>
      </c>
      <c r="AS222" s="30" t="str">
        <f t="shared" si="80"/>
        <v/>
      </c>
      <c r="AT222" s="6"/>
      <c r="AU222" s="20"/>
      <c r="AV222" s="20"/>
      <c r="AW222" s="44">
        <f t="shared" si="90"/>
        <v>12</v>
      </c>
      <c r="AX222" s="35" t="e">
        <f t="shared" si="91"/>
        <v>#N/A</v>
      </c>
      <c r="AY222" s="35" t="e" cm="1">
        <f t="array" ref="AY222">_xlfn.XMATCH(1,IF(IF((AU222=$DP$24:$EO$24)=TRUE,1,0)+IF((AV222=$DP$25:$EO$25)=TRUE,1,0)=2,1,0))</f>
        <v>#N/A</v>
      </c>
      <c r="AZ222" s="35" t="str" cm="1">
        <f t="array" aca="1" ref="AZ222:BD222" ca="1">AJ222:AN222</f>
        <v/>
      </c>
      <c r="BA222" s="35" t="str">
        <f ca="1"/>
        <v/>
      </c>
      <c r="BB222" s="35" t="str">
        <f ca="1"/>
        <v/>
      </c>
      <c r="BC222" s="35" t="str">
        <f ca="1"/>
        <v/>
      </c>
      <c r="BD222" s="35" t="str">
        <f ca="1"/>
        <v/>
      </c>
      <c r="BE222" s="35">
        <f t="shared" si="92"/>
        <v>0</v>
      </c>
      <c r="BF222" s="35" t="e" cm="1">
        <f t="array" ref="BF222">IF(AND(BE222=1,AX222&lt;&gt;1),VLOOKUP(E222,변환표준점수!$H$8:$O$60,_xlfn.XMATCH('표점 계산기'!$AU222,변환표준점수!$I$6:$O$6)+1,FALSE),IF(AND($E222=0,$DW$4=1),INDEX($CQ$7:$CQ$73,SUM(IF(AO222=$CY$7:$CY$59,ROW($A$1:$A$50),0))),IF(AND($E222&lt;&gt;0,$DW$4&lt;&gt;1),INDEX($CM$7:$CM$73,SUM(IF(AO222=$CU$7:$CU$59,ROW($A$1:$A$50),0))),AO222:AS222)))</f>
        <v>#N/A</v>
      </c>
      <c r="BG222" s="35"/>
      <c r="BH222" s="35"/>
      <c r="BI222" s="35"/>
      <c r="BJ222" s="35"/>
      <c r="BK222" s="35" t="e">
        <f>VLOOKUP(G222,변환표준점수!$X$8:$AM$16,_xlfn.XMATCH(AU222,변환표준점수!$Y$5:$AM$5)+IF(OR(AW222=6,AW222=7,AW222=10,AW222=11),IF(AX222=1,0,1),0)+1,FALSE)</f>
        <v>#N/A</v>
      </c>
      <c r="BL222" s="35" t="e">
        <f>VLOOKUP(H222,변환표준점수!$AO$8:$BE$16,_xlfn.XMATCH(AU222,변환표준점수!$AP$5:$BE$5)+IF(OR(AW222=3,AW222=6,AW222=8,AW222=9,AW222=10),IF(AX222=1,0,1),0)+1,FALSE)</f>
        <v>#N/A</v>
      </c>
      <c r="BM222" s="35" t="e">
        <f>IF(I222=0,VLOOKUP(K222,변환표준점수!$BU$8:$CF$62,'표점 계산기'!$AW222+1,FALSE),VLOOKUP(I222,변환표준점수!$BH$8:$BS$62,'표점 계산기'!$AW222+1,FALSE))</f>
        <v>#N/A</v>
      </c>
      <c r="BN222" s="35" t="e">
        <f>IF(J222=0,VLOOKUP(L222,변환표준점수!$BU$8:$CF$62,'표점 계산기'!$AW222+1,FALSE),VLOOKUP(J222,변환표준점수!$BH$8:$BS$62,'표점 계산기'!$AW222+1,FALSE))</f>
        <v>#N/A</v>
      </c>
      <c r="BO222" s="35" cm="1">
        <f t="array" ref="BO222">IF(M222=0,0,IF(OR(AW222=3,AW222=4),0,IF(AW222=1,INDEX($DI$7:$DI$15,SUM(IF(M222&lt;$DH$7:$DH$15=TRUE,1,0))+1),VLOOKUP(M222,변환표준점수!$BH$8:$BS$62,'표점 계산기'!AW222+1,FALSE))))</f>
        <v>0</v>
      </c>
      <c r="BP222" s="35" t="e" cm="1">
        <f t="array" ref="BP222">INDEX($DP$24:$EO$31,COLUMN(C217),$AY222)</f>
        <v>#N/A</v>
      </c>
      <c r="BQ222" s="35" t="e" cm="1">
        <f t="array" ref="BQ222">INDEX($DP$24:$EO$31,COLUMN(D217),$AY222)</f>
        <v>#N/A</v>
      </c>
      <c r="BR222" s="35" t="e" cm="1">
        <f t="array" ref="BR222">INDEX($DP$24:$EO$31,COLUMN(E217),$AY222)</f>
        <v>#N/A</v>
      </c>
      <c r="BS222" s="35" t="e" cm="1">
        <f t="array" ref="BS222">INDEX($DP$24:$EO$31,COLUMN(F217),$AY222)</f>
        <v>#N/A</v>
      </c>
      <c r="BT222" s="35" t="e" cm="1">
        <f t="array" ref="BT222">INDEX($DP$24:$EO$31,COLUMN(G217),$AY222)</f>
        <v>#N/A</v>
      </c>
      <c r="BU222" s="35" t="e" cm="1">
        <f t="array" ref="BU222">INDEX($DP$24:$EO$31,COLUMN(H217),$AY222)</f>
        <v>#N/A</v>
      </c>
      <c r="BV222" s="59" t="str" cm="1">
        <f t="array" aca="1" ref="BV222:BZ222" ca="1">IFERROR(ROUND(IF(IFERROR(BF222:BJ222/BF222:BJ222,0)=1,(IFERROR(AZ222:BD222*BP222,0)+IFERROR(BF222:BJ222*BQ222,0)+(SUM(BM222:BO222)-MIN(BM222:BO222))*BR222+BK222*BS222+BL222*BT222)*BU222+BK222*(1-BS222)+BL222*(1-BT222)+IF(AW222=1,BO222,0),""),2),"")</f>
        <v/>
      </c>
      <c r="BW222" s="48" t="str">
        <f ca="1"/>
        <v/>
      </c>
      <c r="BX222" s="48" t="str">
        <f ca="1"/>
        <v/>
      </c>
      <c r="BY222" s="48" t="str">
        <f ca="1"/>
        <v/>
      </c>
      <c r="BZ222" s="60" t="str">
        <f ca="1"/>
        <v/>
      </c>
      <c r="CA222" s="6"/>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6"/>
      <c r="DV222" s="6"/>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row>
    <row r="223" spans="1:162" x14ac:dyDescent="0.3">
      <c r="A223" s="5"/>
      <c r="B223" s="17" t="str">
        <f t="shared" si="74"/>
        <v/>
      </c>
      <c r="C223" s="23"/>
      <c r="D223" s="23"/>
      <c r="E223" s="23"/>
      <c r="F223" s="23"/>
      <c r="G223" s="23"/>
      <c r="H223" s="24"/>
      <c r="I223" s="24"/>
      <c r="J223" s="24"/>
      <c r="K223" s="24"/>
      <c r="L223" s="24"/>
      <c r="M223" s="24"/>
      <c r="N223" s="23"/>
      <c r="O223" s="24"/>
      <c r="P223" s="6"/>
      <c r="Q223" s="65">
        <f t="shared" si="75"/>
        <v>1</v>
      </c>
      <c r="R223" s="6" t="e">
        <f t="shared" si="81"/>
        <v>#N/A</v>
      </c>
      <c r="S223" s="6" t="e">
        <f t="shared" si="82"/>
        <v>#N/A</v>
      </c>
      <c r="T223" s="6" t="e">
        <f t="shared" si="83"/>
        <v>#N/A</v>
      </c>
      <c r="U223" s="6" t="e">
        <f t="shared" si="84"/>
        <v>#N/A</v>
      </c>
      <c r="V223" s="8" cm="1">
        <f t="array" ref="V223">IF(M223=0,0,IF(OR($DV$4=3,$DV$4=4),0,IF($DV$4=1,INDEX($DI$7:$DI$15,SUM(IF(M223&lt;$DH$7:$DH$15=TRUE,1,0))+1),VLOOKUP(M223,$DK$7:$DL$107,2,FALSE))))</f>
        <v>0</v>
      </c>
      <c r="W223" s="6" t="e">
        <f t="shared" si="73"/>
        <v>#N/A</v>
      </c>
      <c r="X223" s="65" cm="1">
        <f t="array" aca="1" ref="X223" ca="1">SUM(IF((IF(E223=0,INDIRECT(_xlfn.CONCAT($CQ$1,MATCH(F223,$CP$7:$CP$100,0)+6)):INDIRECT(_xlfn.CONCAT($CQ$1,MATCH(F223,$CP$7:$CP$100,0)+6+SUM(IF((F223=$CP$7:$CP$59)=TRUE,1,0))-1)),INDIRECT(_xlfn.CONCAT($CM$1,MATCH(E223,$CL$7:$CL$100,0)+6)):INDIRECT(_xlfn.CONCAT($CM$1,MATCH(E223,$CL$7:$CL$100,0)+6+SUM(IF((E223=$CL$7:$CL$59)=TRUE,1,0))-1)))*$S$3*$Q223)=0,0,1))</f>
        <v>2</v>
      </c>
      <c r="Y223" s="65" t="e" cm="1">
        <f t="array" aca="1" ref="Y223" ca="1">SUM(IF((TRANSPOSE(MMULT(MMULT(_xlfn.MUNIT(X223),IF(ROUND(MMULT(IF(E223=0,INDIRECT(_xlfn.CONCAT($CQ$1,MATCH(F223,$CP$7:$CP$100,0)+6)):INDIRECT(_xlfn.CONCAT($CQ$1,MATCH(F223,$CP$7:$CP$100,0)+6+SUM(IF((F223=$CP$7:$CP$59)=TRUE,1,0))-1)),INDIRECT(_xlfn.CONCAT($CM$1,MATCH(E223,$CL$7:$CL$100,0)+6)):INDIRECT(_xlfn.CONCAT($CM$1,MATCH(E223,$CL$7:$CL$100,0)+6+SUM(IF((E223=$CL$7:$CL$59)=TRUE,1,0))-1)))*$S$3*$Q223,1/TRANSPOSE(W223-INDIRECT(_xlfn.CONCAT($CI$1,MATCH(D223,$CH$7:$CH$100,0)+6)):INDIRECT(_xlfn.CONCAT($CI$1,MATCH(D223,$CH$7:$CH$100,0)+6+SUM(IF((D223=$CH$7:$CH$59)=TRUE,1,0))-1))*$R$3)),1)=1,1,0)),W223-INDIRECT(_xlfn.CONCAT($CI$1,MATCH(D223,$CH$7:$CH$100,0)+6)):INDIRECT(_xlfn.CONCAT($CI$1,MATCH(D223,$CH$7:$CH$100,0)+6+SUM(IF((D223=$CH$7:$CH$59)=TRUE,1,0))-1))*$R$3)))=0,0,1))</f>
        <v>#N/A</v>
      </c>
      <c r="Z223" s="65"/>
      <c r="AA223" s="65" t="str" cm="1">
        <f t="array" aca="1" ref="AA223" ca="1">IFERROR(ROUND(IF(_xlfn._xlws.SORT(TRANSPOSE(MMULT(MMULT(_xlfn.MUNIT(X223),IF(ROUND(MMULT(IF(E223=0,IF($DW$4=1,INDIRECT(_xlfn.CONCAT($CY$1,MATCH(F223,$CX$7:$CX$100,0)+6)):INDIRECT(_xlfn.CONCAT($CY$1,MATCH(F223,$CX$7:$CX$100,0)+6+SUM(IF((F223=$CX$7:$CX$59)=TRUE,1,0))-1)),INDIRECT(_xlfn.CONCAT($CQ$1,MATCH(F223,$CP$7:$CP$100,0)+6)):INDIRECT(_xlfn.CONCAT($CQ$1,MATCH(F223,$CP$7:$CP$100,0)+6+SUM(IF((F223=$CP$7:$CP$59)=TRUE,1,0))-1))),IF(OR($DW$4=2,$DW$4=3),INDIRECT(_xlfn.CONCAT($CU$1,MATCH(E223,$CT$7:$CT$100,0)+6)):INDIRECT(_xlfn.CONCAT($CU$1,MATCH(E223,$CT$7:$CT$100,0)+6+SUM(IF((E223=$CT$7:$CT$59)=TRUE,1,0))-1)),INDIRECT(_xlfn.CONCAT($CM$1,MATCH(E223,$CL$7:$CL$100,0)+6)):INDIRECT(_xlfn.CONCAT($CM$1,MATCH(E223,$CL$7:$CL$100,0)+6+SUM(IF((E223=$CL$7:$CL$59)=TRUE,1,0))-1))))*$S$3*IF(AND($DV$4=4,F223=0),1.1,1),1/TRANSPOSE(W223-INDIRECT(_xlfn.CONCAT($CI$1,MATCH(D223,$CH$7:$CH$100,0)+6)):INDIRECT(_xlfn.CONCAT($CI$1,MATCH(D223,$CH$7:$CH$100,0)+6+SUM(IF((D223=$CH$7:$CH$59)=TRUE,1,0))-1))*$R$3)),3)=1,1,0)),W223-INDIRECT(_xlfn.CONCAT($CI$1,MATCH(D223,$CH$7:$CH$100,0)+6)):INDIRECT(_xlfn.CONCAT($CI$1,MATCH(D223,$CH$7:$CH$100,0)+6+SUM(IF((D223=$CH$7:$CH$59)=TRUE,1,0))-1))*$R$3))/($S$3*$Q223),1,-1,TRUE)=0,"",_xlfn._xlws.SORT(TRANSPOSE(MMULT(MMULT(_xlfn.MUNIT(X223),IF(ROUND(MMULT(IF(E223=0,IF($DW$4=1,INDIRECT(_xlfn.CONCAT($CY$1,MATCH(F223,$CX$7:$CX$100,0)+6)):INDIRECT(_xlfn.CONCAT($CY$1,MATCH(F223,$CX$7:$CX$100,0)+6+SUM(IF((F223=$CX$7:$CX$59)=TRUE,1,0))-1)),INDIRECT(_xlfn.CONCAT($CQ$1,MATCH(F223,$CP$7:$CP$100,0)+6)):INDIRECT(_xlfn.CONCAT($CQ$1,MATCH(F223,$CP$7:$CP$100,0)+6+SUM(IF((F223=$CP$7:$CP$59)=TRUE,1,0))-1))),IF(OR($DW$4=2,$DW$4=3),INDIRECT(_xlfn.CONCAT($CU$1,MATCH(E223,$CT$7:$CT$100,0)+6)):INDIRECT(_xlfn.CONCAT($CU$1,MATCH(E223,$CT$7:$CT$100,0)+6+SUM(IF((E223=$CT$7:$CT$59)=TRUE,1,0))-1)),INDIRECT(_xlfn.CONCAT($CM$1,MATCH(E223,$CL$7:$CL$100,0)+6)):INDIRECT(_xlfn.CONCAT($CM$1,MATCH(E223,$CL$7:$CL$100,0)+6+SUM(IF((E223=$CL$7:$CL$59)=TRUE,1,0))-1))))*$S$3*IF(AND($DV$4=4,F223=0),1.1,1),1/TRANSPOSE(W223-INDIRECT(_xlfn.CONCAT($CI$1,MATCH(D223,$CH$7:$CH$100,0)+6)):INDIRECT(_xlfn.CONCAT($CI$1,MATCH(D223,$CH$7:$CH$100,0)+6+SUM(IF((D223=$CH$7:$CH$59)=TRUE,1,0))-1))*$R$3)),3)=1,1,0)),W223-INDIRECT(_xlfn.CONCAT($CI$1,MATCH(D223,$CH$7:$CH$100,0)+6)):INDIRECT(_xlfn.CONCAT($CI$1,MATCH(D223,$CH$7:$CH$100,0)+6+SUM(IF((D223=$CH$7:$CH$59)=TRUE,1,0))-1))*$R$3))/($S$3*$Q223),1,-1,TRUE)),1),"")</f>
        <v/>
      </c>
      <c r="AB223" s="65"/>
      <c r="AC223" s="65"/>
      <c r="AD223" s="65"/>
      <c r="AE223" s="65"/>
      <c r="AF223" s="65"/>
      <c r="AG223" s="65"/>
      <c r="AH223" s="65"/>
      <c r="AI223" s="6"/>
      <c r="AJ223" s="28" t="str">
        <f t="shared" ca="1" si="85"/>
        <v/>
      </c>
      <c r="AK223" s="29" t="str">
        <f t="shared" si="86"/>
        <v/>
      </c>
      <c r="AL223" s="29" t="str">
        <f t="shared" si="87"/>
        <v/>
      </c>
      <c r="AM223" s="29" t="str">
        <f t="shared" si="88"/>
        <v/>
      </c>
      <c r="AN223" s="112" t="str">
        <f t="shared" si="89"/>
        <v/>
      </c>
      <c r="AO223" s="28" t="str">
        <f t="shared" ca="1" si="76"/>
        <v/>
      </c>
      <c r="AP223" s="29" t="str">
        <f t="shared" si="77"/>
        <v/>
      </c>
      <c r="AQ223" s="29" t="str">
        <f t="shared" si="78"/>
        <v/>
      </c>
      <c r="AR223" s="29" t="str">
        <f t="shared" si="79"/>
        <v/>
      </c>
      <c r="AS223" s="30" t="str">
        <f t="shared" si="80"/>
        <v/>
      </c>
      <c r="AT223" s="6"/>
      <c r="AU223" s="20"/>
      <c r="AV223" s="20"/>
      <c r="AW223" s="44">
        <f t="shared" si="90"/>
        <v>12</v>
      </c>
      <c r="AX223" s="35" t="e">
        <f t="shared" si="91"/>
        <v>#N/A</v>
      </c>
      <c r="AY223" s="35" t="e" cm="1">
        <f t="array" ref="AY223">_xlfn.XMATCH(1,IF(IF((AU223=$DP$24:$EO$24)=TRUE,1,0)+IF((AV223=$DP$25:$EO$25)=TRUE,1,0)=2,1,0))</f>
        <v>#N/A</v>
      </c>
      <c r="AZ223" s="35" t="str" cm="1">
        <f t="array" aca="1" ref="AZ223:BD223" ca="1">AJ223:AN223</f>
        <v/>
      </c>
      <c r="BA223" s="35" t="str">
        <f ca="1"/>
        <v/>
      </c>
      <c r="BB223" s="35" t="str">
        <f ca="1"/>
        <v/>
      </c>
      <c r="BC223" s="35" t="str">
        <f ca="1"/>
        <v/>
      </c>
      <c r="BD223" s="35" t="str">
        <f ca="1"/>
        <v/>
      </c>
      <c r="BE223" s="35">
        <f t="shared" si="92"/>
        <v>0</v>
      </c>
      <c r="BF223" s="35" t="e" cm="1">
        <f t="array" ref="BF223">IF(AND(BE223=1,AX223&lt;&gt;1),VLOOKUP(E223,변환표준점수!$H$8:$O$60,_xlfn.XMATCH('표점 계산기'!$AU223,변환표준점수!$I$6:$O$6)+1,FALSE),IF(AND($E223=0,$DW$4=1),INDEX($CQ$7:$CQ$73,SUM(IF(AO223=$CY$7:$CY$59,ROW($A$1:$A$50),0))),IF(AND($E223&lt;&gt;0,$DW$4&lt;&gt;1),INDEX($CM$7:$CM$73,SUM(IF(AO223=$CU$7:$CU$59,ROW($A$1:$A$50),0))),AO223:AS223)))</f>
        <v>#N/A</v>
      </c>
      <c r="BG223" s="35"/>
      <c r="BH223" s="35"/>
      <c r="BI223" s="35"/>
      <c r="BJ223" s="35"/>
      <c r="BK223" s="35" t="e">
        <f>VLOOKUP(G223,변환표준점수!$X$8:$AM$16,_xlfn.XMATCH(AU223,변환표준점수!$Y$5:$AM$5)+IF(OR(AW223=6,AW223=7,AW223=10,AW223=11),IF(AX223=1,0,1),0)+1,FALSE)</f>
        <v>#N/A</v>
      </c>
      <c r="BL223" s="35" t="e">
        <f>VLOOKUP(H223,변환표준점수!$AO$8:$BE$16,_xlfn.XMATCH(AU223,변환표준점수!$AP$5:$BE$5)+IF(OR(AW223=3,AW223=6,AW223=8,AW223=9,AW223=10),IF(AX223=1,0,1),0)+1,FALSE)</f>
        <v>#N/A</v>
      </c>
      <c r="BM223" s="35" t="e">
        <f>IF(I223=0,VLOOKUP(K223,변환표준점수!$BU$8:$CF$62,'표점 계산기'!$AW223+1,FALSE),VLOOKUP(I223,변환표준점수!$BH$8:$BS$62,'표점 계산기'!$AW223+1,FALSE))</f>
        <v>#N/A</v>
      </c>
      <c r="BN223" s="35" t="e">
        <f>IF(J223=0,VLOOKUP(L223,변환표준점수!$BU$8:$CF$62,'표점 계산기'!$AW223+1,FALSE),VLOOKUP(J223,변환표준점수!$BH$8:$BS$62,'표점 계산기'!$AW223+1,FALSE))</f>
        <v>#N/A</v>
      </c>
      <c r="BO223" s="35" cm="1">
        <f t="array" ref="BO223">IF(M223=0,0,IF(OR(AW223=3,AW223=4),0,IF(AW223=1,INDEX($DI$7:$DI$15,SUM(IF(M223&lt;$DH$7:$DH$15=TRUE,1,0))+1),VLOOKUP(M223,변환표준점수!$BH$8:$BS$62,'표점 계산기'!AW223+1,FALSE))))</f>
        <v>0</v>
      </c>
      <c r="BP223" s="35" t="e" cm="1">
        <f t="array" ref="BP223">INDEX($DP$24:$EO$31,COLUMN(C218),$AY223)</f>
        <v>#N/A</v>
      </c>
      <c r="BQ223" s="35" t="e" cm="1">
        <f t="array" ref="BQ223">INDEX($DP$24:$EO$31,COLUMN(D218),$AY223)</f>
        <v>#N/A</v>
      </c>
      <c r="BR223" s="35" t="e" cm="1">
        <f t="array" ref="BR223">INDEX($DP$24:$EO$31,COLUMN(E218),$AY223)</f>
        <v>#N/A</v>
      </c>
      <c r="BS223" s="35" t="e" cm="1">
        <f t="array" ref="BS223">INDEX($DP$24:$EO$31,COLUMN(F218),$AY223)</f>
        <v>#N/A</v>
      </c>
      <c r="BT223" s="35" t="e" cm="1">
        <f t="array" ref="BT223">INDEX($DP$24:$EO$31,COLUMN(G218),$AY223)</f>
        <v>#N/A</v>
      </c>
      <c r="BU223" s="35" t="e" cm="1">
        <f t="array" ref="BU223">INDEX($DP$24:$EO$31,COLUMN(H218),$AY223)</f>
        <v>#N/A</v>
      </c>
      <c r="BV223" s="59" t="str" cm="1">
        <f t="array" aca="1" ref="BV223:BZ223" ca="1">IFERROR(ROUND(IF(IFERROR(BF223:BJ223/BF223:BJ223,0)=1,(IFERROR(AZ223:BD223*BP223,0)+IFERROR(BF223:BJ223*BQ223,0)+(SUM(BM223:BO223)-MIN(BM223:BO223))*BR223+BK223*BS223+BL223*BT223)*BU223+BK223*(1-BS223)+BL223*(1-BT223)+IF(AW223=1,BO223,0),""),2),"")</f>
        <v/>
      </c>
      <c r="BW223" s="48" t="str">
        <f ca="1"/>
        <v/>
      </c>
      <c r="BX223" s="48" t="str">
        <f ca="1"/>
        <v/>
      </c>
      <c r="BY223" s="48" t="str">
        <f ca="1"/>
        <v/>
      </c>
      <c r="BZ223" s="60" t="str">
        <f ca="1"/>
        <v/>
      </c>
      <c r="CA223" s="6"/>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6"/>
      <c r="DV223" s="6"/>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row>
    <row r="224" spans="1:162" x14ac:dyDescent="0.3">
      <c r="A224" s="5"/>
      <c r="B224" s="17" t="str">
        <f t="shared" si="74"/>
        <v/>
      </c>
      <c r="C224" s="23"/>
      <c r="D224" s="23"/>
      <c r="E224" s="23"/>
      <c r="F224" s="23"/>
      <c r="G224" s="23"/>
      <c r="H224" s="24"/>
      <c r="I224" s="24"/>
      <c r="J224" s="24"/>
      <c r="K224" s="24"/>
      <c r="L224" s="24"/>
      <c r="M224" s="24"/>
      <c r="N224" s="23"/>
      <c r="O224" s="24"/>
      <c r="P224" s="6"/>
      <c r="Q224" s="65">
        <f t="shared" si="75"/>
        <v>1</v>
      </c>
      <c r="R224" s="6" t="e">
        <f t="shared" si="81"/>
        <v>#N/A</v>
      </c>
      <c r="S224" s="6" t="e">
        <f t="shared" si="82"/>
        <v>#N/A</v>
      </c>
      <c r="T224" s="6" t="e">
        <f t="shared" si="83"/>
        <v>#N/A</v>
      </c>
      <c r="U224" s="6" t="e">
        <f t="shared" si="84"/>
        <v>#N/A</v>
      </c>
      <c r="V224" s="8" cm="1">
        <f t="array" ref="V224">IF(M224=0,0,IF(OR($DV$4=3,$DV$4=4),0,IF($DV$4=1,INDEX($DI$7:$DI$15,SUM(IF(M224&lt;$DH$7:$DH$15=TRUE,1,0))+1),VLOOKUP(M224,$DK$7:$DL$107,2,FALSE))))</f>
        <v>0</v>
      </c>
      <c r="W224" s="6" t="e">
        <f t="shared" si="73"/>
        <v>#N/A</v>
      </c>
      <c r="X224" s="65" cm="1">
        <f t="array" aca="1" ref="X224" ca="1">SUM(IF((IF(E224=0,INDIRECT(_xlfn.CONCAT($CQ$1,MATCH(F224,$CP$7:$CP$100,0)+6)):INDIRECT(_xlfn.CONCAT($CQ$1,MATCH(F224,$CP$7:$CP$100,0)+6+SUM(IF((F224=$CP$7:$CP$59)=TRUE,1,0))-1)),INDIRECT(_xlfn.CONCAT($CM$1,MATCH(E224,$CL$7:$CL$100,0)+6)):INDIRECT(_xlfn.CONCAT($CM$1,MATCH(E224,$CL$7:$CL$100,0)+6+SUM(IF((E224=$CL$7:$CL$59)=TRUE,1,0))-1)))*$S$3*$Q224)=0,0,1))</f>
        <v>2</v>
      </c>
      <c r="Y224" s="65" t="e" cm="1">
        <f t="array" aca="1" ref="Y224" ca="1">SUM(IF((TRANSPOSE(MMULT(MMULT(_xlfn.MUNIT(X224),IF(ROUND(MMULT(IF(E224=0,INDIRECT(_xlfn.CONCAT($CQ$1,MATCH(F224,$CP$7:$CP$100,0)+6)):INDIRECT(_xlfn.CONCAT($CQ$1,MATCH(F224,$CP$7:$CP$100,0)+6+SUM(IF((F224=$CP$7:$CP$59)=TRUE,1,0))-1)),INDIRECT(_xlfn.CONCAT($CM$1,MATCH(E224,$CL$7:$CL$100,0)+6)):INDIRECT(_xlfn.CONCAT($CM$1,MATCH(E224,$CL$7:$CL$100,0)+6+SUM(IF((E224=$CL$7:$CL$59)=TRUE,1,0))-1)))*$S$3*$Q224,1/TRANSPOSE(W224-INDIRECT(_xlfn.CONCAT($CI$1,MATCH(D224,$CH$7:$CH$100,0)+6)):INDIRECT(_xlfn.CONCAT($CI$1,MATCH(D224,$CH$7:$CH$100,0)+6+SUM(IF((D224=$CH$7:$CH$59)=TRUE,1,0))-1))*$R$3)),1)=1,1,0)),W224-INDIRECT(_xlfn.CONCAT($CI$1,MATCH(D224,$CH$7:$CH$100,0)+6)):INDIRECT(_xlfn.CONCAT($CI$1,MATCH(D224,$CH$7:$CH$100,0)+6+SUM(IF((D224=$CH$7:$CH$59)=TRUE,1,0))-1))*$R$3)))=0,0,1))</f>
        <v>#N/A</v>
      </c>
      <c r="Z224" s="65"/>
      <c r="AA224" s="65" t="str" cm="1">
        <f t="array" aca="1" ref="AA224" ca="1">IFERROR(ROUND(IF(_xlfn._xlws.SORT(TRANSPOSE(MMULT(MMULT(_xlfn.MUNIT(X224),IF(ROUND(MMULT(IF(E224=0,IF($DW$4=1,INDIRECT(_xlfn.CONCAT($CY$1,MATCH(F224,$CX$7:$CX$100,0)+6)):INDIRECT(_xlfn.CONCAT($CY$1,MATCH(F224,$CX$7:$CX$100,0)+6+SUM(IF((F224=$CX$7:$CX$59)=TRUE,1,0))-1)),INDIRECT(_xlfn.CONCAT($CQ$1,MATCH(F224,$CP$7:$CP$100,0)+6)):INDIRECT(_xlfn.CONCAT($CQ$1,MATCH(F224,$CP$7:$CP$100,0)+6+SUM(IF((F224=$CP$7:$CP$59)=TRUE,1,0))-1))),IF(OR($DW$4=2,$DW$4=3),INDIRECT(_xlfn.CONCAT($CU$1,MATCH(E224,$CT$7:$CT$100,0)+6)):INDIRECT(_xlfn.CONCAT($CU$1,MATCH(E224,$CT$7:$CT$100,0)+6+SUM(IF((E224=$CT$7:$CT$59)=TRUE,1,0))-1)),INDIRECT(_xlfn.CONCAT($CM$1,MATCH(E224,$CL$7:$CL$100,0)+6)):INDIRECT(_xlfn.CONCAT($CM$1,MATCH(E224,$CL$7:$CL$100,0)+6+SUM(IF((E224=$CL$7:$CL$59)=TRUE,1,0))-1))))*$S$3*IF(AND($DV$4=4,F224=0),1.1,1),1/TRANSPOSE(W224-INDIRECT(_xlfn.CONCAT($CI$1,MATCH(D224,$CH$7:$CH$100,0)+6)):INDIRECT(_xlfn.CONCAT($CI$1,MATCH(D224,$CH$7:$CH$100,0)+6+SUM(IF((D224=$CH$7:$CH$59)=TRUE,1,0))-1))*$R$3)),3)=1,1,0)),W224-INDIRECT(_xlfn.CONCAT($CI$1,MATCH(D224,$CH$7:$CH$100,0)+6)):INDIRECT(_xlfn.CONCAT($CI$1,MATCH(D224,$CH$7:$CH$100,0)+6+SUM(IF((D224=$CH$7:$CH$59)=TRUE,1,0))-1))*$R$3))/($S$3*$Q224),1,-1,TRUE)=0,"",_xlfn._xlws.SORT(TRANSPOSE(MMULT(MMULT(_xlfn.MUNIT(X224),IF(ROUND(MMULT(IF(E224=0,IF($DW$4=1,INDIRECT(_xlfn.CONCAT($CY$1,MATCH(F224,$CX$7:$CX$100,0)+6)):INDIRECT(_xlfn.CONCAT($CY$1,MATCH(F224,$CX$7:$CX$100,0)+6+SUM(IF((F224=$CX$7:$CX$59)=TRUE,1,0))-1)),INDIRECT(_xlfn.CONCAT($CQ$1,MATCH(F224,$CP$7:$CP$100,0)+6)):INDIRECT(_xlfn.CONCAT($CQ$1,MATCH(F224,$CP$7:$CP$100,0)+6+SUM(IF((F224=$CP$7:$CP$59)=TRUE,1,0))-1))),IF(OR($DW$4=2,$DW$4=3),INDIRECT(_xlfn.CONCAT($CU$1,MATCH(E224,$CT$7:$CT$100,0)+6)):INDIRECT(_xlfn.CONCAT($CU$1,MATCH(E224,$CT$7:$CT$100,0)+6+SUM(IF((E224=$CT$7:$CT$59)=TRUE,1,0))-1)),INDIRECT(_xlfn.CONCAT($CM$1,MATCH(E224,$CL$7:$CL$100,0)+6)):INDIRECT(_xlfn.CONCAT($CM$1,MATCH(E224,$CL$7:$CL$100,0)+6+SUM(IF((E224=$CL$7:$CL$59)=TRUE,1,0))-1))))*$S$3*IF(AND($DV$4=4,F224=0),1.1,1),1/TRANSPOSE(W224-INDIRECT(_xlfn.CONCAT($CI$1,MATCH(D224,$CH$7:$CH$100,0)+6)):INDIRECT(_xlfn.CONCAT($CI$1,MATCH(D224,$CH$7:$CH$100,0)+6+SUM(IF((D224=$CH$7:$CH$59)=TRUE,1,0))-1))*$R$3)),3)=1,1,0)),W224-INDIRECT(_xlfn.CONCAT($CI$1,MATCH(D224,$CH$7:$CH$100,0)+6)):INDIRECT(_xlfn.CONCAT($CI$1,MATCH(D224,$CH$7:$CH$100,0)+6+SUM(IF((D224=$CH$7:$CH$59)=TRUE,1,0))-1))*$R$3))/($S$3*$Q224),1,-1,TRUE)),1),"")</f>
        <v/>
      </c>
      <c r="AB224" s="65"/>
      <c r="AC224" s="65"/>
      <c r="AD224" s="65"/>
      <c r="AE224" s="65"/>
      <c r="AF224" s="65"/>
      <c r="AG224" s="65"/>
      <c r="AH224" s="65"/>
      <c r="AI224" s="6"/>
      <c r="AJ224" s="28" t="str">
        <f t="shared" ca="1" si="85"/>
        <v/>
      </c>
      <c r="AK224" s="29" t="str">
        <f t="shared" si="86"/>
        <v/>
      </c>
      <c r="AL224" s="29" t="str">
        <f t="shared" si="87"/>
        <v/>
      </c>
      <c r="AM224" s="29" t="str">
        <f t="shared" si="88"/>
        <v/>
      </c>
      <c r="AN224" s="112" t="str">
        <f t="shared" si="89"/>
        <v/>
      </c>
      <c r="AO224" s="28" t="str">
        <f t="shared" ca="1" si="76"/>
        <v/>
      </c>
      <c r="AP224" s="29" t="str">
        <f t="shared" si="77"/>
        <v/>
      </c>
      <c r="AQ224" s="29" t="str">
        <f t="shared" si="78"/>
        <v/>
      </c>
      <c r="AR224" s="29" t="str">
        <f t="shared" si="79"/>
        <v/>
      </c>
      <c r="AS224" s="30" t="str">
        <f t="shared" si="80"/>
        <v/>
      </c>
      <c r="AT224" s="6"/>
      <c r="AU224" s="20"/>
      <c r="AV224" s="20"/>
      <c r="AW224" s="44">
        <f t="shared" si="90"/>
        <v>12</v>
      </c>
      <c r="AX224" s="35" t="e">
        <f t="shared" si="91"/>
        <v>#N/A</v>
      </c>
      <c r="AY224" s="35" t="e" cm="1">
        <f t="array" ref="AY224">_xlfn.XMATCH(1,IF(IF((AU224=$DP$24:$EO$24)=TRUE,1,0)+IF((AV224=$DP$25:$EO$25)=TRUE,1,0)=2,1,0))</f>
        <v>#N/A</v>
      </c>
      <c r="AZ224" s="35" t="str" cm="1">
        <f t="array" aca="1" ref="AZ224:BD224" ca="1">AJ224:AN224</f>
        <v/>
      </c>
      <c r="BA224" s="35" t="str">
        <f ca="1"/>
        <v/>
      </c>
      <c r="BB224" s="35" t="str">
        <f ca="1"/>
        <v/>
      </c>
      <c r="BC224" s="35" t="str">
        <f ca="1"/>
        <v/>
      </c>
      <c r="BD224" s="35" t="str">
        <f ca="1"/>
        <v/>
      </c>
      <c r="BE224" s="35">
        <f t="shared" si="92"/>
        <v>0</v>
      </c>
      <c r="BF224" s="35" t="e" cm="1">
        <f t="array" ref="BF224">IF(AND(BE224=1,AX224&lt;&gt;1),VLOOKUP(E224,변환표준점수!$H$8:$O$60,_xlfn.XMATCH('표점 계산기'!$AU224,변환표준점수!$I$6:$O$6)+1,FALSE),IF(AND($E224=0,$DW$4=1),INDEX($CQ$7:$CQ$73,SUM(IF(AO224=$CY$7:$CY$59,ROW($A$1:$A$50),0))),IF(AND($E224&lt;&gt;0,$DW$4&lt;&gt;1),INDEX($CM$7:$CM$73,SUM(IF(AO224=$CU$7:$CU$59,ROW($A$1:$A$50),0))),AO224:AS224)))</f>
        <v>#N/A</v>
      </c>
      <c r="BG224" s="35"/>
      <c r="BH224" s="35"/>
      <c r="BI224" s="35"/>
      <c r="BJ224" s="35"/>
      <c r="BK224" s="35" t="e">
        <f>VLOOKUP(G224,변환표준점수!$X$8:$AM$16,_xlfn.XMATCH(AU224,변환표준점수!$Y$5:$AM$5)+IF(OR(AW224=6,AW224=7,AW224=10,AW224=11),IF(AX224=1,0,1),0)+1,FALSE)</f>
        <v>#N/A</v>
      </c>
      <c r="BL224" s="35" t="e">
        <f>VLOOKUP(H224,변환표준점수!$AO$8:$BE$16,_xlfn.XMATCH(AU224,변환표준점수!$AP$5:$BE$5)+IF(OR(AW224=3,AW224=6,AW224=8,AW224=9,AW224=10),IF(AX224=1,0,1),0)+1,FALSE)</f>
        <v>#N/A</v>
      </c>
      <c r="BM224" s="35" t="e">
        <f>IF(I224=0,VLOOKUP(K224,변환표준점수!$BU$8:$CF$62,'표점 계산기'!$AW224+1,FALSE),VLOOKUP(I224,변환표준점수!$BH$8:$BS$62,'표점 계산기'!$AW224+1,FALSE))</f>
        <v>#N/A</v>
      </c>
      <c r="BN224" s="35" t="e">
        <f>IF(J224=0,VLOOKUP(L224,변환표준점수!$BU$8:$CF$62,'표점 계산기'!$AW224+1,FALSE),VLOOKUP(J224,변환표준점수!$BH$8:$BS$62,'표점 계산기'!$AW224+1,FALSE))</f>
        <v>#N/A</v>
      </c>
      <c r="BO224" s="35" cm="1">
        <f t="array" ref="BO224">IF(M224=0,0,IF(OR(AW224=3,AW224=4),0,IF(AW224=1,INDEX($DI$7:$DI$15,SUM(IF(M224&lt;$DH$7:$DH$15=TRUE,1,0))+1),VLOOKUP(M224,변환표준점수!$BH$8:$BS$62,'표점 계산기'!AW224+1,FALSE))))</f>
        <v>0</v>
      </c>
      <c r="BP224" s="35" t="e" cm="1">
        <f t="array" ref="BP224">INDEX($DP$24:$EO$31,COLUMN(C219),$AY224)</f>
        <v>#N/A</v>
      </c>
      <c r="BQ224" s="35" t="e" cm="1">
        <f t="array" ref="BQ224">INDEX($DP$24:$EO$31,COLUMN(D219),$AY224)</f>
        <v>#N/A</v>
      </c>
      <c r="BR224" s="35" t="e" cm="1">
        <f t="array" ref="BR224">INDEX($DP$24:$EO$31,COLUMN(E219),$AY224)</f>
        <v>#N/A</v>
      </c>
      <c r="BS224" s="35" t="e" cm="1">
        <f t="array" ref="BS224">INDEX($DP$24:$EO$31,COLUMN(F219),$AY224)</f>
        <v>#N/A</v>
      </c>
      <c r="BT224" s="35" t="e" cm="1">
        <f t="array" ref="BT224">INDEX($DP$24:$EO$31,COLUMN(G219),$AY224)</f>
        <v>#N/A</v>
      </c>
      <c r="BU224" s="35" t="e" cm="1">
        <f t="array" ref="BU224">INDEX($DP$24:$EO$31,COLUMN(H219),$AY224)</f>
        <v>#N/A</v>
      </c>
      <c r="BV224" s="59" t="str" cm="1">
        <f t="array" aca="1" ref="BV224:BZ224" ca="1">IFERROR(ROUND(IF(IFERROR(BF224:BJ224/BF224:BJ224,0)=1,(IFERROR(AZ224:BD224*BP224,0)+IFERROR(BF224:BJ224*BQ224,0)+(SUM(BM224:BO224)-MIN(BM224:BO224))*BR224+BK224*BS224+BL224*BT224)*BU224+BK224*(1-BS224)+BL224*(1-BT224)+IF(AW224=1,BO224,0),""),2),"")</f>
        <v/>
      </c>
      <c r="BW224" s="48" t="str">
        <f ca="1"/>
        <v/>
      </c>
      <c r="BX224" s="48" t="str">
        <f ca="1"/>
        <v/>
      </c>
      <c r="BY224" s="48" t="str">
        <f ca="1"/>
        <v/>
      </c>
      <c r="BZ224" s="60" t="str">
        <f ca="1"/>
        <v/>
      </c>
      <c r="CA224" s="6"/>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6"/>
      <c r="DV224" s="6"/>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row>
    <row r="225" spans="1:162" x14ac:dyDescent="0.3">
      <c r="A225" s="5"/>
      <c r="B225" s="17" t="str">
        <f t="shared" si="74"/>
        <v/>
      </c>
      <c r="C225" s="23"/>
      <c r="D225" s="23"/>
      <c r="E225" s="23"/>
      <c r="F225" s="23"/>
      <c r="G225" s="23"/>
      <c r="H225" s="24"/>
      <c r="I225" s="24"/>
      <c r="J225" s="24"/>
      <c r="K225" s="24"/>
      <c r="L225" s="24"/>
      <c r="M225" s="24"/>
      <c r="N225" s="23"/>
      <c r="O225" s="24"/>
      <c r="P225" s="6"/>
      <c r="Q225" s="65">
        <f t="shared" si="75"/>
        <v>1</v>
      </c>
      <c r="R225" s="6" t="e">
        <f t="shared" si="81"/>
        <v>#N/A</v>
      </c>
      <c r="S225" s="6" t="e">
        <f t="shared" si="82"/>
        <v>#N/A</v>
      </c>
      <c r="T225" s="6" t="e">
        <f t="shared" si="83"/>
        <v>#N/A</v>
      </c>
      <c r="U225" s="6" t="e">
        <f t="shared" si="84"/>
        <v>#N/A</v>
      </c>
      <c r="V225" s="8" cm="1">
        <f t="array" ref="V225">IF(M225=0,0,IF(OR($DV$4=3,$DV$4=4),0,IF($DV$4=1,INDEX($DI$7:$DI$15,SUM(IF(M225&lt;$DH$7:$DH$15=TRUE,1,0))+1),VLOOKUP(M225,$DK$7:$DL$107,2,FALSE))))</f>
        <v>0</v>
      </c>
      <c r="W225" s="6" t="e">
        <f t="shared" si="73"/>
        <v>#N/A</v>
      </c>
      <c r="X225" s="65" cm="1">
        <f t="array" aca="1" ref="X225" ca="1">SUM(IF((IF(E225=0,INDIRECT(_xlfn.CONCAT($CQ$1,MATCH(F225,$CP$7:$CP$100,0)+6)):INDIRECT(_xlfn.CONCAT($CQ$1,MATCH(F225,$CP$7:$CP$100,0)+6+SUM(IF((F225=$CP$7:$CP$59)=TRUE,1,0))-1)),INDIRECT(_xlfn.CONCAT($CM$1,MATCH(E225,$CL$7:$CL$100,0)+6)):INDIRECT(_xlfn.CONCAT($CM$1,MATCH(E225,$CL$7:$CL$100,0)+6+SUM(IF((E225=$CL$7:$CL$59)=TRUE,1,0))-1)))*$S$3*$Q225)=0,0,1))</f>
        <v>2</v>
      </c>
      <c r="Y225" s="65" t="e" cm="1">
        <f t="array" aca="1" ref="Y225" ca="1">SUM(IF((TRANSPOSE(MMULT(MMULT(_xlfn.MUNIT(X225),IF(ROUND(MMULT(IF(E225=0,INDIRECT(_xlfn.CONCAT($CQ$1,MATCH(F225,$CP$7:$CP$100,0)+6)):INDIRECT(_xlfn.CONCAT($CQ$1,MATCH(F225,$CP$7:$CP$100,0)+6+SUM(IF((F225=$CP$7:$CP$59)=TRUE,1,0))-1)),INDIRECT(_xlfn.CONCAT($CM$1,MATCH(E225,$CL$7:$CL$100,0)+6)):INDIRECT(_xlfn.CONCAT($CM$1,MATCH(E225,$CL$7:$CL$100,0)+6+SUM(IF((E225=$CL$7:$CL$59)=TRUE,1,0))-1)))*$S$3*$Q225,1/TRANSPOSE(W225-INDIRECT(_xlfn.CONCAT($CI$1,MATCH(D225,$CH$7:$CH$100,0)+6)):INDIRECT(_xlfn.CONCAT($CI$1,MATCH(D225,$CH$7:$CH$100,0)+6+SUM(IF((D225=$CH$7:$CH$59)=TRUE,1,0))-1))*$R$3)),1)=1,1,0)),W225-INDIRECT(_xlfn.CONCAT($CI$1,MATCH(D225,$CH$7:$CH$100,0)+6)):INDIRECT(_xlfn.CONCAT($CI$1,MATCH(D225,$CH$7:$CH$100,0)+6+SUM(IF((D225=$CH$7:$CH$59)=TRUE,1,0))-1))*$R$3)))=0,0,1))</f>
        <v>#N/A</v>
      </c>
      <c r="Z225" s="65"/>
      <c r="AA225" s="65" t="str" cm="1">
        <f t="array" aca="1" ref="AA225" ca="1">IFERROR(ROUND(IF(_xlfn._xlws.SORT(TRANSPOSE(MMULT(MMULT(_xlfn.MUNIT(X225),IF(ROUND(MMULT(IF(E225=0,IF($DW$4=1,INDIRECT(_xlfn.CONCAT($CY$1,MATCH(F225,$CX$7:$CX$100,0)+6)):INDIRECT(_xlfn.CONCAT($CY$1,MATCH(F225,$CX$7:$CX$100,0)+6+SUM(IF((F225=$CX$7:$CX$59)=TRUE,1,0))-1)),INDIRECT(_xlfn.CONCAT($CQ$1,MATCH(F225,$CP$7:$CP$100,0)+6)):INDIRECT(_xlfn.CONCAT($CQ$1,MATCH(F225,$CP$7:$CP$100,0)+6+SUM(IF((F225=$CP$7:$CP$59)=TRUE,1,0))-1))),IF(OR($DW$4=2,$DW$4=3),INDIRECT(_xlfn.CONCAT($CU$1,MATCH(E225,$CT$7:$CT$100,0)+6)):INDIRECT(_xlfn.CONCAT($CU$1,MATCH(E225,$CT$7:$CT$100,0)+6+SUM(IF((E225=$CT$7:$CT$59)=TRUE,1,0))-1)),INDIRECT(_xlfn.CONCAT($CM$1,MATCH(E225,$CL$7:$CL$100,0)+6)):INDIRECT(_xlfn.CONCAT($CM$1,MATCH(E225,$CL$7:$CL$100,0)+6+SUM(IF((E225=$CL$7:$CL$59)=TRUE,1,0))-1))))*$S$3*IF(AND($DV$4=4,F225=0),1.1,1),1/TRANSPOSE(W225-INDIRECT(_xlfn.CONCAT($CI$1,MATCH(D225,$CH$7:$CH$100,0)+6)):INDIRECT(_xlfn.CONCAT($CI$1,MATCH(D225,$CH$7:$CH$100,0)+6+SUM(IF((D225=$CH$7:$CH$59)=TRUE,1,0))-1))*$R$3)),3)=1,1,0)),W225-INDIRECT(_xlfn.CONCAT($CI$1,MATCH(D225,$CH$7:$CH$100,0)+6)):INDIRECT(_xlfn.CONCAT($CI$1,MATCH(D225,$CH$7:$CH$100,0)+6+SUM(IF((D225=$CH$7:$CH$59)=TRUE,1,0))-1))*$R$3))/($S$3*$Q225),1,-1,TRUE)=0,"",_xlfn._xlws.SORT(TRANSPOSE(MMULT(MMULT(_xlfn.MUNIT(X225),IF(ROUND(MMULT(IF(E225=0,IF($DW$4=1,INDIRECT(_xlfn.CONCAT($CY$1,MATCH(F225,$CX$7:$CX$100,0)+6)):INDIRECT(_xlfn.CONCAT($CY$1,MATCH(F225,$CX$7:$CX$100,0)+6+SUM(IF((F225=$CX$7:$CX$59)=TRUE,1,0))-1)),INDIRECT(_xlfn.CONCAT($CQ$1,MATCH(F225,$CP$7:$CP$100,0)+6)):INDIRECT(_xlfn.CONCAT($CQ$1,MATCH(F225,$CP$7:$CP$100,0)+6+SUM(IF((F225=$CP$7:$CP$59)=TRUE,1,0))-1))),IF(OR($DW$4=2,$DW$4=3),INDIRECT(_xlfn.CONCAT($CU$1,MATCH(E225,$CT$7:$CT$100,0)+6)):INDIRECT(_xlfn.CONCAT($CU$1,MATCH(E225,$CT$7:$CT$100,0)+6+SUM(IF((E225=$CT$7:$CT$59)=TRUE,1,0))-1)),INDIRECT(_xlfn.CONCAT($CM$1,MATCH(E225,$CL$7:$CL$100,0)+6)):INDIRECT(_xlfn.CONCAT($CM$1,MATCH(E225,$CL$7:$CL$100,0)+6+SUM(IF((E225=$CL$7:$CL$59)=TRUE,1,0))-1))))*$S$3*IF(AND($DV$4=4,F225=0),1.1,1),1/TRANSPOSE(W225-INDIRECT(_xlfn.CONCAT($CI$1,MATCH(D225,$CH$7:$CH$100,0)+6)):INDIRECT(_xlfn.CONCAT($CI$1,MATCH(D225,$CH$7:$CH$100,0)+6+SUM(IF((D225=$CH$7:$CH$59)=TRUE,1,0))-1))*$R$3)),3)=1,1,0)),W225-INDIRECT(_xlfn.CONCAT($CI$1,MATCH(D225,$CH$7:$CH$100,0)+6)):INDIRECT(_xlfn.CONCAT($CI$1,MATCH(D225,$CH$7:$CH$100,0)+6+SUM(IF((D225=$CH$7:$CH$59)=TRUE,1,0))-1))*$R$3))/($S$3*$Q225),1,-1,TRUE)),1),"")</f>
        <v/>
      </c>
      <c r="AB225" s="65"/>
      <c r="AC225" s="65"/>
      <c r="AD225" s="65"/>
      <c r="AE225" s="65"/>
      <c r="AF225" s="65"/>
      <c r="AG225" s="65"/>
      <c r="AH225" s="65"/>
      <c r="AI225" s="6"/>
      <c r="AJ225" s="28" t="str">
        <f t="shared" ca="1" si="85"/>
        <v/>
      </c>
      <c r="AK225" s="29" t="str">
        <f t="shared" si="86"/>
        <v/>
      </c>
      <c r="AL225" s="29" t="str">
        <f t="shared" si="87"/>
        <v/>
      </c>
      <c r="AM225" s="29" t="str">
        <f t="shared" si="88"/>
        <v/>
      </c>
      <c r="AN225" s="112" t="str">
        <f t="shared" si="89"/>
        <v/>
      </c>
      <c r="AO225" s="28" t="str">
        <f t="shared" ca="1" si="76"/>
        <v/>
      </c>
      <c r="AP225" s="29" t="str">
        <f t="shared" si="77"/>
        <v/>
      </c>
      <c r="AQ225" s="29" t="str">
        <f t="shared" si="78"/>
        <v/>
      </c>
      <c r="AR225" s="29" t="str">
        <f t="shared" si="79"/>
        <v/>
      </c>
      <c r="AS225" s="30" t="str">
        <f t="shared" si="80"/>
        <v/>
      </c>
      <c r="AT225" s="6"/>
      <c r="AU225" s="20"/>
      <c r="AV225" s="20"/>
      <c r="AW225" s="44">
        <f t="shared" si="90"/>
        <v>12</v>
      </c>
      <c r="AX225" s="35" t="e">
        <f t="shared" si="91"/>
        <v>#N/A</v>
      </c>
      <c r="AY225" s="35" t="e" cm="1">
        <f t="array" ref="AY225">_xlfn.XMATCH(1,IF(IF((AU225=$DP$24:$EO$24)=TRUE,1,0)+IF((AV225=$DP$25:$EO$25)=TRUE,1,0)=2,1,0))</f>
        <v>#N/A</v>
      </c>
      <c r="AZ225" s="35" t="str" cm="1">
        <f t="array" aca="1" ref="AZ225:BD225" ca="1">AJ225:AN225</f>
        <v/>
      </c>
      <c r="BA225" s="35" t="str">
        <f ca="1"/>
        <v/>
      </c>
      <c r="BB225" s="35" t="str">
        <f ca="1"/>
        <v/>
      </c>
      <c r="BC225" s="35" t="str">
        <f ca="1"/>
        <v/>
      </c>
      <c r="BD225" s="35" t="str">
        <f ca="1"/>
        <v/>
      </c>
      <c r="BE225" s="35">
        <f t="shared" si="92"/>
        <v>0</v>
      </c>
      <c r="BF225" s="35" t="e" cm="1">
        <f t="array" ref="BF225">IF(AND(BE225=1,AX225&lt;&gt;1),VLOOKUP(E225,변환표준점수!$H$8:$O$60,_xlfn.XMATCH('표점 계산기'!$AU225,변환표준점수!$I$6:$O$6)+1,FALSE),IF(AND($E225=0,$DW$4=1),INDEX($CQ$7:$CQ$73,SUM(IF(AO225=$CY$7:$CY$59,ROW($A$1:$A$50),0))),IF(AND($E225&lt;&gt;0,$DW$4&lt;&gt;1),INDEX($CM$7:$CM$73,SUM(IF(AO225=$CU$7:$CU$59,ROW($A$1:$A$50),0))),AO225:AS225)))</f>
        <v>#N/A</v>
      </c>
      <c r="BG225" s="35"/>
      <c r="BH225" s="35"/>
      <c r="BI225" s="35"/>
      <c r="BJ225" s="35"/>
      <c r="BK225" s="35" t="e">
        <f>VLOOKUP(G225,변환표준점수!$X$8:$AM$16,_xlfn.XMATCH(AU225,변환표준점수!$Y$5:$AM$5)+IF(OR(AW225=6,AW225=7,AW225=10,AW225=11),IF(AX225=1,0,1),0)+1,FALSE)</f>
        <v>#N/A</v>
      </c>
      <c r="BL225" s="35" t="e">
        <f>VLOOKUP(H225,변환표준점수!$AO$8:$BE$16,_xlfn.XMATCH(AU225,변환표준점수!$AP$5:$BE$5)+IF(OR(AW225=3,AW225=6,AW225=8,AW225=9,AW225=10),IF(AX225=1,0,1),0)+1,FALSE)</f>
        <v>#N/A</v>
      </c>
      <c r="BM225" s="35" t="e">
        <f>IF(I225=0,VLOOKUP(K225,변환표준점수!$BU$8:$CF$62,'표점 계산기'!$AW225+1,FALSE),VLOOKUP(I225,변환표준점수!$BH$8:$BS$62,'표점 계산기'!$AW225+1,FALSE))</f>
        <v>#N/A</v>
      </c>
      <c r="BN225" s="35" t="e">
        <f>IF(J225=0,VLOOKUP(L225,변환표준점수!$BU$8:$CF$62,'표점 계산기'!$AW225+1,FALSE),VLOOKUP(J225,변환표준점수!$BH$8:$BS$62,'표점 계산기'!$AW225+1,FALSE))</f>
        <v>#N/A</v>
      </c>
      <c r="BO225" s="35" cm="1">
        <f t="array" ref="BO225">IF(M225=0,0,IF(OR(AW225=3,AW225=4),0,IF(AW225=1,INDEX($DI$7:$DI$15,SUM(IF(M225&lt;$DH$7:$DH$15=TRUE,1,0))+1),VLOOKUP(M225,변환표준점수!$BH$8:$BS$62,'표점 계산기'!AW225+1,FALSE))))</f>
        <v>0</v>
      </c>
      <c r="BP225" s="35" t="e" cm="1">
        <f t="array" ref="BP225">INDEX($DP$24:$EO$31,COLUMN(C220),$AY225)</f>
        <v>#N/A</v>
      </c>
      <c r="BQ225" s="35" t="e" cm="1">
        <f t="array" ref="BQ225">INDEX($DP$24:$EO$31,COLUMN(D220),$AY225)</f>
        <v>#N/A</v>
      </c>
      <c r="BR225" s="35" t="e" cm="1">
        <f t="array" ref="BR225">INDEX($DP$24:$EO$31,COLUMN(E220),$AY225)</f>
        <v>#N/A</v>
      </c>
      <c r="BS225" s="35" t="e" cm="1">
        <f t="array" ref="BS225">INDEX($DP$24:$EO$31,COLUMN(F220),$AY225)</f>
        <v>#N/A</v>
      </c>
      <c r="BT225" s="35" t="e" cm="1">
        <f t="array" ref="BT225">INDEX($DP$24:$EO$31,COLUMN(G220),$AY225)</f>
        <v>#N/A</v>
      </c>
      <c r="BU225" s="35" t="e" cm="1">
        <f t="array" ref="BU225">INDEX($DP$24:$EO$31,COLUMN(H220),$AY225)</f>
        <v>#N/A</v>
      </c>
      <c r="BV225" s="59" t="str" cm="1">
        <f t="array" aca="1" ref="BV225:BZ225" ca="1">IFERROR(ROUND(IF(IFERROR(BF225:BJ225/BF225:BJ225,0)=1,(IFERROR(AZ225:BD225*BP225,0)+IFERROR(BF225:BJ225*BQ225,0)+(SUM(BM225:BO225)-MIN(BM225:BO225))*BR225+BK225*BS225+BL225*BT225)*BU225+BK225*(1-BS225)+BL225*(1-BT225)+IF(AW225=1,BO225,0),""),2),"")</f>
        <v/>
      </c>
      <c r="BW225" s="48" t="str">
        <f ca="1"/>
        <v/>
      </c>
      <c r="BX225" s="48" t="str">
        <f ca="1"/>
        <v/>
      </c>
      <c r="BY225" s="48" t="str">
        <f ca="1"/>
        <v/>
      </c>
      <c r="BZ225" s="60" t="str">
        <f ca="1"/>
        <v/>
      </c>
      <c r="CA225" s="6"/>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6"/>
      <c r="DV225" s="6"/>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row>
    <row r="226" spans="1:162" x14ac:dyDescent="0.3">
      <c r="A226" s="5"/>
      <c r="B226" s="17" t="str">
        <f t="shared" si="74"/>
        <v/>
      </c>
      <c r="C226" s="23"/>
      <c r="D226" s="23"/>
      <c r="E226" s="23"/>
      <c r="F226" s="23"/>
      <c r="G226" s="23"/>
      <c r="H226" s="24"/>
      <c r="I226" s="24"/>
      <c r="J226" s="24"/>
      <c r="K226" s="24"/>
      <c r="L226" s="24"/>
      <c r="M226" s="24"/>
      <c r="N226" s="23"/>
      <c r="O226" s="24"/>
      <c r="P226" s="6"/>
      <c r="Q226" s="65">
        <f t="shared" si="75"/>
        <v>1</v>
      </c>
      <c r="R226" s="6" t="e">
        <f t="shared" si="81"/>
        <v>#N/A</v>
      </c>
      <c r="S226" s="6" t="e">
        <f t="shared" si="82"/>
        <v>#N/A</v>
      </c>
      <c r="T226" s="6" t="e">
        <f t="shared" si="83"/>
        <v>#N/A</v>
      </c>
      <c r="U226" s="6" t="e">
        <f t="shared" si="84"/>
        <v>#N/A</v>
      </c>
      <c r="V226" s="8" cm="1">
        <f t="array" ref="V226">IF(M226=0,0,IF(OR($DV$4=3,$DV$4=4),0,IF($DV$4=1,INDEX($DI$7:$DI$15,SUM(IF(M226&lt;$DH$7:$DH$15=TRUE,1,0))+1),VLOOKUP(M226,$DK$7:$DL$107,2,FALSE))))</f>
        <v>0</v>
      </c>
      <c r="W226" s="6" t="e">
        <f t="shared" si="73"/>
        <v>#N/A</v>
      </c>
      <c r="X226" s="65" cm="1">
        <f t="array" aca="1" ref="X226" ca="1">SUM(IF((IF(E226=0,INDIRECT(_xlfn.CONCAT($CQ$1,MATCH(F226,$CP$7:$CP$100,0)+6)):INDIRECT(_xlfn.CONCAT($CQ$1,MATCH(F226,$CP$7:$CP$100,0)+6+SUM(IF((F226=$CP$7:$CP$59)=TRUE,1,0))-1)),INDIRECT(_xlfn.CONCAT($CM$1,MATCH(E226,$CL$7:$CL$100,0)+6)):INDIRECT(_xlfn.CONCAT($CM$1,MATCH(E226,$CL$7:$CL$100,0)+6+SUM(IF((E226=$CL$7:$CL$59)=TRUE,1,0))-1)))*$S$3*$Q226)=0,0,1))</f>
        <v>2</v>
      </c>
      <c r="Y226" s="65" t="e" cm="1">
        <f t="array" aca="1" ref="Y226" ca="1">SUM(IF((TRANSPOSE(MMULT(MMULT(_xlfn.MUNIT(X226),IF(ROUND(MMULT(IF(E226=0,INDIRECT(_xlfn.CONCAT($CQ$1,MATCH(F226,$CP$7:$CP$100,0)+6)):INDIRECT(_xlfn.CONCAT($CQ$1,MATCH(F226,$CP$7:$CP$100,0)+6+SUM(IF((F226=$CP$7:$CP$59)=TRUE,1,0))-1)),INDIRECT(_xlfn.CONCAT($CM$1,MATCH(E226,$CL$7:$CL$100,0)+6)):INDIRECT(_xlfn.CONCAT($CM$1,MATCH(E226,$CL$7:$CL$100,0)+6+SUM(IF((E226=$CL$7:$CL$59)=TRUE,1,0))-1)))*$S$3*$Q226,1/TRANSPOSE(W226-INDIRECT(_xlfn.CONCAT($CI$1,MATCH(D226,$CH$7:$CH$100,0)+6)):INDIRECT(_xlfn.CONCAT($CI$1,MATCH(D226,$CH$7:$CH$100,0)+6+SUM(IF((D226=$CH$7:$CH$59)=TRUE,1,0))-1))*$R$3)),1)=1,1,0)),W226-INDIRECT(_xlfn.CONCAT($CI$1,MATCH(D226,$CH$7:$CH$100,0)+6)):INDIRECT(_xlfn.CONCAT($CI$1,MATCH(D226,$CH$7:$CH$100,0)+6+SUM(IF((D226=$CH$7:$CH$59)=TRUE,1,0))-1))*$R$3)))=0,0,1))</f>
        <v>#N/A</v>
      </c>
      <c r="Z226" s="65"/>
      <c r="AA226" s="65" t="str" cm="1">
        <f t="array" aca="1" ref="AA226" ca="1">IFERROR(ROUND(IF(_xlfn._xlws.SORT(TRANSPOSE(MMULT(MMULT(_xlfn.MUNIT(X226),IF(ROUND(MMULT(IF(E226=0,IF($DW$4=1,INDIRECT(_xlfn.CONCAT($CY$1,MATCH(F226,$CX$7:$CX$100,0)+6)):INDIRECT(_xlfn.CONCAT($CY$1,MATCH(F226,$CX$7:$CX$100,0)+6+SUM(IF((F226=$CX$7:$CX$59)=TRUE,1,0))-1)),INDIRECT(_xlfn.CONCAT($CQ$1,MATCH(F226,$CP$7:$CP$100,0)+6)):INDIRECT(_xlfn.CONCAT($CQ$1,MATCH(F226,$CP$7:$CP$100,0)+6+SUM(IF((F226=$CP$7:$CP$59)=TRUE,1,0))-1))),IF(OR($DW$4=2,$DW$4=3),INDIRECT(_xlfn.CONCAT($CU$1,MATCH(E226,$CT$7:$CT$100,0)+6)):INDIRECT(_xlfn.CONCAT($CU$1,MATCH(E226,$CT$7:$CT$100,0)+6+SUM(IF((E226=$CT$7:$CT$59)=TRUE,1,0))-1)),INDIRECT(_xlfn.CONCAT($CM$1,MATCH(E226,$CL$7:$CL$100,0)+6)):INDIRECT(_xlfn.CONCAT($CM$1,MATCH(E226,$CL$7:$CL$100,0)+6+SUM(IF((E226=$CL$7:$CL$59)=TRUE,1,0))-1))))*$S$3*IF(AND($DV$4=4,F226=0),1.1,1),1/TRANSPOSE(W226-INDIRECT(_xlfn.CONCAT($CI$1,MATCH(D226,$CH$7:$CH$100,0)+6)):INDIRECT(_xlfn.CONCAT($CI$1,MATCH(D226,$CH$7:$CH$100,0)+6+SUM(IF((D226=$CH$7:$CH$59)=TRUE,1,0))-1))*$R$3)),3)=1,1,0)),W226-INDIRECT(_xlfn.CONCAT($CI$1,MATCH(D226,$CH$7:$CH$100,0)+6)):INDIRECT(_xlfn.CONCAT($CI$1,MATCH(D226,$CH$7:$CH$100,0)+6+SUM(IF((D226=$CH$7:$CH$59)=TRUE,1,0))-1))*$R$3))/($S$3*$Q226),1,-1,TRUE)=0,"",_xlfn._xlws.SORT(TRANSPOSE(MMULT(MMULT(_xlfn.MUNIT(X226),IF(ROUND(MMULT(IF(E226=0,IF($DW$4=1,INDIRECT(_xlfn.CONCAT($CY$1,MATCH(F226,$CX$7:$CX$100,0)+6)):INDIRECT(_xlfn.CONCAT($CY$1,MATCH(F226,$CX$7:$CX$100,0)+6+SUM(IF((F226=$CX$7:$CX$59)=TRUE,1,0))-1)),INDIRECT(_xlfn.CONCAT($CQ$1,MATCH(F226,$CP$7:$CP$100,0)+6)):INDIRECT(_xlfn.CONCAT($CQ$1,MATCH(F226,$CP$7:$CP$100,0)+6+SUM(IF((F226=$CP$7:$CP$59)=TRUE,1,0))-1))),IF(OR($DW$4=2,$DW$4=3),INDIRECT(_xlfn.CONCAT($CU$1,MATCH(E226,$CT$7:$CT$100,0)+6)):INDIRECT(_xlfn.CONCAT($CU$1,MATCH(E226,$CT$7:$CT$100,0)+6+SUM(IF((E226=$CT$7:$CT$59)=TRUE,1,0))-1)),INDIRECT(_xlfn.CONCAT($CM$1,MATCH(E226,$CL$7:$CL$100,0)+6)):INDIRECT(_xlfn.CONCAT($CM$1,MATCH(E226,$CL$7:$CL$100,0)+6+SUM(IF((E226=$CL$7:$CL$59)=TRUE,1,0))-1))))*$S$3*IF(AND($DV$4=4,F226=0),1.1,1),1/TRANSPOSE(W226-INDIRECT(_xlfn.CONCAT($CI$1,MATCH(D226,$CH$7:$CH$100,0)+6)):INDIRECT(_xlfn.CONCAT($CI$1,MATCH(D226,$CH$7:$CH$100,0)+6+SUM(IF((D226=$CH$7:$CH$59)=TRUE,1,0))-1))*$R$3)),3)=1,1,0)),W226-INDIRECT(_xlfn.CONCAT($CI$1,MATCH(D226,$CH$7:$CH$100,0)+6)):INDIRECT(_xlfn.CONCAT($CI$1,MATCH(D226,$CH$7:$CH$100,0)+6+SUM(IF((D226=$CH$7:$CH$59)=TRUE,1,0))-1))*$R$3))/($S$3*$Q226),1,-1,TRUE)),1),"")</f>
        <v/>
      </c>
      <c r="AB226" s="65"/>
      <c r="AC226" s="65"/>
      <c r="AD226" s="65"/>
      <c r="AE226" s="65"/>
      <c r="AF226" s="65"/>
      <c r="AG226" s="65"/>
      <c r="AH226" s="65"/>
      <c r="AI226" s="6"/>
      <c r="AJ226" s="28" t="str">
        <f t="shared" ca="1" si="85"/>
        <v/>
      </c>
      <c r="AK226" s="29" t="str">
        <f t="shared" si="86"/>
        <v/>
      </c>
      <c r="AL226" s="29" t="str">
        <f t="shared" si="87"/>
        <v/>
      </c>
      <c r="AM226" s="29" t="str">
        <f t="shared" si="88"/>
        <v/>
      </c>
      <c r="AN226" s="112" t="str">
        <f t="shared" si="89"/>
        <v/>
      </c>
      <c r="AO226" s="28" t="str">
        <f t="shared" ca="1" si="76"/>
        <v/>
      </c>
      <c r="AP226" s="29" t="str">
        <f t="shared" si="77"/>
        <v/>
      </c>
      <c r="AQ226" s="29" t="str">
        <f t="shared" si="78"/>
        <v/>
      </c>
      <c r="AR226" s="29" t="str">
        <f t="shared" si="79"/>
        <v/>
      </c>
      <c r="AS226" s="30" t="str">
        <f t="shared" si="80"/>
        <v/>
      </c>
      <c r="AT226" s="6"/>
      <c r="AU226" s="20"/>
      <c r="AV226" s="20"/>
      <c r="AW226" s="44">
        <f t="shared" si="90"/>
        <v>12</v>
      </c>
      <c r="AX226" s="35" t="e">
        <f t="shared" si="91"/>
        <v>#N/A</v>
      </c>
      <c r="AY226" s="35" t="e" cm="1">
        <f t="array" ref="AY226">_xlfn.XMATCH(1,IF(IF((AU226=$DP$24:$EO$24)=TRUE,1,0)+IF((AV226=$DP$25:$EO$25)=TRUE,1,0)=2,1,0))</f>
        <v>#N/A</v>
      </c>
      <c r="AZ226" s="35" t="str" cm="1">
        <f t="array" aca="1" ref="AZ226:BD226" ca="1">AJ226:AN226</f>
        <v/>
      </c>
      <c r="BA226" s="35" t="str">
        <f ca="1"/>
        <v/>
      </c>
      <c r="BB226" s="35" t="str">
        <f ca="1"/>
        <v/>
      </c>
      <c r="BC226" s="35" t="str">
        <f ca="1"/>
        <v/>
      </c>
      <c r="BD226" s="35" t="str">
        <f ca="1"/>
        <v/>
      </c>
      <c r="BE226" s="35">
        <f t="shared" si="92"/>
        <v>0</v>
      </c>
      <c r="BF226" s="35" t="e" cm="1">
        <f t="array" ref="BF226">IF(AND(BE226=1,AX226&lt;&gt;1),VLOOKUP(E226,변환표준점수!$H$8:$O$60,_xlfn.XMATCH('표점 계산기'!$AU226,변환표준점수!$I$6:$O$6)+1,FALSE),IF(AND($E226=0,$DW$4=1),INDEX($CQ$7:$CQ$73,SUM(IF(AO226=$CY$7:$CY$59,ROW($A$1:$A$50),0))),IF(AND($E226&lt;&gt;0,$DW$4&lt;&gt;1),INDEX($CM$7:$CM$73,SUM(IF(AO226=$CU$7:$CU$59,ROW($A$1:$A$50),0))),AO226:AS226)))</f>
        <v>#N/A</v>
      </c>
      <c r="BG226" s="35"/>
      <c r="BH226" s="35"/>
      <c r="BI226" s="35"/>
      <c r="BJ226" s="35"/>
      <c r="BK226" s="35" t="e">
        <f>VLOOKUP(G226,변환표준점수!$X$8:$AM$16,_xlfn.XMATCH(AU226,변환표준점수!$Y$5:$AM$5)+IF(OR(AW226=6,AW226=7,AW226=10,AW226=11),IF(AX226=1,0,1),0)+1,FALSE)</f>
        <v>#N/A</v>
      </c>
      <c r="BL226" s="35" t="e">
        <f>VLOOKUP(H226,변환표준점수!$AO$8:$BE$16,_xlfn.XMATCH(AU226,변환표준점수!$AP$5:$BE$5)+IF(OR(AW226=3,AW226=6,AW226=8,AW226=9,AW226=10),IF(AX226=1,0,1),0)+1,FALSE)</f>
        <v>#N/A</v>
      </c>
      <c r="BM226" s="35" t="e">
        <f>IF(I226=0,VLOOKUP(K226,변환표준점수!$BU$8:$CF$62,'표점 계산기'!$AW226+1,FALSE),VLOOKUP(I226,변환표준점수!$BH$8:$BS$62,'표점 계산기'!$AW226+1,FALSE))</f>
        <v>#N/A</v>
      </c>
      <c r="BN226" s="35" t="e">
        <f>IF(J226=0,VLOOKUP(L226,변환표준점수!$BU$8:$CF$62,'표점 계산기'!$AW226+1,FALSE),VLOOKUP(J226,변환표준점수!$BH$8:$BS$62,'표점 계산기'!$AW226+1,FALSE))</f>
        <v>#N/A</v>
      </c>
      <c r="BO226" s="35" cm="1">
        <f t="array" ref="BO226">IF(M226=0,0,IF(OR(AW226=3,AW226=4),0,IF(AW226=1,INDEX($DI$7:$DI$15,SUM(IF(M226&lt;$DH$7:$DH$15=TRUE,1,0))+1),VLOOKUP(M226,변환표준점수!$BH$8:$BS$62,'표점 계산기'!AW226+1,FALSE))))</f>
        <v>0</v>
      </c>
      <c r="BP226" s="35" t="e" cm="1">
        <f t="array" ref="BP226">INDEX($DP$24:$EO$31,COLUMN(C221),$AY226)</f>
        <v>#N/A</v>
      </c>
      <c r="BQ226" s="35" t="e" cm="1">
        <f t="array" ref="BQ226">INDEX($DP$24:$EO$31,COLUMN(D221),$AY226)</f>
        <v>#N/A</v>
      </c>
      <c r="BR226" s="35" t="e" cm="1">
        <f t="array" ref="BR226">INDEX($DP$24:$EO$31,COLUMN(E221),$AY226)</f>
        <v>#N/A</v>
      </c>
      <c r="BS226" s="35" t="e" cm="1">
        <f t="array" ref="BS226">INDEX($DP$24:$EO$31,COLUMN(F221),$AY226)</f>
        <v>#N/A</v>
      </c>
      <c r="BT226" s="35" t="e" cm="1">
        <f t="array" ref="BT226">INDEX($DP$24:$EO$31,COLUMN(G221),$AY226)</f>
        <v>#N/A</v>
      </c>
      <c r="BU226" s="35" t="e" cm="1">
        <f t="array" ref="BU226">INDEX($DP$24:$EO$31,COLUMN(H221),$AY226)</f>
        <v>#N/A</v>
      </c>
      <c r="BV226" s="59" t="str" cm="1">
        <f t="array" aca="1" ref="BV226:BZ226" ca="1">IFERROR(ROUND(IF(IFERROR(BF226:BJ226/BF226:BJ226,0)=1,(IFERROR(AZ226:BD226*BP226,0)+IFERROR(BF226:BJ226*BQ226,0)+(SUM(BM226:BO226)-MIN(BM226:BO226))*BR226+BK226*BS226+BL226*BT226)*BU226+BK226*(1-BS226)+BL226*(1-BT226)+IF(AW226=1,BO226,0),""),2),"")</f>
        <v/>
      </c>
      <c r="BW226" s="48" t="str">
        <f ca="1"/>
        <v/>
      </c>
      <c r="BX226" s="48" t="str">
        <f ca="1"/>
        <v/>
      </c>
      <c r="BY226" s="48" t="str">
        <f ca="1"/>
        <v/>
      </c>
      <c r="BZ226" s="60" t="str">
        <f ca="1"/>
        <v/>
      </c>
      <c r="CA226" s="6"/>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6"/>
      <c r="DV226" s="6"/>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row>
    <row r="227" spans="1:162" x14ac:dyDescent="0.3">
      <c r="A227" s="5"/>
      <c r="B227" s="17" t="str">
        <f t="shared" si="74"/>
        <v/>
      </c>
      <c r="C227" s="23"/>
      <c r="D227" s="23"/>
      <c r="E227" s="23"/>
      <c r="F227" s="23"/>
      <c r="G227" s="23"/>
      <c r="H227" s="24"/>
      <c r="I227" s="24"/>
      <c r="J227" s="24"/>
      <c r="K227" s="24"/>
      <c r="L227" s="24"/>
      <c r="M227" s="24"/>
      <c r="N227" s="23"/>
      <c r="O227" s="24"/>
      <c r="P227" s="6"/>
      <c r="Q227" s="65">
        <f t="shared" si="75"/>
        <v>1</v>
      </c>
      <c r="R227" s="6" t="e">
        <f t="shared" si="81"/>
        <v>#N/A</v>
      </c>
      <c r="S227" s="6" t="e">
        <f t="shared" si="82"/>
        <v>#N/A</v>
      </c>
      <c r="T227" s="6" t="e">
        <f t="shared" si="83"/>
        <v>#N/A</v>
      </c>
      <c r="U227" s="6" t="e">
        <f t="shared" si="84"/>
        <v>#N/A</v>
      </c>
      <c r="V227" s="8" cm="1">
        <f t="array" ref="V227">IF(M227=0,0,IF(OR($DV$4=3,$DV$4=4),0,IF($DV$4=1,INDEX($DI$7:$DI$15,SUM(IF(M227&lt;$DH$7:$DH$15=TRUE,1,0))+1),VLOOKUP(M227,$DK$7:$DL$107,2,FALSE))))</f>
        <v>0</v>
      </c>
      <c r="W227" s="6" t="e">
        <f t="shared" si="73"/>
        <v>#N/A</v>
      </c>
      <c r="X227" s="65" cm="1">
        <f t="array" aca="1" ref="X227" ca="1">SUM(IF((IF(E227=0,INDIRECT(_xlfn.CONCAT($CQ$1,MATCH(F227,$CP$7:$CP$100,0)+6)):INDIRECT(_xlfn.CONCAT($CQ$1,MATCH(F227,$CP$7:$CP$100,0)+6+SUM(IF((F227=$CP$7:$CP$59)=TRUE,1,0))-1)),INDIRECT(_xlfn.CONCAT($CM$1,MATCH(E227,$CL$7:$CL$100,0)+6)):INDIRECT(_xlfn.CONCAT($CM$1,MATCH(E227,$CL$7:$CL$100,0)+6+SUM(IF((E227=$CL$7:$CL$59)=TRUE,1,0))-1)))*$S$3*$Q227)=0,0,1))</f>
        <v>2</v>
      </c>
      <c r="Y227" s="65" t="e" cm="1">
        <f t="array" aca="1" ref="Y227" ca="1">SUM(IF((TRANSPOSE(MMULT(MMULT(_xlfn.MUNIT(X227),IF(ROUND(MMULT(IF(E227=0,INDIRECT(_xlfn.CONCAT($CQ$1,MATCH(F227,$CP$7:$CP$100,0)+6)):INDIRECT(_xlfn.CONCAT($CQ$1,MATCH(F227,$CP$7:$CP$100,0)+6+SUM(IF((F227=$CP$7:$CP$59)=TRUE,1,0))-1)),INDIRECT(_xlfn.CONCAT($CM$1,MATCH(E227,$CL$7:$CL$100,0)+6)):INDIRECT(_xlfn.CONCAT($CM$1,MATCH(E227,$CL$7:$CL$100,0)+6+SUM(IF((E227=$CL$7:$CL$59)=TRUE,1,0))-1)))*$S$3*$Q227,1/TRANSPOSE(W227-INDIRECT(_xlfn.CONCAT($CI$1,MATCH(D227,$CH$7:$CH$100,0)+6)):INDIRECT(_xlfn.CONCAT($CI$1,MATCH(D227,$CH$7:$CH$100,0)+6+SUM(IF((D227=$CH$7:$CH$59)=TRUE,1,0))-1))*$R$3)),1)=1,1,0)),W227-INDIRECT(_xlfn.CONCAT($CI$1,MATCH(D227,$CH$7:$CH$100,0)+6)):INDIRECT(_xlfn.CONCAT($CI$1,MATCH(D227,$CH$7:$CH$100,0)+6+SUM(IF((D227=$CH$7:$CH$59)=TRUE,1,0))-1))*$R$3)))=0,0,1))</f>
        <v>#N/A</v>
      </c>
      <c r="Z227" s="65"/>
      <c r="AA227" s="65" t="str" cm="1">
        <f t="array" aca="1" ref="AA227" ca="1">IFERROR(ROUND(IF(_xlfn._xlws.SORT(TRANSPOSE(MMULT(MMULT(_xlfn.MUNIT(X227),IF(ROUND(MMULT(IF(E227=0,IF($DW$4=1,INDIRECT(_xlfn.CONCAT($CY$1,MATCH(F227,$CX$7:$CX$100,0)+6)):INDIRECT(_xlfn.CONCAT($CY$1,MATCH(F227,$CX$7:$CX$100,0)+6+SUM(IF((F227=$CX$7:$CX$59)=TRUE,1,0))-1)),INDIRECT(_xlfn.CONCAT($CQ$1,MATCH(F227,$CP$7:$CP$100,0)+6)):INDIRECT(_xlfn.CONCAT($CQ$1,MATCH(F227,$CP$7:$CP$100,0)+6+SUM(IF((F227=$CP$7:$CP$59)=TRUE,1,0))-1))),IF(OR($DW$4=2,$DW$4=3),INDIRECT(_xlfn.CONCAT($CU$1,MATCH(E227,$CT$7:$CT$100,0)+6)):INDIRECT(_xlfn.CONCAT($CU$1,MATCH(E227,$CT$7:$CT$100,0)+6+SUM(IF((E227=$CT$7:$CT$59)=TRUE,1,0))-1)),INDIRECT(_xlfn.CONCAT($CM$1,MATCH(E227,$CL$7:$CL$100,0)+6)):INDIRECT(_xlfn.CONCAT($CM$1,MATCH(E227,$CL$7:$CL$100,0)+6+SUM(IF((E227=$CL$7:$CL$59)=TRUE,1,0))-1))))*$S$3*IF(AND($DV$4=4,F227=0),1.1,1),1/TRANSPOSE(W227-INDIRECT(_xlfn.CONCAT($CI$1,MATCH(D227,$CH$7:$CH$100,0)+6)):INDIRECT(_xlfn.CONCAT($CI$1,MATCH(D227,$CH$7:$CH$100,0)+6+SUM(IF((D227=$CH$7:$CH$59)=TRUE,1,0))-1))*$R$3)),3)=1,1,0)),W227-INDIRECT(_xlfn.CONCAT($CI$1,MATCH(D227,$CH$7:$CH$100,0)+6)):INDIRECT(_xlfn.CONCAT($CI$1,MATCH(D227,$CH$7:$CH$100,0)+6+SUM(IF((D227=$CH$7:$CH$59)=TRUE,1,0))-1))*$R$3))/($S$3*$Q227),1,-1,TRUE)=0,"",_xlfn._xlws.SORT(TRANSPOSE(MMULT(MMULT(_xlfn.MUNIT(X227),IF(ROUND(MMULT(IF(E227=0,IF($DW$4=1,INDIRECT(_xlfn.CONCAT($CY$1,MATCH(F227,$CX$7:$CX$100,0)+6)):INDIRECT(_xlfn.CONCAT($CY$1,MATCH(F227,$CX$7:$CX$100,0)+6+SUM(IF((F227=$CX$7:$CX$59)=TRUE,1,0))-1)),INDIRECT(_xlfn.CONCAT($CQ$1,MATCH(F227,$CP$7:$CP$100,0)+6)):INDIRECT(_xlfn.CONCAT($CQ$1,MATCH(F227,$CP$7:$CP$100,0)+6+SUM(IF((F227=$CP$7:$CP$59)=TRUE,1,0))-1))),IF(OR($DW$4=2,$DW$4=3),INDIRECT(_xlfn.CONCAT($CU$1,MATCH(E227,$CT$7:$CT$100,0)+6)):INDIRECT(_xlfn.CONCAT($CU$1,MATCH(E227,$CT$7:$CT$100,0)+6+SUM(IF((E227=$CT$7:$CT$59)=TRUE,1,0))-1)),INDIRECT(_xlfn.CONCAT($CM$1,MATCH(E227,$CL$7:$CL$100,0)+6)):INDIRECT(_xlfn.CONCAT($CM$1,MATCH(E227,$CL$7:$CL$100,0)+6+SUM(IF((E227=$CL$7:$CL$59)=TRUE,1,0))-1))))*$S$3*IF(AND($DV$4=4,F227=0),1.1,1),1/TRANSPOSE(W227-INDIRECT(_xlfn.CONCAT($CI$1,MATCH(D227,$CH$7:$CH$100,0)+6)):INDIRECT(_xlfn.CONCAT($CI$1,MATCH(D227,$CH$7:$CH$100,0)+6+SUM(IF((D227=$CH$7:$CH$59)=TRUE,1,0))-1))*$R$3)),3)=1,1,0)),W227-INDIRECT(_xlfn.CONCAT($CI$1,MATCH(D227,$CH$7:$CH$100,0)+6)):INDIRECT(_xlfn.CONCAT($CI$1,MATCH(D227,$CH$7:$CH$100,0)+6+SUM(IF((D227=$CH$7:$CH$59)=TRUE,1,0))-1))*$R$3))/($S$3*$Q227),1,-1,TRUE)),1),"")</f>
        <v/>
      </c>
      <c r="AB227" s="65"/>
      <c r="AC227" s="65"/>
      <c r="AD227" s="65"/>
      <c r="AE227" s="65"/>
      <c r="AF227" s="65"/>
      <c r="AG227" s="65"/>
      <c r="AH227" s="65"/>
      <c r="AI227" s="6"/>
      <c r="AJ227" s="28" t="str">
        <f t="shared" ca="1" si="85"/>
        <v/>
      </c>
      <c r="AK227" s="29" t="str">
        <f t="shared" si="86"/>
        <v/>
      </c>
      <c r="AL227" s="29" t="str">
        <f t="shared" si="87"/>
        <v/>
      </c>
      <c r="AM227" s="29" t="str">
        <f t="shared" si="88"/>
        <v/>
      </c>
      <c r="AN227" s="112" t="str">
        <f t="shared" si="89"/>
        <v/>
      </c>
      <c r="AO227" s="28" t="str">
        <f t="shared" ca="1" si="76"/>
        <v/>
      </c>
      <c r="AP227" s="29" t="str">
        <f t="shared" si="77"/>
        <v/>
      </c>
      <c r="AQ227" s="29" t="str">
        <f t="shared" si="78"/>
        <v/>
      </c>
      <c r="AR227" s="29" t="str">
        <f t="shared" si="79"/>
        <v/>
      </c>
      <c r="AS227" s="30" t="str">
        <f t="shared" si="80"/>
        <v/>
      </c>
      <c r="AT227" s="6"/>
      <c r="AU227" s="20"/>
      <c r="AV227" s="20"/>
      <c r="AW227" s="44">
        <f t="shared" si="90"/>
        <v>12</v>
      </c>
      <c r="AX227" s="35" t="e">
        <f t="shared" si="91"/>
        <v>#N/A</v>
      </c>
      <c r="AY227" s="35" t="e" cm="1">
        <f t="array" ref="AY227">_xlfn.XMATCH(1,IF(IF((AU227=$DP$24:$EO$24)=TRUE,1,0)+IF((AV227=$DP$25:$EO$25)=TRUE,1,0)=2,1,0))</f>
        <v>#N/A</v>
      </c>
      <c r="AZ227" s="35" t="str" cm="1">
        <f t="array" aca="1" ref="AZ227:BD227" ca="1">AJ227:AN227</f>
        <v/>
      </c>
      <c r="BA227" s="35" t="str">
        <f ca="1"/>
        <v/>
      </c>
      <c r="BB227" s="35" t="str">
        <f ca="1"/>
        <v/>
      </c>
      <c r="BC227" s="35" t="str">
        <f ca="1"/>
        <v/>
      </c>
      <c r="BD227" s="35" t="str">
        <f ca="1"/>
        <v/>
      </c>
      <c r="BE227" s="35">
        <f t="shared" si="92"/>
        <v>0</v>
      </c>
      <c r="BF227" s="35" t="e" cm="1">
        <f t="array" ref="BF227">IF(AND(BE227=1,AX227&lt;&gt;1),VLOOKUP(E227,변환표준점수!$H$8:$O$60,_xlfn.XMATCH('표점 계산기'!$AU227,변환표준점수!$I$6:$O$6)+1,FALSE),IF(AND($E227=0,$DW$4=1),INDEX($CQ$7:$CQ$73,SUM(IF(AO227=$CY$7:$CY$59,ROW($A$1:$A$50),0))),IF(AND($E227&lt;&gt;0,$DW$4&lt;&gt;1),INDEX($CM$7:$CM$73,SUM(IF(AO227=$CU$7:$CU$59,ROW($A$1:$A$50),0))),AO227:AS227)))</f>
        <v>#N/A</v>
      </c>
      <c r="BG227" s="35"/>
      <c r="BH227" s="35"/>
      <c r="BI227" s="35"/>
      <c r="BJ227" s="35"/>
      <c r="BK227" s="35" t="e">
        <f>VLOOKUP(G227,변환표준점수!$X$8:$AM$16,_xlfn.XMATCH(AU227,변환표준점수!$Y$5:$AM$5)+IF(OR(AW227=6,AW227=7,AW227=10,AW227=11),IF(AX227=1,0,1),0)+1,FALSE)</f>
        <v>#N/A</v>
      </c>
      <c r="BL227" s="35" t="e">
        <f>VLOOKUP(H227,변환표준점수!$AO$8:$BE$16,_xlfn.XMATCH(AU227,변환표준점수!$AP$5:$BE$5)+IF(OR(AW227=3,AW227=6,AW227=8,AW227=9,AW227=10),IF(AX227=1,0,1),0)+1,FALSE)</f>
        <v>#N/A</v>
      </c>
      <c r="BM227" s="35" t="e">
        <f>IF(I227=0,VLOOKUP(K227,변환표준점수!$BU$8:$CF$62,'표점 계산기'!$AW227+1,FALSE),VLOOKUP(I227,변환표준점수!$BH$8:$BS$62,'표점 계산기'!$AW227+1,FALSE))</f>
        <v>#N/A</v>
      </c>
      <c r="BN227" s="35" t="e">
        <f>IF(J227=0,VLOOKUP(L227,변환표준점수!$BU$8:$CF$62,'표점 계산기'!$AW227+1,FALSE),VLOOKUP(J227,변환표준점수!$BH$8:$BS$62,'표점 계산기'!$AW227+1,FALSE))</f>
        <v>#N/A</v>
      </c>
      <c r="BO227" s="35" cm="1">
        <f t="array" ref="BO227">IF(M227=0,0,IF(OR(AW227=3,AW227=4),0,IF(AW227=1,INDEX($DI$7:$DI$15,SUM(IF(M227&lt;$DH$7:$DH$15=TRUE,1,0))+1),VLOOKUP(M227,변환표준점수!$BH$8:$BS$62,'표점 계산기'!AW227+1,FALSE))))</f>
        <v>0</v>
      </c>
      <c r="BP227" s="35" t="e" cm="1">
        <f t="array" ref="BP227">INDEX($DP$24:$EO$31,COLUMN(C222),$AY227)</f>
        <v>#N/A</v>
      </c>
      <c r="BQ227" s="35" t="e" cm="1">
        <f t="array" ref="BQ227">INDEX($DP$24:$EO$31,COLUMN(D222),$AY227)</f>
        <v>#N/A</v>
      </c>
      <c r="BR227" s="35" t="e" cm="1">
        <f t="array" ref="BR227">INDEX($DP$24:$EO$31,COLUMN(E222),$AY227)</f>
        <v>#N/A</v>
      </c>
      <c r="BS227" s="35" t="e" cm="1">
        <f t="array" ref="BS227">INDEX($DP$24:$EO$31,COLUMN(F222),$AY227)</f>
        <v>#N/A</v>
      </c>
      <c r="BT227" s="35" t="e" cm="1">
        <f t="array" ref="BT227">INDEX($DP$24:$EO$31,COLUMN(G222),$AY227)</f>
        <v>#N/A</v>
      </c>
      <c r="BU227" s="35" t="e" cm="1">
        <f t="array" ref="BU227">INDEX($DP$24:$EO$31,COLUMN(H222),$AY227)</f>
        <v>#N/A</v>
      </c>
      <c r="BV227" s="59" t="str" cm="1">
        <f t="array" aca="1" ref="BV227:BZ227" ca="1">IFERROR(ROUND(IF(IFERROR(BF227:BJ227/BF227:BJ227,0)=1,(IFERROR(AZ227:BD227*BP227,0)+IFERROR(BF227:BJ227*BQ227,0)+(SUM(BM227:BO227)-MIN(BM227:BO227))*BR227+BK227*BS227+BL227*BT227)*BU227+BK227*(1-BS227)+BL227*(1-BT227)+IF(AW227=1,BO227,0),""),2),"")</f>
        <v/>
      </c>
      <c r="BW227" s="48" t="str">
        <f ca="1"/>
        <v/>
      </c>
      <c r="BX227" s="48" t="str">
        <f ca="1"/>
        <v/>
      </c>
      <c r="BY227" s="48" t="str">
        <f ca="1"/>
        <v/>
      </c>
      <c r="BZ227" s="60" t="str">
        <f ca="1"/>
        <v/>
      </c>
      <c r="CA227" s="6"/>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6"/>
      <c r="DV227" s="6"/>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row>
    <row r="228" spans="1:162" x14ac:dyDescent="0.3">
      <c r="A228" s="5"/>
      <c r="B228" s="17" t="str">
        <f t="shared" si="74"/>
        <v/>
      </c>
      <c r="C228" s="23"/>
      <c r="D228" s="23"/>
      <c r="E228" s="23"/>
      <c r="F228" s="23"/>
      <c r="G228" s="23"/>
      <c r="H228" s="24"/>
      <c r="I228" s="24"/>
      <c r="J228" s="24"/>
      <c r="K228" s="24"/>
      <c r="L228" s="24"/>
      <c r="M228" s="24"/>
      <c r="N228" s="23"/>
      <c r="O228" s="24"/>
      <c r="P228" s="6"/>
      <c r="Q228" s="65">
        <f t="shared" si="75"/>
        <v>1</v>
      </c>
      <c r="R228" s="6" t="e">
        <f t="shared" si="81"/>
        <v>#N/A</v>
      </c>
      <c r="S228" s="6" t="e">
        <f t="shared" si="82"/>
        <v>#N/A</v>
      </c>
      <c r="T228" s="6" t="e">
        <f t="shared" si="83"/>
        <v>#N/A</v>
      </c>
      <c r="U228" s="6" t="e">
        <f t="shared" si="84"/>
        <v>#N/A</v>
      </c>
      <c r="V228" s="8" cm="1">
        <f t="array" ref="V228">IF(M228=0,0,IF(OR($DV$4=3,$DV$4=4),0,IF($DV$4=1,INDEX($DI$7:$DI$15,SUM(IF(M228&lt;$DH$7:$DH$15=TRUE,1,0))+1),VLOOKUP(M228,$DK$7:$DL$107,2,FALSE))))</f>
        <v>0</v>
      </c>
      <c r="W228" s="6" t="e">
        <f t="shared" si="73"/>
        <v>#N/A</v>
      </c>
      <c r="X228" s="65" cm="1">
        <f t="array" aca="1" ref="X228" ca="1">SUM(IF((IF(E228=0,INDIRECT(_xlfn.CONCAT($CQ$1,MATCH(F228,$CP$7:$CP$100,0)+6)):INDIRECT(_xlfn.CONCAT($CQ$1,MATCH(F228,$CP$7:$CP$100,0)+6+SUM(IF((F228=$CP$7:$CP$59)=TRUE,1,0))-1)),INDIRECT(_xlfn.CONCAT($CM$1,MATCH(E228,$CL$7:$CL$100,0)+6)):INDIRECT(_xlfn.CONCAT($CM$1,MATCH(E228,$CL$7:$CL$100,0)+6+SUM(IF((E228=$CL$7:$CL$59)=TRUE,1,0))-1)))*$S$3*$Q228)=0,0,1))</f>
        <v>2</v>
      </c>
      <c r="Y228" s="65" t="e" cm="1">
        <f t="array" aca="1" ref="Y228" ca="1">SUM(IF((TRANSPOSE(MMULT(MMULT(_xlfn.MUNIT(X228),IF(ROUND(MMULT(IF(E228=0,INDIRECT(_xlfn.CONCAT($CQ$1,MATCH(F228,$CP$7:$CP$100,0)+6)):INDIRECT(_xlfn.CONCAT($CQ$1,MATCH(F228,$CP$7:$CP$100,0)+6+SUM(IF((F228=$CP$7:$CP$59)=TRUE,1,0))-1)),INDIRECT(_xlfn.CONCAT($CM$1,MATCH(E228,$CL$7:$CL$100,0)+6)):INDIRECT(_xlfn.CONCAT($CM$1,MATCH(E228,$CL$7:$CL$100,0)+6+SUM(IF((E228=$CL$7:$CL$59)=TRUE,1,0))-1)))*$S$3*$Q228,1/TRANSPOSE(W228-INDIRECT(_xlfn.CONCAT($CI$1,MATCH(D228,$CH$7:$CH$100,0)+6)):INDIRECT(_xlfn.CONCAT($CI$1,MATCH(D228,$CH$7:$CH$100,0)+6+SUM(IF((D228=$CH$7:$CH$59)=TRUE,1,0))-1))*$R$3)),1)=1,1,0)),W228-INDIRECT(_xlfn.CONCAT($CI$1,MATCH(D228,$CH$7:$CH$100,0)+6)):INDIRECT(_xlfn.CONCAT($CI$1,MATCH(D228,$CH$7:$CH$100,0)+6+SUM(IF((D228=$CH$7:$CH$59)=TRUE,1,0))-1))*$R$3)))=0,0,1))</f>
        <v>#N/A</v>
      </c>
      <c r="Z228" s="65"/>
      <c r="AA228" s="65" t="str" cm="1">
        <f t="array" aca="1" ref="AA228" ca="1">IFERROR(ROUND(IF(_xlfn._xlws.SORT(TRANSPOSE(MMULT(MMULT(_xlfn.MUNIT(X228),IF(ROUND(MMULT(IF(E228=0,IF($DW$4=1,INDIRECT(_xlfn.CONCAT($CY$1,MATCH(F228,$CX$7:$CX$100,0)+6)):INDIRECT(_xlfn.CONCAT($CY$1,MATCH(F228,$CX$7:$CX$100,0)+6+SUM(IF((F228=$CX$7:$CX$59)=TRUE,1,0))-1)),INDIRECT(_xlfn.CONCAT($CQ$1,MATCH(F228,$CP$7:$CP$100,0)+6)):INDIRECT(_xlfn.CONCAT($CQ$1,MATCH(F228,$CP$7:$CP$100,0)+6+SUM(IF((F228=$CP$7:$CP$59)=TRUE,1,0))-1))),IF(OR($DW$4=2,$DW$4=3),INDIRECT(_xlfn.CONCAT($CU$1,MATCH(E228,$CT$7:$CT$100,0)+6)):INDIRECT(_xlfn.CONCAT($CU$1,MATCH(E228,$CT$7:$CT$100,0)+6+SUM(IF((E228=$CT$7:$CT$59)=TRUE,1,0))-1)),INDIRECT(_xlfn.CONCAT($CM$1,MATCH(E228,$CL$7:$CL$100,0)+6)):INDIRECT(_xlfn.CONCAT($CM$1,MATCH(E228,$CL$7:$CL$100,0)+6+SUM(IF((E228=$CL$7:$CL$59)=TRUE,1,0))-1))))*$S$3*IF(AND($DV$4=4,F228=0),1.1,1),1/TRANSPOSE(W228-INDIRECT(_xlfn.CONCAT($CI$1,MATCH(D228,$CH$7:$CH$100,0)+6)):INDIRECT(_xlfn.CONCAT($CI$1,MATCH(D228,$CH$7:$CH$100,0)+6+SUM(IF((D228=$CH$7:$CH$59)=TRUE,1,0))-1))*$R$3)),3)=1,1,0)),W228-INDIRECT(_xlfn.CONCAT($CI$1,MATCH(D228,$CH$7:$CH$100,0)+6)):INDIRECT(_xlfn.CONCAT($CI$1,MATCH(D228,$CH$7:$CH$100,0)+6+SUM(IF((D228=$CH$7:$CH$59)=TRUE,1,0))-1))*$R$3))/($S$3*$Q228),1,-1,TRUE)=0,"",_xlfn._xlws.SORT(TRANSPOSE(MMULT(MMULT(_xlfn.MUNIT(X228),IF(ROUND(MMULT(IF(E228=0,IF($DW$4=1,INDIRECT(_xlfn.CONCAT($CY$1,MATCH(F228,$CX$7:$CX$100,0)+6)):INDIRECT(_xlfn.CONCAT($CY$1,MATCH(F228,$CX$7:$CX$100,0)+6+SUM(IF((F228=$CX$7:$CX$59)=TRUE,1,0))-1)),INDIRECT(_xlfn.CONCAT($CQ$1,MATCH(F228,$CP$7:$CP$100,0)+6)):INDIRECT(_xlfn.CONCAT($CQ$1,MATCH(F228,$CP$7:$CP$100,0)+6+SUM(IF((F228=$CP$7:$CP$59)=TRUE,1,0))-1))),IF(OR($DW$4=2,$DW$4=3),INDIRECT(_xlfn.CONCAT($CU$1,MATCH(E228,$CT$7:$CT$100,0)+6)):INDIRECT(_xlfn.CONCAT($CU$1,MATCH(E228,$CT$7:$CT$100,0)+6+SUM(IF((E228=$CT$7:$CT$59)=TRUE,1,0))-1)),INDIRECT(_xlfn.CONCAT($CM$1,MATCH(E228,$CL$7:$CL$100,0)+6)):INDIRECT(_xlfn.CONCAT($CM$1,MATCH(E228,$CL$7:$CL$100,0)+6+SUM(IF((E228=$CL$7:$CL$59)=TRUE,1,0))-1))))*$S$3*IF(AND($DV$4=4,F228=0),1.1,1),1/TRANSPOSE(W228-INDIRECT(_xlfn.CONCAT($CI$1,MATCH(D228,$CH$7:$CH$100,0)+6)):INDIRECT(_xlfn.CONCAT($CI$1,MATCH(D228,$CH$7:$CH$100,0)+6+SUM(IF((D228=$CH$7:$CH$59)=TRUE,1,0))-1))*$R$3)),3)=1,1,0)),W228-INDIRECT(_xlfn.CONCAT($CI$1,MATCH(D228,$CH$7:$CH$100,0)+6)):INDIRECT(_xlfn.CONCAT($CI$1,MATCH(D228,$CH$7:$CH$100,0)+6+SUM(IF((D228=$CH$7:$CH$59)=TRUE,1,0))-1))*$R$3))/($S$3*$Q228),1,-1,TRUE)),1),"")</f>
        <v/>
      </c>
      <c r="AB228" s="65"/>
      <c r="AC228" s="65"/>
      <c r="AD228" s="65"/>
      <c r="AE228" s="65"/>
      <c r="AF228" s="65"/>
      <c r="AG228" s="65"/>
      <c r="AH228" s="65"/>
      <c r="AI228" s="6"/>
      <c r="AJ228" s="28" t="str">
        <f t="shared" ca="1" si="85"/>
        <v/>
      </c>
      <c r="AK228" s="29" t="str">
        <f t="shared" si="86"/>
        <v/>
      </c>
      <c r="AL228" s="29" t="str">
        <f t="shared" si="87"/>
        <v/>
      </c>
      <c r="AM228" s="29" t="str">
        <f t="shared" si="88"/>
        <v/>
      </c>
      <c r="AN228" s="112" t="str">
        <f t="shared" si="89"/>
        <v/>
      </c>
      <c r="AO228" s="28" t="str">
        <f t="shared" ca="1" si="76"/>
        <v/>
      </c>
      <c r="AP228" s="29" t="str">
        <f t="shared" si="77"/>
        <v/>
      </c>
      <c r="AQ228" s="29" t="str">
        <f t="shared" si="78"/>
        <v/>
      </c>
      <c r="AR228" s="29" t="str">
        <f t="shared" si="79"/>
        <v/>
      </c>
      <c r="AS228" s="30" t="str">
        <f t="shared" si="80"/>
        <v/>
      </c>
      <c r="AT228" s="6"/>
      <c r="AU228" s="20"/>
      <c r="AV228" s="20"/>
      <c r="AW228" s="44">
        <f t="shared" si="90"/>
        <v>12</v>
      </c>
      <c r="AX228" s="35" t="e">
        <f t="shared" si="91"/>
        <v>#N/A</v>
      </c>
      <c r="AY228" s="35" t="e" cm="1">
        <f t="array" ref="AY228">_xlfn.XMATCH(1,IF(IF((AU228=$DP$24:$EO$24)=TRUE,1,0)+IF((AV228=$DP$25:$EO$25)=TRUE,1,0)=2,1,0))</f>
        <v>#N/A</v>
      </c>
      <c r="AZ228" s="35" t="str" cm="1">
        <f t="array" aca="1" ref="AZ228:BD228" ca="1">AJ228:AN228</f>
        <v/>
      </c>
      <c r="BA228" s="35" t="str">
        <f ca="1"/>
        <v/>
      </c>
      <c r="BB228" s="35" t="str">
        <f ca="1"/>
        <v/>
      </c>
      <c r="BC228" s="35" t="str">
        <f ca="1"/>
        <v/>
      </c>
      <c r="BD228" s="35" t="str">
        <f ca="1"/>
        <v/>
      </c>
      <c r="BE228" s="35">
        <f t="shared" si="92"/>
        <v>0</v>
      </c>
      <c r="BF228" s="35" t="e" cm="1">
        <f t="array" ref="BF228">IF(AND(BE228=1,AX228&lt;&gt;1),VLOOKUP(E228,변환표준점수!$H$8:$O$60,_xlfn.XMATCH('표점 계산기'!$AU228,변환표준점수!$I$6:$O$6)+1,FALSE),IF(AND($E228=0,$DW$4=1),INDEX($CQ$7:$CQ$73,SUM(IF(AO228=$CY$7:$CY$59,ROW($A$1:$A$50),0))),IF(AND($E228&lt;&gt;0,$DW$4&lt;&gt;1),INDEX($CM$7:$CM$73,SUM(IF(AO228=$CU$7:$CU$59,ROW($A$1:$A$50),0))),AO228:AS228)))</f>
        <v>#N/A</v>
      </c>
      <c r="BG228" s="35"/>
      <c r="BH228" s="35"/>
      <c r="BI228" s="35"/>
      <c r="BJ228" s="35"/>
      <c r="BK228" s="35" t="e">
        <f>VLOOKUP(G228,변환표준점수!$X$8:$AM$16,_xlfn.XMATCH(AU228,변환표준점수!$Y$5:$AM$5)+IF(OR(AW228=6,AW228=7,AW228=10,AW228=11),IF(AX228=1,0,1),0)+1,FALSE)</f>
        <v>#N/A</v>
      </c>
      <c r="BL228" s="35" t="e">
        <f>VLOOKUP(H228,변환표준점수!$AO$8:$BE$16,_xlfn.XMATCH(AU228,변환표준점수!$AP$5:$BE$5)+IF(OR(AW228=3,AW228=6,AW228=8,AW228=9,AW228=10),IF(AX228=1,0,1),0)+1,FALSE)</f>
        <v>#N/A</v>
      </c>
      <c r="BM228" s="35" t="e">
        <f>IF(I228=0,VLOOKUP(K228,변환표준점수!$BU$8:$CF$62,'표점 계산기'!$AW228+1,FALSE),VLOOKUP(I228,변환표준점수!$BH$8:$BS$62,'표점 계산기'!$AW228+1,FALSE))</f>
        <v>#N/A</v>
      </c>
      <c r="BN228" s="35" t="e">
        <f>IF(J228=0,VLOOKUP(L228,변환표준점수!$BU$8:$CF$62,'표점 계산기'!$AW228+1,FALSE),VLOOKUP(J228,변환표준점수!$BH$8:$BS$62,'표점 계산기'!$AW228+1,FALSE))</f>
        <v>#N/A</v>
      </c>
      <c r="BO228" s="35" cm="1">
        <f t="array" ref="BO228">IF(M228=0,0,IF(OR(AW228=3,AW228=4),0,IF(AW228=1,INDEX($DI$7:$DI$15,SUM(IF(M228&lt;$DH$7:$DH$15=TRUE,1,0))+1),VLOOKUP(M228,변환표준점수!$BH$8:$BS$62,'표점 계산기'!AW228+1,FALSE))))</f>
        <v>0</v>
      </c>
      <c r="BP228" s="35" t="e" cm="1">
        <f t="array" ref="BP228">INDEX($DP$24:$EO$31,COLUMN(C223),$AY228)</f>
        <v>#N/A</v>
      </c>
      <c r="BQ228" s="35" t="e" cm="1">
        <f t="array" ref="BQ228">INDEX($DP$24:$EO$31,COLUMN(D223),$AY228)</f>
        <v>#N/A</v>
      </c>
      <c r="BR228" s="35" t="e" cm="1">
        <f t="array" ref="BR228">INDEX($DP$24:$EO$31,COLUMN(E223),$AY228)</f>
        <v>#N/A</v>
      </c>
      <c r="BS228" s="35" t="e" cm="1">
        <f t="array" ref="BS228">INDEX($DP$24:$EO$31,COLUMN(F223),$AY228)</f>
        <v>#N/A</v>
      </c>
      <c r="BT228" s="35" t="e" cm="1">
        <f t="array" ref="BT228">INDEX($DP$24:$EO$31,COLUMN(G223),$AY228)</f>
        <v>#N/A</v>
      </c>
      <c r="BU228" s="35" t="e" cm="1">
        <f t="array" ref="BU228">INDEX($DP$24:$EO$31,COLUMN(H223),$AY228)</f>
        <v>#N/A</v>
      </c>
      <c r="BV228" s="59" t="str" cm="1">
        <f t="array" aca="1" ref="BV228:BZ228" ca="1">IFERROR(ROUND(IF(IFERROR(BF228:BJ228/BF228:BJ228,0)=1,(IFERROR(AZ228:BD228*BP228,0)+IFERROR(BF228:BJ228*BQ228,0)+(SUM(BM228:BO228)-MIN(BM228:BO228))*BR228+BK228*BS228+BL228*BT228)*BU228+BK228*(1-BS228)+BL228*(1-BT228)+IF(AW228=1,BO228,0),""),2),"")</f>
        <v/>
      </c>
      <c r="BW228" s="48" t="str">
        <f ca="1"/>
        <v/>
      </c>
      <c r="BX228" s="48" t="str">
        <f ca="1"/>
        <v/>
      </c>
      <c r="BY228" s="48" t="str">
        <f ca="1"/>
        <v/>
      </c>
      <c r="BZ228" s="60" t="str">
        <f ca="1"/>
        <v/>
      </c>
      <c r="CA228" s="6"/>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6"/>
      <c r="DV228" s="6"/>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row>
    <row r="229" spans="1:162" x14ac:dyDescent="0.3">
      <c r="A229" s="5"/>
      <c r="B229" s="17" t="str">
        <f t="shared" si="74"/>
        <v/>
      </c>
      <c r="C229" s="23"/>
      <c r="D229" s="23"/>
      <c r="E229" s="23"/>
      <c r="F229" s="23"/>
      <c r="G229" s="23"/>
      <c r="H229" s="24"/>
      <c r="I229" s="24"/>
      <c r="J229" s="24"/>
      <c r="K229" s="24"/>
      <c r="L229" s="24"/>
      <c r="M229" s="24"/>
      <c r="N229" s="23"/>
      <c r="O229" s="24"/>
      <c r="P229" s="6"/>
      <c r="Q229" s="65">
        <f t="shared" si="75"/>
        <v>1</v>
      </c>
      <c r="R229" s="6" t="e">
        <f t="shared" si="81"/>
        <v>#N/A</v>
      </c>
      <c r="S229" s="6" t="e">
        <f t="shared" si="82"/>
        <v>#N/A</v>
      </c>
      <c r="T229" s="6" t="e">
        <f t="shared" si="83"/>
        <v>#N/A</v>
      </c>
      <c r="U229" s="6" t="e">
        <f t="shared" si="84"/>
        <v>#N/A</v>
      </c>
      <c r="V229" s="8" cm="1">
        <f t="array" ref="V229">IF(M229=0,0,IF(OR($DV$4=3,$DV$4=4),0,IF($DV$4=1,INDEX($DI$7:$DI$15,SUM(IF(M229&lt;$DH$7:$DH$15=TRUE,1,0))+1),VLOOKUP(M229,$DK$7:$DL$107,2,FALSE))))</f>
        <v>0</v>
      </c>
      <c r="W229" s="6" t="e">
        <f t="shared" si="73"/>
        <v>#N/A</v>
      </c>
      <c r="X229" s="65" cm="1">
        <f t="array" aca="1" ref="X229" ca="1">SUM(IF((IF(E229=0,INDIRECT(_xlfn.CONCAT($CQ$1,MATCH(F229,$CP$7:$CP$100,0)+6)):INDIRECT(_xlfn.CONCAT($CQ$1,MATCH(F229,$CP$7:$CP$100,0)+6+SUM(IF((F229=$CP$7:$CP$59)=TRUE,1,0))-1)),INDIRECT(_xlfn.CONCAT($CM$1,MATCH(E229,$CL$7:$CL$100,0)+6)):INDIRECT(_xlfn.CONCAT($CM$1,MATCH(E229,$CL$7:$CL$100,0)+6+SUM(IF((E229=$CL$7:$CL$59)=TRUE,1,0))-1)))*$S$3*$Q229)=0,0,1))</f>
        <v>2</v>
      </c>
      <c r="Y229" s="65" t="e" cm="1">
        <f t="array" aca="1" ref="Y229" ca="1">SUM(IF((TRANSPOSE(MMULT(MMULT(_xlfn.MUNIT(X229),IF(ROUND(MMULT(IF(E229=0,INDIRECT(_xlfn.CONCAT($CQ$1,MATCH(F229,$CP$7:$CP$100,0)+6)):INDIRECT(_xlfn.CONCAT($CQ$1,MATCH(F229,$CP$7:$CP$100,0)+6+SUM(IF((F229=$CP$7:$CP$59)=TRUE,1,0))-1)),INDIRECT(_xlfn.CONCAT($CM$1,MATCH(E229,$CL$7:$CL$100,0)+6)):INDIRECT(_xlfn.CONCAT($CM$1,MATCH(E229,$CL$7:$CL$100,0)+6+SUM(IF((E229=$CL$7:$CL$59)=TRUE,1,0))-1)))*$S$3*$Q229,1/TRANSPOSE(W229-INDIRECT(_xlfn.CONCAT($CI$1,MATCH(D229,$CH$7:$CH$100,0)+6)):INDIRECT(_xlfn.CONCAT($CI$1,MATCH(D229,$CH$7:$CH$100,0)+6+SUM(IF((D229=$CH$7:$CH$59)=TRUE,1,0))-1))*$R$3)),1)=1,1,0)),W229-INDIRECT(_xlfn.CONCAT($CI$1,MATCH(D229,$CH$7:$CH$100,0)+6)):INDIRECT(_xlfn.CONCAT($CI$1,MATCH(D229,$CH$7:$CH$100,0)+6+SUM(IF((D229=$CH$7:$CH$59)=TRUE,1,0))-1))*$R$3)))=0,0,1))</f>
        <v>#N/A</v>
      </c>
      <c r="Z229" s="65"/>
      <c r="AA229" s="65" t="str" cm="1">
        <f t="array" aca="1" ref="AA229" ca="1">IFERROR(ROUND(IF(_xlfn._xlws.SORT(TRANSPOSE(MMULT(MMULT(_xlfn.MUNIT(X229),IF(ROUND(MMULT(IF(E229=0,IF($DW$4=1,INDIRECT(_xlfn.CONCAT($CY$1,MATCH(F229,$CX$7:$CX$100,0)+6)):INDIRECT(_xlfn.CONCAT($CY$1,MATCH(F229,$CX$7:$CX$100,0)+6+SUM(IF((F229=$CX$7:$CX$59)=TRUE,1,0))-1)),INDIRECT(_xlfn.CONCAT($CQ$1,MATCH(F229,$CP$7:$CP$100,0)+6)):INDIRECT(_xlfn.CONCAT($CQ$1,MATCH(F229,$CP$7:$CP$100,0)+6+SUM(IF((F229=$CP$7:$CP$59)=TRUE,1,0))-1))),IF(OR($DW$4=2,$DW$4=3),INDIRECT(_xlfn.CONCAT($CU$1,MATCH(E229,$CT$7:$CT$100,0)+6)):INDIRECT(_xlfn.CONCAT($CU$1,MATCH(E229,$CT$7:$CT$100,0)+6+SUM(IF((E229=$CT$7:$CT$59)=TRUE,1,0))-1)),INDIRECT(_xlfn.CONCAT($CM$1,MATCH(E229,$CL$7:$CL$100,0)+6)):INDIRECT(_xlfn.CONCAT($CM$1,MATCH(E229,$CL$7:$CL$100,0)+6+SUM(IF((E229=$CL$7:$CL$59)=TRUE,1,0))-1))))*$S$3*IF(AND($DV$4=4,F229=0),1.1,1),1/TRANSPOSE(W229-INDIRECT(_xlfn.CONCAT($CI$1,MATCH(D229,$CH$7:$CH$100,0)+6)):INDIRECT(_xlfn.CONCAT($CI$1,MATCH(D229,$CH$7:$CH$100,0)+6+SUM(IF((D229=$CH$7:$CH$59)=TRUE,1,0))-1))*$R$3)),3)=1,1,0)),W229-INDIRECT(_xlfn.CONCAT($CI$1,MATCH(D229,$CH$7:$CH$100,0)+6)):INDIRECT(_xlfn.CONCAT($CI$1,MATCH(D229,$CH$7:$CH$100,0)+6+SUM(IF((D229=$CH$7:$CH$59)=TRUE,1,0))-1))*$R$3))/($S$3*$Q229),1,-1,TRUE)=0,"",_xlfn._xlws.SORT(TRANSPOSE(MMULT(MMULT(_xlfn.MUNIT(X229),IF(ROUND(MMULT(IF(E229=0,IF($DW$4=1,INDIRECT(_xlfn.CONCAT($CY$1,MATCH(F229,$CX$7:$CX$100,0)+6)):INDIRECT(_xlfn.CONCAT($CY$1,MATCH(F229,$CX$7:$CX$100,0)+6+SUM(IF((F229=$CX$7:$CX$59)=TRUE,1,0))-1)),INDIRECT(_xlfn.CONCAT($CQ$1,MATCH(F229,$CP$7:$CP$100,0)+6)):INDIRECT(_xlfn.CONCAT($CQ$1,MATCH(F229,$CP$7:$CP$100,0)+6+SUM(IF((F229=$CP$7:$CP$59)=TRUE,1,0))-1))),IF(OR($DW$4=2,$DW$4=3),INDIRECT(_xlfn.CONCAT($CU$1,MATCH(E229,$CT$7:$CT$100,0)+6)):INDIRECT(_xlfn.CONCAT($CU$1,MATCH(E229,$CT$7:$CT$100,0)+6+SUM(IF((E229=$CT$7:$CT$59)=TRUE,1,0))-1)),INDIRECT(_xlfn.CONCAT($CM$1,MATCH(E229,$CL$7:$CL$100,0)+6)):INDIRECT(_xlfn.CONCAT($CM$1,MATCH(E229,$CL$7:$CL$100,0)+6+SUM(IF((E229=$CL$7:$CL$59)=TRUE,1,0))-1))))*$S$3*IF(AND($DV$4=4,F229=0),1.1,1),1/TRANSPOSE(W229-INDIRECT(_xlfn.CONCAT($CI$1,MATCH(D229,$CH$7:$CH$100,0)+6)):INDIRECT(_xlfn.CONCAT($CI$1,MATCH(D229,$CH$7:$CH$100,0)+6+SUM(IF((D229=$CH$7:$CH$59)=TRUE,1,0))-1))*$R$3)),3)=1,1,0)),W229-INDIRECT(_xlfn.CONCAT($CI$1,MATCH(D229,$CH$7:$CH$100,0)+6)):INDIRECT(_xlfn.CONCAT($CI$1,MATCH(D229,$CH$7:$CH$100,0)+6+SUM(IF((D229=$CH$7:$CH$59)=TRUE,1,0))-1))*$R$3))/($S$3*$Q229),1,-1,TRUE)),1),"")</f>
        <v/>
      </c>
      <c r="AB229" s="65"/>
      <c r="AC229" s="65"/>
      <c r="AD229" s="65"/>
      <c r="AE229" s="65"/>
      <c r="AF229" s="65"/>
      <c r="AG229" s="65"/>
      <c r="AH229" s="65"/>
      <c r="AI229" s="6"/>
      <c r="AJ229" s="28" t="str">
        <f t="shared" ca="1" si="85"/>
        <v/>
      </c>
      <c r="AK229" s="29" t="str">
        <f t="shared" si="86"/>
        <v/>
      </c>
      <c r="AL229" s="29" t="str">
        <f t="shared" si="87"/>
        <v/>
      </c>
      <c r="AM229" s="29" t="str">
        <f t="shared" si="88"/>
        <v/>
      </c>
      <c r="AN229" s="112" t="str">
        <f t="shared" si="89"/>
        <v/>
      </c>
      <c r="AO229" s="28" t="str">
        <f t="shared" ca="1" si="76"/>
        <v/>
      </c>
      <c r="AP229" s="29" t="str">
        <f t="shared" si="77"/>
        <v/>
      </c>
      <c r="AQ229" s="29" t="str">
        <f t="shared" si="78"/>
        <v/>
      </c>
      <c r="AR229" s="29" t="str">
        <f t="shared" si="79"/>
        <v/>
      </c>
      <c r="AS229" s="30" t="str">
        <f t="shared" si="80"/>
        <v/>
      </c>
      <c r="AT229" s="6"/>
      <c r="AU229" s="20"/>
      <c r="AV229" s="20"/>
      <c r="AW229" s="44">
        <f t="shared" si="90"/>
        <v>12</v>
      </c>
      <c r="AX229" s="35" t="e">
        <f t="shared" si="91"/>
        <v>#N/A</v>
      </c>
      <c r="AY229" s="35" t="e" cm="1">
        <f t="array" ref="AY229">_xlfn.XMATCH(1,IF(IF((AU229=$DP$24:$EO$24)=TRUE,1,0)+IF((AV229=$DP$25:$EO$25)=TRUE,1,0)=2,1,0))</f>
        <v>#N/A</v>
      </c>
      <c r="AZ229" s="35" t="str" cm="1">
        <f t="array" aca="1" ref="AZ229:BD229" ca="1">AJ229:AN229</f>
        <v/>
      </c>
      <c r="BA229" s="35" t="str">
        <f ca="1"/>
        <v/>
      </c>
      <c r="BB229" s="35" t="str">
        <f ca="1"/>
        <v/>
      </c>
      <c r="BC229" s="35" t="str">
        <f ca="1"/>
        <v/>
      </c>
      <c r="BD229" s="35" t="str">
        <f ca="1"/>
        <v/>
      </c>
      <c r="BE229" s="35">
        <f t="shared" si="92"/>
        <v>0</v>
      </c>
      <c r="BF229" s="35" t="e" cm="1">
        <f t="array" ref="BF229">IF(AND(BE229=1,AX229&lt;&gt;1),VLOOKUP(E229,변환표준점수!$H$8:$O$60,_xlfn.XMATCH('표점 계산기'!$AU229,변환표준점수!$I$6:$O$6)+1,FALSE),IF(AND($E229=0,$DW$4=1),INDEX($CQ$7:$CQ$73,SUM(IF(AO229=$CY$7:$CY$59,ROW($A$1:$A$50),0))),IF(AND($E229&lt;&gt;0,$DW$4&lt;&gt;1),INDEX($CM$7:$CM$73,SUM(IF(AO229=$CU$7:$CU$59,ROW($A$1:$A$50),0))),AO229:AS229)))</f>
        <v>#N/A</v>
      </c>
      <c r="BG229" s="35"/>
      <c r="BH229" s="35"/>
      <c r="BI229" s="35"/>
      <c r="BJ229" s="35"/>
      <c r="BK229" s="35" t="e">
        <f>VLOOKUP(G229,변환표준점수!$X$8:$AM$16,_xlfn.XMATCH(AU229,변환표준점수!$Y$5:$AM$5)+IF(OR(AW229=6,AW229=7,AW229=10,AW229=11),IF(AX229=1,0,1),0)+1,FALSE)</f>
        <v>#N/A</v>
      </c>
      <c r="BL229" s="35" t="e">
        <f>VLOOKUP(H229,변환표준점수!$AO$8:$BE$16,_xlfn.XMATCH(AU229,변환표준점수!$AP$5:$BE$5)+IF(OR(AW229=3,AW229=6,AW229=8,AW229=9,AW229=10),IF(AX229=1,0,1),0)+1,FALSE)</f>
        <v>#N/A</v>
      </c>
      <c r="BM229" s="35" t="e">
        <f>IF(I229=0,VLOOKUP(K229,변환표준점수!$BU$8:$CF$62,'표점 계산기'!$AW229+1,FALSE),VLOOKUP(I229,변환표준점수!$BH$8:$BS$62,'표점 계산기'!$AW229+1,FALSE))</f>
        <v>#N/A</v>
      </c>
      <c r="BN229" s="35" t="e">
        <f>IF(J229=0,VLOOKUP(L229,변환표준점수!$BU$8:$CF$62,'표점 계산기'!$AW229+1,FALSE),VLOOKUP(J229,변환표준점수!$BH$8:$BS$62,'표점 계산기'!$AW229+1,FALSE))</f>
        <v>#N/A</v>
      </c>
      <c r="BO229" s="35" cm="1">
        <f t="array" ref="BO229">IF(M229=0,0,IF(OR(AW229=3,AW229=4),0,IF(AW229=1,INDEX($DI$7:$DI$15,SUM(IF(M229&lt;$DH$7:$DH$15=TRUE,1,0))+1),VLOOKUP(M229,변환표준점수!$BH$8:$BS$62,'표점 계산기'!AW229+1,FALSE))))</f>
        <v>0</v>
      </c>
      <c r="BP229" s="35" t="e" cm="1">
        <f t="array" ref="BP229">INDEX($DP$24:$EO$31,COLUMN(C224),$AY229)</f>
        <v>#N/A</v>
      </c>
      <c r="BQ229" s="35" t="e" cm="1">
        <f t="array" ref="BQ229">INDEX($DP$24:$EO$31,COLUMN(D224),$AY229)</f>
        <v>#N/A</v>
      </c>
      <c r="BR229" s="35" t="e" cm="1">
        <f t="array" ref="BR229">INDEX($DP$24:$EO$31,COLUMN(E224),$AY229)</f>
        <v>#N/A</v>
      </c>
      <c r="BS229" s="35" t="e" cm="1">
        <f t="array" ref="BS229">INDEX($DP$24:$EO$31,COLUMN(F224),$AY229)</f>
        <v>#N/A</v>
      </c>
      <c r="BT229" s="35" t="e" cm="1">
        <f t="array" ref="BT229">INDEX($DP$24:$EO$31,COLUMN(G224),$AY229)</f>
        <v>#N/A</v>
      </c>
      <c r="BU229" s="35" t="e" cm="1">
        <f t="array" ref="BU229">INDEX($DP$24:$EO$31,COLUMN(H224),$AY229)</f>
        <v>#N/A</v>
      </c>
      <c r="BV229" s="59" t="str" cm="1">
        <f t="array" aca="1" ref="BV229:BZ229" ca="1">IFERROR(ROUND(IF(IFERROR(BF229:BJ229/BF229:BJ229,0)=1,(IFERROR(AZ229:BD229*BP229,0)+IFERROR(BF229:BJ229*BQ229,0)+(SUM(BM229:BO229)-MIN(BM229:BO229))*BR229+BK229*BS229+BL229*BT229)*BU229+BK229*(1-BS229)+BL229*(1-BT229)+IF(AW229=1,BO229,0),""),2),"")</f>
        <v/>
      </c>
      <c r="BW229" s="48" t="str">
        <f ca="1"/>
        <v/>
      </c>
      <c r="BX229" s="48" t="str">
        <f ca="1"/>
        <v/>
      </c>
      <c r="BY229" s="48" t="str">
        <f ca="1"/>
        <v/>
      </c>
      <c r="BZ229" s="60" t="str">
        <f ca="1"/>
        <v/>
      </c>
      <c r="CA229" s="6"/>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6"/>
      <c r="DV229" s="6"/>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row>
    <row r="230" spans="1:162" x14ac:dyDescent="0.3">
      <c r="A230" s="5"/>
      <c r="B230" s="17" t="str">
        <f t="shared" si="74"/>
        <v/>
      </c>
      <c r="C230" s="23"/>
      <c r="D230" s="23"/>
      <c r="E230" s="23"/>
      <c r="F230" s="23"/>
      <c r="G230" s="23"/>
      <c r="H230" s="24"/>
      <c r="I230" s="24"/>
      <c r="J230" s="24"/>
      <c r="K230" s="24"/>
      <c r="L230" s="24"/>
      <c r="M230" s="24"/>
      <c r="N230" s="23"/>
      <c r="O230" s="24"/>
      <c r="P230" s="6"/>
      <c r="Q230" s="65">
        <f t="shared" si="75"/>
        <v>1</v>
      </c>
      <c r="R230" s="6" t="e">
        <f t="shared" si="81"/>
        <v>#N/A</v>
      </c>
      <c r="S230" s="6" t="e">
        <f t="shared" si="82"/>
        <v>#N/A</v>
      </c>
      <c r="T230" s="6" t="e">
        <f t="shared" si="83"/>
        <v>#N/A</v>
      </c>
      <c r="U230" s="6" t="e">
        <f t="shared" si="84"/>
        <v>#N/A</v>
      </c>
      <c r="V230" s="8" cm="1">
        <f t="array" ref="V230">IF(M230=0,0,IF(OR($DV$4=3,$DV$4=4),0,IF($DV$4=1,INDEX($DI$7:$DI$15,SUM(IF(M230&lt;$DH$7:$DH$15=TRUE,1,0))+1),VLOOKUP(M230,$DK$7:$DL$107,2,FALSE))))</f>
        <v>0</v>
      </c>
      <c r="W230" s="6" t="e">
        <f t="shared" si="73"/>
        <v>#N/A</v>
      </c>
      <c r="X230" s="65" cm="1">
        <f t="array" aca="1" ref="X230" ca="1">SUM(IF((IF(E230=0,INDIRECT(_xlfn.CONCAT($CQ$1,MATCH(F230,$CP$7:$CP$100,0)+6)):INDIRECT(_xlfn.CONCAT($CQ$1,MATCH(F230,$CP$7:$CP$100,0)+6+SUM(IF((F230=$CP$7:$CP$59)=TRUE,1,0))-1)),INDIRECT(_xlfn.CONCAT($CM$1,MATCH(E230,$CL$7:$CL$100,0)+6)):INDIRECT(_xlfn.CONCAT($CM$1,MATCH(E230,$CL$7:$CL$100,0)+6+SUM(IF((E230=$CL$7:$CL$59)=TRUE,1,0))-1)))*$S$3*$Q230)=0,0,1))</f>
        <v>2</v>
      </c>
      <c r="Y230" s="65" t="e" cm="1">
        <f t="array" aca="1" ref="Y230" ca="1">SUM(IF((TRANSPOSE(MMULT(MMULT(_xlfn.MUNIT(X230),IF(ROUND(MMULT(IF(E230=0,INDIRECT(_xlfn.CONCAT($CQ$1,MATCH(F230,$CP$7:$CP$100,0)+6)):INDIRECT(_xlfn.CONCAT($CQ$1,MATCH(F230,$CP$7:$CP$100,0)+6+SUM(IF((F230=$CP$7:$CP$59)=TRUE,1,0))-1)),INDIRECT(_xlfn.CONCAT($CM$1,MATCH(E230,$CL$7:$CL$100,0)+6)):INDIRECT(_xlfn.CONCAT($CM$1,MATCH(E230,$CL$7:$CL$100,0)+6+SUM(IF((E230=$CL$7:$CL$59)=TRUE,1,0))-1)))*$S$3*$Q230,1/TRANSPOSE(W230-INDIRECT(_xlfn.CONCAT($CI$1,MATCH(D230,$CH$7:$CH$100,0)+6)):INDIRECT(_xlfn.CONCAT($CI$1,MATCH(D230,$CH$7:$CH$100,0)+6+SUM(IF((D230=$CH$7:$CH$59)=TRUE,1,0))-1))*$R$3)),1)=1,1,0)),W230-INDIRECT(_xlfn.CONCAT($CI$1,MATCH(D230,$CH$7:$CH$100,0)+6)):INDIRECT(_xlfn.CONCAT($CI$1,MATCH(D230,$CH$7:$CH$100,0)+6+SUM(IF((D230=$CH$7:$CH$59)=TRUE,1,0))-1))*$R$3)))=0,0,1))</f>
        <v>#N/A</v>
      </c>
      <c r="Z230" s="65"/>
      <c r="AA230" s="65" t="str" cm="1">
        <f t="array" aca="1" ref="AA230" ca="1">IFERROR(ROUND(IF(_xlfn._xlws.SORT(TRANSPOSE(MMULT(MMULT(_xlfn.MUNIT(X230),IF(ROUND(MMULT(IF(E230=0,IF($DW$4=1,INDIRECT(_xlfn.CONCAT($CY$1,MATCH(F230,$CX$7:$CX$100,0)+6)):INDIRECT(_xlfn.CONCAT($CY$1,MATCH(F230,$CX$7:$CX$100,0)+6+SUM(IF((F230=$CX$7:$CX$59)=TRUE,1,0))-1)),INDIRECT(_xlfn.CONCAT($CQ$1,MATCH(F230,$CP$7:$CP$100,0)+6)):INDIRECT(_xlfn.CONCAT($CQ$1,MATCH(F230,$CP$7:$CP$100,0)+6+SUM(IF((F230=$CP$7:$CP$59)=TRUE,1,0))-1))),IF(OR($DW$4=2,$DW$4=3),INDIRECT(_xlfn.CONCAT($CU$1,MATCH(E230,$CT$7:$CT$100,0)+6)):INDIRECT(_xlfn.CONCAT($CU$1,MATCH(E230,$CT$7:$CT$100,0)+6+SUM(IF((E230=$CT$7:$CT$59)=TRUE,1,0))-1)),INDIRECT(_xlfn.CONCAT($CM$1,MATCH(E230,$CL$7:$CL$100,0)+6)):INDIRECT(_xlfn.CONCAT($CM$1,MATCH(E230,$CL$7:$CL$100,0)+6+SUM(IF((E230=$CL$7:$CL$59)=TRUE,1,0))-1))))*$S$3*IF(AND($DV$4=4,F230=0),1.1,1),1/TRANSPOSE(W230-INDIRECT(_xlfn.CONCAT($CI$1,MATCH(D230,$CH$7:$CH$100,0)+6)):INDIRECT(_xlfn.CONCAT($CI$1,MATCH(D230,$CH$7:$CH$100,0)+6+SUM(IF((D230=$CH$7:$CH$59)=TRUE,1,0))-1))*$R$3)),3)=1,1,0)),W230-INDIRECT(_xlfn.CONCAT($CI$1,MATCH(D230,$CH$7:$CH$100,0)+6)):INDIRECT(_xlfn.CONCAT($CI$1,MATCH(D230,$CH$7:$CH$100,0)+6+SUM(IF((D230=$CH$7:$CH$59)=TRUE,1,0))-1))*$R$3))/($S$3*$Q230),1,-1,TRUE)=0,"",_xlfn._xlws.SORT(TRANSPOSE(MMULT(MMULT(_xlfn.MUNIT(X230),IF(ROUND(MMULT(IF(E230=0,IF($DW$4=1,INDIRECT(_xlfn.CONCAT($CY$1,MATCH(F230,$CX$7:$CX$100,0)+6)):INDIRECT(_xlfn.CONCAT($CY$1,MATCH(F230,$CX$7:$CX$100,0)+6+SUM(IF((F230=$CX$7:$CX$59)=TRUE,1,0))-1)),INDIRECT(_xlfn.CONCAT($CQ$1,MATCH(F230,$CP$7:$CP$100,0)+6)):INDIRECT(_xlfn.CONCAT($CQ$1,MATCH(F230,$CP$7:$CP$100,0)+6+SUM(IF((F230=$CP$7:$CP$59)=TRUE,1,0))-1))),IF(OR($DW$4=2,$DW$4=3),INDIRECT(_xlfn.CONCAT($CU$1,MATCH(E230,$CT$7:$CT$100,0)+6)):INDIRECT(_xlfn.CONCAT($CU$1,MATCH(E230,$CT$7:$CT$100,0)+6+SUM(IF((E230=$CT$7:$CT$59)=TRUE,1,0))-1)),INDIRECT(_xlfn.CONCAT($CM$1,MATCH(E230,$CL$7:$CL$100,0)+6)):INDIRECT(_xlfn.CONCAT($CM$1,MATCH(E230,$CL$7:$CL$100,0)+6+SUM(IF((E230=$CL$7:$CL$59)=TRUE,1,0))-1))))*$S$3*IF(AND($DV$4=4,F230=0),1.1,1),1/TRANSPOSE(W230-INDIRECT(_xlfn.CONCAT($CI$1,MATCH(D230,$CH$7:$CH$100,0)+6)):INDIRECT(_xlfn.CONCAT($CI$1,MATCH(D230,$CH$7:$CH$100,0)+6+SUM(IF((D230=$CH$7:$CH$59)=TRUE,1,0))-1))*$R$3)),3)=1,1,0)),W230-INDIRECT(_xlfn.CONCAT($CI$1,MATCH(D230,$CH$7:$CH$100,0)+6)):INDIRECT(_xlfn.CONCAT($CI$1,MATCH(D230,$CH$7:$CH$100,0)+6+SUM(IF((D230=$CH$7:$CH$59)=TRUE,1,0))-1))*$R$3))/($S$3*$Q230),1,-1,TRUE)),1),"")</f>
        <v/>
      </c>
      <c r="AB230" s="65"/>
      <c r="AC230" s="65"/>
      <c r="AD230" s="65"/>
      <c r="AE230" s="65"/>
      <c r="AF230" s="65"/>
      <c r="AG230" s="65"/>
      <c r="AH230" s="65"/>
      <c r="AI230" s="6"/>
      <c r="AJ230" s="28" t="str">
        <f t="shared" ca="1" si="85"/>
        <v/>
      </c>
      <c r="AK230" s="29" t="str">
        <f t="shared" si="86"/>
        <v/>
      </c>
      <c r="AL230" s="29" t="str">
        <f t="shared" si="87"/>
        <v/>
      </c>
      <c r="AM230" s="29" t="str">
        <f t="shared" si="88"/>
        <v/>
      </c>
      <c r="AN230" s="112" t="str">
        <f t="shared" si="89"/>
        <v/>
      </c>
      <c r="AO230" s="28" t="str">
        <f t="shared" ca="1" si="76"/>
        <v/>
      </c>
      <c r="AP230" s="29" t="str">
        <f t="shared" si="77"/>
        <v/>
      </c>
      <c r="AQ230" s="29" t="str">
        <f t="shared" si="78"/>
        <v/>
      </c>
      <c r="AR230" s="29" t="str">
        <f t="shared" si="79"/>
        <v/>
      </c>
      <c r="AS230" s="30" t="str">
        <f t="shared" si="80"/>
        <v/>
      </c>
      <c r="AT230" s="6"/>
      <c r="AU230" s="20"/>
      <c r="AV230" s="20"/>
      <c r="AW230" s="44">
        <f t="shared" si="90"/>
        <v>12</v>
      </c>
      <c r="AX230" s="35" t="e">
        <f t="shared" si="91"/>
        <v>#N/A</v>
      </c>
      <c r="AY230" s="35" t="e" cm="1">
        <f t="array" ref="AY230">_xlfn.XMATCH(1,IF(IF((AU230=$DP$24:$EO$24)=TRUE,1,0)+IF((AV230=$DP$25:$EO$25)=TRUE,1,0)=2,1,0))</f>
        <v>#N/A</v>
      </c>
      <c r="AZ230" s="35" t="str" cm="1">
        <f t="array" aca="1" ref="AZ230:BD230" ca="1">AJ230:AN230</f>
        <v/>
      </c>
      <c r="BA230" s="35" t="str">
        <f ca="1"/>
        <v/>
      </c>
      <c r="BB230" s="35" t="str">
        <f ca="1"/>
        <v/>
      </c>
      <c r="BC230" s="35" t="str">
        <f ca="1"/>
        <v/>
      </c>
      <c r="BD230" s="35" t="str">
        <f ca="1"/>
        <v/>
      </c>
      <c r="BE230" s="35">
        <f t="shared" si="92"/>
        <v>0</v>
      </c>
      <c r="BF230" s="35" t="e" cm="1">
        <f t="array" ref="BF230">IF(AND(BE230=1,AX230&lt;&gt;1),VLOOKUP(E230,변환표준점수!$H$8:$O$60,_xlfn.XMATCH('표점 계산기'!$AU230,변환표준점수!$I$6:$O$6)+1,FALSE),IF(AND($E230=0,$DW$4=1),INDEX($CQ$7:$CQ$73,SUM(IF(AO230=$CY$7:$CY$59,ROW($A$1:$A$50),0))),IF(AND($E230&lt;&gt;0,$DW$4&lt;&gt;1),INDEX($CM$7:$CM$73,SUM(IF(AO230=$CU$7:$CU$59,ROW($A$1:$A$50),0))),AO230:AS230)))</f>
        <v>#N/A</v>
      </c>
      <c r="BG230" s="35"/>
      <c r="BH230" s="35"/>
      <c r="BI230" s="35"/>
      <c r="BJ230" s="35"/>
      <c r="BK230" s="35" t="e">
        <f>VLOOKUP(G230,변환표준점수!$X$8:$AM$16,_xlfn.XMATCH(AU230,변환표준점수!$Y$5:$AM$5)+IF(OR(AW230=6,AW230=7,AW230=10,AW230=11),IF(AX230=1,0,1),0)+1,FALSE)</f>
        <v>#N/A</v>
      </c>
      <c r="BL230" s="35" t="e">
        <f>VLOOKUP(H230,변환표준점수!$AO$8:$BE$16,_xlfn.XMATCH(AU230,변환표준점수!$AP$5:$BE$5)+IF(OR(AW230=3,AW230=6,AW230=8,AW230=9,AW230=10),IF(AX230=1,0,1),0)+1,FALSE)</f>
        <v>#N/A</v>
      </c>
      <c r="BM230" s="35" t="e">
        <f>IF(I230=0,VLOOKUP(K230,변환표준점수!$BU$8:$CF$62,'표점 계산기'!$AW230+1,FALSE),VLOOKUP(I230,변환표준점수!$BH$8:$BS$62,'표점 계산기'!$AW230+1,FALSE))</f>
        <v>#N/A</v>
      </c>
      <c r="BN230" s="35" t="e">
        <f>IF(J230=0,VLOOKUP(L230,변환표준점수!$BU$8:$CF$62,'표점 계산기'!$AW230+1,FALSE),VLOOKUP(J230,변환표준점수!$BH$8:$BS$62,'표점 계산기'!$AW230+1,FALSE))</f>
        <v>#N/A</v>
      </c>
      <c r="BO230" s="35" cm="1">
        <f t="array" ref="BO230">IF(M230=0,0,IF(OR(AW230=3,AW230=4),0,IF(AW230=1,INDEX($DI$7:$DI$15,SUM(IF(M230&lt;$DH$7:$DH$15=TRUE,1,0))+1),VLOOKUP(M230,변환표준점수!$BH$8:$BS$62,'표점 계산기'!AW230+1,FALSE))))</f>
        <v>0</v>
      </c>
      <c r="BP230" s="35" t="e" cm="1">
        <f t="array" ref="BP230">INDEX($DP$24:$EO$31,COLUMN(C225),$AY230)</f>
        <v>#N/A</v>
      </c>
      <c r="BQ230" s="35" t="e" cm="1">
        <f t="array" ref="BQ230">INDEX($DP$24:$EO$31,COLUMN(D225),$AY230)</f>
        <v>#N/A</v>
      </c>
      <c r="BR230" s="35" t="e" cm="1">
        <f t="array" ref="BR230">INDEX($DP$24:$EO$31,COLUMN(E225),$AY230)</f>
        <v>#N/A</v>
      </c>
      <c r="BS230" s="35" t="e" cm="1">
        <f t="array" ref="BS230">INDEX($DP$24:$EO$31,COLUMN(F225),$AY230)</f>
        <v>#N/A</v>
      </c>
      <c r="BT230" s="35" t="e" cm="1">
        <f t="array" ref="BT230">INDEX($DP$24:$EO$31,COLUMN(G225),$AY230)</f>
        <v>#N/A</v>
      </c>
      <c r="BU230" s="35" t="e" cm="1">
        <f t="array" ref="BU230">INDEX($DP$24:$EO$31,COLUMN(H225),$AY230)</f>
        <v>#N/A</v>
      </c>
      <c r="BV230" s="59" t="str" cm="1">
        <f t="array" aca="1" ref="BV230:BZ230" ca="1">IFERROR(ROUND(IF(IFERROR(BF230:BJ230/BF230:BJ230,0)=1,(IFERROR(AZ230:BD230*BP230,0)+IFERROR(BF230:BJ230*BQ230,0)+(SUM(BM230:BO230)-MIN(BM230:BO230))*BR230+BK230*BS230+BL230*BT230)*BU230+BK230*(1-BS230)+BL230*(1-BT230)+IF(AW230=1,BO230,0),""),2),"")</f>
        <v/>
      </c>
      <c r="BW230" s="48" t="str">
        <f ca="1"/>
        <v/>
      </c>
      <c r="BX230" s="48" t="str">
        <f ca="1"/>
        <v/>
      </c>
      <c r="BY230" s="48" t="str">
        <f ca="1"/>
        <v/>
      </c>
      <c r="BZ230" s="60" t="str">
        <f ca="1"/>
        <v/>
      </c>
      <c r="CA230" s="6"/>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6"/>
      <c r="DV230" s="6"/>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row>
    <row r="231" spans="1:162" x14ac:dyDescent="0.3">
      <c r="A231" s="5"/>
      <c r="B231" s="17" t="str">
        <f t="shared" si="74"/>
        <v/>
      </c>
      <c r="C231" s="23"/>
      <c r="D231" s="23"/>
      <c r="E231" s="23"/>
      <c r="F231" s="23"/>
      <c r="G231" s="23"/>
      <c r="H231" s="24"/>
      <c r="I231" s="24"/>
      <c r="J231" s="24"/>
      <c r="K231" s="24"/>
      <c r="L231" s="24"/>
      <c r="M231" s="24"/>
      <c r="N231" s="23"/>
      <c r="O231" s="24"/>
      <c r="P231" s="6"/>
      <c r="Q231" s="65">
        <f t="shared" si="75"/>
        <v>1</v>
      </c>
      <c r="R231" s="6" t="e">
        <f t="shared" si="81"/>
        <v>#N/A</v>
      </c>
      <c r="S231" s="6" t="e">
        <f t="shared" si="82"/>
        <v>#N/A</v>
      </c>
      <c r="T231" s="6" t="e">
        <f t="shared" si="83"/>
        <v>#N/A</v>
      </c>
      <c r="U231" s="6" t="e">
        <f t="shared" si="84"/>
        <v>#N/A</v>
      </c>
      <c r="V231" s="8" cm="1">
        <f t="array" ref="V231">IF(M231=0,0,IF(OR($DV$4=3,$DV$4=4),0,IF($DV$4=1,INDEX($DI$7:$DI$15,SUM(IF(M231&lt;$DH$7:$DH$15=TRUE,1,0))+1),VLOOKUP(M231,$DK$7:$DL$107,2,FALSE))))</f>
        <v>0</v>
      </c>
      <c r="W231" s="6" t="e">
        <f t="shared" si="73"/>
        <v>#N/A</v>
      </c>
      <c r="X231" s="65" cm="1">
        <f t="array" aca="1" ref="X231" ca="1">SUM(IF((IF(E231=0,INDIRECT(_xlfn.CONCAT($CQ$1,MATCH(F231,$CP$7:$CP$100,0)+6)):INDIRECT(_xlfn.CONCAT($CQ$1,MATCH(F231,$CP$7:$CP$100,0)+6+SUM(IF((F231=$CP$7:$CP$59)=TRUE,1,0))-1)),INDIRECT(_xlfn.CONCAT($CM$1,MATCH(E231,$CL$7:$CL$100,0)+6)):INDIRECT(_xlfn.CONCAT($CM$1,MATCH(E231,$CL$7:$CL$100,0)+6+SUM(IF((E231=$CL$7:$CL$59)=TRUE,1,0))-1)))*$S$3*$Q231)=0,0,1))</f>
        <v>2</v>
      </c>
      <c r="Y231" s="65" t="e" cm="1">
        <f t="array" aca="1" ref="Y231" ca="1">SUM(IF((TRANSPOSE(MMULT(MMULT(_xlfn.MUNIT(X231),IF(ROUND(MMULT(IF(E231=0,INDIRECT(_xlfn.CONCAT($CQ$1,MATCH(F231,$CP$7:$CP$100,0)+6)):INDIRECT(_xlfn.CONCAT($CQ$1,MATCH(F231,$CP$7:$CP$100,0)+6+SUM(IF((F231=$CP$7:$CP$59)=TRUE,1,0))-1)),INDIRECT(_xlfn.CONCAT($CM$1,MATCH(E231,$CL$7:$CL$100,0)+6)):INDIRECT(_xlfn.CONCAT($CM$1,MATCH(E231,$CL$7:$CL$100,0)+6+SUM(IF((E231=$CL$7:$CL$59)=TRUE,1,0))-1)))*$S$3*$Q231,1/TRANSPOSE(W231-INDIRECT(_xlfn.CONCAT($CI$1,MATCH(D231,$CH$7:$CH$100,0)+6)):INDIRECT(_xlfn.CONCAT($CI$1,MATCH(D231,$CH$7:$CH$100,0)+6+SUM(IF((D231=$CH$7:$CH$59)=TRUE,1,0))-1))*$R$3)),1)=1,1,0)),W231-INDIRECT(_xlfn.CONCAT($CI$1,MATCH(D231,$CH$7:$CH$100,0)+6)):INDIRECT(_xlfn.CONCAT($CI$1,MATCH(D231,$CH$7:$CH$100,0)+6+SUM(IF((D231=$CH$7:$CH$59)=TRUE,1,0))-1))*$R$3)))=0,0,1))</f>
        <v>#N/A</v>
      </c>
      <c r="Z231" s="65"/>
      <c r="AA231" s="65" t="str" cm="1">
        <f t="array" aca="1" ref="AA231" ca="1">IFERROR(ROUND(IF(_xlfn._xlws.SORT(TRANSPOSE(MMULT(MMULT(_xlfn.MUNIT(X231),IF(ROUND(MMULT(IF(E231=0,IF($DW$4=1,INDIRECT(_xlfn.CONCAT($CY$1,MATCH(F231,$CX$7:$CX$100,0)+6)):INDIRECT(_xlfn.CONCAT($CY$1,MATCH(F231,$CX$7:$CX$100,0)+6+SUM(IF((F231=$CX$7:$CX$59)=TRUE,1,0))-1)),INDIRECT(_xlfn.CONCAT($CQ$1,MATCH(F231,$CP$7:$CP$100,0)+6)):INDIRECT(_xlfn.CONCAT($CQ$1,MATCH(F231,$CP$7:$CP$100,0)+6+SUM(IF((F231=$CP$7:$CP$59)=TRUE,1,0))-1))),IF(OR($DW$4=2,$DW$4=3),INDIRECT(_xlfn.CONCAT($CU$1,MATCH(E231,$CT$7:$CT$100,0)+6)):INDIRECT(_xlfn.CONCAT($CU$1,MATCH(E231,$CT$7:$CT$100,0)+6+SUM(IF((E231=$CT$7:$CT$59)=TRUE,1,0))-1)),INDIRECT(_xlfn.CONCAT($CM$1,MATCH(E231,$CL$7:$CL$100,0)+6)):INDIRECT(_xlfn.CONCAT($CM$1,MATCH(E231,$CL$7:$CL$100,0)+6+SUM(IF((E231=$CL$7:$CL$59)=TRUE,1,0))-1))))*$S$3*IF(AND($DV$4=4,F231=0),1.1,1),1/TRANSPOSE(W231-INDIRECT(_xlfn.CONCAT($CI$1,MATCH(D231,$CH$7:$CH$100,0)+6)):INDIRECT(_xlfn.CONCAT($CI$1,MATCH(D231,$CH$7:$CH$100,0)+6+SUM(IF((D231=$CH$7:$CH$59)=TRUE,1,0))-1))*$R$3)),3)=1,1,0)),W231-INDIRECT(_xlfn.CONCAT($CI$1,MATCH(D231,$CH$7:$CH$100,0)+6)):INDIRECT(_xlfn.CONCAT($CI$1,MATCH(D231,$CH$7:$CH$100,0)+6+SUM(IF((D231=$CH$7:$CH$59)=TRUE,1,0))-1))*$R$3))/($S$3*$Q231),1,-1,TRUE)=0,"",_xlfn._xlws.SORT(TRANSPOSE(MMULT(MMULT(_xlfn.MUNIT(X231),IF(ROUND(MMULT(IF(E231=0,IF($DW$4=1,INDIRECT(_xlfn.CONCAT($CY$1,MATCH(F231,$CX$7:$CX$100,0)+6)):INDIRECT(_xlfn.CONCAT($CY$1,MATCH(F231,$CX$7:$CX$100,0)+6+SUM(IF((F231=$CX$7:$CX$59)=TRUE,1,0))-1)),INDIRECT(_xlfn.CONCAT($CQ$1,MATCH(F231,$CP$7:$CP$100,0)+6)):INDIRECT(_xlfn.CONCAT($CQ$1,MATCH(F231,$CP$7:$CP$100,0)+6+SUM(IF((F231=$CP$7:$CP$59)=TRUE,1,0))-1))),IF(OR($DW$4=2,$DW$4=3),INDIRECT(_xlfn.CONCAT($CU$1,MATCH(E231,$CT$7:$CT$100,0)+6)):INDIRECT(_xlfn.CONCAT($CU$1,MATCH(E231,$CT$7:$CT$100,0)+6+SUM(IF((E231=$CT$7:$CT$59)=TRUE,1,0))-1)),INDIRECT(_xlfn.CONCAT($CM$1,MATCH(E231,$CL$7:$CL$100,0)+6)):INDIRECT(_xlfn.CONCAT($CM$1,MATCH(E231,$CL$7:$CL$100,0)+6+SUM(IF((E231=$CL$7:$CL$59)=TRUE,1,0))-1))))*$S$3*IF(AND($DV$4=4,F231=0),1.1,1),1/TRANSPOSE(W231-INDIRECT(_xlfn.CONCAT($CI$1,MATCH(D231,$CH$7:$CH$100,0)+6)):INDIRECT(_xlfn.CONCAT($CI$1,MATCH(D231,$CH$7:$CH$100,0)+6+SUM(IF((D231=$CH$7:$CH$59)=TRUE,1,0))-1))*$R$3)),3)=1,1,0)),W231-INDIRECT(_xlfn.CONCAT($CI$1,MATCH(D231,$CH$7:$CH$100,0)+6)):INDIRECT(_xlfn.CONCAT($CI$1,MATCH(D231,$CH$7:$CH$100,0)+6+SUM(IF((D231=$CH$7:$CH$59)=TRUE,1,0))-1))*$R$3))/($S$3*$Q231),1,-1,TRUE)),1),"")</f>
        <v/>
      </c>
      <c r="AB231" s="65"/>
      <c r="AC231" s="65"/>
      <c r="AD231" s="65"/>
      <c r="AE231" s="65"/>
      <c r="AF231" s="65"/>
      <c r="AG231" s="65"/>
      <c r="AH231" s="65"/>
      <c r="AI231" s="6"/>
      <c r="AJ231" s="28" t="str">
        <f t="shared" ca="1" si="85"/>
        <v/>
      </c>
      <c r="AK231" s="29" t="str">
        <f t="shared" si="86"/>
        <v/>
      </c>
      <c r="AL231" s="29" t="str">
        <f t="shared" si="87"/>
        <v/>
      </c>
      <c r="AM231" s="29" t="str">
        <f t="shared" si="88"/>
        <v/>
      </c>
      <c r="AN231" s="112" t="str">
        <f t="shared" si="89"/>
        <v/>
      </c>
      <c r="AO231" s="28" t="str">
        <f t="shared" ca="1" si="76"/>
        <v/>
      </c>
      <c r="AP231" s="29" t="str">
        <f t="shared" si="77"/>
        <v/>
      </c>
      <c r="AQ231" s="29" t="str">
        <f t="shared" si="78"/>
        <v/>
      </c>
      <c r="AR231" s="29" t="str">
        <f t="shared" si="79"/>
        <v/>
      </c>
      <c r="AS231" s="30" t="str">
        <f t="shared" si="80"/>
        <v/>
      </c>
      <c r="AT231" s="6"/>
      <c r="AU231" s="20"/>
      <c r="AV231" s="20"/>
      <c r="AW231" s="44">
        <f t="shared" si="90"/>
        <v>12</v>
      </c>
      <c r="AX231" s="35" t="e">
        <f t="shared" si="91"/>
        <v>#N/A</v>
      </c>
      <c r="AY231" s="35" t="e" cm="1">
        <f t="array" ref="AY231">_xlfn.XMATCH(1,IF(IF((AU231=$DP$24:$EO$24)=TRUE,1,0)+IF((AV231=$DP$25:$EO$25)=TRUE,1,0)=2,1,0))</f>
        <v>#N/A</v>
      </c>
      <c r="AZ231" s="35" t="str" cm="1">
        <f t="array" aca="1" ref="AZ231:BD231" ca="1">AJ231:AN231</f>
        <v/>
      </c>
      <c r="BA231" s="35" t="str">
        <f ca="1"/>
        <v/>
      </c>
      <c r="BB231" s="35" t="str">
        <f ca="1"/>
        <v/>
      </c>
      <c r="BC231" s="35" t="str">
        <f ca="1"/>
        <v/>
      </c>
      <c r="BD231" s="35" t="str">
        <f ca="1"/>
        <v/>
      </c>
      <c r="BE231" s="35">
        <f t="shared" si="92"/>
        <v>0</v>
      </c>
      <c r="BF231" s="35" t="e" cm="1">
        <f t="array" ref="BF231">IF(AND(BE231=1,AX231&lt;&gt;1),VLOOKUP(E231,변환표준점수!$H$8:$O$60,_xlfn.XMATCH('표점 계산기'!$AU231,변환표준점수!$I$6:$O$6)+1,FALSE),IF(AND($E231=0,$DW$4=1),INDEX($CQ$7:$CQ$73,SUM(IF(AO231=$CY$7:$CY$59,ROW($A$1:$A$50),0))),IF(AND($E231&lt;&gt;0,$DW$4&lt;&gt;1),INDEX($CM$7:$CM$73,SUM(IF(AO231=$CU$7:$CU$59,ROW($A$1:$A$50),0))),AO231:AS231)))</f>
        <v>#N/A</v>
      </c>
      <c r="BG231" s="35"/>
      <c r="BH231" s="35"/>
      <c r="BI231" s="35"/>
      <c r="BJ231" s="35"/>
      <c r="BK231" s="35" t="e">
        <f>VLOOKUP(G231,변환표준점수!$X$8:$AM$16,_xlfn.XMATCH(AU231,변환표준점수!$Y$5:$AM$5)+IF(OR(AW231=6,AW231=7,AW231=10,AW231=11),IF(AX231=1,0,1),0)+1,FALSE)</f>
        <v>#N/A</v>
      </c>
      <c r="BL231" s="35" t="e">
        <f>VLOOKUP(H231,변환표준점수!$AO$8:$BE$16,_xlfn.XMATCH(AU231,변환표준점수!$AP$5:$BE$5)+IF(OR(AW231=3,AW231=6,AW231=8,AW231=9,AW231=10),IF(AX231=1,0,1),0)+1,FALSE)</f>
        <v>#N/A</v>
      </c>
      <c r="BM231" s="35" t="e">
        <f>IF(I231=0,VLOOKUP(K231,변환표준점수!$BU$8:$CF$62,'표점 계산기'!$AW231+1,FALSE),VLOOKUP(I231,변환표준점수!$BH$8:$BS$62,'표점 계산기'!$AW231+1,FALSE))</f>
        <v>#N/A</v>
      </c>
      <c r="BN231" s="35" t="e">
        <f>IF(J231=0,VLOOKUP(L231,변환표준점수!$BU$8:$CF$62,'표점 계산기'!$AW231+1,FALSE),VLOOKUP(J231,변환표준점수!$BH$8:$BS$62,'표점 계산기'!$AW231+1,FALSE))</f>
        <v>#N/A</v>
      </c>
      <c r="BO231" s="35" cm="1">
        <f t="array" ref="BO231">IF(M231=0,0,IF(OR(AW231=3,AW231=4),0,IF(AW231=1,INDEX($DI$7:$DI$15,SUM(IF(M231&lt;$DH$7:$DH$15=TRUE,1,0))+1),VLOOKUP(M231,변환표준점수!$BH$8:$BS$62,'표점 계산기'!AW231+1,FALSE))))</f>
        <v>0</v>
      </c>
      <c r="BP231" s="35" t="e" cm="1">
        <f t="array" ref="BP231">INDEX($DP$24:$EO$31,COLUMN(C226),$AY231)</f>
        <v>#N/A</v>
      </c>
      <c r="BQ231" s="35" t="e" cm="1">
        <f t="array" ref="BQ231">INDEX($DP$24:$EO$31,COLUMN(D226),$AY231)</f>
        <v>#N/A</v>
      </c>
      <c r="BR231" s="35" t="e" cm="1">
        <f t="array" ref="BR231">INDEX($DP$24:$EO$31,COLUMN(E226),$AY231)</f>
        <v>#N/A</v>
      </c>
      <c r="BS231" s="35" t="e" cm="1">
        <f t="array" ref="BS231">INDEX($DP$24:$EO$31,COLUMN(F226),$AY231)</f>
        <v>#N/A</v>
      </c>
      <c r="BT231" s="35" t="e" cm="1">
        <f t="array" ref="BT231">INDEX($DP$24:$EO$31,COLUMN(G226),$AY231)</f>
        <v>#N/A</v>
      </c>
      <c r="BU231" s="35" t="e" cm="1">
        <f t="array" ref="BU231">INDEX($DP$24:$EO$31,COLUMN(H226),$AY231)</f>
        <v>#N/A</v>
      </c>
      <c r="BV231" s="59" t="str" cm="1">
        <f t="array" aca="1" ref="BV231:BZ231" ca="1">IFERROR(ROUND(IF(IFERROR(BF231:BJ231/BF231:BJ231,0)=1,(IFERROR(AZ231:BD231*BP231,0)+IFERROR(BF231:BJ231*BQ231,0)+(SUM(BM231:BO231)-MIN(BM231:BO231))*BR231+BK231*BS231+BL231*BT231)*BU231+BK231*(1-BS231)+BL231*(1-BT231)+IF(AW231=1,BO231,0),""),2),"")</f>
        <v/>
      </c>
      <c r="BW231" s="48" t="str">
        <f ca="1"/>
        <v/>
      </c>
      <c r="BX231" s="48" t="str">
        <f ca="1"/>
        <v/>
      </c>
      <c r="BY231" s="48" t="str">
        <f ca="1"/>
        <v/>
      </c>
      <c r="BZ231" s="60" t="str">
        <f ca="1"/>
        <v/>
      </c>
      <c r="CA231" s="6"/>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6"/>
      <c r="DV231" s="6"/>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row>
    <row r="232" spans="1:162" x14ac:dyDescent="0.3">
      <c r="A232" s="5"/>
      <c r="B232" s="17" t="str">
        <f t="shared" si="74"/>
        <v/>
      </c>
      <c r="C232" s="23"/>
      <c r="D232" s="23"/>
      <c r="E232" s="23"/>
      <c r="F232" s="23"/>
      <c r="G232" s="23"/>
      <c r="H232" s="24"/>
      <c r="I232" s="24"/>
      <c r="J232" s="24"/>
      <c r="K232" s="24"/>
      <c r="L232" s="24"/>
      <c r="M232" s="24"/>
      <c r="N232" s="23"/>
      <c r="O232" s="24"/>
      <c r="P232" s="6"/>
      <c r="Q232" s="65">
        <f t="shared" si="75"/>
        <v>1</v>
      </c>
      <c r="R232" s="6" t="e">
        <f t="shared" si="81"/>
        <v>#N/A</v>
      </c>
      <c r="S232" s="6" t="e">
        <f t="shared" si="82"/>
        <v>#N/A</v>
      </c>
      <c r="T232" s="6" t="e">
        <f t="shared" si="83"/>
        <v>#N/A</v>
      </c>
      <c r="U232" s="6" t="e">
        <f t="shared" si="84"/>
        <v>#N/A</v>
      </c>
      <c r="V232" s="8" cm="1">
        <f t="array" ref="V232">IF(M232=0,0,IF(OR($DV$4=3,$DV$4=4),0,IF($DV$4=1,INDEX($DI$7:$DI$15,SUM(IF(M232&lt;$DH$7:$DH$15=TRUE,1,0))+1),VLOOKUP(M232,$DK$7:$DL$107,2,FALSE))))</f>
        <v>0</v>
      </c>
      <c r="W232" s="6" t="e">
        <f t="shared" si="73"/>
        <v>#N/A</v>
      </c>
      <c r="X232" s="65" cm="1">
        <f t="array" aca="1" ref="X232" ca="1">SUM(IF((IF(E232=0,INDIRECT(_xlfn.CONCAT($CQ$1,MATCH(F232,$CP$7:$CP$100,0)+6)):INDIRECT(_xlfn.CONCAT($CQ$1,MATCH(F232,$CP$7:$CP$100,0)+6+SUM(IF((F232=$CP$7:$CP$59)=TRUE,1,0))-1)),INDIRECT(_xlfn.CONCAT($CM$1,MATCH(E232,$CL$7:$CL$100,0)+6)):INDIRECT(_xlfn.CONCAT($CM$1,MATCH(E232,$CL$7:$CL$100,0)+6+SUM(IF((E232=$CL$7:$CL$59)=TRUE,1,0))-1)))*$S$3*$Q232)=0,0,1))</f>
        <v>2</v>
      </c>
      <c r="Y232" s="65" t="e" cm="1">
        <f t="array" aca="1" ref="Y232" ca="1">SUM(IF((TRANSPOSE(MMULT(MMULT(_xlfn.MUNIT(X232),IF(ROUND(MMULT(IF(E232=0,INDIRECT(_xlfn.CONCAT($CQ$1,MATCH(F232,$CP$7:$CP$100,0)+6)):INDIRECT(_xlfn.CONCAT($CQ$1,MATCH(F232,$CP$7:$CP$100,0)+6+SUM(IF((F232=$CP$7:$CP$59)=TRUE,1,0))-1)),INDIRECT(_xlfn.CONCAT($CM$1,MATCH(E232,$CL$7:$CL$100,0)+6)):INDIRECT(_xlfn.CONCAT($CM$1,MATCH(E232,$CL$7:$CL$100,0)+6+SUM(IF((E232=$CL$7:$CL$59)=TRUE,1,0))-1)))*$S$3*$Q232,1/TRANSPOSE(W232-INDIRECT(_xlfn.CONCAT($CI$1,MATCH(D232,$CH$7:$CH$100,0)+6)):INDIRECT(_xlfn.CONCAT($CI$1,MATCH(D232,$CH$7:$CH$100,0)+6+SUM(IF((D232=$CH$7:$CH$59)=TRUE,1,0))-1))*$R$3)),1)=1,1,0)),W232-INDIRECT(_xlfn.CONCAT($CI$1,MATCH(D232,$CH$7:$CH$100,0)+6)):INDIRECT(_xlfn.CONCAT($CI$1,MATCH(D232,$CH$7:$CH$100,0)+6+SUM(IF((D232=$CH$7:$CH$59)=TRUE,1,0))-1))*$R$3)))=0,0,1))</f>
        <v>#N/A</v>
      </c>
      <c r="Z232" s="65"/>
      <c r="AA232" s="65" t="str" cm="1">
        <f t="array" aca="1" ref="AA232" ca="1">IFERROR(ROUND(IF(_xlfn._xlws.SORT(TRANSPOSE(MMULT(MMULT(_xlfn.MUNIT(X232),IF(ROUND(MMULT(IF(E232=0,IF($DW$4=1,INDIRECT(_xlfn.CONCAT($CY$1,MATCH(F232,$CX$7:$CX$100,0)+6)):INDIRECT(_xlfn.CONCAT($CY$1,MATCH(F232,$CX$7:$CX$100,0)+6+SUM(IF((F232=$CX$7:$CX$59)=TRUE,1,0))-1)),INDIRECT(_xlfn.CONCAT($CQ$1,MATCH(F232,$CP$7:$CP$100,0)+6)):INDIRECT(_xlfn.CONCAT($CQ$1,MATCH(F232,$CP$7:$CP$100,0)+6+SUM(IF((F232=$CP$7:$CP$59)=TRUE,1,0))-1))),IF(OR($DW$4=2,$DW$4=3),INDIRECT(_xlfn.CONCAT($CU$1,MATCH(E232,$CT$7:$CT$100,0)+6)):INDIRECT(_xlfn.CONCAT($CU$1,MATCH(E232,$CT$7:$CT$100,0)+6+SUM(IF((E232=$CT$7:$CT$59)=TRUE,1,0))-1)),INDIRECT(_xlfn.CONCAT($CM$1,MATCH(E232,$CL$7:$CL$100,0)+6)):INDIRECT(_xlfn.CONCAT($CM$1,MATCH(E232,$CL$7:$CL$100,0)+6+SUM(IF((E232=$CL$7:$CL$59)=TRUE,1,0))-1))))*$S$3*IF(AND($DV$4=4,F232=0),1.1,1),1/TRANSPOSE(W232-INDIRECT(_xlfn.CONCAT($CI$1,MATCH(D232,$CH$7:$CH$100,0)+6)):INDIRECT(_xlfn.CONCAT($CI$1,MATCH(D232,$CH$7:$CH$100,0)+6+SUM(IF((D232=$CH$7:$CH$59)=TRUE,1,0))-1))*$R$3)),3)=1,1,0)),W232-INDIRECT(_xlfn.CONCAT($CI$1,MATCH(D232,$CH$7:$CH$100,0)+6)):INDIRECT(_xlfn.CONCAT($CI$1,MATCH(D232,$CH$7:$CH$100,0)+6+SUM(IF((D232=$CH$7:$CH$59)=TRUE,1,0))-1))*$R$3))/($S$3*$Q232),1,-1,TRUE)=0,"",_xlfn._xlws.SORT(TRANSPOSE(MMULT(MMULT(_xlfn.MUNIT(X232),IF(ROUND(MMULT(IF(E232=0,IF($DW$4=1,INDIRECT(_xlfn.CONCAT($CY$1,MATCH(F232,$CX$7:$CX$100,0)+6)):INDIRECT(_xlfn.CONCAT($CY$1,MATCH(F232,$CX$7:$CX$100,0)+6+SUM(IF((F232=$CX$7:$CX$59)=TRUE,1,0))-1)),INDIRECT(_xlfn.CONCAT($CQ$1,MATCH(F232,$CP$7:$CP$100,0)+6)):INDIRECT(_xlfn.CONCAT($CQ$1,MATCH(F232,$CP$7:$CP$100,0)+6+SUM(IF((F232=$CP$7:$CP$59)=TRUE,1,0))-1))),IF(OR($DW$4=2,$DW$4=3),INDIRECT(_xlfn.CONCAT($CU$1,MATCH(E232,$CT$7:$CT$100,0)+6)):INDIRECT(_xlfn.CONCAT($CU$1,MATCH(E232,$CT$7:$CT$100,0)+6+SUM(IF((E232=$CT$7:$CT$59)=TRUE,1,0))-1)),INDIRECT(_xlfn.CONCAT($CM$1,MATCH(E232,$CL$7:$CL$100,0)+6)):INDIRECT(_xlfn.CONCAT($CM$1,MATCH(E232,$CL$7:$CL$100,0)+6+SUM(IF((E232=$CL$7:$CL$59)=TRUE,1,0))-1))))*$S$3*IF(AND($DV$4=4,F232=0),1.1,1),1/TRANSPOSE(W232-INDIRECT(_xlfn.CONCAT($CI$1,MATCH(D232,$CH$7:$CH$100,0)+6)):INDIRECT(_xlfn.CONCAT($CI$1,MATCH(D232,$CH$7:$CH$100,0)+6+SUM(IF((D232=$CH$7:$CH$59)=TRUE,1,0))-1))*$R$3)),3)=1,1,0)),W232-INDIRECT(_xlfn.CONCAT($CI$1,MATCH(D232,$CH$7:$CH$100,0)+6)):INDIRECT(_xlfn.CONCAT($CI$1,MATCH(D232,$CH$7:$CH$100,0)+6+SUM(IF((D232=$CH$7:$CH$59)=TRUE,1,0))-1))*$R$3))/($S$3*$Q232),1,-1,TRUE)),1),"")</f>
        <v/>
      </c>
      <c r="AB232" s="65"/>
      <c r="AC232" s="65"/>
      <c r="AD232" s="65"/>
      <c r="AE232" s="65"/>
      <c r="AF232" s="65"/>
      <c r="AG232" s="65"/>
      <c r="AH232" s="65"/>
      <c r="AI232" s="6"/>
      <c r="AJ232" s="28" t="str">
        <f t="shared" ca="1" si="85"/>
        <v/>
      </c>
      <c r="AK232" s="29" t="str">
        <f t="shared" si="86"/>
        <v/>
      </c>
      <c r="AL232" s="29" t="str">
        <f t="shared" si="87"/>
        <v/>
      </c>
      <c r="AM232" s="29" t="str">
        <f t="shared" si="88"/>
        <v/>
      </c>
      <c r="AN232" s="112" t="str">
        <f t="shared" si="89"/>
        <v/>
      </c>
      <c r="AO232" s="28" t="str">
        <f t="shared" ca="1" si="76"/>
        <v/>
      </c>
      <c r="AP232" s="29" t="str">
        <f t="shared" si="77"/>
        <v/>
      </c>
      <c r="AQ232" s="29" t="str">
        <f t="shared" si="78"/>
        <v/>
      </c>
      <c r="AR232" s="29" t="str">
        <f t="shared" si="79"/>
        <v/>
      </c>
      <c r="AS232" s="30" t="str">
        <f t="shared" si="80"/>
        <v/>
      </c>
      <c r="AT232" s="6"/>
      <c r="AU232" s="20"/>
      <c r="AV232" s="20"/>
      <c r="AW232" s="44">
        <f t="shared" si="90"/>
        <v>12</v>
      </c>
      <c r="AX232" s="35" t="e">
        <f t="shared" si="91"/>
        <v>#N/A</v>
      </c>
      <c r="AY232" s="35" t="e" cm="1">
        <f t="array" ref="AY232">_xlfn.XMATCH(1,IF(IF((AU232=$DP$24:$EO$24)=TRUE,1,0)+IF((AV232=$DP$25:$EO$25)=TRUE,1,0)=2,1,0))</f>
        <v>#N/A</v>
      </c>
      <c r="AZ232" s="35" t="str" cm="1">
        <f t="array" aca="1" ref="AZ232:BD232" ca="1">AJ232:AN232</f>
        <v/>
      </c>
      <c r="BA232" s="35" t="str">
        <f ca="1"/>
        <v/>
      </c>
      <c r="BB232" s="35" t="str">
        <f ca="1"/>
        <v/>
      </c>
      <c r="BC232" s="35" t="str">
        <f ca="1"/>
        <v/>
      </c>
      <c r="BD232" s="35" t="str">
        <f ca="1"/>
        <v/>
      </c>
      <c r="BE232" s="35">
        <f t="shared" si="92"/>
        <v>0</v>
      </c>
      <c r="BF232" s="35" t="e" cm="1">
        <f t="array" ref="BF232">IF(AND(BE232=1,AX232&lt;&gt;1),VLOOKUP(E232,변환표준점수!$H$8:$O$60,_xlfn.XMATCH('표점 계산기'!$AU232,변환표준점수!$I$6:$O$6)+1,FALSE),IF(AND($E232=0,$DW$4=1),INDEX($CQ$7:$CQ$73,SUM(IF(AO232=$CY$7:$CY$59,ROW($A$1:$A$50),0))),IF(AND($E232&lt;&gt;0,$DW$4&lt;&gt;1),INDEX($CM$7:$CM$73,SUM(IF(AO232=$CU$7:$CU$59,ROW($A$1:$A$50),0))),AO232:AS232)))</f>
        <v>#N/A</v>
      </c>
      <c r="BG232" s="35"/>
      <c r="BH232" s="35"/>
      <c r="BI232" s="35"/>
      <c r="BJ232" s="35"/>
      <c r="BK232" s="35" t="e">
        <f>VLOOKUP(G232,변환표준점수!$X$8:$AM$16,_xlfn.XMATCH(AU232,변환표준점수!$Y$5:$AM$5)+IF(OR(AW232=6,AW232=7,AW232=10,AW232=11),IF(AX232=1,0,1),0)+1,FALSE)</f>
        <v>#N/A</v>
      </c>
      <c r="BL232" s="35" t="e">
        <f>VLOOKUP(H232,변환표준점수!$AO$8:$BE$16,_xlfn.XMATCH(AU232,변환표준점수!$AP$5:$BE$5)+IF(OR(AW232=3,AW232=6,AW232=8,AW232=9,AW232=10),IF(AX232=1,0,1),0)+1,FALSE)</f>
        <v>#N/A</v>
      </c>
      <c r="BM232" s="35" t="e">
        <f>IF(I232=0,VLOOKUP(K232,변환표준점수!$BU$8:$CF$62,'표점 계산기'!$AW232+1,FALSE),VLOOKUP(I232,변환표준점수!$BH$8:$BS$62,'표점 계산기'!$AW232+1,FALSE))</f>
        <v>#N/A</v>
      </c>
      <c r="BN232" s="35" t="e">
        <f>IF(J232=0,VLOOKUP(L232,변환표준점수!$BU$8:$CF$62,'표점 계산기'!$AW232+1,FALSE),VLOOKUP(J232,변환표준점수!$BH$8:$BS$62,'표점 계산기'!$AW232+1,FALSE))</f>
        <v>#N/A</v>
      </c>
      <c r="BO232" s="35" cm="1">
        <f t="array" ref="BO232">IF(M232=0,0,IF(OR(AW232=3,AW232=4),0,IF(AW232=1,INDEX($DI$7:$DI$15,SUM(IF(M232&lt;$DH$7:$DH$15=TRUE,1,0))+1),VLOOKUP(M232,변환표준점수!$BH$8:$BS$62,'표점 계산기'!AW232+1,FALSE))))</f>
        <v>0</v>
      </c>
      <c r="BP232" s="35" t="e" cm="1">
        <f t="array" ref="BP232">INDEX($DP$24:$EO$31,COLUMN(C227),$AY232)</f>
        <v>#N/A</v>
      </c>
      <c r="BQ232" s="35" t="e" cm="1">
        <f t="array" ref="BQ232">INDEX($DP$24:$EO$31,COLUMN(D227),$AY232)</f>
        <v>#N/A</v>
      </c>
      <c r="BR232" s="35" t="e" cm="1">
        <f t="array" ref="BR232">INDEX($DP$24:$EO$31,COLUMN(E227),$AY232)</f>
        <v>#N/A</v>
      </c>
      <c r="BS232" s="35" t="e" cm="1">
        <f t="array" ref="BS232">INDEX($DP$24:$EO$31,COLUMN(F227),$AY232)</f>
        <v>#N/A</v>
      </c>
      <c r="BT232" s="35" t="e" cm="1">
        <f t="array" ref="BT232">INDEX($DP$24:$EO$31,COLUMN(G227),$AY232)</f>
        <v>#N/A</v>
      </c>
      <c r="BU232" s="35" t="e" cm="1">
        <f t="array" ref="BU232">INDEX($DP$24:$EO$31,COLUMN(H227),$AY232)</f>
        <v>#N/A</v>
      </c>
      <c r="BV232" s="59" t="str" cm="1">
        <f t="array" aca="1" ref="BV232:BZ232" ca="1">IFERROR(ROUND(IF(IFERROR(BF232:BJ232/BF232:BJ232,0)=1,(IFERROR(AZ232:BD232*BP232,0)+IFERROR(BF232:BJ232*BQ232,0)+(SUM(BM232:BO232)-MIN(BM232:BO232))*BR232+BK232*BS232+BL232*BT232)*BU232+BK232*(1-BS232)+BL232*(1-BT232)+IF(AW232=1,BO232,0),""),2),"")</f>
        <v/>
      </c>
      <c r="BW232" s="48" t="str">
        <f ca="1"/>
        <v/>
      </c>
      <c r="BX232" s="48" t="str">
        <f ca="1"/>
        <v/>
      </c>
      <c r="BY232" s="48" t="str">
        <f ca="1"/>
        <v/>
      </c>
      <c r="BZ232" s="60" t="str">
        <f ca="1"/>
        <v/>
      </c>
      <c r="CA232" s="6"/>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6"/>
      <c r="DV232" s="6"/>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row>
    <row r="233" spans="1:162" x14ac:dyDescent="0.3">
      <c r="A233" s="5"/>
      <c r="B233" s="17" t="str">
        <f t="shared" si="74"/>
        <v/>
      </c>
      <c r="C233" s="23"/>
      <c r="D233" s="23"/>
      <c r="E233" s="23"/>
      <c r="F233" s="23"/>
      <c r="G233" s="23"/>
      <c r="H233" s="24"/>
      <c r="I233" s="24"/>
      <c r="J233" s="24"/>
      <c r="K233" s="24"/>
      <c r="L233" s="24"/>
      <c r="M233" s="24"/>
      <c r="N233" s="23"/>
      <c r="O233" s="24"/>
      <c r="P233" s="6"/>
      <c r="Q233" s="65">
        <f t="shared" si="75"/>
        <v>1</v>
      </c>
      <c r="R233" s="6" t="e">
        <f t="shared" si="81"/>
        <v>#N/A</v>
      </c>
      <c r="S233" s="6" t="e">
        <f t="shared" si="82"/>
        <v>#N/A</v>
      </c>
      <c r="T233" s="6" t="e">
        <f t="shared" si="83"/>
        <v>#N/A</v>
      </c>
      <c r="U233" s="6" t="e">
        <f t="shared" si="84"/>
        <v>#N/A</v>
      </c>
      <c r="V233" s="8" cm="1">
        <f t="array" ref="V233">IF(M233=0,0,IF(OR($DV$4=3,$DV$4=4),0,IF($DV$4=1,INDEX($DI$7:$DI$15,SUM(IF(M233&lt;$DH$7:$DH$15=TRUE,1,0))+1),VLOOKUP(M233,$DK$7:$DL$107,2,FALSE))))</f>
        <v>0</v>
      </c>
      <c r="W233" s="6" t="e">
        <f t="shared" si="73"/>
        <v>#N/A</v>
      </c>
      <c r="X233" s="65" cm="1">
        <f t="array" aca="1" ref="X233" ca="1">SUM(IF((IF(E233=0,INDIRECT(_xlfn.CONCAT($CQ$1,MATCH(F233,$CP$7:$CP$100,0)+6)):INDIRECT(_xlfn.CONCAT($CQ$1,MATCH(F233,$CP$7:$CP$100,0)+6+SUM(IF((F233=$CP$7:$CP$59)=TRUE,1,0))-1)),INDIRECT(_xlfn.CONCAT($CM$1,MATCH(E233,$CL$7:$CL$100,0)+6)):INDIRECT(_xlfn.CONCAT($CM$1,MATCH(E233,$CL$7:$CL$100,0)+6+SUM(IF((E233=$CL$7:$CL$59)=TRUE,1,0))-1)))*$S$3*$Q233)=0,0,1))</f>
        <v>2</v>
      </c>
      <c r="Y233" s="65" t="e" cm="1">
        <f t="array" aca="1" ref="Y233" ca="1">SUM(IF((TRANSPOSE(MMULT(MMULT(_xlfn.MUNIT(X233),IF(ROUND(MMULT(IF(E233=0,INDIRECT(_xlfn.CONCAT($CQ$1,MATCH(F233,$CP$7:$CP$100,0)+6)):INDIRECT(_xlfn.CONCAT($CQ$1,MATCH(F233,$CP$7:$CP$100,0)+6+SUM(IF((F233=$CP$7:$CP$59)=TRUE,1,0))-1)),INDIRECT(_xlfn.CONCAT($CM$1,MATCH(E233,$CL$7:$CL$100,0)+6)):INDIRECT(_xlfn.CONCAT($CM$1,MATCH(E233,$CL$7:$CL$100,0)+6+SUM(IF((E233=$CL$7:$CL$59)=TRUE,1,0))-1)))*$S$3*$Q233,1/TRANSPOSE(W233-INDIRECT(_xlfn.CONCAT($CI$1,MATCH(D233,$CH$7:$CH$100,0)+6)):INDIRECT(_xlfn.CONCAT($CI$1,MATCH(D233,$CH$7:$CH$100,0)+6+SUM(IF((D233=$CH$7:$CH$59)=TRUE,1,0))-1))*$R$3)),1)=1,1,0)),W233-INDIRECT(_xlfn.CONCAT($CI$1,MATCH(D233,$CH$7:$CH$100,0)+6)):INDIRECT(_xlfn.CONCAT($CI$1,MATCH(D233,$CH$7:$CH$100,0)+6+SUM(IF((D233=$CH$7:$CH$59)=TRUE,1,0))-1))*$R$3)))=0,0,1))</f>
        <v>#N/A</v>
      </c>
      <c r="Z233" s="65"/>
      <c r="AA233" s="65" t="str" cm="1">
        <f t="array" aca="1" ref="AA233" ca="1">IFERROR(ROUND(IF(_xlfn._xlws.SORT(TRANSPOSE(MMULT(MMULT(_xlfn.MUNIT(X233),IF(ROUND(MMULT(IF(E233=0,IF($DW$4=1,INDIRECT(_xlfn.CONCAT($CY$1,MATCH(F233,$CX$7:$CX$100,0)+6)):INDIRECT(_xlfn.CONCAT($CY$1,MATCH(F233,$CX$7:$CX$100,0)+6+SUM(IF((F233=$CX$7:$CX$59)=TRUE,1,0))-1)),INDIRECT(_xlfn.CONCAT($CQ$1,MATCH(F233,$CP$7:$CP$100,0)+6)):INDIRECT(_xlfn.CONCAT($CQ$1,MATCH(F233,$CP$7:$CP$100,0)+6+SUM(IF((F233=$CP$7:$CP$59)=TRUE,1,0))-1))),IF(OR($DW$4=2,$DW$4=3),INDIRECT(_xlfn.CONCAT($CU$1,MATCH(E233,$CT$7:$CT$100,0)+6)):INDIRECT(_xlfn.CONCAT($CU$1,MATCH(E233,$CT$7:$CT$100,0)+6+SUM(IF((E233=$CT$7:$CT$59)=TRUE,1,0))-1)),INDIRECT(_xlfn.CONCAT($CM$1,MATCH(E233,$CL$7:$CL$100,0)+6)):INDIRECT(_xlfn.CONCAT($CM$1,MATCH(E233,$CL$7:$CL$100,0)+6+SUM(IF((E233=$CL$7:$CL$59)=TRUE,1,0))-1))))*$S$3*IF(AND($DV$4=4,F233=0),1.1,1),1/TRANSPOSE(W233-INDIRECT(_xlfn.CONCAT($CI$1,MATCH(D233,$CH$7:$CH$100,0)+6)):INDIRECT(_xlfn.CONCAT($CI$1,MATCH(D233,$CH$7:$CH$100,0)+6+SUM(IF((D233=$CH$7:$CH$59)=TRUE,1,0))-1))*$R$3)),3)=1,1,0)),W233-INDIRECT(_xlfn.CONCAT($CI$1,MATCH(D233,$CH$7:$CH$100,0)+6)):INDIRECT(_xlfn.CONCAT($CI$1,MATCH(D233,$CH$7:$CH$100,0)+6+SUM(IF((D233=$CH$7:$CH$59)=TRUE,1,0))-1))*$R$3))/($S$3*$Q233),1,-1,TRUE)=0,"",_xlfn._xlws.SORT(TRANSPOSE(MMULT(MMULT(_xlfn.MUNIT(X233),IF(ROUND(MMULT(IF(E233=0,IF($DW$4=1,INDIRECT(_xlfn.CONCAT($CY$1,MATCH(F233,$CX$7:$CX$100,0)+6)):INDIRECT(_xlfn.CONCAT($CY$1,MATCH(F233,$CX$7:$CX$100,0)+6+SUM(IF((F233=$CX$7:$CX$59)=TRUE,1,0))-1)),INDIRECT(_xlfn.CONCAT($CQ$1,MATCH(F233,$CP$7:$CP$100,0)+6)):INDIRECT(_xlfn.CONCAT($CQ$1,MATCH(F233,$CP$7:$CP$100,0)+6+SUM(IF((F233=$CP$7:$CP$59)=TRUE,1,0))-1))),IF(OR($DW$4=2,$DW$4=3),INDIRECT(_xlfn.CONCAT($CU$1,MATCH(E233,$CT$7:$CT$100,0)+6)):INDIRECT(_xlfn.CONCAT($CU$1,MATCH(E233,$CT$7:$CT$100,0)+6+SUM(IF((E233=$CT$7:$CT$59)=TRUE,1,0))-1)),INDIRECT(_xlfn.CONCAT($CM$1,MATCH(E233,$CL$7:$CL$100,0)+6)):INDIRECT(_xlfn.CONCAT($CM$1,MATCH(E233,$CL$7:$CL$100,0)+6+SUM(IF((E233=$CL$7:$CL$59)=TRUE,1,0))-1))))*$S$3*IF(AND($DV$4=4,F233=0),1.1,1),1/TRANSPOSE(W233-INDIRECT(_xlfn.CONCAT($CI$1,MATCH(D233,$CH$7:$CH$100,0)+6)):INDIRECT(_xlfn.CONCAT($CI$1,MATCH(D233,$CH$7:$CH$100,0)+6+SUM(IF((D233=$CH$7:$CH$59)=TRUE,1,0))-1))*$R$3)),3)=1,1,0)),W233-INDIRECT(_xlfn.CONCAT($CI$1,MATCH(D233,$CH$7:$CH$100,0)+6)):INDIRECT(_xlfn.CONCAT($CI$1,MATCH(D233,$CH$7:$CH$100,0)+6+SUM(IF((D233=$CH$7:$CH$59)=TRUE,1,0))-1))*$R$3))/($S$3*$Q233),1,-1,TRUE)),1),"")</f>
        <v/>
      </c>
      <c r="AB233" s="65"/>
      <c r="AC233" s="65"/>
      <c r="AD233" s="65"/>
      <c r="AE233" s="65"/>
      <c r="AF233" s="65"/>
      <c r="AG233" s="65"/>
      <c r="AH233" s="65"/>
      <c r="AI233" s="6"/>
      <c r="AJ233" s="28" t="str">
        <f t="shared" ca="1" si="85"/>
        <v/>
      </c>
      <c r="AK233" s="29" t="str">
        <f t="shared" si="86"/>
        <v/>
      </c>
      <c r="AL233" s="29" t="str">
        <f t="shared" si="87"/>
        <v/>
      </c>
      <c r="AM233" s="29" t="str">
        <f t="shared" si="88"/>
        <v/>
      </c>
      <c r="AN233" s="112" t="str">
        <f t="shared" si="89"/>
        <v/>
      </c>
      <c r="AO233" s="28" t="str">
        <f t="shared" ca="1" si="76"/>
        <v/>
      </c>
      <c r="AP233" s="29" t="str">
        <f t="shared" si="77"/>
        <v/>
      </c>
      <c r="AQ233" s="29" t="str">
        <f t="shared" si="78"/>
        <v/>
      </c>
      <c r="AR233" s="29" t="str">
        <f t="shared" si="79"/>
        <v/>
      </c>
      <c r="AS233" s="30" t="str">
        <f t="shared" si="80"/>
        <v/>
      </c>
      <c r="AT233" s="6"/>
      <c r="AU233" s="20"/>
      <c r="AV233" s="20"/>
      <c r="AW233" s="44">
        <f t="shared" si="90"/>
        <v>12</v>
      </c>
      <c r="AX233" s="35" t="e">
        <f t="shared" si="91"/>
        <v>#N/A</v>
      </c>
      <c r="AY233" s="35" t="e" cm="1">
        <f t="array" ref="AY233">_xlfn.XMATCH(1,IF(IF((AU233=$DP$24:$EO$24)=TRUE,1,0)+IF((AV233=$DP$25:$EO$25)=TRUE,1,0)=2,1,0))</f>
        <v>#N/A</v>
      </c>
      <c r="AZ233" s="35" t="str" cm="1">
        <f t="array" aca="1" ref="AZ233:BD233" ca="1">AJ233:AN233</f>
        <v/>
      </c>
      <c r="BA233" s="35" t="str">
        <f ca="1"/>
        <v/>
      </c>
      <c r="BB233" s="35" t="str">
        <f ca="1"/>
        <v/>
      </c>
      <c r="BC233" s="35" t="str">
        <f ca="1"/>
        <v/>
      </c>
      <c r="BD233" s="35" t="str">
        <f ca="1"/>
        <v/>
      </c>
      <c r="BE233" s="35">
        <f t="shared" si="92"/>
        <v>0</v>
      </c>
      <c r="BF233" s="35" t="e" cm="1">
        <f t="array" ref="BF233">IF(AND(BE233=1,AX233&lt;&gt;1),VLOOKUP(E233,변환표준점수!$H$8:$O$60,_xlfn.XMATCH('표점 계산기'!$AU233,변환표준점수!$I$6:$O$6)+1,FALSE),IF(AND($E233=0,$DW$4=1),INDEX($CQ$7:$CQ$73,SUM(IF(AO233=$CY$7:$CY$59,ROW($A$1:$A$50),0))),IF(AND($E233&lt;&gt;0,$DW$4&lt;&gt;1),INDEX($CM$7:$CM$73,SUM(IF(AO233=$CU$7:$CU$59,ROW($A$1:$A$50),0))),AO233:AS233)))</f>
        <v>#N/A</v>
      </c>
      <c r="BG233" s="35"/>
      <c r="BH233" s="35"/>
      <c r="BI233" s="35"/>
      <c r="BJ233" s="35"/>
      <c r="BK233" s="35" t="e">
        <f>VLOOKUP(G233,변환표준점수!$X$8:$AM$16,_xlfn.XMATCH(AU233,변환표준점수!$Y$5:$AM$5)+IF(OR(AW233=6,AW233=7,AW233=10,AW233=11),IF(AX233=1,0,1),0)+1,FALSE)</f>
        <v>#N/A</v>
      </c>
      <c r="BL233" s="35" t="e">
        <f>VLOOKUP(H233,변환표준점수!$AO$8:$BE$16,_xlfn.XMATCH(AU233,변환표준점수!$AP$5:$BE$5)+IF(OR(AW233=3,AW233=6,AW233=8,AW233=9,AW233=10),IF(AX233=1,0,1),0)+1,FALSE)</f>
        <v>#N/A</v>
      </c>
      <c r="BM233" s="35" t="e">
        <f>IF(I233=0,VLOOKUP(K233,변환표준점수!$BU$8:$CF$62,'표점 계산기'!$AW233+1,FALSE),VLOOKUP(I233,변환표준점수!$BH$8:$BS$62,'표점 계산기'!$AW233+1,FALSE))</f>
        <v>#N/A</v>
      </c>
      <c r="BN233" s="35" t="e">
        <f>IF(J233=0,VLOOKUP(L233,변환표준점수!$BU$8:$CF$62,'표점 계산기'!$AW233+1,FALSE),VLOOKUP(J233,변환표준점수!$BH$8:$BS$62,'표점 계산기'!$AW233+1,FALSE))</f>
        <v>#N/A</v>
      </c>
      <c r="BO233" s="35" cm="1">
        <f t="array" ref="BO233">IF(M233=0,0,IF(OR(AW233=3,AW233=4),0,IF(AW233=1,INDEX($DI$7:$DI$15,SUM(IF(M233&lt;$DH$7:$DH$15=TRUE,1,0))+1),VLOOKUP(M233,변환표준점수!$BH$8:$BS$62,'표점 계산기'!AW233+1,FALSE))))</f>
        <v>0</v>
      </c>
      <c r="BP233" s="35" t="e" cm="1">
        <f t="array" ref="BP233">INDEX($DP$24:$EO$31,COLUMN(C228),$AY233)</f>
        <v>#N/A</v>
      </c>
      <c r="BQ233" s="35" t="e" cm="1">
        <f t="array" ref="BQ233">INDEX($DP$24:$EO$31,COLUMN(D228),$AY233)</f>
        <v>#N/A</v>
      </c>
      <c r="BR233" s="35" t="e" cm="1">
        <f t="array" ref="BR233">INDEX($DP$24:$EO$31,COLUMN(E228),$AY233)</f>
        <v>#N/A</v>
      </c>
      <c r="BS233" s="35" t="e" cm="1">
        <f t="array" ref="BS233">INDEX($DP$24:$EO$31,COLUMN(F228),$AY233)</f>
        <v>#N/A</v>
      </c>
      <c r="BT233" s="35" t="e" cm="1">
        <f t="array" ref="BT233">INDEX($DP$24:$EO$31,COLUMN(G228),$AY233)</f>
        <v>#N/A</v>
      </c>
      <c r="BU233" s="35" t="e" cm="1">
        <f t="array" ref="BU233">INDEX($DP$24:$EO$31,COLUMN(H228),$AY233)</f>
        <v>#N/A</v>
      </c>
      <c r="BV233" s="59" t="str" cm="1">
        <f t="array" aca="1" ref="BV233:BZ233" ca="1">IFERROR(ROUND(IF(IFERROR(BF233:BJ233/BF233:BJ233,0)=1,(IFERROR(AZ233:BD233*BP233,0)+IFERROR(BF233:BJ233*BQ233,0)+(SUM(BM233:BO233)-MIN(BM233:BO233))*BR233+BK233*BS233+BL233*BT233)*BU233+BK233*(1-BS233)+BL233*(1-BT233)+IF(AW233=1,BO233,0),""),2),"")</f>
        <v/>
      </c>
      <c r="BW233" s="48" t="str">
        <f ca="1"/>
        <v/>
      </c>
      <c r="BX233" s="48" t="str">
        <f ca="1"/>
        <v/>
      </c>
      <c r="BY233" s="48" t="str">
        <f ca="1"/>
        <v/>
      </c>
      <c r="BZ233" s="60" t="str">
        <f ca="1"/>
        <v/>
      </c>
      <c r="CA233" s="6"/>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6"/>
      <c r="DV233" s="6"/>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row>
    <row r="234" spans="1:162" x14ac:dyDescent="0.3">
      <c r="A234" s="5"/>
      <c r="B234" s="17" t="str">
        <f t="shared" si="74"/>
        <v/>
      </c>
      <c r="C234" s="23"/>
      <c r="D234" s="23"/>
      <c r="E234" s="23"/>
      <c r="F234" s="23"/>
      <c r="G234" s="23"/>
      <c r="H234" s="24"/>
      <c r="I234" s="24"/>
      <c r="J234" s="24"/>
      <c r="K234" s="24"/>
      <c r="L234" s="24"/>
      <c r="M234" s="24"/>
      <c r="N234" s="23"/>
      <c r="O234" s="24"/>
      <c r="P234" s="6"/>
      <c r="Q234" s="65">
        <f t="shared" si="75"/>
        <v>1</v>
      </c>
      <c r="R234" s="6" t="e">
        <f t="shared" si="81"/>
        <v>#N/A</v>
      </c>
      <c r="S234" s="6" t="e">
        <f t="shared" si="82"/>
        <v>#N/A</v>
      </c>
      <c r="T234" s="6" t="e">
        <f t="shared" si="83"/>
        <v>#N/A</v>
      </c>
      <c r="U234" s="6" t="e">
        <f t="shared" si="84"/>
        <v>#N/A</v>
      </c>
      <c r="V234" s="8" cm="1">
        <f t="array" ref="V234">IF(M234=0,0,IF(OR($DV$4=3,$DV$4=4),0,IF($DV$4=1,INDEX($DI$7:$DI$15,SUM(IF(M234&lt;$DH$7:$DH$15=TRUE,1,0))+1),VLOOKUP(M234,$DK$7:$DL$107,2,FALSE))))</f>
        <v>0</v>
      </c>
      <c r="W234" s="6" t="e">
        <f t="shared" si="73"/>
        <v>#N/A</v>
      </c>
      <c r="X234" s="65" cm="1">
        <f t="array" aca="1" ref="X234" ca="1">SUM(IF((IF(E234=0,INDIRECT(_xlfn.CONCAT($CQ$1,MATCH(F234,$CP$7:$CP$100,0)+6)):INDIRECT(_xlfn.CONCAT($CQ$1,MATCH(F234,$CP$7:$CP$100,0)+6+SUM(IF((F234=$CP$7:$CP$59)=TRUE,1,0))-1)),INDIRECT(_xlfn.CONCAT($CM$1,MATCH(E234,$CL$7:$CL$100,0)+6)):INDIRECT(_xlfn.CONCAT($CM$1,MATCH(E234,$CL$7:$CL$100,0)+6+SUM(IF((E234=$CL$7:$CL$59)=TRUE,1,0))-1)))*$S$3*$Q234)=0,0,1))</f>
        <v>2</v>
      </c>
      <c r="Y234" s="65" t="e" cm="1">
        <f t="array" aca="1" ref="Y234" ca="1">SUM(IF((TRANSPOSE(MMULT(MMULT(_xlfn.MUNIT(X234),IF(ROUND(MMULT(IF(E234=0,INDIRECT(_xlfn.CONCAT($CQ$1,MATCH(F234,$CP$7:$CP$100,0)+6)):INDIRECT(_xlfn.CONCAT($CQ$1,MATCH(F234,$CP$7:$CP$100,0)+6+SUM(IF((F234=$CP$7:$CP$59)=TRUE,1,0))-1)),INDIRECT(_xlfn.CONCAT($CM$1,MATCH(E234,$CL$7:$CL$100,0)+6)):INDIRECT(_xlfn.CONCAT($CM$1,MATCH(E234,$CL$7:$CL$100,0)+6+SUM(IF((E234=$CL$7:$CL$59)=TRUE,1,0))-1)))*$S$3*$Q234,1/TRANSPOSE(W234-INDIRECT(_xlfn.CONCAT($CI$1,MATCH(D234,$CH$7:$CH$100,0)+6)):INDIRECT(_xlfn.CONCAT($CI$1,MATCH(D234,$CH$7:$CH$100,0)+6+SUM(IF((D234=$CH$7:$CH$59)=TRUE,1,0))-1))*$R$3)),1)=1,1,0)),W234-INDIRECT(_xlfn.CONCAT($CI$1,MATCH(D234,$CH$7:$CH$100,0)+6)):INDIRECT(_xlfn.CONCAT($CI$1,MATCH(D234,$CH$7:$CH$100,0)+6+SUM(IF((D234=$CH$7:$CH$59)=TRUE,1,0))-1))*$R$3)))=0,0,1))</f>
        <v>#N/A</v>
      </c>
      <c r="Z234" s="65"/>
      <c r="AA234" s="65" t="str" cm="1">
        <f t="array" aca="1" ref="AA234" ca="1">IFERROR(ROUND(IF(_xlfn._xlws.SORT(TRANSPOSE(MMULT(MMULT(_xlfn.MUNIT(X234),IF(ROUND(MMULT(IF(E234=0,IF($DW$4=1,INDIRECT(_xlfn.CONCAT($CY$1,MATCH(F234,$CX$7:$CX$100,0)+6)):INDIRECT(_xlfn.CONCAT($CY$1,MATCH(F234,$CX$7:$CX$100,0)+6+SUM(IF((F234=$CX$7:$CX$59)=TRUE,1,0))-1)),INDIRECT(_xlfn.CONCAT($CQ$1,MATCH(F234,$CP$7:$CP$100,0)+6)):INDIRECT(_xlfn.CONCAT($CQ$1,MATCH(F234,$CP$7:$CP$100,0)+6+SUM(IF((F234=$CP$7:$CP$59)=TRUE,1,0))-1))),IF(OR($DW$4=2,$DW$4=3),INDIRECT(_xlfn.CONCAT($CU$1,MATCH(E234,$CT$7:$CT$100,0)+6)):INDIRECT(_xlfn.CONCAT($CU$1,MATCH(E234,$CT$7:$CT$100,0)+6+SUM(IF((E234=$CT$7:$CT$59)=TRUE,1,0))-1)),INDIRECT(_xlfn.CONCAT($CM$1,MATCH(E234,$CL$7:$CL$100,0)+6)):INDIRECT(_xlfn.CONCAT($CM$1,MATCH(E234,$CL$7:$CL$100,0)+6+SUM(IF((E234=$CL$7:$CL$59)=TRUE,1,0))-1))))*$S$3*IF(AND($DV$4=4,F234=0),1.1,1),1/TRANSPOSE(W234-INDIRECT(_xlfn.CONCAT($CI$1,MATCH(D234,$CH$7:$CH$100,0)+6)):INDIRECT(_xlfn.CONCAT($CI$1,MATCH(D234,$CH$7:$CH$100,0)+6+SUM(IF((D234=$CH$7:$CH$59)=TRUE,1,0))-1))*$R$3)),3)=1,1,0)),W234-INDIRECT(_xlfn.CONCAT($CI$1,MATCH(D234,$CH$7:$CH$100,0)+6)):INDIRECT(_xlfn.CONCAT($CI$1,MATCH(D234,$CH$7:$CH$100,0)+6+SUM(IF((D234=$CH$7:$CH$59)=TRUE,1,0))-1))*$R$3))/($S$3*$Q234),1,-1,TRUE)=0,"",_xlfn._xlws.SORT(TRANSPOSE(MMULT(MMULT(_xlfn.MUNIT(X234),IF(ROUND(MMULT(IF(E234=0,IF($DW$4=1,INDIRECT(_xlfn.CONCAT($CY$1,MATCH(F234,$CX$7:$CX$100,0)+6)):INDIRECT(_xlfn.CONCAT($CY$1,MATCH(F234,$CX$7:$CX$100,0)+6+SUM(IF((F234=$CX$7:$CX$59)=TRUE,1,0))-1)),INDIRECT(_xlfn.CONCAT($CQ$1,MATCH(F234,$CP$7:$CP$100,0)+6)):INDIRECT(_xlfn.CONCAT($CQ$1,MATCH(F234,$CP$7:$CP$100,0)+6+SUM(IF((F234=$CP$7:$CP$59)=TRUE,1,0))-1))),IF(OR($DW$4=2,$DW$4=3),INDIRECT(_xlfn.CONCAT($CU$1,MATCH(E234,$CT$7:$CT$100,0)+6)):INDIRECT(_xlfn.CONCAT($CU$1,MATCH(E234,$CT$7:$CT$100,0)+6+SUM(IF((E234=$CT$7:$CT$59)=TRUE,1,0))-1)),INDIRECT(_xlfn.CONCAT($CM$1,MATCH(E234,$CL$7:$CL$100,0)+6)):INDIRECT(_xlfn.CONCAT($CM$1,MATCH(E234,$CL$7:$CL$100,0)+6+SUM(IF((E234=$CL$7:$CL$59)=TRUE,1,0))-1))))*$S$3*IF(AND($DV$4=4,F234=0),1.1,1),1/TRANSPOSE(W234-INDIRECT(_xlfn.CONCAT($CI$1,MATCH(D234,$CH$7:$CH$100,0)+6)):INDIRECT(_xlfn.CONCAT($CI$1,MATCH(D234,$CH$7:$CH$100,0)+6+SUM(IF((D234=$CH$7:$CH$59)=TRUE,1,0))-1))*$R$3)),3)=1,1,0)),W234-INDIRECT(_xlfn.CONCAT($CI$1,MATCH(D234,$CH$7:$CH$100,0)+6)):INDIRECT(_xlfn.CONCAT($CI$1,MATCH(D234,$CH$7:$CH$100,0)+6+SUM(IF((D234=$CH$7:$CH$59)=TRUE,1,0))-1))*$R$3))/($S$3*$Q234),1,-1,TRUE)),1),"")</f>
        <v/>
      </c>
      <c r="AB234" s="65"/>
      <c r="AC234" s="65"/>
      <c r="AD234" s="65"/>
      <c r="AE234" s="65"/>
      <c r="AF234" s="65"/>
      <c r="AG234" s="65"/>
      <c r="AH234" s="65"/>
      <c r="AI234" s="6"/>
      <c r="AJ234" s="28" t="str">
        <f t="shared" ca="1" si="85"/>
        <v/>
      </c>
      <c r="AK234" s="29" t="str">
        <f t="shared" si="86"/>
        <v/>
      </c>
      <c r="AL234" s="29" t="str">
        <f t="shared" si="87"/>
        <v/>
      </c>
      <c r="AM234" s="29" t="str">
        <f t="shared" si="88"/>
        <v/>
      </c>
      <c r="AN234" s="112" t="str">
        <f t="shared" si="89"/>
        <v/>
      </c>
      <c r="AO234" s="28" t="str">
        <f t="shared" ca="1" si="76"/>
        <v/>
      </c>
      <c r="AP234" s="29" t="str">
        <f t="shared" si="77"/>
        <v/>
      </c>
      <c r="AQ234" s="29" t="str">
        <f t="shared" si="78"/>
        <v/>
      </c>
      <c r="AR234" s="29" t="str">
        <f t="shared" si="79"/>
        <v/>
      </c>
      <c r="AS234" s="30" t="str">
        <f t="shared" si="80"/>
        <v/>
      </c>
      <c r="AT234" s="6"/>
      <c r="AU234" s="20"/>
      <c r="AV234" s="20"/>
      <c r="AW234" s="44">
        <f t="shared" si="90"/>
        <v>12</v>
      </c>
      <c r="AX234" s="35" t="e">
        <f t="shared" si="91"/>
        <v>#N/A</v>
      </c>
      <c r="AY234" s="35" t="e" cm="1">
        <f t="array" ref="AY234">_xlfn.XMATCH(1,IF(IF((AU234=$DP$24:$EO$24)=TRUE,1,0)+IF((AV234=$DP$25:$EO$25)=TRUE,1,0)=2,1,0))</f>
        <v>#N/A</v>
      </c>
      <c r="AZ234" s="35" t="str" cm="1">
        <f t="array" aca="1" ref="AZ234:BD234" ca="1">AJ234:AN234</f>
        <v/>
      </c>
      <c r="BA234" s="35" t="str">
        <f ca="1"/>
        <v/>
      </c>
      <c r="BB234" s="35" t="str">
        <f ca="1"/>
        <v/>
      </c>
      <c r="BC234" s="35" t="str">
        <f ca="1"/>
        <v/>
      </c>
      <c r="BD234" s="35" t="str">
        <f ca="1"/>
        <v/>
      </c>
      <c r="BE234" s="35">
        <f t="shared" si="92"/>
        <v>0</v>
      </c>
      <c r="BF234" s="35" t="e" cm="1">
        <f t="array" ref="BF234">IF(AND(BE234=1,AX234&lt;&gt;1),VLOOKUP(E234,변환표준점수!$H$8:$O$60,_xlfn.XMATCH('표점 계산기'!$AU234,변환표준점수!$I$6:$O$6)+1,FALSE),IF(AND($E234=0,$DW$4=1),INDEX($CQ$7:$CQ$73,SUM(IF(AO234=$CY$7:$CY$59,ROW($A$1:$A$50),0))),IF(AND($E234&lt;&gt;0,$DW$4&lt;&gt;1),INDEX($CM$7:$CM$73,SUM(IF(AO234=$CU$7:$CU$59,ROW($A$1:$A$50),0))),AO234:AS234)))</f>
        <v>#N/A</v>
      </c>
      <c r="BG234" s="35"/>
      <c r="BH234" s="35"/>
      <c r="BI234" s="35"/>
      <c r="BJ234" s="35"/>
      <c r="BK234" s="35" t="e">
        <f>VLOOKUP(G234,변환표준점수!$X$8:$AM$16,_xlfn.XMATCH(AU234,변환표준점수!$Y$5:$AM$5)+IF(OR(AW234=6,AW234=7,AW234=10,AW234=11),IF(AX234=1,0,1),0)+1,FALSE)</f>
        <v>#N/A</v>
      </c>
      <c r="BL234" s="35" t="e">
        <f>VLOOKUP(H234,변환표준점수!$AO$8:$BE$16,_xlfn.XMATCH(AU234,변환표준점수!$AP$5:$BE$5)+IF(OR(AW234=3,AW234=6,AW234=8,AW234=9,AW234=10),IF(AX234=1,0,1),0)+1,FALSE)</f>
        <v>#N/A</v>
      </c>
      <c r="BM234" s="35" t="e">
        <f>IF(I234=0,VLOOKUP(K234,변환표준점수!$BU$8:$CF$62,'표점 계산기'!$AW234+1,FALSE),VLOOKUP(I234,변환표준점수!$BH$8:$BS$62,'표점 계산기'!$AW234+1,FALSE))</f>
        <v>#N/A</v>
      </c>
      <c r="BN234" s="35" t="e">
        <f>IF(J234=0,VLOOKUP(L234,변환표준점수!$BU$8:$CF$62,'표점 계산기'!$AW234+1,FALSE),VLOOKUP(J234,변환표준점수!$BH$8:$BS$62,'표점 계산기'!$AW234+1,FALSE))</f>
        <v>#N/A</v>
      </c>
      <c r="BO234" s="35" cm="1">
        <f t="array" ref="BO234">IF(M234=0,0,IF(OR(AW234=3,AW234=4),0,IF(AW234=1,INDEX($DI$7:$DI$15,SUM(IF(M234&lt;$DH$7:$DH$15=TRUE,1,0))+1),VLOOKUP(M234,변환표준점수!$BH$8:$BS$62,'표점 계산기'!AW234+1,FALSE))))</f>
        <v>0</v>
      </c>
      <c r="BP234" s="35" t="e" cm="1">
        <f t="array" ref="BP234">INDEX($DP$24:$EO$31,COLUMN(C229),$AY234)</f>
        <v>#N/A</v>
      </c>
      <c r="BQ234" s="35" t="e" cm="1">
        <f t="array" ref="BQ234">INDEX($DP$24:$EO$31,COLUMN(D229),$AY234)</f>
        <v>#N/A</v>
      </c>
      <c r="BR234" s="35" t="e" cm="1">
        <f t="array" ref="BR234">INDEX($DP$24:$EO$31,COLUMN(E229),$AY234)</f>
        <v>#N/A</v>
      </c>
      <c r="BS234" s="35" t="e" cm="1">
        <f t="array" ref="BS234">INDEX($DP$24:$EO$31,COLUMN(F229),$AY234)</f>
        <v>#N/A</v>
      </c>
      <c r="BT234" s="35" t="e" cm="1">
        <f t="array" ref="BT234">INDEX($DP$24:$EO$31,COLUMN(G229),$AY234)</f>
        <v>#N/A</v>
      </c>
      <c r="BU234" s="35" t="e" cm="1">
        <f t="array" ref="BU234">INDEX($DP$24:$EO$31,COLUMN(H229),$AY234)</f>
        <v>#N/A</v>
      </c>
      <c r="BV234" s="59" t="str" cm="1">
        <f t="array" aca="1" ref="BV234:BZ234" ca="1">IFERROR(ROUND(IF(IFERROR(BF234:BJ234/BF234:BJ234,0)=1,(IFERROR(AZ234:BD234*BP234,0)+IFERROR(BF234:BJ234*BQ234,0)+(SUM(BM234:BO234)-MIN(BM234:BO234))*BR234+BK234*BS234+BL234*BT234)*BU234+BK234*(1-BS234)+BL234*(1-BT234)+IF(AW234=1,BO234,0),""),2),"")</f>
        <v/>
      </c>
      <c r="BW234" s="48" t="str">
        <f ca="1"/>
        <v/>
      </c>
      <c r="BX234" s="48" t="str">
        <f ca="1"/>
        <v/>
      </c>
      <c r="BY234" s="48" t="str">
        <f ca="1"/>
        <v/>
      </c>
      <c r="BZ234" s="60" t="str">
        <f ca="1"/>
        <v/>
      </c>
      <c r="CA234" s="6"/>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6"/>
      <c r="DV234" s="6"/>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row>
    <row r="235" spans="1:162" x14ac:dyDescent="0.3">
      <c r="A235" s="5"/>
      <c r="B235" s="17" t="str">
        <f t="shared" si="74"/>
        <v/>
      </c>
      <c r="C235" s="23"/>
      <c r="D235" s="23"/>
      <c r="E235" s="23"/>
      <c r="F235" s="23"/>
      <c r="G235" s="23"/>
      <c r="H235" s="24"/>
      <c r="I235" s="24"/>
      <c r="J235" s="24"/>
      <c r="K235" s="24"/>
      <c r="L235" s="24"/>
      <c r="M235" s="24"/>
      <c r="N235" s="23"/>
      <c r="O235" s="24"/>
      <c r="P235" s="6"/>
      <c r="Q235" s="65">
        <f t="shared" si="75"/>
        <v>1</v>
      </c>
      <c r="R235" s="6" t="e">
        <f t="shared" si="81"/>
        <v>#N/A</v>
      </c>
      <c r="S235" s="6" t="e">
        <f t="shared" si="82"/>
        <v>#N/A</v>
      </c>
      <c r="T235" s="6" t="e">
        <f t="shared" si="83"/>
        <v>#N/A</v>
      </c>
      <c r="U235" s="6" t="e">
        <f t="shared" si="84"/>
        <v>#N/A</v>
      </c>
      <c r="V235" s="8" cm="1">
        <f t="array" ref="V235">IF(M235=0,0,IF(OR($DV$4=3,$DV$4=4),0,IF($DV$4=1,INDEX($DI$7:$DI$15,SUM(IF(M235&lt;$DH$7:$DH$15=TRUE,1,0))+1),VLOOKUP(M235,$DK$7:$DL$107,2,FALSE))))</f>
        <v>0</v>
      </c>
      <c r="W235" s="6" t="e">
        <f t="shared" si="73"/>
        <v>#N/A</v>
      </c>
      <c r="X235" s="65" cm="1">
        <f t="array" aca="1" ref="X235" ca="1">SUM(IF((IF(E235=0,INDIRECT(_xlfn.CONCAT($CQ$1,MATCH(F235,$CP$7:$CP$100,0)+6)):INDIRECT(_xlfn.CONCAT($CQ$1,MATCH(F235,$CP$7:$CP$100,0)+6+SUM(IF((F235=$CP$7:$CP$59)=TRUE,1,0))-1)),INDIRECT(_xlfn.CONCAT($CM$1,MATCH(E235,$CL$7:$CL$100,0)+6)):INDIRECT(_xlfn.CONCAT($CM$1,MATCH(E235,$CL$7:$CL$100,0)+6+SUM(IF((E235=$CL$7:$CL$59)=TRUE,1,0))-1)))*$S$3*$Q235)=0,0,1))</f>
        <v>2</v>
      </c>
      <c r="Y235" s="65" t="e" cm="1">
        <f t="array" aca="1" ref="Y235" ca="1">SUM(IF((TRANSPOSE(MMULT(MMULT(_xlfn.MUNIT(X235),IF(ROUND(MMULT(IF(E235=0,INDIRECT(_xlfn.CONCAT($CQ$1,MATCH(F235,$CP$7:$CP$100,0)+6)):INDIRECT(_xlfn.CONCAT($CQ$1,MATCH(F235,$CP$7:$CP$100,0)+6+SUM(IF((F235=$CP$7:$CP$59)=TRUE,1,0))-1)),INDIRECT(_xlfn.CONCAT($CM$1,MATCH(E235,$CL$7:$CL$100,0)+6)):INDIRECT(_xlfn.CONCAT($CM$1,MATCH(E235,$CL$7:$CL$100,0)+6+SUM(IF((E235=$CL$7:$CL$59)=TRUE,1,0))-1)))*$S$3*$Q235,1/TRANSPOSE(W235-INDIRECT(_xlfn.CONCAT($CI$1,MATCH(D235,$CH$7:$CH$100,0)+6)):INDIRECT(_xlfn.CONCAT($CI$1,MATCH(D235,$CH$7:$CH$100,0)+6+SUM(IF((D235=$CH$7:$CH$59)=TRUE,1,0))-1))*$R$3)),1)=1,1,0)),W235-INDIRECT(_xlfn.CONCAT($CI$1,MATCH(D235,$CH$7:$CH$100,0)+6)):INDIRECT(_xlfn.CONCAT($CI$1,MATCH(D235,$CH$7:$CH$100,0)+6+SUM(IF((D235=$CH$7:$CH$59)=TRUE,1,0))-1))*$R$3)))=0,0,1))</f>
        <v>#N/A</v>
      </c>
      <c r="Z235" s="65"/>
      <c r="AA235" s="65" t="str" cm="1">
        <f t="array" aca="1" ref="AA235" ca="1">IFERROR(ROUND(IF(_xlfn._xlws.SORT(TRANSPOSE(MMULT(MMULT(_xlfn.MUNIT(X235),IF(ROUND(MMULT(IF(E235=0,IF($DW$4=1,INDIRECT(_xlfn.CONCAT($CY$1,MATCH(F235,$CX$7:$CX$100,0)+6)):INDIRECT(_xlfn.CONCAT($CY$1,MATCH(F235,$CX$7:$CX$100,0)+6+SUM(IF((F235=$CX$7:$CX$59)=TRUE,1,0))-1)),INDIRECT(_xlfn.CONCAT($CQ$1,MATCH(F235,$CP$7:$CP$100,0)+6)):INDIRECT(_xlfn.CONCAT($CQ$1,MATCH(F235,$CP$7:$CP$100,0)+6+SUM(IF((F235=$CP$7:$CP$59)=TRUE,1,0))-1))),IF(OR($DW$4=2,$DW$4=3),INDIRECT(_xlfn.CONCAT($CU$1,MATCH(E235,$CT$7:$CT$100,0)+6)):INDIRECT(_xlfn.CONCAT($CU$1,MATCH(E235,$CT$7:$CT$100,0)+6+SUM(IF((E235=$CT$7:$CT$59)=TRUE,1,0))-1)),INDIRECT(_xlfn.CONCAT($CM$1,MATCH(E235,$CL$7:$CL$100,0)+6)):INDIRECT(_xlfn.CONCAT($CM$1,MATCH(E235,$CL$7:$CL$100,0)+6+SUM(IF((E235=$CL$7:$CL$59)=TRUE,1,0))-1))))*$S$3*IF(AND($DV$4=4,F235=0),1.1,1),1/TRANSPOSE(W235-INDIRECT(_xlfn.CONCAT($CI$1,MATCH(D235,$CH$7:$CH$100,0)+6)):INDIRECT(_xlfn.CONCAT($CI$1,MATCH(D235,$CH$7:$CH$100,0)+6+SUM(IF((D235=$CH$7:$CH$59)=TRUE,1,0))-1))*$R$3)),3)=1,1,0)),W235-INDIRECT(_xlfn.CONCAT($CI$1,MATCH(D235,$CH$7:$CH$100,0)+6)):INDIRECT(_xlfn.CONCAT($CI$1,MATCH(D235,$CH$7:$CH$100,0)+6+SUM(IF((D235=$CH$7:$CH$59)=TRUE,1,0))-1))*$R$3))/($S$3*$Q235),1,-1,TRUE)=0,"",_xlfn._xlws.SORT(TRANSPOSE(MMULT(MMULT(_xlfn.MUNIT(X235),IF(ROUND(MMULT(IF(E235=0,IF($DW$4=1,INDIRECT(_xlfn.CONCAT($CY$1,MATCH(F235,$CX$7:$CX$100,0)+6)):INDIRECT(_xlfn.CONCAT($CY$1,MATCH(F235,$CX$7:$CX$100,0)+6+SUM(IF((F235=$CX$7:$CX$59)=TRUE,1,0))-1)),INDIRECT(_xlfn.CONCAT($CQ$1,MATCH(F235,$CP$7:$CP$100,0)+6)):INDIRECT(_xlfn.CONCAT($CQ$1,MATCH(F235,$CP$7:$CP$100,0)+6+SUM(IF((F235=$CP$7:$CP$59)=TRUE,1,0))-1))),IF(OR($DW$4=2,$DW$4=3),INDIRECT(_xlfn.CONCAT($CU$1,MATCH(E235,$CT$7:$CT$100,0)+6)):INDIRECT(_xlfn.CONCAT($CU$1,MATCH(E235,$CT$7:$CT$100,0)+6+SUM(IF((E235=$CT$7:$CT$59)=TRUE,1,0))-1)),INDIRECT(_xlfn.CONCAT($CM$1,MATCH(E235,$CL$7:$CL$100,0)+6)):INDIRECT(_xlfn.CONCAT($CM$1,MATCH(E235,$CL$7:$CL$100,0)+6+SUM(IF((E235=$CL$7:$CL$59)=TRUE,1,0))-1))))*$S$3*IF(AND($DV$4=4,F235=0),1.1,1),1/TRANSPOSE(W235-INDIRECT(_xlfn.CONCAT($CI$1,MATCH(D235,$CH$7:$CH$100,0)+6)):INDIRECT(_xlfn.CONCAT($CI$1,MATCH(D235,$CH$7:$CH$100,0)+6+SUM(IF((D235=$CH$7:$CH$59)=TRUE,1,0))-1))*$R$3)),3)=1,1,0)),W235-INDIRECT(_xlfn.CONCAT($CI$1,MATCH(D235,$CH$7:$CH$100,0)+6)):INDIRECT(_xlfn.CONCAT($CI$1,MATCH(D235,$CH$7:$CH$100,0)+6+SUM(IF((D235=$CH$7:$CH$59)=TRUE,1,0))-1))*$R$3))/($S$3*$Q235),1,-1,TRUE)),1),"")</f>
        <v/>
      </c>
      <c r="AB235" s="65"/>
      <c r="AC235" s="65"/>
      <c r="AD235" s="65"/>
      <c r="AE235" s="65"/>
      <c r="AF235" s="65"/>
      <c r="AG235" s="65"/>
      <c r="AH235" s="65"/>
      <c r="AI235" s="6"/>
      <c r="AJ235" s="28" t="str">
        <f t="shared" ca="1" si="85"/>
        <v/>
      </c>
      <c r="AK235" s="29" t="str">
        <f t="shared" si="86"/>
        <v/>
      </c>
      <c r="AL235" s="29" t="str">
        <f t="shared" si="87"/>
        <v/>
      </c>
      <c r="AM235" s="29" t="str">
        <f t="shared" si="88"/>
        <v/>
      </c>
      <c r="AN235" s="112" t="str">
        <f t="shared" si="89"/>
        <v/>
      </c>
      <c r="AO235" s="28" t="str">
        <f t="shared" ca="1" si="76"/>
        <v/>
      </c>
      <c r="AP235" s="29" t="str">
        <f t="shared" si="77"/>
        <v/>
      </c>
      <c r="AQ235" s="29" t="str">
        <f t="shared" si="78"/>
        <v/>
      </c>
      <c r="AR235" s="29" t="str">
        <f t="shared" si="79"/>
        <v/>
      </c>
      <c r="AS235" s="30" t="str">
        <f t="shared" si="80"/>
        <v/>
      </c>
      <c r="AT235" s="6"/>
      <c r="AU235" s="20"/>
      <c r="AV235" s="20"/>
      <c r="AW235" s="44">
        <f t="shared" si="90"/>
        <v>12</v>
      </c>
      <c r="AX235" s="35" t="e">
        <f t="shared" si="91"/>
        <v>#N/A</v>
      </c>
      <c r="AY235" s="35" t="e" cm="1">
        <f t="array" ref="AY235">_xlfn.XMATCH(1,IF(IF((AU235=$DP$24:$EO$24)=TRUE,1,0)+IF((AV235=$DP$25:$EO$25)=TRUE,1,0)=2,1,0))</f>
        <v>#N/A</v>
      </c>
      <c r="AZ235" s="35" t="str" cm="1">
        <f t="array" aca="1" ref="AZ235:BD235" ca="1">AJ235:AN235</f>
        <v/>
      </c>
      <c r="BA235" s="35" t="str">
        <f ca="1"/>
        <v/>
      </c>
      <c r="BB235" s="35" t="str">
        <f ca="1"/>
        <v/>
      </c>
      <c r="BC235" s="35" t="str">
        <f ca="1"/>
        <v/>
      </c>
      <c r="BD235" s="35" t="str">
        <f ca="1"/>
        <v/>
      </c>
      <c r="BE235" s="35">
        <f t="shared" si="92"/>
        <v>0</v>
      </c>
      <c r="BF235" s="35" t="e" cm="1">
        <f t="array" ref="BF235">IF(AND(BE235=1,AX235&lt;&gt;1),VLOOKUP(E235,변환표준점수!$H$8:$O$60,_xlfn.XMATCH('표점 계산기'!$AU235,변환표준점수!$I$6:$O$6)+1,FALSE),IF(AND($E235=0,$DW$4=1),INDEX($CQ$7:$CQ$73,SUM(IF(AO235=$CY$7:$CY$59,ROW($A$1:$A$50),0))),IF(AND($E235&lt;&gt;0,$DW$4&lt;&gt;1),INDEX($CM$7:$CM$73,SUM(IF(AO235=$CU$7:$CU$59,ROW($A$1:$A$50),0))),AO235:AS235)))</f>
        <v>#N/A</v>
      </c>
      <c r="BG235" s="35"/>
      <c r="BH235" s="35"/>
      <c r="BI235" s="35"/>
      <c r="BJ235" s="35"/>
      <c r="BK235" s="35" t="e">
        <f>VLOOKUP(G235,변환표준점수!$X$8:$AM$16,_xlfn.XMATCH(AU235,변환표준점수!$Y$5:$AM$5)+IF(OR(AW235=6,AW235=7,AW235=10,AW235=11),IF(AX235=1,0,1),0)+1,FALSE)</f>
        <v>#N/A</v>
      </c>
      <c r="BL235" s="35" t="e">
        <f>VLOOKUP(H235,변환표준점수!$AO$8:$BE$16,_xlfn.XMATCH(AU235,변환표준점수!$AP$5:$BE$5)+IF(OR(AW235=3,AW235=6,AW235=8,AW235=9,AW235=10),IF(AX235=1,0,1),0)+1,FALSE)</f>
        <v>#N/A</v>
      </c>
      <c r="BM235" s="35" t="e">
        <f>IF(I235=0,VLOOKUP(K235,변환표준점수!$BU$8:$CF$62,'표점 계산기'!$AW235+1,FALSE),VLOOKUP(I235,변환표준점수!$BH$8:$BS$62,'표점 계산기'!$AW235+1,FALSE))</f>
        <v>#N/A</v>
      </c>
      <c r="BN235" s="35" t="e">
        <f>IF(J235=0,VLOOKUP(L235,변환표준점수!$BU$8:$CF$62,'표점 계산기'!$AW235+1,FALSE),VLOOKUP(J235,변환표준점수!$BH$8:$BS$62,'표점 계산기'!$AW235+1,FALSE))</f>
        <v>#N/A</v>
      </c>
      <c r="BO235" s="35" cm="1">
        <f t="array" ref="BO235">IF(M235=0,0,IF(OR(AW235=3,AW235=4),0,IF(AW235=1,INDEX($DI$7:$DI$15,SUM(IF(M235&lt;$DH$7:$DH$15=TRUE,1,0))+1),VLOOKUP(M235,변환표준점수!$BH$8:$BS$62,'표점 계산기'!AW235+1,FALSE))))</f>
        <v>0</v>
      </c>
      <c r="BP235" s="35" t="e" cm="1">
        <f t="array" ref="BP235">INDEX($DP$24:$EO$31,COLUMN(C230),$AY235)</f>
        <v>#N/A</v>
      </c>
      <c r="BQ235" s="35" t="e" cm="1">
        <f t="array" ref="BQ235">INDEX($DP$24:$EO$31,COLUMN(D230),$AY235)</f>
        <v>#N/A</v>
      </c>
      <c r="BR235" s="35" t="e" cm="1">
        <f t="array" ref="BR235">INDEX($DP$24:$EO$31,COLUMN(E230),$AY235)</f>
        <v>#N/A</v>
      </c>
      <c r="BS235" s="35" t="e" cm="1">
        <f t="array" ref="BS235">INDEX($DP$24:$EO$31,COLUMN(F230),$AY235)</f>
        <v>#N/A</v>
      </c>
      <c r="BT235" s="35" t="e" cm="1">
        <f t="array" ref="BT235">INDEX($DP$24:$EO$31,COLUMN(G230),$AY235)</f>
        <v>#N/A</v>
      </c>
      <c r="BU235" s="35" t="e" cm="1">
        <f t="array" ref="BU235">INDEX($DP$24:$EO$31,COLUMN(H230),$AY235)</f>
        <v>#N/A</v>
      </c>
      <c r="BV235" s="59" t="str" cm="1">
        <f t="array" aca="1" ref="BV235:BZ235" ca="1">IFERROR(ROUND(IF(IFERROR(BF235:BJ235/BF235:BJ235,0)=1,(IFERROR(AZ235:BD235*BP235,0)+IFERROR(BF235:BJ235*BQ235,0)+(SUM(BM235:BO235)-MIN(BM235:BO235))*BR235+BK235*BS235+BL235*BT235)*BU235+BK235*(1-BS235)+BL235*(1-BT235)+IF(AW235=1,BO235,0),""),2),"")</f>
        <v/>
      </c>
      <c r="BW235" s="48" t="str">
        <f ca="1"/>
        <v/>
      </c>
      <c r="BX235" s="48" t="str">
        <f ca="1"/>
        <v/>
      </c>
      <c r="BY235" s="48" t="str">
        <f ca="1"/>
        <v/>
      </c>
      <c r="BZ235" s="60" t="str">
        <f ca="1"/>
        <v/>
      </c>
      <c r="CA235" s="6"/>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6"/>
      <c r="DV235" s="6"/>
      <c r="DW235" s="5"/>
      <c r="DX235" s="5"/>
      <c r="DY235" s="5"/>
      <c r="DZ235" s="5"/>
      <c r="EA235" s="5"/>
      <c r="EB235" s="5"/>
      <c r="EC235" s="5"/>
      <c r="ED235" s="5"/>
      <c r="EE235" s="5"/>
      <c r="EF235" s="5"/>
      <c r="EG235" s="5"/>
      <c r="EH235" s="5"/>
      <c r="EI235" s="5"/>
      <c r="EJ235" s="5"/>
      <c r="EK235" s="5"/>
      <c r="EL235" s="5"/>
      <c r="EM235" s="5"/>
      <c r="EN235" s="5"/>
      <c r="EO235" s="5"/>
      <c r="EP235" s="5"/>
      <c r="EQ235" s="5"/>
      <c r="ER235" s="5"/>
      <c r="ES235" s="5"/>
      <c r="ET235" s="5"/>
      <c r="EU235" s="5"/>
      <c r="EV235" s="5"/>
      <c r="EW235" s="5"/>
      <c r="EX235" s="5"/>
      <c r="EY235" s="5"/>
      <c r="EZ235" s="5"/>
      <c r="FA235" s="5"/>
      <c r="FB235" s="5"/>
      <c r="FC235" s="5"/>
      <c r="FD235" s="5"/>
      <c r="FE235" s="5"/>
      <c r="FF235" s="5"/>
    </row>
    <row r="236" spans="1:162" x14ac:dyDescent="0.3">
      <c r="A236" s="5"/>
      <c r="B236" s="17" t="str">
        <f t="shared" si="74"/>
        <v/>
      </c>
      <c r="C236" s="23"/>
      <c r="D236" s="23"/>
      <c r="E236" s="23"/>
      <c r="F236" s="23"/>
      <c r="G236" s="23"/>
      <c r="H236" s="24"/>
      <c r="I236" s="24"/>
      <c r="J236" s="24"/>
      <c r="K236" s="24"/>
      <c r="L236" s="24"/>
      <c r="M236" s="24"/>
      <c r="N236" s="23"/>
      <c r="O236" s="24"/>
      <c r="P236" s="6"/>
      <c r="Q236" s="65">
        <f t="shared" si="75"/>
        <v>1</v>
      </c>
      <c r="R236" s="6" t="e">
        <f t="shared" si="81"/>
        <v>#N/A</v>
      </c>
      <c r="S236" s="6" t="e">
        <f t="shared" si="82"/>
        <v>#N/A</v>
      </c>
      <c r="T236" s="6" t="e">
        <f t="shared" si="83"/>
        <v>#N/A</v>
      </c>
      <c r="U236" s="6" t="e">
        <f t="shared" si="84"/>
        <v>#N/A</v>
      </c>
      <c r="V236" s="8" cm="1">
        <f t="array" ref="V236">IF(M236=0,0,IF(OR($DV$4=3,$DV$4=4),0,IF($DV$4=1,INDEX($DI$7:$DI$15,SUM(IF(M236&lt;$DH$7:$DH$15=TRUE,1,0))+1),VLOOKUP(M236,$DK$7:$DL$107,2,FALSE))))</f>
        <v>0</v>
      </c>
      <c r="W236" s="6" t="e">
        <f t="shared" si="73"/>
        <v>#N/A</v>
      </c>
      <c r="X236" s="65" cm="1">
        <f t="array" aca="1" ref="X236" ca="1">SUM(IF((IF(E236=0,INDIRECT(_xlfn.CONCAT($CQ$1,MATCH(F236,$CP$7:$CP$100,0)+6)):INDIRECT(_xlfn.CONCAT($CQ$1,MATCH(F236,$CP$7:$CP$100,0)+6+SUM(IF((F236=$CP$7:$CP$59)=TRUE,1,0))-1)),INDIRECT(_xlfn.CONCAT($CM$1,MATCH(E236,$CL$7:$CL$100,0)+6)):INDIRECT(_xlfn.CONCAT($CM$1,MATCH(E236,$CL$7:$CL$100,0)+6+SUM(IF((E236=$CL$7:$CL$59)=TRUE,1,0))-1)))*$S$3*$Q236)=0,0,1))</f>
        <v>2</v>
      </c>
      <c r="Y236" s="65" t="e" cm="1">
        <f t="array" aca="1" ref="Y236" ca="1">SUM(IF((TRANSPOSE(MMULT(MMULT(_xlfn.MUNIT(X236),IF(ROUND(MMULT(IF(E236=0,INDIRECT(_xlfn.CONCAT($CQ$1,MATCH(F236,$CP$7:$CP$100,0)+6)):INDIRECT(_xlfn.CONCAT($CQ$1,MATCH(F236,$CP$7:$CP$100,0)+6+SUM(IF((F236=$CP$7:$CP$59)=TRUE,1,0))-1)),INDIRECT(_xlfn.CONCAT($CM$1,MATCH(E236,$CL$7:$CL$100,0)+6)):INDIRECT(_xlfn.CONCAT($CM$1,MATCH(E236,$CL$7:$CL$100,0)+6+SUM(IF((E236=$CL$7:$CL$59)=TRUE,1,0))-1)))*$S$3*$Q236,1/TRANSPOSE(W236-INDIRECT(_xlfn.CONCAT($CI$1,MATCH(D236,$CH$7:$CH$100,0)+6)):INDIRECT(_xlfn.CONCAT($CI$1,MATCH(D236,$CH$7:$CH$100,0)+6+SUM(IF((D236=$CH$7:$CH$59)=TRUE,1,0))-1))*$R$3)),1)=1,1,0)),W236-INDIRECT(_xlfn.CONCAT($CI$1,MATCH(D236,$CH$7:$CH$100,0)+6)):INDIRECT(_xlfn.CONCAT($CI$1,MATCH(D236,$CH$7:$CH$100,0)+6+SUM(IF((D236=$CH$7:$CH$59)=TRUE,1,0))-1))*$R$3)))=0,0,1))</f>
        <v>#N/A</v>
      </c>
      <c r="Z236" s="65"/>
      <c r="AA236" s="65" t="str" cm="1">
        <f t="array" aca="1" ref="AA236" ca="1">IFERROR(ROUND(IF(_xlfn._xlws.SORT(TRANSPOSE(MMULT(MMULT(_xlfn.MUNIT(X236),IF(ROUND(MMULT(IF(E236=0,IF($DW$4=1,INDIRECT(_xlfn.CONCAT($CY$1,MATCH(F236,$CX$7:$CX$100,0)+6)):INDIRECT(_xlfn.CONCAT($CY$1,MATCH(F236,$CX$7:$CX$100,0)+6+SUM(IF((F236=$CX$7:$CX$59)=TRUE,1,0))-1)),INDIRECT(_xlfn.CONCAT($CQ$1,MATCH(F236,$CP$7:$CP$100,0)+6)):INDIRECT(_xlfn.CONCAT($CQ$1,MATCH(F236,$CP$7:$CP$100,0)+6+SUM(IF((F236=$CP$7:$CP$59)=TRUE,1,0))-1))),IF(OR($DW$4=2,$DW$4=3),INDIRECT(_xlfn.CONCAT($CU$1,MATCH(E236,$CT$7:$CT$100,0)+6)):INDIRECT(_xlfn.CONCAT($CU$1,MATCH(E236,$CT$7:$CT$100,0)+6+SUM(IF((E236=$CT$7:$CT$59)=TRUE,1,0))-1)),INDIRECT(_xlfn.CONCAT($CM$1,MATCH(E236,$CL$7:$CL$100,0)+6)):INDIRECT(_xlfn.CONCAT($CM$1,MATCH(E236,$CL$7:$CL$100,0)+6+SUM(IF((E236=$CL$7:$CL$59)=TRUE,1,0))-1))))*$S$3*IF(AND($DV$4=4,F236=0),1.1,1),1/TRANSPOSE(W236-INDIRECT(_xlfn.CONCAT($CI$1,MATCH(D236,$CH$7:$CH$100,0)+6)):INDIRECT(_xlfn.CONCAT($CI$1,MATCH(D236,$CH$7:$CH$100,0)+6+SUM(IF((D236=$CH$7:$CH$59)=TRUE,1,0))-1))*$R$3)),3)=1,1,0)),W236-INDIRECT(_xlfn.CONCAT($CI$1,MATCH(D236,$CH$7:$CH$100,0)+6)):INDIRECT(_xlfn.CONCAT($CI$1,MATCH(D236,$CH$7:$CH$100,0)+6+SUM(IF((D236=$CH$7:$CH$59)=TRUE,1,0))-1))*$R$3))/($S$3*$Q236),1,-1,TRUE)=0,"",_xlfn._xlws.SORT(TRANSPOSE(MMULT(MMULT(_xlfn.MUNIT(X236),IF(ROUND(MMULT(IF(E236=0,IF($DW$4=1,INDIRECT(_xlfn.CONCAT($CY$1,MATCH(F236,$CX$7:$CX$100,0)+6)):INDIRECT(_xlfn.CONCAT($CY$1,MATCH(F236,$CX$7:$CX$100,0)+6+SUM(IF((F236=$CX$7:$CX$59)=TRUE,1,0))-1)),INDIRECT(_xlfn.CONCAT($CQ$1,MATCH(F236,$CP$7:$CP$100,0)+6)):INDIRECT(_xlfn.CONCAT($CQ$1,MATCH(F236,$CP$7:$CP$100,0)+6+SUM(IF((F236=$CP$7:$CP$59)=TRUE,1,0))-1))),IF(OR($DW$4=2,$DW$4=3),INDIRECT(_xlfn.CONCAT($CU$1,MATCH(E236,$CT$7:$CT$100,0)+6)):INDIRECT(_xlfn.CONCAT($CU$1,MATCH(E236,$CT$7:$CT$100,0)+6+SUM(IF((E236=$CT$7:$CT$59)=TRUE,1,0))-1)),INDIRECT(_xlfn.CONCAT($CM$1,MATCH(E236,$CL$7:$CL$100,0)+6)):INDIRECT(_xlfn.CONCAT($CM$1,MATCH(E236,$CL$7:$CL$100,0)+6+SUM(IF((E236=$CL$7:$CL$59)=TRUE,1,0))-1))))*$S$3*IF(AND($DV$4=4,F236=0),1.1,1),1/TRANSPOSE(W236-INDIRECT(_xlfn.CONCAT($CI$1,MATCH(D236,$CH$7:$CH$100,0)+6)):INDIRECT(_xlfn.CONCAT($CI$1,MATCH(D236,$CH$7:$CH$100,0)+6+SUM(IF((D236=$CH$7:$CH$59)=TRUE,1,0))-1))*$R$3)),3)=1,1,0)),W236-INDIRECT(_xlfn.CONCAT($CI$1,MATCH(D236,$CH$7:$CH$100,0)+6)):INDIRECT(_xlfn.CONCAT($CI$1,MATCH(D236,$CH$7:$CH$100,0)+6+SUM(IF((D236=$CH$7:$CH$59)=TRUE,1,0))-1))*$R$3))/($S$3*$Q236),1,-1,TRUE)),1),"")</f>
        <v/>
      </c>
      <c r="AB236" s="65"/>
      <c r="AC236" s="65"/>
      <c r="AD236" s="65"/>
      <c r="AE236" s="65"/>
      <c r="AF236" s="65"/>
      <c r="AG236" s="65"/>
      <c r="AH236" s="65"/>
      <c r="AI236" s="6"/>
      <c r="AJ236" s="28" t="str">
        <f t="shared" ca="1" si="85"/>
        <v/>
      </c>
      <c r="AK236" s="29" t="str">
        <f t="shared" si="86"/>
        <v/>
      </c>
      <c r="AL236" s="29" t="str">
        <f t="shared" si="87"/>
        <v/>
      </c>
      <c r="AM236" s="29" t="str">
        <f t="shared" si="88"/>
        <v/>
      </c>
      <c r="AN236" s="112" t="str">
        <f t="shared" si="89"/>
        <v/>
      </c>
      <c r="AO236" s="28" t="str">
        <f t="shared" ca="1" si="76"/>
        <v/>
      </c>
      <c r="AP236" s="29" t="str">
        <f t="shared" si="77"/>
        <v/>
      </c>
      <c r="AQ236" s="29" t="str">
        <f t="shared" si="78"/>
        <v/>
      </c>
      <c r="AR236" s="29" t="str">
        <f t="shared" si="79"/>
        <v/>
      </c>
      <c r="AS236" s="30" t="str">
        <f t="shared" si="80"/>
        <v/>
      </c>
      <c r="AT236" s="6"/>
      <c r="AU236" s="20"/>
      <c r="AV236" s="20"/>
      <c r="AW236" s="44">
        <f t="shared" si="90"/>
        <v>12</v>
      </c>
      <c r="AX236" s="35" t="e">
        <f t="shared" si="91"/>
        <v>#N/A</v>
      </c>
      <c r="AY236" s="35" t="e" cm="1">
        <f t="array" ref="AY236">_xlfn.XMATCH(1,IF(IF((AU236=$DP$24:$EO$24)=TRUE,1,0)+IF((AV236=$DP$25:$EO$25)=TRUE,1,0)=2,1,0))</f>
        <v>#N/A</v>
      </c>
      <c r="AZ236" s="35" t="str" cm="1">
        <f t="array" aca="1" ref="AZ236:BD236" ca="1">AJ236:AN236</f>
        <v/>
      </c>
      <c r="BA236" s="35" t="str">
        <f ca="1"/>
        <v/>
      </c>
      <c r="BB236" s="35" t="str">
        <f ca="1"/>
        <v/>
      </c>
      <c r="BC236" s="35" t="str">
        <f ca="1"/>
        <v/>
      </c>
      <c r="BD236" s="35" t="str">
        <f ca="1"/>
        <v/>
      </c>
      <c r="BE236" s="35">
        <f t="shared" si="92"/>
        <v>0</v>
      </c>
      <c r="BF236" s="35" t="e" cm="1">
        <f t="array" ref="BF236">IF(AND(BE236=1,AX236&lt;&gt;1),VLOOKUP(E236,변환표준점수!$H$8:$O$60,_xlfn.XMATCH('표점 계산기'!$AU236,변환표준점수!$I$6:$O$6)+1,FALSE),IF(AND($E236=0,$DW$4=1),INDEX($CQ$7:$CQ$73,SUM(IF(AO236=$CY$7:$CY$59,ROW($A$1:$A$50),0))),IF(AND($E236&lt;&gt;0,$DW$4&lt;&gt;1),INDEX($CM$7:$CM$73,SUM(IF(AO236=$CU$7:$CU$59,ROW($A$1:$A$50),0))),AO236:AS236)))</f>
        <v>#N/A</v>
      </c>
      <c r="BG236" s="35"/>
      <c r="BH236" s="35"/>
      <c r="BI236" s="35"/>
      <c r="BJ236" s="35"/>
      <c r="BK236" s="35" t="e">
        <f>VLOOKUP(G236,변환표준점수!$X$8:$AM$16,_xlfn.XMATCH(AU236,변환표준점수!$Y$5:$AM$5)+IF(OR(AW236=6,AW236=7,AW236=10,AW236=11),IF(AX236=1,0,1),0)+1,FALSE)</f>
        <v>#N/A</v>
      </c>
      <c r="BL236" s="35" t="e">
        <f>VLOOKUP(H236,변환표준점수!$AO$8:$BE$16,_xlfn.XMATCH(AU236,변환표준점수!$AP$5:$BE$5)+IF(OR(AW236=3,AW236=6,AW236=8,AW236=9,AW236=10),IF(AX236=1,0,1),0)+1,FALSE)</f>
        <v>#N/A</v>
      </c>
      <c r="BM236" s="35" t="e">
        <f>IF(I236=0,VLOOKUP(K236,변환표준점수!$BU$8:$CF$62,'표점 계산기'!$AW236+1,FALSE),VLOOKUP(I236,변환표준점수!$BH$8:$BS$62,'표점 계산기'!$AW236+1,FALSE))</f>
        <v>#N/A</v>
      </c>
      <c r="BN236" s="35" t="e">
        <f>IF(J236=0,VLOOKUP(L236,변환표준점수!$BU$8:$CF$62,'표점 계산기'!$AW236+1,FALSE),VLOOKUP(J236,변환표준점수!$BH$8:$BS$62,'표점 계산기'!$AW236+1,FALSE))</f>
        <v>#N/A</v>
      </c>
      <c r="BO236" s="35" cm="1">
        <f t="array" ref="BO236">IF(M236=0,0,IF(OR(AW236=3,AW236=4),0,IF(AW236=1,INDEX($DI$7:$DI$15,SUM(IF(M236&lt;$DH$7:$DH$15=TRUE,1,0))+1),VLOOKUP(M236,변환표준점수!$BH$8:$BS$62,'표점 계산기'!AW236+1,FALSE))))</f>
        <v>0</v>
      </c>
      <c r="BP236" s="35" t="e" cm="1">
        <f t="array" ref="BP236">INDEX($DP$24:$EO$31,COLUMN(C231),$AY236)</f>
        <v>#N/A</v>
      </c>
      <c r="BQ236" s="35" t="e" cm="1">
        <f t="array" ref="BQ236">INDEX($DP$24:$EO$31,COLUMN(D231),$AY236)</f>
        <v>#N/A</v>
      </c>
      <c r="BR236" s="35" t="e" cm="1">
        <f t="array" ref="BR236">INDEX($DP$24:$EO$31,COLUMN(E231),$AY236)</f>
        <v>#N/A</v>
      </c>
      <c r="BS236" s="35" t="e" cm="1">
        <f t="array" ref="BS236">INDEX($DP$24:$EO$31,COLUMN(F231),$AY236)</f>
        <v>#N/A</v>
      </c>
      <c r="BT236" s="35" t="e" cm="1">
        <f t="array" ref="BT236">INDEX($DP$24:$EO$31,COLUMN(G231),$AY236)</f>
        <v>#N/A</v>
      </c>
      <c r="BU236" s="35" t="e" cm="1">
        <f t="array" ref="BU236">INDEX($DP$24:$EO$31,COLUMN(H231),$AY236)</f>
        <v>#N/A</v>
      </c>
      <c r="BV236" s="59" t="str" cm="1">
        <f t="array" aca="1" ref="BV236:BZ236" ca="1">IFERROR(ROUND(IF(IFERROR(BF236:BJ236/BF236:BJ236,0)=1,(IFERROR(AZ236:BD236*BP236,0)+IFERROR(BF236:BJ236*BQ236,0)+(SUM(BM236:BO236)-MIN(BM236:BO236))*BR236+BK236*BS236+BL236*BT236)*BU236+BK236*(1-BS236)+BL236*(1-BT236)+IF(AW236=1,BO236,0),""),2),"")</f>
        <v/>
      </c>
      <c r="BW236" s="48" t="str">
        <f ca="1"/>
        <v/>
      </c>
      <c r="BX236" s="48" t="str">
        <f ca="1"/>
        <v/>
      </c>
      <c r="BY236" s="48" t="str">
        <f ca="1"/>
        <v/>
      </c>
      <c r="BZ236" s="60" t="str">
        <f ca="1"/>
        <v/>
      </c>
      <c r="CA236" s="6"/>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6"/>
      <c r="DV236" s="6"/>
      <c r="DW236" s="5"/>
      <c r="DX236" s="5"/>
      <c r="DY236" s="5"/>
      <c r="DZ236" s="5"/>
      <c r="EA236" s="5"/>
      <c r="EB236" s="5"/>
      <c r="EC236" s="5"/>
      <c r="ED236" s="5"/>
      <c r="EE236" s="5"/>
      <c r="EF236" s="5"/>
      <c r="EG236" s="5"/>
      <c r="EH236" s="5"/>
      <c r="EI236" s="5"/>
      <c r="EJ236" s="5"/>
      <c r="EK236" s="5"/>
      <c r="EL236" s="5"/>
      <c r="EM236" s="5"/>
      <c r="EN236" s="5"/>
      <c r="EO236" s="5"/>
      <c r="EP236" s="5"/>
      <c r="EQ236" s="5"/>
      <c r="ER236" s="5"/>
      <c r="ES236" s="5"/>
      <c r="ET236" s="5"/>
      <c r="EU236" s="5"/>
      <c r="EV236" s="5"/>
      <c r="EW236" s="5"/>
      <c r="EX236" s="5"/>
      <c r="EY236" s="5"/>
      <c r="EZ236" s="5"/>
      <c r="FA236" s="5"/>
      <c r="FB236" s="5"/>
      <c r="FC236" s="5"/>
      <c r="FD236" s="5"/>
      <c r="FE236" s="5"/>
      <c r="FF236" s="5"/>
    </row>
    <row r="237" spans="1:162" x14ac:dyDescent="0.3">
      <c r="A237" s="5"/>
      <c r="B237" s="17" t="str">
        <f t="shared" si="74"/>
        <v/>
      </c>
      <c r="C237" s="23"/>
      <c r="D237" s="23"/>
      <c r="E237" s="23"/>
      <c r="F237" s="23"/>
      <c r="G237" s="23"/>
      <c r="H237" s="24"/>
      <c r="I237" s="24"/>
      <c r="J237" s="24"/>
      <c r="K237" s="24"/>
      <c r="L237" s="24"/>
      <c r="M237" s="24"/>
      <c r="N237" s="23"/>
      <c r="O237" s="24"/>
      <c r="P237" s="6"/>
      <c r="Q237" s="65">
        <f t="shared" si="75"/>
        <v>1</v>
      </c>
      <c r="R237" s="6" t="e">
        <f t="shared" si="81"/>
        <v>#N/A</v>
      </c>
      <c r="S237" s="6" t="e">
        <f t="shared" si="82"/>
        <v>#N/A</v>
      </c>
      <c r="T237" s="6" t="e">
        <f t="shared" si="83"/>
        <v>#N/A</v>
      </c>
      <c r="U237" s="6" t="e">
        <f t="shared" si="84"/>
        <v>#N/A</v>
      </c>
      <c r="V237" s="8" cm="1">
        <f t="array" ref="V237">IF(M237=0,0,IF(OR($DV$4=3,$DV$4=4),0,IF($DV$4=1,INDEX($DI$7:$DI$15,SUM(IF(M237&lt;$DH$7:$DH$15=TRUE,1,0))+1),VLOOKUP(M237,$DK$7:$DL$107,2,FALSE))))</f>
        <v>0</v>
      </c>
      <c r="W237" s="6" t="e">
        <f t="shared" si="73"/>
        <v>#N/A</v>
      </c>
      <c r="X237" s="65" cm="1">
        <f t="array" aca="1" ref="X237" ca="1">SUM(IF((IF(E237=0,INDIRECT(_xlfn.CONCAT($CQ$1,MATCH(F237,$CP$7:$CP$100,0)+6)):INDIRECT(_xlfn.CONCAT($CQ$1,MATCH(F237,$CP$7:$CP$100,0)+6+SUM(IF((F237=$CP$7:$CP$59)=TRUE,1,0))-1)),INDIRECT(_xlfn.CONCAT($CM$1,MATCH(E237,$CL$7:$CL$100,0)+6)):INDIRECT(_xlfn.CONCAT($CM$1,MATCH(E237,$CL$7:$CL$100,0)+6+SUM(IF((E237=$CL$7:$CL$59)=TRUE,1,0))-1)))*$S$3*$Q237)=0,0,1))</f>
        <v>2</v>
      </c>
      <c r="Y237" s="65" t="e" cm="1">
        <f t="array" aca="1" ref="Y237" ca="1">SUM(IF((TRANSPOSE(MMULT(MMULT(_xlfn.MUNIT(X237),IF(ROUND(MMULT(IF(E237=0,INDIRECT(_xlfn.CONCAT($CQ$1,MATCH(F237,$CP$7:$CP$100,0)+6)):INDIRECT(_xlfn.CONCAT($CQ$1,MATCH(F237,$CP$7:$CP$100,0)+6+SUM(IF((F237=$CP$7:$CP$59)=TRUE,1,0))-1)),INDIRECT(_xlfn.CONCAT($CM$1,MATCH(E237,$CL$7:$CL$100,0)+6)):INDIRECT(_xlfn.CONCAT($CM$1,MATCH(E237,$CL$7:$CL$100,0)+6+SUM(IF((E237=$CL$7:$CL$59)=TRUE,1,0))-1)))*$S$3*$Q237,1/TRANSPOSE(W237-INDIRECT(_xlfn.CONCAT($CI$1,MATCH(D237,$CH$7:$CH$100,0)+6)):INDIRECT(_xlfn.CONCAT($CI$1,MATCH(D237,$CH$7:$CH$100,0)+6+SUM(IF((D237=$CH$7:$CH$59)=TRUE,1,0))-1))*$R$3)),1)=1,1,0)),W237-INDIRECT(_xlfn.CONCAT($CI$1,MATCH(D237,$CH$7:$CH$100,0)+6)):INDIRECT(_xlfn.CONCAT($CI$1,MATCH(D237,$CH$7:$CH$100,0)+6+SUM(IF((D237=$CH$7:$CH$59)=TRUE,1,0))-1))*$R$3)))=0,0,1))</f>
        <v>#N/A</v>
      </c>
      <c r="Z237" s="65"/>
      <c r="AA237" s="65" t="str" cm="1">
        <f t="array" aca="1" ref="AA237" ca="1">IFERROR(ROUND(IF(_xlfn._xlws.SORT(TRANSPOSE(MMULT(MMULT(_xlfn.MUNIT(X237),IF(ROUND(MMULT(IF(E237=0,IF($DW$4=1,INDIRECT(_xlfn.CONCAT($CY$1,MATCH(F237,$CX$7:$CX$100,0)+6)):INDIRECT(_xlfn.CONCAT($CY$1,MATCH(F237,$CX$7:$CX$100,0)+6+SUM(IF((F237=$CX$7:$CX$59)=TRUE,1,0))-1)),INDIRECT(_xlfn.CONCAT($CQ$1,MATCH(F237,$CP$7:$CP$100,0)+6)):INDIRECT(_xlfn.CONCAT($CQ$1,MATCH(F237,$CP$7:$CP$100,0)+6+SUM(IF((F237=$CP$7:$CP$59)=TRUE,1,0))-1))),IF(OR($DW$4=2,$DW$4=3),INDIRECT(_xlfn.CONCAT($CU$1,MATCH(E237,$CT$7:$CT$100,0)+6)):INDIRECT(_xlfn.CONCAT($CU$1,MATCH(E237,$CT$7:$CT$100,0)+6+SUM(IF((E237=$CT$7:$CT$59)=TRUE,1,0))-1)),INDIRECT(_xlfn.CONCAT($CM$1,MATCH(E237,$CL$7:$CL$100,0)+6)):INDIRECT(_xlfn.CONCAT($CM$1,MATCH(E237,$CL$7:$CL$100,0)+6+SUM(IF((E237=$CL$7:$CL$59)=TRUE,1,0))-1))))*$S$3*IF(AND($DV$4=4,F237=0),1.1,1),1/TRANSPOSE(W237-INDIRECT(_xlfn.CONCAT($CI$1,MATCH(D237,$CH$7:$CH$100,0)+6)):INDIRECT(_xlfn.CONCAT($CI$1,MATCH(D237,$CH$7:$CH$100,0)+6+SUM(IF((D237=$CH$7:$CH$59)=TRUE,1,0))-1))*$R$3)),3)=1,1,0)),W237-INDIRECT(_xlfn.CONCAT($CI$1,MATCH(D237,$CH$7:$CH$100,0)+6)):INDIRECT(_xlfn.CONCAT($CI$1,MATCH(D237,$CH$7:$CH$100,0)+6+SUM(IF((D237=$CH$7:$CH$59)=TRUE,1,0))-1))*$R$3))/($S$3*$Q237),1,-1,TRUE)=0,"",_xlfn._xlws.SORT(TRANSPOSE(MMULT(MMULT(_xlfn.MUNIT(X237),IF(ROUND(MMULT(IF(E237=0,IF($DW$4=1,INDIRECT(_xlfn.CONCAT($CY$1,MATCH(F237,$CX$7:$CX$100,0)+6)):INDIRECT(_xlfn.CONCAT($CY$1,MATCH(F237,$CX$7:$CX$100,0)+6+SUM(IF((F237=$CX$7:$CX$59)=TRUE,1,0))-1)),INDIRECT(_xlfn.CONCAT($CQ$1,MATCH(F237,$CP$7:$CP$100,0)+6)):INDIRECT(_xlfn.CONCAT($CQ$1,MATCH(F237,$CP$7:$CP$100,0)+6+SUM(IF((F237=$CP$7:$CP$59)=TRUE,1,0))-1))),IF(OR($DW$4=2,$DW$4=3),INDIRECT(_xlfn.CONCAT($CU$1,MATCH(E237,$CT$7:$CT$100,0)+6)):INDIRECT(_xlfn.CONCAT($CU$1,MATCH(E237,$CT$7:$CT$100,0)+6+SUM(IF((E237=$CT$7:$CT$59)=TRUE,1,0))-1)),INDIRECT(_xlfn.CONCAT($CM$1,MATCH(E237,$CL$7:$CL$100,0)+6)):INDIRECT(_xlfn.CONCAT($CM$1,MATCH(E237,$CL$7:$CL$100,0)+6+SUM(IF((E237=$CL$7:$CL$59)=TRUE,1,0))-1))))*$S$3*IF(AND($DV$4=4,F237=0),1.1,1),1/TRANSPOSE(W237-INDIRECT(_xlfn.CONCAT($CI$1,MATCH(D237,$CH$7:$CH$100,0)+6)):INDIRECT(_xlfn.CONCAT($CI$1,MATCH(D237,$CH$7:$CH$100,0)+6+SUM(IF((D237=$CH$7:$CH$59)=TRUE,1,0))-1))*$R$3)),3)=1,1,0)),W237-INDIRECT(_xlfn.CONCAT($CI$1,MATCH(D237,$CH$7:$CH$100,0)+6)):INDIRECT(_xlfn.CONCAT($CI$1,MATCH(D237,$CH$7:$CH$100,0)+6+SUM(IF((D237=$CH$7:$CH$59)=TRUE,1,0))-1))*$R$3))/($S$3*$Q237),1,-1,TRUE)),1),"")</f>
        <v/>
      </c>
      <c r="AB237" s="65"/>
      <c r="AC237" s="65"/>
      <c r="AD237" s="65"/>
      <c r="AE237" s="65"/>
      <c r="AF237" s="65"/>
      <c r="AG237" s="65"/>
      <c r="AH237" s="65"/>
      <c r="AI237" s="6"/>
      <c r="AJ237" s="28" t="str">
        <f t="shared" ca="1" si="85"/>
        <v/>
      </c>
      <c r="AK237" s="29" t="str">
        <f t="shared" si="86"/>
        <v/>
      </c>
      <c r="AL237" s="29" t="str">
        <f t="shared" si="87"/>
        <v/>
      </c>
      <c r="AM237" s="29" t="str">
        <f t="shared" si="88"/>
        <v/>
      </c>
      <c r="AN237" s="112" t="str">
        <f t="shared" si="89"/>
        <v/>
      </c>
      <c r="AO237" s="28" t="str">
        <f t="shared" ca="1" si="76"/>
        <v/>
      </c>
      <c r="AP237" s="29" t="str">
        <f t="shared" si="77"/>
        <v/>
      </c>
      <c r="AQ237" s="29" t="str">
        <f t="shared" si="78"/>
        <v/>
      </c>
      <c r="AR237" s="29" t="str">
        <f t="shared" si="79"/>
        <v/>
      </c>
      <c r="AS237" s="30" t="str">
        <f t="shared" si="80"/>
        <v/>
      </c>
      <c r="AT237" s="6"/>
      <c r="AU237" s="20"/>
      <c r="AV237" s="20"/>
      <c r="AW237" s="44">
        <f t="shared" si="90"/>
        <v>12</v>
      </c>
      <c r="AX237" s="35" t="e">
        <f t="shared" si="91"/>
        <v>#N/A</v>
      </c>
      <c r="AY237" s="35" t="e" cm="1">
        <f t="array" ref="AY237">_xlfn.XMATCH(1,IF(IF((AU237=$DP$24:$EO$24)=TRUE,1,0)+IF((AV237=$DP$25:$EO$25)=TRUE,1,0)=2,1,0))</f>
        <v>#N/A</v>
      </c>
      <c r="AZ237" s="35" t="str" cm="1">
        <f t="array" aca="1" ref="AZ237:BD237" ca="1">AJ237:AN237</f>
        <v/>
      </c>
      <c r="BA237" s="35" t="str">
        <f ca="1"/>
        <v/>
      </c>
      <c r="BB237" s="35" t="str">
        <f ca="1"/>
        <v/>
      </c>
      <c r="BC237" s="35" t="str">
        <f ca="1"/>
        <v/>
      </c>
      <c r="BD237" s="35" t="str">
        <f ca="1"/>
        <v/>
      </c>
      <c r="BE237" s="35">
        <f t="shared" si="92"/>
        <v>0</v>
      </c>
      <c r="BF237" s="35" t="e" cm="1">
        <f t="array" ref="BF237">IF(AND(BE237=1,AX237&lt;&gt;1),VLOOKUP(E237,변환표준점수!$H$8:$O$60,_xlfn.XMATCH('표점 계산기'!$AU237,변환표준점수!$I$6:$O$6)+1,FALSE),IF(AND($E237=0,$DW$4=1),INDEX($CQ$7:$CQ$73,SUM(IF(AO237=$CY$7:$CY$59,ROW($A$1:$A$50),0))),IF(AND($E237&lt;&gt;0,$DW$4&lt;&gt;1),INDEX($CM$7:$CM$73,SUM(IF(AO237=$CU$7:$CU$59,ROW($A$1:$A$50),0))),AO237:AS237)))</f>
        <v>#N/A</v>
      </c>
      <c r="BG237" s="35"/>
      <c r="BH237" s="35"/>
      <c r="BI237" s="35"/>
      <c r="BJ237" s="35"/>
      <c r="BK237" s="35" t="e">
        <f>VLOOKUP(G237,변환표준점수!$X$8:$AM$16,_xlfn.XMATCH(AU237,변환표준점수!$Y$5:$AM$5)+IF(OR(AW237=6,AW237=7,AW237=10,AW237=11),IF(AX237=1,0,1),0)+1,FALSE)</f>
        <v>#N/A</v>
      </c>
      <c r="BL237" s="35" t="e">
        <f>VLOOKUP(H237,변환표준점수!$AO$8:$BE$16,_xlfn.XMATCH(AU237,변환표준점수!$AP$5:$BE$5)+IF(OR(AW237=3,AW237=6,AW237=8,AW237=9,AW237=10),IF(AX237=1,0,1),0)+1,FALSE)</f>
        <v>#N/A</v>
      </c>
      <c r="BM237" s="35" t="e">
        <f>IF(I237=0,VLOOKUP(K237,변환표준점수!$BU$8:$CF$62,'표점 계산기'!$AW237+1,FALSE),VLOOKUP(I237,변환표준점수!$BH$8:$BS$62,'표점 계산기'!$AW237+1,FALSE))</f>
        <v>#N/A</v>
      </c>
      <c r="BN237" s="35" t="e">
        <f>IF(J237=0,VLOOKUP(L237,변환표준점수!$BU$8:$CF$62,'표점 계산기'!$AW237+1,FALSE),VLOOKUP(J237,변환표준점수!$BH$8:$BS$62,'표점 계산기'!$AW237+1,FALSE))</f>
        <v>#N/A</v>
      </c>
      <c r="BO237" s="35" cm="1">
        <f t="array" ref="BO237">IF(M237=0,0,IF(OR(AW237=3,AW237=4),0,IF(AW237=1,INDEX($DI$7:$DI$15,SUM(IF(M237&lt;$DH$7:$DH$15=TRUE,1,0))+1),VLOOKUP(M237,변환표준점수!$BH$8:$BS$62,'표점 계산기'!AW237+1,FALSE))))</f>
        <v>0</v>
      </c>
      <c r="BP237" s="35" t="e" cm="1">
        <f t="array" ref="BP237">INDEX($DP$24:$EO$31,COLUMN(C232),$AY237)</f>
        <v>#N/A</v>
      </c>
      <c r="BQ237" s="35" t="e" cm="1">
        <f t="array" ref="BQ237">INDEX($DP$24:$EO$31,COLUMN(D232),$AY237)</f>
        <v>#N/A</v>
      </c>
      <c r="BR237" s="35" t="e" cm="1">
        <f t="array" ref="BR237">INDEX($DP$24:$EO$31,COLUMN(E232),$AY237)</f>
        <v>#N/A</v>
      </c>
      <c r="BS237" s="35" t="e" cm="1">
        <f t="array" ref="BS237">INDEX($DP$24:$EO$31,COLUMN(F232),$AY237)</f>
        <v>#N/A</v>
      </c>
      <c r="BT237" s="35" t="e" cm="1">
        <f t="array" ref="BT237">INDEX($DP$24:$EO$31,COLUMN(G232),$AY237)</f>
        <v>#N/A</v>
      </c>
      <c r="BU237" s="35" t="e" cm="1">
        <f t="array" ref="BU237">INDEX($DP$24:$EO$31,COLUMN(H232),$AY237)</f>
        <v>#N/A</v>
      </c>
      <c r="BV237" s="59" t="str" cm="1">
        <f t="array" aca="1" ref="BV237:BZ237" ca="1">IFERROR(ROUND(IF(IFERROR(BF237:BJ237/BF237:BJ237,0)=1,(IFERROR(AZ237:BD237*BP237,0)+IFERROR(BF237:BJ237*BQ237,0)+(SUM(BM237:BO237)-MIN(BM237:BO237))*BR237+BK237*BS237+BL237*BT237)*BU237+BK237*(1-BS237)+BL237*(1-BT237)+IF(AW237=1,BO237,0),""),2),"")</f>
        <v/>
      </c>
      <c r="BW237" s="48" t="str">
        <f ca="1"/>
        <v/>
      </c>
      <c r="BX237" s="48" t="str">
        <f ca="1"/>
        <v/>
      </c>
      <c r="BY237" s="48" t="str">
        <f ca="1"/>
        <v/>
      </c>
      <c r="BZ237" s="60" t="str">
        <f ca="1"/>
        <v/>
      </c>
      <c r="CA237" s="6"/>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6"/>
      <c r="DV237" s="6"/>
      <c r="DW237" s="5"/>
      <c r="DX237" s="5"/>
      <c r="DY237" s="5"/>
      <c r="DZ237" s="5"/>
      <c r="EA237" s="5"/>
      <c r="EB237" s="5"/>
      <c r="EC237" s="5"/>
      <c r="ED237" s="5"/>
      <c r="EE237" s="5"/>
      <c r="EF237" s="5"/>
      <c r="EG237" s="5"/>
      <c r="EH237" s="5"/>
      <c r="EI237" s="5"/>
      <c r="EJ237" s="5"/>
      <c r="EK237" s="5"/>
      <c r="EL237" s="5"/>
      <c r="EM237" s="5"/>
      <c r="EN237" s="5"/>
      <c r="EO237" s="5"/>
      <c r="EP237" s="5"/>
      <c r="EQ237" s="5"/>
      <c r="ER237" s="5"/>
      <c r="ES237" s="5"/>
      <c r="ET237" s="5"/>
      <c r="EU237" s="5"/>
      <c r="EV237" s="5"/>
      <c r="EW237" s="5"/>
      <c r="EX237" s="5"/>
      <c r="EY237" s="5"/>
      <c r="EZ237" s="5"/>
      <c r="FA237" s="5"/>
      <c r="FB237" s="5"/>
      <c r="FC237" s="5"/>
      <c r="FD237" s="5"/>
      <c r="FE237" s="5"/>
      <c r="FF237" s="5"/>
    </row>
    <row r="238" spans="1:162" x14ac:dyDescent="0.3">
      <c r="A238" s="5"/>
      <c r="B238" s="17" t="str">
        <f t="shared" si="74"/>
        <v/>
      </c>
      <c r="C238" s="23"/>
      <c r="D238" s="23"/>
      <c r="E238" s="23"/>
      <c r="F238" s="23"/>
      <c r="G238" s="23"/>
      <c r="H238" s="24"/>
      <c r="I238" s="24"/>
      <c r="J238" s="24"/>
      <c r="K238" s="24"/>
      <c r="L238" s="24"/>
      <c r="M238" s="24"/>
      <c r="N238" s="23"/>
      <c r="O238" s="24"/>
      <c r="P238" s="6"/>
      <c r="Q238" s="65">
        <f t="shared" si="75"/>
        <v>1</v>
      </c>
      <c r="R238" s="6" t="e">
        <f t="shared" si="81"/>
        <v>#N/A</v>
      </c>
      <c r="S238" s="6" t="e">
        <f t="shared" si="82"/>
        <v>#N/A</v>
      </c>
      <c r="T238" s="6" t="e">
        <f t="shared" si="83"/>
        <v>#N/A</v>
      </c>
      <c r="U238" s="6" t="e">
        <f t="shared" si="84"/>
        <v>#N/A</v>
      </c>
      <c r="V238" s="8" cm="1">
        <f t="array" ref="V238">IF(M238=0,0,IF(OR($DV$4=3,$DV$4=4),0,IF($DV$4=1,INDEX($DI$7:$DI$15,SUM(IF(M238&lt;$DH$7:$DH$15=TRUE,1,0))+1),VLOOKUP(M238,$DK$7:$DL$107,2,FALSE))))</f>
        <v>0</v>
      </c>
      <c r="W238" s="6" t="e">
        <f t="shared" si="73"/>
        <v>#N/A</v>
      </c>
      <c r="X238" s="65" cm="1">
        <f t="array" aca="1" ref="X238" ca="1">SUM(IF((IF(E238=0,INDIRECT(_xlfn.CONCAT($CQ$1,MATCH(F238,$CP$7:$CP$100,0)+6)):INDIRECT(_xlfn.CONCAT($CQ$1,MATCH(F238,$CP$7:$CP$100,0)+6+SUM(IF((F238=$CP$7:$CP$59)=TRUE,1,0))-1)),INDIRECT(_xlfn.CONCAT($CM$1,MATCH(E238,$CL$7:$CL$100,0)+6)):INDIRECT(_xlfn.CONCAT($CM$1,MATCH(E238,$CL$7:$CL$100,0)+6+SUM(IF((E238=$CL$7:$CL$59)=TRUE,1,0))-1)))*$S$3*$Q238)=0,0,1))</f>
        <v>2</v>
      </c>
      <c r="Y238" s="65" t="e" cm="1">
        <f t="array" aca="1" ref="Y238" ca="1">SUM(IF((TRANSPOSE(MMULT(MMULT(_xlfn.MUNIT(X238),IF(ROUND(MMULT(IF(E238=0,INDIRECT(_xlfn.CONCAT($CQ$1,MATCH(F238,$CP$7:$CP$100,0)+6)):INDIRECT(_xlfn.CONCAT($CQ$1,MATCH(F238,$CP$7:$CP$100,0)+6+SUM(IF((F238=$CP$7:$CP$59)=TRUE,1,0))-1)),INDIRECT(_xlfn.CONCAT($CM$1,MATCH(E238,$CL$7:$CL$100,0)+6)):INDIRECT(_xlfn.CONCAT($CM$1,MATCH(E238,$CL$7:$CL$100,0)+6+SUM(IF((E238=$CL$7:$CL$59)=TRUE,1,0))-1)))*$S$3*$Q238,1/TRANSPOSE(W238-INDIRECT(_xlfn.CONCAT($CI$1,MATCH(D238,$CH$7:$CH$100,0)+6)):INDIRECT(_xlfn.CONCAT($CI$1,MATCH(D238,$CH$7:$CH$100,0)+6+SUM(IF((D238=$CH$7:$CH$59)=TRUE,1,0))-1))*$R$3)),1)=1,1,0)),W238-INDIRECT(_xlfn.CONCAT($CI$1,MATCH(D238,$CH$7:$CH$100,0)+6)):INDIRECT(_xlfn.CONCAT($CI$1,MATCH(D238,$CH$7:$CH$100,0)+6+SUM(IF((D238=$CH$7:$CH$59)=TRUE,1,0))-1))*$R$3)))=0,0,1))</f>
        <v>#N/A</v>
      </c>
      <c r="Z238" s="65"/>
      <c r="AA238" s="65" t="str" cm="1">
        <f t="array" aca="1" ref="AA238" ca="1">IFERROR(ROUND(IF(_xlfn._xlws.SORT(TRANSPOSE(MMULT(MMULT(_xlfn.MUNIT(X238),IF(ROUND(MMULT(IF(E238=0,IF($DW$4=1,INDIRECT(_xlfn.CONCAT($CY$1,MATCH(F238,$CX$7:$CX$100,0)+6)):INDIRECT(_xlfn.CONCAT($CY$1,MATCH(F238,$CX$7:$CX$100,0)+6+SUM(IF((F238=$CX$7:$CX$59)=TRUE,1,0))-1)),INDIRECT(_xlfn.CONCAT($CQ$1,MATCH(F238,$CP$7:$CP$100,0)+6)):INDIRECT(_xlfn.CONCAT($CQ$1,MATCH(F238,$CP$7:$CP$100,0)+6+SUM(IF((F238=$CP$7:$CP$59)=TRUE,1,0))-1))),IF(OR($DW$4=2,$DW$4=3),INDIRECT(_xlfn.CONCAT($CU$1,MATCH(E238,$CT$7:$CT$100,0)+6)):INDIRECT(_xlfn.CONCAT($CU$1,MATCH(E238,$CT$7:$CT$100,0)+6+SUM(IF((E238=$CT$7:$CT$59)=TRUE,1,0))-1)),INDIRECT(_xlfn.CONCAT($CM$1,MATCH(E238,$CL$7:$CL$100,0)+6)):INDIRECT(_xlfn.CONCAT($CM$1,MATCH(E238,$CL$7:$CL$100,0)+6+SUM(IF((E238=$CL$7:$CL$59)=TRUE,1,0))-1))))*$S$3*IF(AND($DV$4=4,F238=0),1.1,1),1/TRANSPOSE(W238-INDIRECT(_xlfn.CONCAT($CI$1,MATCH(D238,$CH$7:$CH$100,0)+6)):INDIRECT(_xlfn.CONCAT($CI$1,MATCH(D238,$CH$7:$CH$100,0)+6+SUM(IF((D238=$CH$7:$CH$59)=TRUE,1,0))-1))*$R$3)),3)=1,1,0)),W238-INDIRECT(_xlfn.CONCAT($CI$1,MATCH(D238,$CH$7:$CH$100,0)+6)):INDIRECT(_xlfn.CONCAT($CI$1,MATCH(D238,$CH$7:$CH$100,0)+6+SUM(IF((D238=$CH$7:$CH$59)=TRUE,1,0))-1))*$R$3))/($S$3*$Q238),1,-1,TRUE)=0,"",_xlfn._xlws.SORT(TRANSPOSE(MMULT(MMULT(_xlfn.MUNIT(X238),IF(ROUND(MMULT(IF(E238=0,IF($DW$4=1,INDIRECT(_xlfn.CONCAT($CY$1,MATCH(F238,$CX$7:$CX$100,0)+6)):INDIRECT(_xlfn.CONCAT($CY$1,MATCH(F238,$CX$7:$CX$100,0)+6+SUM(IF((F238=$CX$7:$CX$59)=TRUE,1,0))-1)),INDIRECT(_xlfn.CONCAT($CQ$1,MATCH(F238,$CP$7:$CP$100,0)+6)):INDIRECT(_xlfn.CONCAT($CQ$1,MATCH(F238,$CP$7:$CP$100,0)+6+SUM(IF((F238=$CP$7:$CP$59)=TRUE,1,0))-1))),IF(OR($DW$4=2,$DW$4=3),INDIRECT(_xlfn.CONCAT($CU$1,MATCH(E238,$CT$7:$CT$100,0)+6)):INDIRECT(_xlfn.CONCAT($CU$1,MATCH(E238,$CT$7:$CT$100,0)+6+SUM(IF((E238=$CT$7:$CT$59)=TRUE,1,0))-1)),INDIRECT(_xlfn.CONCAT($CM$1,MATCH(E238,$CL$7:$CL$100,0)+6)):INDIRECT(_xlfn.CONCAT($CM$1,MATCH(E238,$CL$7:$CL$100,0)+6+SUM(IF((E238=$CL$7:$CL$59)=TRUE,1,0))-1))))*$S$3*IF(AND($DV$4=4,F238=0),1.1,1),1/TRANSPOSE(W238-INDIRECT(_xlfn.CONCAT($CI$1,MATCH(D238,$CH$7:$CH$100,0)+6)):INDIRECT(_xlfn.CONCAT($CI$1,MATCH(D238,$CH$7:$CH$100,0)+6+SUM(IF((D238=$CH$7:$CH$59)=TRUE,1,0))-1))*$R$3)),3)=1,1,0)),W238-INDIRECT(_xlfn.CONCAT($CI$1,MATCH(D238,$CH$7:$CH$100,0)+6)):INDIRECT(_xlfn.CONCAT($CI$1,MATCH(D238,$CH$7:$CH$100,0)+6+SUM(IF((D238=$CH$7:$CH$59)=TRUE,1,0))-1))*$R$3))/($S$3*$Q238),1,-1,TRUE)),1),"")</f>
        <v/>
      </c>
      <c r="AB238" s="65"/>
      <c r="AC238" s="65"/>
      <c r="AD238" s="65"/>
      <c r="AE238" s="65"/>
      <c r="AF238" s="65"/>
      <c r="AG238" s="65"/>
      <c r="AH238" s="65"/>
      <c r="AI238" s="6"/>
      <c r="AJ238" s="28" t="str">
        <f t="shared" ca="1" si="85"/>
        <v/>
      </c>
      <c r="AK238" s="29" t="str">
        <f t="shared" si="86"/>
        <v/>
      </c>
      <c r="AL238" s="29" t="str">
        <f t="shared" si="87"/>
        <v/>
      </c>
      <c r="AM238" s="29" t="str">
        <f t="shared" si="88"/>
        <v/>
      </c>
      <c r="AN238" s="112" t="str">
        <f t="shared" si="89"/>
        <v/>
      </c>
      <c r="AO238" s="28" t="str">
        <f t="shared" ca="1" si="76"/>
        <v/>
      </c>
      <c r="AP238" s="29" t="str">
        <f t="shared" si="77"/>
        <v/>
      </c>
      <c r="AQ238" s="29" t="str">
        <f t="shared" si="78"/>
        <v/>
      </c>
      <c r="AR238" s="29" t="str">
        <f t="shared" si="79"/>
        <v/>
      </c>
      <c r="AS238" s="30" t="str">
        <f t="shared" si="80"/>
        <v/>
      </c>
      <c r="AT238" s="6"/>
      <c r="AU238" s="20"/>
      <c r="AV238" s="20"/>
      <c r="AW238" s="44">
        <f t="shared" si="90"/>
        <v>12</v>
      </c>
      <c r="AX238" s="35" t="e">
        <f t="shared" si="91"/>
        <v>#N/A</v>
      </c>
      <c r="AY238" s="35" t="e" cm="1">
        <f t="array" ref="AY238">_xlfn.XMATCH(1,IF(IF((AU238=$DP$24:$EO$24)=TRUE,1,0)+IF((AV238=$DP$25:$EO$25)=TRUE,1,0)=2,1,0))</f>
        <v>#N/A</v>
      </c>
      <c r="AZ238" s="35" t="str" cm="1">
        <f t="array" aca="1" ref="AZ238:BD238" ca="1">AJ238:AN238</f>
        <v/>
      </c>
      <c r="BA238" s="35" t="str">
        <f ca="1"/>
        <v/>
      </c>
      <c r="BB238" s="35" t="str">
        <f ca="1"/>
        <v/>
      </c>
      <c r="BC238" s="35" t="str">
        <f ca="1"/>
        <v/>
      </c>
      <c r="BD238" s="35" t="str">
        <f ca="1"/>
        <v/>
      </c>
      <c r="BE238" s="35">
        <f t="shared" si="92"/>
        <v>0</v>
      </c>
      <c r="BF238" s="35" t="e" cm="1">
        <f t="array" ref="BF238">IF(AND(BE238=1,AX238&lt;&gt;1),VLOOKUP(E238,변환표준점수!$H$8:$O$60,_xlfn.XMATCH('표점 계산기'!$AU238,변환표준점수!$I$6:$O$6)+1,FALSE),IF(AND($E238=0,$DW$4=1),INDEX($CQ$7:$CQ$73,SUM(IF(AO238=$CY$7:$CY$59,ROW($A$1:$A$50),0))),IF(AND($E238&lt;&gt;0,$DW$4&lt;&gt;1),INDEX($CM$7:$CM$73,SUM(IF(AO238=$CU$7:$CU$59,ROW($A$1:$A$50),0))),AO238:AS238)))</f>
        <v>#N/A</v>
      </c>
      <c r="BG238" s="35"/>
      <c r="BH238" s="35"/>
      <c r="BI238" s="35"/>
      <c r="BJ238" s="35"/>
      <c r="BK238" s="35" t="e">
        <f>VLOOKUP(G238,변환표준점수!$X$8:$AM$16,_xlfn.XMATCH(AU238,변환표준점수!$Y$5:$AM$5)+IF(OR(AW238=6,AW238=7,AW238=10,AW238=11),IF(AX238=1,0,1),0)+1,FALSE)</f>
        <v>#N/A</v>
      </c>
      <c r="BL238" s="35" t="e">
        <f>VLOOKUP(H238,변환표준점수!$AO$8:$BE$16,_xlfn.XMATCH(AU238,변환표준점수!$AP$5:$BE$5)+IF(OR(AW238=3,AW238=6,AW238=8,AW238=9,AW238=10),IF(AX238=1,0,1),0)+1,FALSE)</f>
        <v>#N/A</v>
      </c>
      <c r="BM238" s="35" t="e">
        <f>IF(I238=0,VLOOKUP(K238,변환표준점수!$BU$8:$CF$62,'표점 계산기'!$AW238+1,FALSE),VLOOKUP(I238,변환표준점수!$BH$8:$BS$62,'표점 계산기'!$AW238+1,FALSE))</f>
        <v>#N/A</v>
      </c>
      <c r="BN238" s="35" t="e">
        <f>IF(J238=0,VLOOKUP(L238,변환표준점수!$BU$8:$CF$62,'표점 계산기'!$AW238+1,FALSE),VLOOKUP(J238,변환표준점수!$BH$8:$BS$62,'표점 계산기'!$AW238+1,FALSE))</f>
        <v>#N/A</v>
      </c>
      <c r="BO238" s="35" cm="1">
        <f t="array" ref="BO238">IF(M238=0,0,IF(OR(AW238=3,AW238=4),0,IF(AW238=1,INDEX($DI$7:$DI$15,SUM(IF(M238&lt;$DH$7:$DH$15=TRUE,1,0))+1),VLOOKUP(M238,변환표준점수!$BH$8:$BS$62,'표점 계산기'!AW238+1,FALSE))))</f>
        <v>0</v>
      </c>
      <c r="BP238" s="35" t="e" cm="1">
        <f t="array" ref="BP238">INDEX($DP$24:$EO$31,COLUMN(C233),$AY238)</f>
        <v>#N/A</v>
      </c>
      <c r="BQ238" s="35" t="e" cm="1">
        <f t="array" ref="BQ238">INDEX($DP$24:$EO$31,COLUMN(D233),$AY238)</f>
        <v>#N/A</v>
      </c>
      <c r="BR238" s="35" t="e" cm="1">
        <f t="array" ref="BR238">INDEX($DP$24:$EO$31,COLUMN(E233),$AY238)</f>
        <v>#N/A</v>
      </c>
      <c r="BS238" s="35" t="e" cm="1">
        <f t="array" ref="BS238">INDEX($DP$24:$EO$31,COLUMN(F233),$AY238)</f>
        <v>#N/A</v>
      </c>
      <c r="BT238" s="35" t="e" cm="1">
        <f t="array" ref="BT238">INDEX($DP$24:$EO$31,COLUMN(G233),$AY238)</f>
        <v>#N/A</v>
      </c>
      <c r="BU238" s="35" t="e" cm="1">
        <f t="array" ref="BU238">INDEX($DP$24:$EO$31,COLUMN(H233),$AY238)</f>
        <v>#N/A</v>
      </c>
      <c r="BV238" s="59" t="str" cm="1">
        <f t="array" aca="1" ref="BV238:BZ238" ca="1">IFERROR(ROUND(IF(IFERROR(BF238:BJ238/BF238:BJ238,0)=1,(IFERROR(AZ238:BD238*BP238,0)+IFERROR(BF238:BJ238*BQ238,0)+(SUM(BM238:BO238)-MIN(BM238:BO238))*BR238+BK238*BS238+BL238*BT238)*BU238+BK238*(1-BS238)+BL238*(1-BT238)+IF(AW238=1,BO238,0),""),2),"")</f>
        <v/>
      </c>
      <c r="BW238" s="48" t="str">
        <f ca="1"/>
        <v/>
      </c>
      <c r="BX238" s="48" t="str">
        <f ca="1"/>
        <v/>
      </c>
      <c r="BY238" s="48" t="str">
        <f ca="1"/>
        <v/>
      </c>
      <c r="BZ238" s="60" t="str">
        <f ca="1"/>
        <v/>
      </c>
      <c r="CA238" s="6"/>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6"/>
      <c r="DV238" s="6"/>
      <c r="DW238" s="5"/>
      <c r="DX238" s="5"/>
      <c r="DY238" s="5"/>
      <c r="DZ238" s="5"/>
      <c r="EA238" s="5"/>
      <c r="EB238" s="5"/>
      <c r="EC238" s="5"/>
      <c r="ED238" s="5"/>
      <c r="EE238" s="5"/>
      <c r="EF238" s="5"/>
      <c r="EG238" s="5"/>
      <c r="EH238" s="5"/>
      <c r="EI238" s="5"/>
      <c r="EJ238" s="5"/>
      <c r="EK238" s="5"/>
      <c r="EL238" s="5"/>
      <c r="EM238" s="5"/>
      <c r="EN238" s="5"/>
      <c r="EO238" s="5"/>
      <c r="EP238" s="5"/>
      <c r="EQ238" s="5"/>
      <c r="ER238" s="5"/>
      <c r="ES238" s="5"/>
      <c r="ET238" s="5"/>
      <c r="EU238" s="5"/>
      <c r="EV238" s="5"/>
      <c r="EW238" s="5"/>
      <c r="EX238" s="5"/>
      <c r="EY238" s="5"/>
      <c r="EZ238" s="5"/>
      <c r="FA238" s="5"/>
      <c r="FB238" s="5"/>
      <c r="FC238" s="5"/>
      <c r="FD238" s="5"/>
      <c r="FE238" s="5"/>
      <c r="FF238" s="5"/>
    </row>
    <row r="239" spans="1:162" x14ac:dyDescent="0.3">
      <c r="A239" s="5"/>
      <c r="B239" s="17" t="str">
        <f t="shared" si="74"/>
        <v/>
      </c>
      <c r="C239" s="23"/>
      <c r="D239" s="23"/>
      <c r="E239" s="23"/>
      <c r="F239" s="23"/>
      <c r="G239" s="23"/>
      <c r="H239" s="24"/>
      <c r="I239" s="24"/>
      <c r="J239" s="24"/>
      <c r="K239" s="24"/>
      <c r="L239" s="24"/>
      <c r="M239" s="24"/>
      <c r="N239" s="23"/>
      <c r="O239" s="24"/>
      <c r="P239" s="6"/>
      <c r="Q239" s="65">
        <f t="shared" si="75"/>
        <v>1</v>
      </c>
      <c r="R239" s="6" t="e">
        <f t="shared" si="81"/>
        <v>#N/A</v>
      </c>
      <c r="S239" s="6" t="e">
        <f t="shared" si="82"/>
        <v>#N/A</v>
      </c>
      <c r="T239" s="6" t="e">
        <f t="shared" si="83"/>
        <v>#N/A</v>
      </c>
      <c r="U239" s="6" t="e">
        <f t="shared" si="84"/>
        <v>#N/A</v>
      </c>
      <c r="V239" s="8" cm="1">
        <f t="array" ref="V239">IF(M239=0,0,IF(OR($DV$4=3,$DV$4=4),0,IF($DV$4=1,INDEX($DI$7:$DI$15,SUM(IF(M239&lt;$DH$7:$DH$15=TRUE,1,0))+1),VLOOKUP(M239,$DK$7:$DL$107,2,FALSE))))</f>
        <v>0</v>
      </c>
      <c r="W239" s="6" t="e">
        <f t="shared" si="73"/>
        <v>#N/A</v>
      </c>
      <c r="X239" s="65" cm="1">
        <f t="array" aca="1" ref="X239" ca="1">SUM(IF((IF(E239=0,INDIRECT(_xlfn.CONCAT($CQ$1,MATCH(F239,$CP$7:$CP$100,0)+6)):INDIRECT(_xlfn.CONCAT($CQ$1,MATCH(F239,$CP$7:$CP$100,0)+6+SUM(IF((F239=$CP$7:$CP$59)=TRUE,1,0))-1)),INDIRECT(_xlfn.CONCAT($CM$1,MATCH(E239,$CL$7:$CL$100,0)+6)):INDIRECT(_xlfn.CONCAT($CM$1,MATCH(E239,$CL$7:$CL$100,0)+6+SUM(IF((E239=$CL$7:$CL$59)=TRUE,1,0))-1)))*$S$3*$Q239)=0,0,1))</f>
        <v>2</v>
      </c>
      <c r="Y239" s="65" t="e" cm="1">
        <f t="array" aca="1" ref="Y239" ca="1">SUM(IF((TRANSPOSE(MMULT(MMULT(_xlfn.MUNIT(X239),IF(ROUND(MMULT(IF(E239=0,INDIRECT(_xlfn.CONCAT($CQ$1,MATCH(F239,$CP$7:$CP$100,0)+6)):INDIRECT(_xlfn.CONCAT($CQ$1,MATCH(F239,$CP$7:$CP$100,0)+6+SUM(IF((F239=$CP$7:$CP$59)=TRUE,1,0))-1)),INDIRECT(_xlfn.CONCAT($CM$1,MATCH(E239,$CL$7:$CL$100,0)+6)):INDIRECT(_xlfn.CONCAT($CM$1,MATCH(E239,$CL$7:$CL$100,0)+6+SUM(IF((E239=$CL$7:$CL$59)=TRUE,1,0))-1)))*$S$3*$Q239,1/TRANSPOSE(W239-INDIRECT(_xlfn.CONCAT($CI$1,MATCH(D239,$CH$7:$CH$100,0)+6)):INDIRECT(_xlfn.CONCAT($CI$1,MATCH(D239,$CH$7:$CH$100,0)+6+SUM(IF((D239=$CH$7:$CH$59)=TRUE,1,0))-1))*$R$3)),1)=1,1,0)),W239-INDIRECT(_xlfn.CONCAT($CI$1,MATCH(D239,$CH$7:$CH$100,0)+6)):INDIRECT(_xlfn.CONCAT($CI$1,MATCH(D239,$CH$7:$CH$100,0)+6+SUM(IF((D239=$CH$7:$CH$59)=TRUE,1,0))-1))*$R$3)))=0,0,1))</f>
        <v>#N/A</v>
      </c>
      <c r="Z239" s="65"/>
      <c r="AA239" s="65" t="str" cm="1">
        <f t="array" aca="1" ref="AA239" ca="1">IFERROR(ROUND(IF(_xlfn._xlws.SORT(TRANSPOSE(MMULT(MMULT(_xlfn.MUNIT(X239),IF(ROUND(MMULT(IF(E239=0,IF($DW$4=1,INDIRECT(_xlfn.CONCAT($CY$1,MATCH(F239,$CX$7:$CX$100,0)+6)):INDIRECT(_xlfn.CONCAT($CY$1,MATCH(F239,$CX$7:$CX$100,0)+6+SUM(IF((F239=$CX$7:$CX$59)=TRUE,1,0))-1)),INDIRECT(_xlfn.CONCAT($CQ$1,MATCH(F239,$CP$7:$CP$100,0)+6)):INDIRECT(_xlfn.CONCAT($CQ$1,MATCH(F239,$CP$7:$CP$100,0)+6+SUM(IF((F239=$CP$7:$CP$59)=TRUE,1,0))-1))),IF(OR($DW$4=2,$DW$4=3),INDIRECT(_xlfn.CONCAT($CU$1,MATCH(E239,$CT$7:$CT$100,0)+6)):INDIRECT(_xlfn.CONCAT($CU$1,MATCH(E239,$CT$7:$CT$100,0)+6+SUM(IF((E239=$CT$7:$CT$59)=TRUE,1,0))-1)),INDIRECT(_xlfn.CONCAT($CM$1,MATCH(E239,$CL$7:$CL$100,0)+6)):INDIRECT(_xlfn.CONCAT($CM$1,MATCH(E239,$CL$7:$CL$100,0)+6+SUM(IF((E239=$CL$7:$CL$59)=TRUE,1,0))-1))))*$S$3*IF(AND($DV$4=4,F239=0),1.1,1),1/TRANSPOSE(W239-INDIRECT(_xlfn.CONCAT($CI$1,MATCH(D239,$CH$7:$CH$100,0)+6)):INDIRECT(_xlfn.CONCAT($CI$1,MATCH(D239,$CH$7:$CH$100,0)+6+SUM(IF((D239=$CH$7:$CH$59)=TRUE,1,0))-1))*$R$3)),3)=1,1,0)),W239-INDIRECT(_xlfn.CONCAT($CI$1,MATCH(D239,$CH$7:$CH$100,0)+6)):INDIRECT(_xlfn.CONCAT($CI$1,MATCH(D239,$CH$7:$CH$100,0)+6+SUM(IF((D239=$CH$7:$CH$59)=TRUE,1,0))-1))*$R$3))/($S$3*$Q239),1,-1,TRUE)=0,"",_xlfn._xlws.SORT(TRANSPOSE(MMULT(MMULT(_xlfn.MUNIT(X239),IF(ROUND(MMULT(IF(E239=0,IF($DW$4=1,INDIRECT(_xlfn.CONCAT($CY$1,MATCH(F239,$CX$7:$CX$100,0)+6)):INDIRECT(_xlfn.CONCAT($CY$1,MATCH(F239,$CX$7:$CX$100,0)+6+SUM(IF((F239=$CX$7:$CX$59)=TRUE,1,0))-1)),INDIRECT(_xlfn.CONCAT($CQ$1,MATCH(F239,$CP$7:$CP$100,0)+6)):INDIRECT(_xlfn.CONCAT($CQ$1,MATCH(F239,$CP$7:$CP$100,0)+6+SUM(IF((F239=$CP$7:$CP$59)=TRUE,1,0))-1))),IF(OR($DW$4=2,$DW$4=3),INDIRECT(_xlfn.CONCAT($CU$1,MATCH(E239,$CT$7:$CT$100,0)+6)):INDIRECT(_xlfn.CONCAT($CU$1,MATCH(E239,$CT$7:$CT$100,0)+6+SUM(IF((E239=$CT$7:$CT$59)=TRUE,1,0))-1)),INDIRECT(_xlfn.CONCAT($CM$1,MATCH(E239,$CL$7:$CL$100,0)+6)):INDIRECT(_xlfn.CONCAT($CM$1,MATCH(E239,$CL$7:$CL$100,0)+6+SUM(IF((E239=$CL$7:$CL$59)=TRUE,1,0))-1))))*$S$3*IF(AND($DV$4=4,F239=0),1.1,1),1/TRANSPOSE(W239-INDIRECT(_xlfn.CONCAT($CI$1,MATCH(D239,$CH$7:$CH$100,0)+6)):INDIRECT(_xlfn.CONCAT($CI$1,MATCH(D239,$CH$7:$CH$100,0)+6+SUM(IF((D239=$CH$7:$CH$59)=TRUE,1,0))-1))*$R$3)),3)=1,1,0)),W239-INDIRECT(_xlfn.CONCAT($CI$1,MATCH(D239,$CH$7:$CH$100,0)+6)):INDIRECT(_xlfn.CONCAT($CI$1,MATCH(D239,$CH$7:$CH$100,0)+6+SUM(IF((D239=$CH$7:$CH$59)=TRUE,1,0))-1))*$R$3))/($S$3*$Q239),1,-1,TRUE)),1),"")</f>
        <v/>
      </c>
      <c r="AB239" s="65"/>
      <c r="AC239" s="65"/>
      <c r="AD239" s="65"/>
      <c r="AE239" s="65"/>
      <c r="AF239" s="65"/>
      <c r="AG239" s="65"/>
      <c r="AH239" s="65"/>
      <c r="AI239" s="6"/>
      <c r="AJ239" s="28" t="str">
        <f t="shared" ca="1" si="85"/>
        <v/>
      </c>
      <c r="AK239" s="29" t="str">
        <f t="shared" si="86"/>
        <v/>
      </c>
      <c r="AL239" s="29" t="str">
        <f t="shared" si="87"/>
        <v/>
      </c>
      <c r="AM239" s="29" t="str">
        <f t="shared" si="88"/>
        <v/>
      </c>
      <c r="AN239" s="112" t="str">
        <f t="shared" si="89"/>
        <v/>
      </c>
      <c r="AO239" s="28" t="str">
        <f t="shared" ca="1" si="76"/>
        <v/>
      </c>
      <c r="AP239" s="29" t="str">
        <f t="shared" si="77"/>
        <v/>
      </c>
      <c r="AQ239" s="29" t="str">
        <f t="shared" si="78"/>
        <v/>
      </c>
      <c r="AR239" s="29" t="str">
        <f t="shared" si="79"/>
        <v/>
      </c>
      <c r="AS239" s="30" t="str">
        <f t="shared" si="80"/>
        <v/>
      </c>
      <c r="AT239" s="6"/>
      <c r="AU239" s="20"/>
      <c r="AV239" s="20"/>
      <c r="AW239" s="44">
        <f t="shared" si="90"/>
        <v>12</v>
      </c>
      <c r="AX239" s="35" t="e">
        <f t="shared" si="91"/>
        <v>#N/A</v>
      </c>
      <c r="AY239" s="35" t="e" cm="1">
        <f t="array" ref="AY239">_xlfn.XMATCH(1,IF(IF((AU239=$DP$24:$EO$24)=TRUE,1,0)+IF((AV239=$DP$25:$EO$25)=TRUE,1,0)=2,1,0))</f>
        <v>#N/A</v>
      </c>
      <c r="AZ239" s="35" t="str" cm="1">
        <f t="array" aca="1" ref="AZ239:BD239" ca="1">AJ239:AN239</f>
        <v/>
      </c>
      <c r="BA239" s="35" t="str">
        <f ca="1"/>
        <v/>
      </c>
      <c r="BB239" s="35" t="str">
        <f ca="1"/>
        <v/>
      </c>
      <c r="BC239" s="35" t="str">
        <f ca="1"/>
        <v/>
      </c>
      <c r="BD239" s="35" t="str">
        <f ca="1"/>
        <v/>
      </c>
      <c r="BE239" s="35">
        <f t="shared" si="92"/>
        <v>0</v>
      </c>
      <c r="BF239" s="35" t="e" cm="1">
        <f t="array" ref="BF239">IF(AND(BE239=1,AX239&lt;&gt;1),VLOOKUP(E239,변환표준점수!$H$8:$O$60,_xlfn.XMATCH('표점 계산기'!$AU239,변환표준점수!$I$6:$O$6)+1,FALSE),IF(AND($E239=0,$DW$4=1),INDEX($CQ$7:$CQ$73,SUM(IF(AO239=$CY$7:$CY$59,ROW($A$1:$A$50),0))),IF(AND($E239&lt;&gt;0,$DW$4&lt;&gt;1),INDEX($CM$7:$CM$73,SUM(IF(AO239=$CU$7:$CU$59,ROW($A$1:$A$50),0))),AO239:AS239)))</f>
        <v>#N/A</v>
      </c>
      <c r="BG239" s="35"/>
      <c r="BH239" s="35"/>
      <c r="BI239" s="35"/>
      <c r="BJ239" s="35"/>
      <c r="BK239" s="35" t="e">
        <f>VLOOKUP(G239,변환표준점수!$X$8:$AM$16,_xlfn.XMATCH(AU239,변환표준점수!$Y$5:$AM$5)+IF(OR(AW239=6,AW239=7,AW239=10,AW239=11),IF(AX239=1,0,1),0)+1,FALSE)</f>
        <v>#N/A</v>
      </c>
      <c r="BL239" s="35" t="e">
        <f>VLOOKUP(H239,변환표준점수!$AO$8:$BE$16,_xlfn.XMATCH(AU239,변환표준점수!$AP$5:$BE$5)+IF(OR(AW239=3,AW239=6,AW239=8,AW239=9,AW239=10),IF(AX239=1,0,1),0)+1,FALSE)</f>
        <v>#N/A</v>
      </c>
      <c r="BM239" s="35" t="e">
        <f>IF(I239=0,VLOOKUP(K239,변환표준점수!$BU$8:$CF$62,'표점 계산기'!$AW239+1,FALSE),VLOOKUP(I239,변환표준점수!$BH$8:$BS$62,'표점 계산기'!$AW239+1,FALSE))</f>
        <v>#N/A</v>
      </c>
      <c r="BN239" s="35" t="e">
        <f>IF(J239=0,VLOOKUP(L239,변환표준점수!$BU$8:$CF$62,'표점 계산기'!$AW239+1,FALSE),VLOOKUP(J239,변환표준점수!$BH$8:$BS$62,'표점 계산기'!$AW239+1,FALSE))</f>
        <v>#N/A</v>
      </c>
      <c r="BO239" s="35" cm="1">
        <f t="array" ref="BO239">IF(M239=0,0,IF(OR(AW239=3,AW239=4),0,IF(AW239=1,INDEX($DI$7:$DI$15,SUM(IF(M239&lt;$DH$7:$DH$15=TRUE,1,0))+1),VLOOKUP(M239,변환표준점수!$BH$8:$BS$62,'표점 계산기'!AW239+1,FALSE))))</f>
        <v>0</v>
      </c>
      <c r="BP239" s="35" t="e" cm="1">
        <f t="array" ref="BP239">INDEX($DP$24:$EO$31,COLUMN(C234),$AY239)</f>
        <v>#N/A</v>
      </c>
      <c r="BQ239" s="35" t="e" cm="1">
        <f t="array" ref="BQ239">INDEX($DP$24:$EO$31,COLUMN(D234),$AY239)</f>
        <v>#N/A</v>
      </c>
      <c r="BR239" s="35" t="e" cm="1">
        <f t="array" ref="BR239">INDEX($DP$24:$EO$31,COLUMN(E234),$AY239)</f>
        <v>#N/A</v>
      </c>
      <c r="BS239" s="35" t="e" cm="1">
        <f t="array" ref="BS239">INDEX($DP$24:$EO$31,COLUMN(F234),$AY239)</f>
        <v>#N/A</v>
      </c>
      <c r="BT239" s="35" t="e" cm="1">
        <f t="array" ref="BT239">INDEX($DP$24:$EO$31,COLUMN(G234),$AY239)</f>
        <v>#N/A</v>
      </c>
      <c r="BU239" s="35" t="e" cm="1">
        <f t="array" ref="BU239">INDEX($DP$24:$EO$31,COLUMN(H234),$AY239)</f>
        <v>#N/A</v>
      </c>
      <c r="BV239" s="59" t="str" cm="1">
        <f t="array" aca="1" ref="BV239:BZ239" ca="1">IFERROR(ROUND(IF(IFERROR(BF239:BJ239/BF239:BJ239,0)=1,(IFERROR(AZ239:BD239*BP239,0)+IFERROR(BF239:BJ239*BQ239,0)+(SUM(BM239:BO239)-MIN(BM239:BO239))*BR239+BK239*BS239+BL239*BT239)*BU239+BK239*(1-BS239)+BL239*(1-BT239)+IF(AW239=1,BO239,0),""),2),"")</f>
        <v/>
      </c>
      <c r="BW239" s="48" t="str">
        <f ca="1"/>
        <v/>
      </c>
      <c r="BX239" s="48" t="str">
        <f ca="1"/>
        <v/>
      </c>
      <c r="BY239" s="48" t="str">
        <f ca="1"/>
        <v/>
      </c>
      <c r="BZ239" s="60" t="str">
        <f ca="1"/>
        <v/>
      </c>
      <c r="CA239" s="6"/>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6"/>
      <c r="DV239" s="6"/>
      <c r="DW239" s="5"/>
      <c r="DX239" s="5"/>
      <c r="DY239" s="5"/>
      <c r="DZ239" s="5"/>
      <c r="EA239" s="5"/>
      <c r="EB239" s="5"/>
      <c r="EC239" s="5"/>
      <c r="ED239" s="5"/>
      <c r="EE239" s="5"/>
      <c r="EF239" s="5"/>
      <c r="EG239" s="5"/>
      <c r="EH239" s="5"/>
      <c r="EI239" s="5"/>
      <c r="EJ239" s="5"/>
      <c r="EK239" s="5"/>
      <c r="EL239" s="5"/>
      <c r="EM239" s="5"/>
      <c r="EN239" s="5"/>
      <c r="EO239" s="5"/>
      <c r="EP239" s="5"/>
      <c r="EQ239" s="5"/>
      <c r="ER239" s="5"/>
      <c r="ES239" s="5"/>
      <c r="ET239" s="5"/>
      <c r="EU239" s="5"/>
      <c r="EV239" s="5"/>
      <c r="EW239" s="5"/>
      <c r="EX239" s="5"/>
      <c r="EY239" s="5"/>
      <c r="EZ239" s="5"/>
      <c r="FA239" s="5"/>
      <c r="FB239" s="5"/>
      <c r="FC239" s="5"/>
      <c r="FD239" s="5"/>
      <c r="FE239" s="5"/>
      <c r="FF239" s="5"/>
    </row>
    <row r="240" spans="1:162" x14ac:dyDescent="0.3">
      <c r="A240" s="5"/>
      <c r="B240" s="17" t="str">
        <f t="shared" si="74"/>
        <v/>
      </c>
      <c r="C240" s="23"/>
      <c r="D240" s="23"/>
      <c r="E240" s="23"/>
      <c r="F240" s="23"/>
      <c r="G240" s="23"/>
      <c r="H240" s="24"/>
      <c r="I240" s="24"/>
      <c r="J240" s="24"/>
      <c r="K240" s="24"/>
      <c r="L240" s="24"/>
      <c r="M240" s="24"/>
      <c r="N240" s="23"/>
      <c r="O240" s="24"/>
      <c r="P240" s="6"/>
      <c r="Q240" s="65">
        <f t="shared" si="75"/>
        <v>1</v>
      </c>
      <c r="R240" s="6" t="e">
        <f t="shared" si="81"/>
        <v>#N/A</v>
      </c>
      <c r="S240" s="6" t="e">
        <f t="shared" si="82"/>
        <v>#N/A</v>
      </c>
      <c r="T240" s="6" t="e">
        <f t="shared" si="83"/>
        <v>#N/A</v>
      </c>
      <c r="U240" s="6" t="e">
        <f t="shared" si="84"/>
        <v>#N/A</v>
      </c>
      <c r="V240" s="8" cm="1">
        <f t="array" ref="V240">IF(M240=0,0,IF(OR($DV$4=3,$DV$4=4),0,IF($DV$4=1,INDEX($DI$7:$DI$15,SUM(IF(M240&lt;$DH$7:$DH$15=TRUE,1,0))+1),VLOOKUP(M240,$DK$7:$DL$107,2,FALSE))))</f>
        <v>0</v>
      </c>
      <c r="W240" s="6" t="e">
        <f t="shared" si="73"/>
        <v>#N/A</v>
      </c>
      <c r="X240" s="65" cm="1">
        <f t="array" aca="1" ref="X240" ca="1">SUM(IF((IF(E240=0,INDIRECT(_xlfn.CONCAT($CQ$1,MATCH(F240,$CP$7:$CP$100,0)+6)):INDIRECT(_xlfn.CONCAT($CQ$1,MATCH(F240,$CP$7:$CP$100,0)+6+SUM(IF((F240=$CP$7:$CP$59)=TRUE,1,0))-1)),INDIRECT(_xlfn.CONCAT($CM$1,MATCH(E240,$CL$7:$CL$100,0)+6)):INDIRECT(_xlfn.CONCAT($CM$1,MATCH(E240,$CL$7:$CL$100,0)+6+SUM(IF((E240=$CL$7:$CL$59)=TRUE,1,0))-1)))*$S$3*$Q240)=0,0,1))</f>
        <v>2</v>
      </c>
      <c r="Y240" s="65" t="e" cm="1">
        <f t="array" aca="1" ref="Y240" ca="1">SUM(IF((TRANSPOSE(MMULT(MMULT(_xlfn.MUNIT(X240),IF(ROUND(MMULT(IF(E240=0,INDIRECT(_xlfn.CONCAT($CQ$1,MATCH(F240,$CP$7:$CP$100,0)+6)):INDIRECT(_xlfn.CONCAT($CQ$1,MATCH(F240,$CP$7:$CP$100,0)+6+SUM(IF((F240=$CP$7:$CP$59)=TRUE,1,0))-1)),INDIRECT(_xlfn.CONCAT($CM$1,MATCH(E240,$CL$7:$CL$100,0)+6)):INDIRECT(_xlfn.CONCAT($CM$1,MATCH(E240,$CL$7:$CL$100,0)+6+SUM(IF((E240=$CL$7:$CL$59)=TRUE,1,0))-1)))*$S$3*$Q240,1/TRANSPOSE(W240-INDIRECT(_xlfn.CONCAT($CI$1,MATCH(D240,$CH$7:$CH$100,0)+6)):INDIRECT(_xlfn.CONCAT($CI$1,MATCH(D240,$CH$7:$CH$100,0)+6+SUM(IF((D240=$CH$7:$CH$59)=TRUE,1,0))-1))*$R$3)),1)=1,1,0)),W240-INDIRECT(_xlfn.CONCAT($CI$1,MATCH(D240,$CH$7:$CH$100,0)+6)):INDIRECT(_xlfn.CONCAT($CI$1,MATCH(D240,$CH$7:$CH$100,0)+6+SUM(IF((D240=$CH$7:$CH$59)=TRUE,1,0))-1))*$R$3)))=0,0,1))</f>
        <v>#N/A</v>
      </c>
      <c r="Z240" s="65"/>
      <c r="AA240" s="65" t="str" cm="1">
        <f t="array" aca="1" ref="AA240" ca="1">IFERROR(ROUND(IF(_xlfn._xlws.SORT(TRANSPOSE(MMULT(MMULT(_xlfn.MUNIT(X240),IF(ROUND(MMULT(IF(E240=0,IF($DW$4=1,INDIRECT(_xlfn.CONCAT($CY$1,MATCH(F240,$CX$7:$CX$100,0)+6)):INDIRECT(_xlfn.CONCAT($CY$1,MATCH(F240,$CX$7:$CX$100,0)+6+SUM(IF((F240=$CX$7:$CX$59)=TRUE,1,0))-1)),INDIRECT(_xlfn.CONCAT($CQ$1,MATCH(F240,$CP$7:$CP$100,0)+6)):INDIRECT(_xlfn.CONCAT($CQ$1,MATCH(F240,$CP$7:$CP$100,0)+6+SUM(IF((F240=$CP$7:$CP$59)=TRUE,1,0))-1))),IF(OR($DW$4=2,$DW$4=3),INDIRECT(_xlfn.CONCAT($CU$1,MATCH(E240,$CT$7:$CT$100,0)+6)):INDIRECT(_xlfn.CONCAT($CU$1,MATCH(E240,$CT$7:$CT$100,0)+6+SUM(IF((E240=$CT$7:$CT$59)=TRUE,1,0))-1)),INDIRECT(_xlfn.CONCAT($CM$1,MATCH(E240,$CL$7:$CL$100,0)+6)):INDIRECT(_xlfn.CONCAT($CM$1,MATCH(E240,$CL$7:$CL$100,0)+6+SUM(IF((E240=$CL$7:$CL$59)=TRUE,1,0))-1))))*$S$3*IF(AND($DV$4=4,F240=0),1.1,1),1/TRANSPOSE(W240-INDIRECT(_xlfn.CONCAT($CI$1,MATCH(D240,$CH$7:$CH$100,0)+6)):INDIRECT(_xlfn.CONCAT($CI$1,MATCH(D240,$CH$7:$CH$100,0)+6+SUM(IF((D240=$CH$7:$CH$59)=TRUE,1,0))-1))*$R$3)),3)=1,1,0)),W240-INDIRECT(_xlfn.CONCAT($CI$1,MATCH(D240,$CH$7:$CH$100,0)+6)):INDIRECT(_xlfn.CONCAT($CI$1,MATCH(D240,$CH$7:$CH$100,0)+6+SUM(IF((D240=$CH$7:$CH$59)=TRUE,1,0))-1))*$R$3))/($S$3*$Q240),1,-1,TRUE)=0,"",_xlfn._xlws.SORT(TRANSPOSE(MMULT(MMULT(_xlfn.MUNIT(X240),IF(ROUND(MMULT(IF(E240=0,IF($DW$4=1,INDIRECT(_xlfn.CONCAT($CY$1,MATCH(F240,$CX$7:$CX$100,0)+6)):INDIRECT(_xlfn.CONCAT($CY$1,MATCH(F240,$CX$7:$CX$100,0)+6+SUM(IF((F240=$CX$7:$CX$59)=TRUE,1,0))-1)),INDIRECT(_xlfn.CONCAT($CQ$1,MATCH(F240,$CP$7:$CP$100,0)+6)):INDIRECT(_xlfn.CONCAT($CQ$1,MATCH(F240,$CP$7:$CP$100,0)+6+SUM(IF((F240=$CP$7:$CP$59)=TRUE,1,0))-1))),IF(OR($DW$4=2,$DW$4=3),INDIRECT(_xlfn.CONCAT($CU$1,MATCH(E240,$CT$7:$CT$100,0)+6)):INDIRECT(_xlfn.CONCAT($CU$1,MATCH(E240,$CT$7:$CT$100,0)+6+SUM(IF((E240=$CT$7:$CT$59)=TRUE,1,0))-1)),INDIRECT(_xlfn.CONCAT($CM$1,MATCH(E240,$CL$7:$CL$100,0)+6)):INDIRECT(_xlfn.CONCAT($CM$1,MATCH(E240,$CL$7:$CL$100,0)+6+SUM(IF((E240=$CL$7:$CL$59)=TRUE,1,0))-1))))*$S$3*IF(AND($DV$4=4,F240=0),1.1,1),1/TRANSPOSE(W240-INDIRECT(_xlfn.CONCAT($CI$1,MATCH(D240,$CH$7:$CH$100,0)+6)):INDIRECT(_xlfn.CONCAT($CI$1,MATCH(D240,$CH$7:$CH$100,0)+6+SUM(IF((D240=$CH$7:$CH$59)=TRUE,1,0))-1))*$R$3)),3)=1,1,0)),W240-INDIRECT(_xlfn.CONCAT($CI$1,MATCH(D240,$CH$7:$CH$100,0)+6)):INDIRECT(_xlfn.CONCAT($CI$1,MATCH(D240,$CH$7:$CH$100,0)+6+SUM(IF((D240=$CH$7:$CH$59)=TRUE,1,0))-1))*$R$3))/($S$3*$Q240),1,-1,TRUE)),1),"")</f>
        <v/>
      </c>
      <c r="AB240" s="65"/>
      <c r="AC240" s="65"/>
      <c r="AD240" s="65"/>
      <c r="AE240" s="65"/>
      <c r="AF240" s="65"/>
      <c r="AG240" s="65"/>
      <c r="AH240" s="65"/>
      <c r="AI240" s="6"/>
      <c r="AJ240" s="28" t="str">
        <f t="shared" ca="1" si="85"/>
        <v/>
      </c>
      <c r="AK240" s="29" t="str">
        <f t="shared" si="86"/>
        <v/>
      </c>
      <c r="AL240" s="29" t="str">
        <f t="shared" si="87"/>
        <v/>
      </c>
      <c r="AM240" s="29" t="str">
        <f t="shared" si="88"/>
        <v/>
      </c>
      <c r="AN240" s="112" t="str">
        <f t="shared" si="89"/>
        <v/>
      </c>
      <c r="AO240" s="28" t="str">
        <f t="shared" ca="1" si="76"/>
        <v/>
      </c>
      <c r="AP240" s="29" t="str">
        <f t="shared" si="77"/>
        <v/>
      </c>
      <c r="AQ240" s="29" t="str">
        <f t="shared" si="78"/>
        <v/>
      </c>
      <c r="AR240" s="29" t="str">
        <f t="shared" si="79"/>
        <v/>
      </c>
      <c r="AS240" s="30" t="str">
        <f t="shared" si="80"/>
        <v/>
      </c>
      <c r="AT240" s="6"/>
      <c r="AU240" s="20"/>
      <c r="AV240" s="20"/>
      <c r="AW240" s="44">
        <f t="shared" si="90"/>
        <v>12</v>
      </c>
      <c r="AX240" s="35" t="e">
        <f t="shared" si="91"/>
        <v>#N/A</v>
      </c>
      <c r="AY240" s="35" t="e" cm="1">
        <f t="array" ref="AY240">_xlfn.XMATCH(1,IF(IF((AU240=$DP$24:$EO$24)=TRUE,1,0)+IF((AV240=$DP$25:$EO$25)=TRUE,1,0)=2,1,0))</f>
        <v>#N/A</v>
      </c>
      <c r="AZ240" s="35" t="str" cm="1">
        <f t="array" aca="1" ref="AZ240:BD240" ca="1">AJ240:AN240</f>
        <v/>
      </c>
      <c r="BA240" s="35" t="str">
        <f ca="1"/>
        <v/>
      </c>
      <c r="BB240" s="35" t="str">
        <f ca="1"/>
        <v/>
      </c>
      <c r="BC240" s="35" t="str">
        <f ca="1"/>
        <v/>
      </c>
      <c r="BD240" s="35" t="str">
        <f ca="1"/>
        <v/>
      </c>
      <c r="BE240" s="35">
        <f t="shared" si="92"/>
        <v>0</v>
      </c>
      <c r="BF240" s="35" t="e" cm="1">
        <f t="array" ref="BF240">IF(AND(BE240=1,AX240&lt;&gt;1),VLOOKUP(E240,변환표준점수!$H$8:$O$60,_xlfn.XMATCH('표점 계산기'!$AU240,변환표준점수!$I$6:$O$6)+1,FALSE),IF(AND($E240=0,$DW$4=1),INDEX($CQ$7:$CQ$73,SUM(IF(AO240=$CY$7:$CY$59,ROW($A$1:$A$50),0))),IF(AND($E240&lt;&gt;0,$DW$4&lt;&gt;1),INDEX($CM$7:$CM$73,SUM(IF(AO240=$CU$7:$CU$59,ROW($A$1:$A$50),0))),AO240:AS240)))</f>
        <v>#N/A</v>
      </c>
      <c r="BG240" s="35"/>
      <c r="BH240" s="35"/>
      <c r="BI240" s="35"/>
      <c r="BJ240" s="35"/>
      <c r="BK240" s="35" t="e">
        <f>VLOOKUP(G240,변환표준점수!$X$8:$AM$16,_xlfn.XMATCH(AU240,변환표준점수!$Y$5:$AM$5)+IF(OR(AW240=6,AW240=7,AW240=10,AW240=11),IF(AX240=1,0,1),0)+1,FALSE)</f>
        <v>#N/A</v>
      </c>
      <c r="BL240" s="35" t="e">
        <f>VLOOKUP(H240,변환표준점수!$AO$8:$BE$16,_xlfn.XMATCH(AU240,변환표준점수!$AP$5:$BE$5)+IF(OR(AW240=3,AW240=6,AW240=8,AW240=9,AW240=10),IF(AX240=1,0,1),0)+1,FALSE)</f>
        <v>#N/A</v>
      </c>
      <c r="BM240" s="35" t="e">
        <f>IF(I240=0,VLOOKUP(K240,변환표준점수!$BU$8:$CF$62,'표점 계산기'!$AW240+1,FALSE),VLOOKUP(I240,변환표준점수!$BH$8:$BS$62,'표점 계산기'!$AW240+1,FALSE))</f>
        <v>#N/A</v>
      </c>
      <c r="BN240" s="35" t="e">
        <f>IF(J240=0,VLOOKUP(L240,변환표준점수!$BU$8:$CF$62,'표점 계산기'!$AW240+1,FALSE),VLOOKUP(J240,변환표준점수!$BH$8:$BS$62,'표점 계산기'!$AW240+1,FALSE))</f>
        <v>#N/A</v>
      </c>
      <c r="BO240" s="35" cm="1">
        <f t="array" ref="BO240">IF(M240=0,0,IF(OR(AW240=3,AW240=4),0,IF(AW240=1,INDEX($DI$7:$DI$15,SUM(IF(M240&lt;$DH$7:$DH$15=TRUE,1,0))+1),VLOOKUP(M240,변환표준점수!$BH$8:$BS$62,'표점 계산기'!AW240+1,FALSE))))</f>
        <v>0</v>
      </c>
      <c r="BP240" s="35" t="e" cm="1">
        <f t="array" ref="BP240">INDEX($DP$24:$EO$31,COLUMN(C235),$AY240)</f>
        <v>#N/A</v>
      </c>
      <c r="BQ240" s="35" t="e" cm="1">
        <f t="array" ref="BQ240">INDEX($DP$24:$EO$31,COLUMN(D235),$AY240)</f>
        <v>#N/A</v>
      </c>
      <c r="BR240" s="35" t="e" cm="1">
        <f t="array" ref="BR240">INDEX($DP$24:$EO$31,COLUMN(E235),$AY240)</f>
        <v>#N/A</v>
      </c>
      <c r="BS240" s="35" t="e" cm="1">
        <f t="array" ref="BS240">INDEX($DP$24:$EO$31,COLUMN(F235),$AY240)</f>
        <v>#N/A</v>
      </c>
      <c r="BT240" s="35" t="e" cm="1">
        <f t="array" ref="BT240">INDEX($DP$24:$EO$31,COLUMN(G235),$AY240)</f>
        <v>#N/A</v>
      </c>
      <c r="BU240" s="35" t="e" cm="1">
        <f t="array" ref="BU240">INDEX($DP$24:$EO$31,COLUMN(H235),$AY240)</f>
        <v>#N/A</v>
      </c>
      <c r="BV240" s="59" t="str" cm="1">
        <f t="array" aca="1" ref="BV240:BZ240" ca="1">IFERROR(ROUND(IF(IFERROR(BF240:BJ240/BF240:BJ240,0)=1,(IFERROR(AZ240:BD240*BP240,0)+IFERROR(BF240:BJ240*BQ240,0)+(SUM(BM240:BO240)-MIN(BM240:BO240))*BR240+BK240*BS240+BL240*BT240)*BU240+BK240*(1-BS240)+BL240*(1-BT240)+IF(AW240=1,BO240,0),""),2),"")</f>
        <v/>
      </c>
      <c r="BW240" s="48" t="str">
        <f ca="1"/>
        <v/>
      </c>
      <c r="BX240" s="48" t="str">
        <f ca="1"/>
        <v/>
      </c>
      <c r="BY240" s="48" t="str">
        <f ca="1"/>
        <v/>
      </c>
      <c r="BZ240" s="60" t="str">
        <f ca="1"/>
        <v/>
      </c>
      <c r="CA240" s="6"/>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6"/>
      <c r="DV240" s="6"/>
      <c r="DW240" s="5"/>
      <c r="DX240" s="5"/>
      <c r="DY240" s="5"/>
      <c r="DZ240" s="5"/>
      <c r="EA240" s="5"/>
      <c r="EB240" s="5"/>
      <c r="EC240" s="5"/>
      <c r="ED240" s="5"/>
      <c r="EE240" s="5"/>
      <c r="EF240" s="5"/>
      <c r="EG240" s="5"/>
      <c r="EH240" s="5"/>
      <c r="EI240" s="5"/>
      <c r="EJ240" s="5"/>
      <c r="EK240" s="5"/>
      <c r="EL240" s="5"/>
      <c r="EM240" s="5"/>
      <c r="EN240" s="5"/>
      <c r="EO240" s="5"/>
      <c r="EP240" s="5"/>
      <c r="EQ240" s="5"/>
      <c r="ER240" s="5"/>
      <c r="ES240" s="5"/>
      <c r="ET240" s="5"/>
      <c r="EU240" s="5"/>
      <c r="EV240" s="5"/>
      <c r="EW240" s="5"/>
      <c r="EX240" s="5"/>
      <c r="EY240" s="5"/>
      <c r="EZ240" s="5"/>
      <c r="FA240" s="5"/>
      <c r="FB240" s="5"/>
      <c r="FC240" s="5"/>
      <c r="FD240" s="5"/>
      <c r="FE240" s="5"/>
      <c r="FF240" s="5"/>
    </row>
    <row r="241" spans="1:162" x14ac:dyDescent="0.3">
      <c r="A241" s="5"/>
      <c r="B241" s="17" t="str">
        <f t="shared" si="74"/>
        <v/>
      </c>
      <c r="C241" s="23"/>
      <c r="D241" s="23"/>
      <c r="E241" s="23"/>
      <c r="F241" s="23"/>
      <c r="G241" s="23"/>
      <c r="H241" s="24"/>
      <c r="I241" s="24"/>
      <c r="J241" s="24"/>
      <c r="K241" s="24"/>
      <c r="L241" s="24"/>
      <c r="M241" s="24"/>
      <c r="N241" s="23"/>
      <c r="O241" s="24"/>
      <c r="P241" s="6"/>
      <c r="Q241" s="65">
        <f t="shared" si="75"/>
        <v>1</v>
      </c>
      <c r="R241" s="6" t="e">
        <f t="shared" si="81"/>
        <v>#N/A</v>
      </c>
      <c r="S241" s="6" t="e">
        <f t="shared" si="82"/>
        <v>#N/A</v>
      </c>
      <c r="T241" s="6" t="e">
        <f t="shared" si="83"/>
        <v>#N/A</v>
      </c>
      <c r="U241" s="6" t="e">
        <f t="shared" si="84"/>
        <v>#N/A</v>
      </c>
      <c r="V241" s="8" cm="1">
        <f t="array" ref="V241">IF(M241=0,0,IF(OR($DV$4=3,$DV$4=4),0,IF($DV$4=1,INDEX($DI$7:$DI$15,SUM(IF(M241&lt;$DH$7:$DH$15=TRUE,1,0))+1),VLOOKUP(M241,$DK$7:$DL$107,2,FALSE))))</f>
        <v>0</v>
      </c>
      <c r="W241" s="6" t="e">
        <f t="shared" si="73"/>
        <v>#N/A</v>
      </c>
      <c r="X241" s="65" cm="1">
        <f t="array" aca="1" ref="X241" ca="1">SUM(IF((IF(E241=0,INDIRECT(_xlfn.CONCAT($CQ$1,MATCH(F241,$CP$7:$CP$100,0)+6)):INDIRECT(_xlfn.CONCAT($CQ$1,MATCH(F241,$CP$7:$CP$100,0)+6+SUM(IF((F241=$CP$7:$CP$59)=TRUE,1,0))-1)),INDIRECT(_xlfn.CONCAT($CM$1,MATCH(E241,$CL$7:$CL$100,0)+6)):INDIRECT(_xlfn.CONCAT($CM$1,MATCH(E241,$CL$7:$CL$100,0)+6+SUM(IF((E241=$CL$7:$CL$59)=TRUE,1,0))-1)))*$S$3*$Q241)=0,0,1))</f>
        <v>2</v>
      </c>
      <c r="Y241" s="65" t="e" cm="1">
        <f t="array" aca="1" ref="Y241" ca="1">SUM(IF((TRANSPOSE(MMULT(MMULT(_xlfn.MUNIT(X241),IF(ROUND(MMULT(IF(E241=0,INDIRECT(_xlfn.CONCAT($CQ$1,MATCH(F241,$CP$7:$CP$100,0)+6)):INDIRECT(_xlfn.CONCAT($CQ$1,MATCH(F241,$CP$7:$CP$100,0)+6+SUM(IF((F241=$CP$7:$CP$59)=TRUE,1,0))-1)),INDIRECT(_xlfn.CONCAT($CM$1,MATCH(E241,$CL$7:$CL$100,0)+6)):INDIRECT(_xlfn.CONCAT($CM$1,MATCH(E241,$CL$7:$CL$100,0)+6+SUM(IF((E241=$CL$7:$CL$59)=TRUE,1,0))-1)))*$S$3*$Q241,1/TRANSPOSE(W241-INDIRECT(_xlfn.CONCAT($CI$1,MATCH(D241,$CH$7:$CH$100,0)+6)):INDIRECT(_xlfn.CONCAT($CI$1,MATCH(D241,$CH$7:$CH$100,0)+6+SUM(IF((D241=$CH$7:$CH$59)=TRUE,1,0))-1))*$R$3)),1)=1,1,0)),W241-INDIRECT(_xlfn.CONCAT($CI$1,MATCH(D241,$CH$7:$CH$100,0)+6)):INDIRECT(_xlfn.CONCAT($CI$1,MATCH(D241,$CH$7:$CH$100,0)+6+SUM(IF((D241=$CH$7:$CH$59)=TRUE,1,0))-1))*$R$3)))=0,0,1))</f>
        <v>#N/A</v>
      </c>
      <c r="Z241" s="65"/>
      <c r="AA241" s="65" t="str" cm="1">
        <f t="array" aca="1" ref="AA241" ca="1">IFERROR(ROUND(IF(_xlfn._xlws.SORT(TRANSPOSE(MMULT(MMULT(_xlfn.MUNIT(X241),IF(ROUND(MMULT(IF(E241=0,IF($DW$4=1,INDIRECT(_xlfn.CONCAT($CY$1,MATCH(F241,$CX$7:$CX$100,0)+6)):INDIRECT(_xlfn.CONCAT($CY$1,MATCH(F241,$CX$7:$CX$100,0)+6+SUM(IF((F241=$CX$7:$CX$59)=TRUE,1,0))-1)),INDIRECT(_xlfn.CONCAT($CQ$1,MATCH(F241,$CP$7:$CP$100,0)+6)):INDIRECT(_xlfn.CONCAT($CQ$1,MATCH(F241,$CP$7:$CP$100,0)+6+SUM(IF((F241=$CP$7:$CP$59)=TRUE,1,0))-1))),IF(OR($DW$4=2,$DW$4=3),INDIRECT(_xlfn.CONCAT($CU$1,MATCH(E241,$CT$7:$CT$100,0)+6)):INDIRECT(_xlfn.CONCAT($CU$1,MATCH(E241,$CT$7:$CT$100,0)+6+SUM(IF((E241=$CT$7:$CT$59)=TRUE,1,0))-1)),INDIRECT(_xlfn.CONCAT($CM$1,MATCH(E241,$CL$7:$CL$100,0)+6)):INDIRECT(_xlfn.CONCAT($CM$1,MATCH(E241,$CL$7:$CL$100,0)+6+SUM(IF((E241=$CL$7:$CL$59)=TRUE,1,0))-1))))*$S$3*IF(AND($DV$4=4,F241=0),1.1,1),1/TRANSPOSE(W241-INDIRECT(_xlfn.CONCAT($CI$1,MATCH(D241,$CH$7:$CH$100,0)+6)):INDIRECT(_xlfn.CONCAT($CI$1,MATCH(D241,$CH$7:$CH$100,0)+6+SUM(IF((D241=$CH$7:$CH$59)=TRUE,1,0))-1))*$R$3)),3)=1,1,0)),W241-INDIRECT(_xlfn.CONCAT($CI$1,MATCH(D241,$CH$7:$CH$100,0)+6)):INDIRECT(_xlfn.CONCAT($CI$1,MATCH(D241,$CH$7:$CH$100,0)+6+SUM(IF((D241=$CH$7:$CH$59)=TRUE,1,0))-1))*$R$3))/($S$3*$Q241),1,-1,TRUE)=0,"",_xlfn._xlws.SORT(TRANSPOSE(MMULT(MMULT(_xlfn.MUNIT(X241),IF(ROUND(MMULT(IF(E241=0,IF($DW$4=1,INDIRECT(_xlfn.CONCAT($CY$1,MATCH(F241,$CX$7:$CX$100,0)+6)):INDIRECT(_xlfn.CONCAT($CY$1,MATCH(F241,$CX$7:$CX$100,0)+6+SUM(IF((F241=$CX$7:$CX$59)=TRUE,1,0))-1)),INDIRECT(_xlfn.CONCAT($CQ$1,MATCH(F241,$CP$7:$CP$100,0)+6)):INDIRECT(_xlfn.CONCAT($CQ$1,MATCH(F241,$CP$7:$CP$100,0)+6+SUM(IF((F241=$CP$7:$CP$59)=TRUE,1,0))-1))),IF(OR($DW$4=2,$DW$4=3),INDIRECT(_xlfn.CONCAT($CU$1,MATCH(E241,$CT$7:$CT$100,0)+6)):INDIRECT(_xlfn.CONCAT($CU$1,MATCH(E241,$CT$7:$CT$100,0)+6+SUM(IF((E241=$CT$7:$CT$59)=TRUE,1,0))-1)),INDIRECT(_xlfn.CONCAT($CM$1,MATCH(E241,$CL$7:$CL$100,0)+6)):INDIRECT(_xlfn.CONCAT($CM$1,MATCH(E241,$CL$7:$CL$100,0)+6+SUM(IF((E241=$CL$7:$CL$59)=TRUE,1,0))-1))))*$S$3*IF(AND($DV$4=4,F241=0),1.1,1),1/TRANSPOSE(W241-INDIRECT(_xlfn.CONCAT($CI$1,MATCH(D241,$CH$7:$CH$100,0)+6)):INDIRECT(_xlfn.CONCAT($CI$1,MATCH(D241,$CH$7:$CH$100,0)+6+SUM(IF((D241=$CH$7:$CH$59)=TRUE,1,0))-1))*$R$3)),3)=1,1,0)),W241-INDIRECT(_xlfn.CONCAT($CI$1,MATCH(D241,$CH$7:$CH$100,0)+6)):INDIRECT(_xlfn.CONCAT($CI$1,MATCH(D241,$CH$7:$CH$100,0)+6+SUM(IF((D241=$CH$7:$CH$59)=TRUE,1,0))-1))*$R$3))/($S$3*$Q241),1,-1,TRUE)),1),"")</f>
        <v/>
      </c>
      <c r="AB241" s="65"/>
      <c r="AC241" s="65"/>
      <c r="AD241" s="65"/>
      <c r="AE241" s="65"/>
      <c r="AF241" s="65"/>
      <c r="AG241" s="65"/>
      <c r="AH241" s="65"/>
      <c r="AI241" s="6"/>
      <c r="AJ241" s="28" t="str">
        <f t="shared" ca="1" si="85"/>
        <v/>
      </c>
      <c r="AK241" s="29" t="str">
        <f t="shared" si="86"/>
        <v/>
      </c>
      <c r="AL241" s="29" t="str">
        <f t="shared" si="87"/>
        <v/>
      </c>
      <c r="AM241" s="29" t="str">
        <f t="shared" si="88"/>
        <v/>
      </c>
      <c r="AN241" s="112" t="str">
        <f t="shared" si="89"/>
        <v/>
      </c>
      <c r="AO241" s="28" t="str">
        <f t="shared" ca="1" si="76"/>
        <v/>
      </c>
      <c r="AP241" s="29" t="str">
        <f t="shared" si="77"/>
        <v/>
      </c>
      <c r="AQ241" s="29" t="str">
        <f t="shared" si="78"/>
        <v/>
      </c>
      <c r="AR241" s="29" t="str">
        <f t="shared" si="79"/>
        <v/>
      </c>
      <c r="AS241" s="30" t="str">
        <f t="shared" si="80"/>
        <v/>
      </c>
      <c r="AT241" s="6"/>
      <c r="AU241" s="20"/>
      <c r="AV241" s="20"/>
      <c r="AW241" s="44">
        <f t="shared" si="90"/>
        <v>12</v>
      </c>
      <c r="AX241" s="35" t="e">
        <f t="shared" si="91"/>
        <v>#N/A</v>
      </c>
      <c r="AY241" s="35" t="e" cm="1">
        <f t="array" ref="AY241">_xlfn.XMATCH(1,IF(IF((AU241=$DP$24:$EO$24)=TRUE,1,0)+IF((AV241=$DP$25:$EO$25)=TRUE,1,0)=2,1,0))</f>
        <v>#N/A</v>
      </c>
      <c r="AZ241" s="35" t="str" cm="1">
        <f t="array" aca="1" ref="AZ241:BD241" ca="1">AJ241:AN241</f>
        <v/>
      </c>
      <c r="BA241" s="35" t="str">
        <f ca="1"/>
        <v/>
      </c>
      <c r="BB241" s="35" t="str">
        <f ca="1"/>
        <v/>
      </c>
      <c r="BC241" s="35" t="str">
        <f ca="1"/>
        <v/>
      </c>
      <c r="BD241" s="35" t="str">
        <f ca="1"/>
        <v/>
      </c>
      <c r="BE241" s="35">
        <f t="shared" si="92"/>
        <v>0</v>
      </c>
      <c r="BF241" s="35" t="e" cm="1">
        <f t="array" ref="BF241">IF(AND(BE241=1,AX241&lt;&gt;1),VLOOKUP(E241,변환표준점수!$H$8:$O$60,_xlfn.XMATCH('표점 계산기'!$AU241,변환표준점수!$I$6:$O$6)+1,FALSE),IF(AND($E241=0,$DW$4=1),INDEX($CQ$7:$CQ$73,SUM(IF(AO241=$CY$7:$CY$59,ROW($A$1:$A$50),0))),IF(AND($E241&lt;&gt;0,$DW$4&lt;&gt;1),INDEX($CM$7:$CM$73,SUM(IF(AO241=$CU$7:$CU$59,ROW($A$1:$A$50),0))),AO241:AS241)))</f>
        <v>#N/A</v>
      </c>
      <c r="BG241" s="35"/>
      <c r="BH241" s="35"/>
      <c r="BI241" s="35"/>
      <c r="BJ241" s="35"/>
      <c r="BK241" s="35" t="e">
        <f>VLOOKUP(G241,변환표준점수!$X$8:$AM$16,_xlfn.XMATCH(AU241,변환표준점수!$Y$5:$AM$5)+IF(OR(AW241=6,AW241=7,AW241=10,AW241=11),IF(AX241=1,0,1),0)+1,FALSE)</f>
        <v>#N/A</v>
      </c>
      <c r="BL241" s="35" t="e">
        <f>VLOOKUP(H241,변환표준점수!$AO$8:$BE$16,_xlfn.XMATCH(AU241,변환표준점수!$AP$5:$BE$5)+IF(OR(AW241=3,AW241=6,AW241=8,AW241=9,AW241=10),IF(AX241=1,0,1),0)+1,FALSE)</f>
        <v>#N/A</v>
      </c>
      <c r="BM241" s="35" t="e">
        <f>IF(I241=0,VLOOKUP(K241,변환표준점수!$BU$8:$CF$62,'표점 계산기'!$AW241+1,FALSE),VLOOKUP(I241,변환표준점수!$BH$8:$BS$62,'표점 계산기'!$AW241+1,FALSE))</f>
        <v>#N/A</v>
      </c>
      <c r="BN241" s="35" t="e">
        <f>IF(J241=0,VLOOKUP(L241,변환표준점수!$BU$8:$CF$62,'표점 계산기'!$AW241+1,FALSE),VLOOKUP(J241,변환표준점수!$BH$8:$BS$62,'표점 계산기'!$AW241+1,FALSE))</f>
        <v>#N/A</v>
      </c>
      <c r="BO241" s="35" cm="1">
        <f t="array" ref="BO241">IF(M241=0,0,IF(OR(AW241=3,AW241=4),0,IF(AW241=1,INDEX($DI$7:$DI$15,SUM(IF(M241&lt;$DH$7:$DH$15=TRUE,1,0))+1),VLOOKUP(M241,변환표준점수!$BH$8:$BS$62,'표점 계산기'!AW241+1,FALSE))))</f>
        <v>0</v>
      </c>
      <c r="BP241" s="35" t="e" cm="1">
        <f t="array" ref="BP241">INDEX($DP$24:$EO$31,COLUMN(C236),$AY241)</f>
        <v>#N/A</v>
      </c>
      <c r="BQ241" s="35" t="e" cm="1">
        <f t="array" ref="BQ241">INDEX($DP$24:$EO$31,COLUMN(D236),$AY241)</f>
        <v>#N/A</v>
      </c>
      <c r="BR241" s="35" t="e" cm="1">
        <f t="array" ref="BR241">INDEX($DP$24:$EO$31,COLUMN(E236),$AY241)</f>
        <v>#N/A</v>
      </c>
      <c r="BS241" s="35" t="e" cm="1">
        <f t="array" ref="BS241">INDEX($DP$24:$EO$31,COLUMN(F236),$AY241)</f>
        <v>#N/A</v>
      </c>
      <c r="BT241" s="35" t="e" cm="1">
        <f t="array" ref="BT241">INDEX($DP$24:$EO$31,COLUMN(G236),$AY241)</f>
        <v>#N/A</v>
      </c>
      <c r="BU241" s="35" t="e" cm="1">
        <f t="array" ref="BU241">INDEX($DP$24:$EO$31,COLUMN(H236),$AY241)</f>
        <v>#N/A</v>
      </c>
      <c r="BV241" s="59" t="str" cm="1">
        <f t="array" aca="1" ref="BV241:BZ241" ca="1">IFERROR(ROUND(IF(IFERROR(BF241:BJ241/BF241:BJ241,0)=1,(IFERROR(AZ241:BD241*BP241,0)+IFERROR(BF241:BJ241*BQ241,0)+(SUM(BM241:BO241)-MIN(BM241:BO241))*BR241+BK241*BS241+BL241*BT241)*BU241+BK241*(1-BS241)+BL241*(1-BT241)+IF(AW241=1,BO241,0),""),2),"")</f>
        <v/>
      </c>
      <c r="BW241" s="48" t="str">
        <f ca="1"/>
        <v/>
      </c>
      <c r="BX241" s="48" t="str">
        <f ca="1"/>
        <v/>
      </c>
      <c r="BY241" s="48" t="str">
        <f ca="1"/>
        <v/>
      </c>
      <c r="BZ241" s="60" t="str">
        <f ca="1"/>
        <v/>
      </c>
      <c r="CA241" s="6"/>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6"/>
      <c r="DV241" s="6"/>
      <c r="DW241" s="5"/>
      <c r="DX241" s="5"/>
      <c r="DY241" s="5"/>
      <c r="DZ241" s="5"/>
      <c r="EA241" s="5"/>
      <c r="EB241" s="5"/>
      <c r="EC241" s="5"/>
      <c r="ED241" s="5"/>
      <c r="EE241" s="5"/>
      <c r="EF241" s="5"/>
      <c r="EG241" s="5"/>
      <c r="EH241" s="5"/>
      <c r="EI241" s="5"/>
      <c r="EJ241" s="5"/>
      <c r="EK241" s="5"/>
      <c r="EL241" s="5"/>
      <c r="EM241" s="5"/>
      <c r="EN241" s="5"/>
      <c r="EO241" s="5"/>
      <c r="EP241" s="5"/>
      <c r="EQ241" s="5"/>
      <c r="ER241" s="5"/>
      <c r="ES241" s="5"/>
      <c r="ET241" s="5"/>
      <c r="EU241" s="5"/>
      <c r="EV241" s="5"/>
      <c r="EW241" s="5"/>
      <c r="EX241" s="5"/>
      <c r="EY241" s="5"/>
      <c r="EZ241" s="5"/>
      <c r="FA241" s="5"/>
      <c r="FB241" s="5"/>
      <c r="FC241" s="5"/>
      <c r="FD241" s="5"/>
      <c r="FE241" s="5"/>
      <c r="FF241" s="5"/>
    </row>
    <row r="242" spans="1:162" x14ac:dyDescent="0.3">
      <c r="A242" s="5"/>
      <c r="B242" s="17" t="str">
        <f t="shared" si="74"/>
        <v/>
      </c>
      <c r="C242" s="23"/>
      <c r="D242" s="23"/>
      <c r="E242" s="23"/>
      <c r="F242" s="23"/>
      <c r="G242" s="23"/>
      <c r="H242" s="24"/>
      <c r="I242" s="24"/>
      <c r="J242" s="24"/>
      <c r="K242" s="24"/>
      <c r="L242" s="24"/>
      <c r="M242" s="24"/>
      <c r="N242" s="23"/>
      <c r="O242" s="24"/>
      <c r="P242" s="6"/>
      <c r="Q242" s="65">
        <f t="shared" si="75"/>
        <v>1</v>
      </c>
      <c r="R242" s="6" t="e">
        <f t="shared" si="81"/>
        <v>#N/A</v>
      </c>
      <c r="S242" s="6" t="e">
        <f t="shared" si="82"/>
        <v>#N/A</v>
      </c>
      <c r="T242" s="6" t="e">
        <f t="shared" si="83"/>
        <v>#N/A</v>
      </c>
      <c r="U242" s="6" t="e">
        <f t="shared" si="84"/>
        <v>#N/A</v>
      </c>
      <c r="V242" s="8" cm="1">
        <f t="array" ref="V242">IF(M242=0,0,IF(OR($DV$4=3,$DV$4=4),0,IF($DV$4=1,INDEX($DI$7:$DI$15,SUM(IF(M242&lt;$DH$7:$DH$15=TRUE,1,0))+1),VLOOKUP(M242,$DK$7:$DL$107,2,FALSE))))</f>
        <v>0</v>
      </c>
      <c r="W242" s="6" t="e">
        <f t="shared" si="73"/>
        <v>#N/A</v>
      </c>
      <c r="X242" s="65" cm="1">
        <f t="array" aca="1" ref="X242" ca="1">SUM(IF((IF(E242=0,INDIRECT(_xlfn.CONCAT($CQ$1,MATCH(F242,$CP$7:$CP$100,0)+6)):INDIRECT(_xlfn.CONCAT($CQ$1,MATCH(F242,$CP$7:$CP$100,0)+6+SUM(IF((F242=$CP$7:$CP$59)=TRUE,1,0))-1)),INDIRECT(_xlfn.CONCAT($CM$1,MATCH(E242,$CL$7:$CL$100,0)+6)):INDIRECT(_xlfn.CONCAT($CM$1,MATCH(E242,$CL$7:$CL$100,0)+6+SUM(IF((E242=$CL$7:$CL$59)=TRUE,1,0))-1)))*$S$3*$Q242)=0,0,1))</f>
        <v>2</v>
      </c>
      <c r="Y242" s="65" t="e" cm="1">
        <f t="array" aca="1" ref="Y242" ca="1">SUM(IF((TRANSPOSE(MMULT(MMULT(_xlfn.MUNIT(X242),IF(ROUND(MMULT(IF(E242=0,INDIRECT(_xlfn.CONCAT($CQ$1,MATCH(F242,$CP$7:$CP$100,0)+6)):INDIRECT(_xlfn.CONCAT($CQ$1,MATCH(F242,$CP$7:$CP$100,0)+6+SUM(IF((F242=$CP$7:$CP$59)=TRUE,1,0))-1)),INDIRECT(_xlfn.CONCAT($CM$1,MATCH(E242,$CL$7:$CL$100,0)+6)):INDIRECT(_xlfn.CONCAT($CM$1,MATCH(E242,$CL$7:$CL$100,0)+6+SUM(IF((E242=$CL$7:$CL$59)=TRUE,1,0))-1)))*$S$3*$Q242,1/TRANSPOSE(W242-INDIRECT(_xlfn.CONCAT($CI$1,MATCH(D242,$CH$7:$CH$100,0)+6)):INDIRECT(_xlfn.CONCAT($CI$1,MATCH(D242,$CH$7:$CH$100,0)+6+SUM(IF((D242=$CH$7:$CH$59)=TRUE,1,0))-1))*$R$3)),1)=1,1,0)),W242-INDIRECT(_xlfn.CONCAT($CI$1,MATCH(D242,$CH$7:$CH$100,0)+6)):INDIRECT(_xlfn.CONCAT($CI$1,MATCH(D242,$CH$7:$CH$100,0)+6+SUM(IF((D242=$CH$7:$CH$59)=TRUE,1,0))-1))*$R$3)))=0,0,1))</f>
        <v>#N/A</v>
      </c>
      <c r="Z242" s="65"/>
      <c r="AA242" s="65" t="str" cm="1">
        <f t="array" aca="1" ref="AA242" ca="1">IFERROR(ROUND(IF(_xlfn._xlws.SORT(TRANSPOSE(MMULT(MMULT(_xlfn.MUNIT(X242),IF(ROUND(MMULT(IF(E242=0,IF($DW$4=1,INDIRECT(_xlfn.CONCAT($CY$1,MATCH(F242,$CX$7:$CX$100,0)+6)):INDIRECT(_xlfn.CONCAT($CY$1,MATCH(F242,$CX$7:$CX$100,0)+6+SUM(IF((F242=$CX$7:$CX$59)=TRUE,1,0))-1)),INDIRECT(_xlfn.CONCAT($CQ$1,MATCH(F242,$CP$7:$CP$100,0)+6)):INDIRECT(_xlfn.CONCAT($CQ$1,MATCH(F242,$CP$7:$CP$100,0)+6+SUM(IF((F242=$CP$7:$CP$59)=TRUE,1,0))-1))),IF(OR($DW$4=2,$DW$4=3),INDIRECT(_xlfn.CONCAT($CU$1,MATCH(E242,$CT$7:$CT$100,0)+6)):INDIRECT(_xlfn.CONCAT($CU$1,MATCH(E242,$CT$7:$CT$100,0)+6+SUM(IF((E242=$CT$7:$CT$59)=TRUE,1,0))-1)),INDIRECT(_xlfn.CONCAT($CM$1,MATCH(E242,$CL$7:$CL$100,0)+6)):INDIRECT(_xlfn.CONCAT($CM$1,MATCH(E242,$CL$7:$CL$100,0)+6+SUM(IF((E242=$CL$7:$CL$59)=TRUE,1,0))-1))))*$S$3*IF(AND($DV$4=4,F242=0),1.1,1),1/TRANSPOSE(W242-INDIRECT(_xlfn.CONCAT($CI$1,MATCH(D242,$CH$7:$CH$100,0)+6)):INDIRECT(_xlfn.CONCAT($CI$1,MATCH(D242,$CH$7:$CH$100,0)+6+SUM(IF((D242=$CH$7:$CH$59)=TRUE,1,0))-1))*$R$3)),3)=1,1,0)),W242-INDIRECT(_xlfn.CONCAT($CI$1,MATCH(D242,$CH$7:$CH$100,0)+6)):INDIRECT(_xlfn.CONCAT($CI$1,MATCH(D242,$CH$7:$CH$100,0)+6+SUM(IF((D242=$CH$7:$CH$59)=TRUE,1,0))-1))*$R$3))/($S$3*$Q242),1,-1,TRUE)=0,"",_xlfn._xlws.SORT(TRANSPOSE(MMULT(MMULT(_xlfn.MUNIT(X242),IF(ROUND(MMULT(IF(E242=0,IF($DW$4=1,INDIRECT(_xlfn.CONCAT($CY$1,MATCH(F242,$CX$7:$CX$100,0)+6)):INDIRECT(_xlfn.CONCAT($CY$1,MATCH(F242,$CX$7:$CX$100,0)+6+SUM(IF((F242=$CX$7:$CX$59)=TRUE,1,0))-1)),INDIRECT(_xlfn.CONCAT($CQ$1,MATCH(F242,$CP$7:$CP$100,0)+6)):INDIRECT(_xlfn.CONCAT($CQ$1,MATCH(F242,$CP$7:$CP$100,0)+6+SUM(IF((F242=$CP$7:$CP$59)=TRUE,1,0))-1))),IF(OR($DW$4=2,$DW$4=3),INDIRECT(_xlfn.CONCAT($CU$1,MATCH(E242,$CT$7:$CT$100,0)+6)):INDIRECT(_xlfn.CONCAT($CU$1,MATCH(E242,$CT$7:$CT$100,0)+6+SUM(IF((E242=$CT$7:$CT$59)=TRUE,1,0))-1)),INDIRECT(_xlfn.CONCAT($CM$1,MATCH(E242,$CL$7:$CL$100,0)+6)):INDIRECT(_xlfn.CONCAT($CM$1,MATCH(E242,$CL$7:$CL$100,0)+6+SUM(IF((E242=$CL$7:$CL$59)=TRUE,1,0))-1))))*$S$3*IF(AND($DV$4=4,F242=0),1.1,1),1/TRANSPOSE(W242-INDIRECT(_xlfn.CONCAT($CI$1,MATCH(D242,$CH$7:$CH$100,0)+6)):INDIRECT(_xlfn.CONCAT($CI$1,MATCH(D242,$CH$7:$CH$100,0)+6+SUM(IF((D242=$CH$7:$CH$59)=TRUE,1,0))-1))*$R$3)),3)=1,1,0)),W242-INDIRECT(_xlfn.CONCAT($CI$1,MATCH(D242,$CH$7:$CH$100,0)+6)):INDIRECT(_xlfn.CONCAT($CI$1,MATCH(D242,$CH$7:$CH$100,0)+6+SUM(IF((D242=$CH$7:$CH$59)=TRUE,1,0))-1))*$R$3))/($S$3*$Q242),1,-1,TRUE)),1),"")</f>
        <v/>
      </c>
      <c r="AB242" s="65"/>
      <c r="AC242" s="65"/>
      <c r="AD242" s="65"/>
      <c r="AE242" s="65"/>
      <c r="AF242" s="65"/>
      <c r="AG242" s="65"/>
      <c r="AH242" s="65"/>
      <c r="AI242" s="6"/>
      <c r="AJ242" s="28" t="str">
        <f t="shared" ca="1" si="85"/>
        <v/>
      </c>
      <c r="AK242" s="29" t="str">
        <f t="shared" si="86"/>
        <v/>
      </c>
      <c r="AL242" s="29" t="str">
        <f t="shared" si="87"/>
        <v/>
      </c>
      <c r="AM242" s="29" t="str">
        <f t="shared" si="88"/>
        <v/>
      </c>
      <c r="AN242" s="112" t="str">
        <f t="shared" si="89"/>
        <v/>
      </c>
      <c r="AO242" s="28" t="str">
        <f t="shared" ca="1" si="76"/>
        <v/>
      </c>
      <c r="AP242" s="29" t="str">
        <f t="shared" si="77"/>
        <v/>
      </c>
      <c r="AQ242" s="29" t="str">
        <f t="shared" si="78"/>
        <v/>
      </c>
      <c r="AR242" s="29" t="str">
        <f t="shared" si="79"/>
        <v/>
      </c>
      <c r="AS242" s="30" t="str">
        <f t="shared" si="80"/>
        <v/>
      </c>
      <c r="AT242" s="6"/>
      <c r="AU242" s="20"/>
      <c r="AV242" s="20"/>
      <c r="AW242" s="44">
        <f t="shared" si="90"/>
        <v>12</v>
      </c>
      <c r="AX242" s="35" t="e">
        <f t="shared" si="91"/>
        <v>#N/A</v>
      </c>
      <c r="AY242" s="35" t="e" cm="1">
        <f t="array" ref="AY242">_xlfn.XMATCH(1,IF(IF((AU242=$DP$24:$EO$24)=TRUE,1,0)+IF((AV242=$DP$25:$EO$25)=TRUE,1,0)=2,1,0))</f>
        <v>#N/A</v>
      </c>
      <c r="AZ242" s="35" t="str" cm="1">
        <f t="array" aca="1" ref="AZ242:BD242" ca="1">AJ242:AN242</f>
        <v/>
      </c>
      <c r="BA242" s="35" t="str">
        <f ca="1"/>
        <v/>
      </c>
      <c r="BB242" s="35" t="str">
        <f ca="1"/>
        <v/>
      </c>
      <c r="BC242" s="35" t="str">
        <f ca="1"/>
        <v/>
      </c>
      <c r="BD242" s="35" t="str">
        <f ca="1"/>
        <v/>
      </c>
      <c r="BE242" s="35">
        <f t="shared" si="92"/>
        <v>0</v>
      </c>
      <c r="BF242" s="35" t="e" cm="1">
        <f t="array" ref="BF242">IF(AND(BE242=1,AX242&lt;&gt;1),VLOOKUP(E242,변환표준점수!$H$8:$O$60,_xlfn.XMATCH('표점 계산기'!$AU242,변환표준점수!$I$6:$O$6)+1,FALSE),IF(AND($E242=0,$DW$4=1),INDEX($CQ$7:$CQ$73,SUM(IF(AO242=$CY$7:$CY$59,ROW($A$1:$A$50),0))),IF(AND($E242&lt;&gt;0,$DW$4&lt;&gt;1),INDEX($CM$7:$CM$73,SUM(IF(AO242=$CU$7:$CU$59,ROW($A$1:$A$50),0))),AO242:AS242)))</f>
        <v>#N/A</v>
      </c>
      <c r="BG242" s="35"/>
      <c r="BH242" s="35"/>
      <c r="BI242" s="35"/>
      <c r="BJ242" s="35"/>
      <c r="BK242" s="35" t="e">
        <f>VLOOKUP(G242,변환표준점수!$X$8:$AM$16,_xlfn.XMATCH(AU242,변환표준점수!$Y$5:$AM$5)+IF(OR(AW242=6,AW242=7,AW242=10,AW242=11),IF(AX242=1,0,1),0)+1,FALSE)</f>
        <v>#N/A</v>
      </c>
      <c r="BL242" s="35" t="e">
        <f>VLOOKUP(H242,변환표준점수!$AO$8:$BE$16,_xlfn.XMATCH(AU242,변환표준점수!$AP$5:$BE$5)+IF(OR(AW242=3,AW242=6,AW242=8,AW242=9,AW242=10),IF(AX242=1,0,1),0)+1,FALSE)</f>
        <v>#N/A</v>
      </c>
      <c r="BM242" s="35" t="e">
        <f>IF(I242=0,VLOOKUP(K242,변환표준점수!$BU$8:$CF$62,'표점 계산기'!$AW242+1,FALSE),VLOOKUP(I242,변환표준점수!$BH$8:$BS$62,'표점 계산기'!$AW242+1,FALSE))</f>
        <v>#N/A</v>
      </c>
      <c r="BN242" s="35" t="e">
        <f>IF(J242=0,VLOOKUP(L242,변환표준점수!$BU$8:$CF$62,'표점 계산기'!$AW242+1,FALSE),VLOOKUP(J242,변환표준점수!$BH$8:$BS$62,'표점 계산기'!$AW242+1,FALSE))</f>
        <v>#N/A</v>
      </c>
      <c r="BO242" s="35" cm="1">
        <f t="array" ref="BO242">IF(M242=0,0,IF(OR(AW242=3,AW242=4),0,IF(AW242=1,INDEX($DI$7:$DI$15,SUM(IF(M242&lt;$DH$7:$DH$15=TRUE,1,0))+1),VLOOKUP(M242,변환표준점수!$BH$8:$BS$62,'표점 계산기'!AW242+1,FALSE))))</f>
        <v>0</v>
      </c>
      <c r="BP242" s="35" t="e" cm="1">
        <f t="array" ref="BP242">INDEX($DP$24:$EO$31,COLUMN(C237),$AY242)</f>
        <v>#N/A</v>
      </c>
      <c r="BQ242" s="35" t="e" cm="1">
        <f t="array" ref="BQ242">INDEX($DP$24:$EO$31,COLUMN(D237),$AY242)</f>
        <v>#N/A</v>
      </c>
      <c r="BR242" s="35" t="e" cm="1">
        <f t="array" ref="BR242">INDEX($DP$24:$EO$31,COLUMN(E237),$AY242)</f>
        <v>#N/A</v>
      </c>
      <c r="BS242" s="35" t="e" cm="1">
        <f t="array" ref="BS242">INDEX($DP$24:$EO$31,COLUMN(F237),$AY242)</f>
        <v>#N/A</v>
      </c>
      <c r="BT242" s="35" t="e" cm="1">
        <f t="array" ref="BT242">INDEX($DP$24:$EO$31,COLUMN(G237),$AY242)</f>
        <v>#N/A</v>
      </c>
      <c r="BU242" s="35" t="e" cm="1">
        <f t="array" ref="BU242">INDEX($DP$24:$EO$31,COLUMN(H237),$AY242)</f>
        <v>#N/A</v>
      </c>
      <c r="BV242" s="59" t="str" cm="1">
        <f t="array" aca="1" ref="BV242:BZ242" ca="1">IFERROR(ROUND(IF(IFERROR(BF242:BJ242/BF242:BJ242,0)=1,(IFERROR(AZ242:BD242*BP242,0)+IFERROR(BF242:BJ242*BQ242,0)+(SUM(BM242:BO242)-MIN(BM242:BO242))*BR242+BK242*BS242+BL242*BT242)*BU242+BK242*(1-BS242)+BL242*(1-BT242)+IF(AW242=1,BO242,0),""),2),"")</f>
        <v/>
      </c>
      <c r="BW242" s="48" t="str">
        <f ca="1"/>
        <v/>
      </c>
      <c r="BX242" s="48" t="str">
        <f ca="1"/>
        <v/>
      </c>
      <c r="BY242" s="48" t="str">
        <f ca="1"/>
        <v/>
      </c>
      <c r="BZ242" s="60" t="str">
        <f ca="1"/>
        <v/>
      </c>
      <c r="CA242" s="6"/>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6"/>
      <c r="DV242" s="6"/>
      <c r="DW242" s="5"/>
      <c r="DX242" s="5"/>
      <c r="DY242" s="5"/>
      <c r="DZ242" s="5"/>
      <c r="EA242" s="5"/>
      <c r="EB242" s="5"/>
      <c r="EC242" s="5"/>
      <c r="ED242" s="5"/>
      <c r="EE242" s="5"/>
      <c r="EF242" s="5"/>
      <c r="EG242" s="5"/>
      <c r="EH242" s="5"/>
      <c r="EI242" s="5"/>
      <c r="EJ242" s="5"/>
      <c r="EK242" s="5"/>
      <c r="EL242" s="5"/>
      <c r="EM242" s="5"/>
      <c r="EN242" s="5"/>
      <c r="EO242" s="5"/>
      <c r="EP242" s="5"/>
      <c r="EQ242" s="5"/>
      <c r="ER242" s="5"/>
      <c r="ES242" s="5"/>
      <c r="ET242" s="5"/>
      <c r="EU242" s="5"/>
      <c r="EV242" s="5"/>
      <c r="EW242" s="5"/>
      <c r="EX242" s="5"/>
      <c r="EY242" s="5"/>
      <c r="EZ242" s="5"/>
      <c r="FA242" s="5"/>
      <c r="FB242" s="5"/>
      <c r="FC242" s="5"/>
      <c r="FD242" s="5"/>
      <c r="FE242" s="5"/>
      <c r="FF242" s="5"/>
    </row>
    <row r="243" spans="1:162" x14ac:dyDescent="0.3">
      <c r="A243" s="5"/>
      <c r="B243" s="17" t="str">
        <f t="shared" si="74"/>
        <v/>
      </c>
      <c r="C243" s="23"/>
      <c r="D243" s="23"/>
      <c r="E243" s="23"/>
      <c r="F243" s="23"/>
      <c r="G243" s="23"/>
      <c r="H243" s="24"/>
      <c r="I243" s="24"/>
      <c r="J243" s="24"/>
      <c r="K243" s="24"/>
      <c r="L243" s="24"/>
      <c r="M243" s="24"/>
      <c r="N243" s="23"/>
      <c r="O243" s="24"/>
      <c r="P243" s="6"/>
      <c r="Q243" s="65">
        <f t="shared" si="75"/>
        <v>1</v>
      </c>
      <c r="R243" s="6" t="e">
        <f t="shared" si="81"/>
        <v>#N/A</v>
      </c>
      <c r="S243" s="6" t="e">
        <f t="shared" si="82"/>
        <v>#N/A</v>
      </c>
      <c r="T243" s="6" t="e">
        <f t="shared" si="83"/>
        <v>#N/A</v>
      </c>
      <c r="U243" s="6" t="e">
        <f t="shared" si="84"/>
        <v>#N/A</v>
      </c>
      <c r="V243" s="8" cm="1">
        <f t="array" ref="V243">IF(M243=0,0,IF(OR($DV$4=3,$DV$4=4),0,IF($DV$4=1,INDEX($DI$7:$DI$15,SUM(IF(M243&lt;$DH$7:$DH$15=TRUE,1,0))+1),VLOOKUP(M243,$DK$7:$DL$107,2,FALSE))))</f>
        <v>0</v>
      </c>
      <c r="W243" s="6" t="e">
        <f t="shared" si="73"/>
        <v>#N/A</v>
      </c>
      <c r="X243" s="65" cm="1">
        <f t="array" aca="1" ref="X243" ca="1">SUM(IF((IF(E243=0,INDIRECT(_xlfn.CONCAT($CQ$1,MATCH(F243,$CP$7:$CP$100,0)+6)):INDIRECT(_xlfn.CONCAT($CQ$1,MATCH(F243,$CP$7:$CP$100,0)+6+SUM(IF((F243=$CP$7:$CP$59)=TRUE,1,0))-1)),INDIRECT(_xlfn.CONCAT($CM$1,MATCH(E243,$CL$7:$CL$100,0)+6)):INDIRECT(_xlfn.CONCAT($CM$1,MATCH(E243,$CL$7:$CL$100,0)+6+SUM(IF((E243=$CL$7:$CL$59)=TRUE,1,0))-1)))*$S$3*$Q243)=0,0,1))</f>
        <v>2</v>
      </c>
      <c r="Y243" s="65" t="e" cm="1">
        <f t="array" aca="1" ref="Y243" ca="1">SUM(IF((TRANSPOSE(MMULT(MMULT(_xlfn.MUNIT(X243),IF(ROUND(MMULT(IF(E243=0,INDIRECT(_xlfn.CONCAT($CQ$1,MATCH(F243,$CP$7:$CP$100,0)+6)):INDIRECT(_xlfn.CONCAT($CQ$1,MATCH(F243,$CP$7:$CP$100,0)+6+SUM(IF((F243=$CP$7:$CP$59)=TRUE,1,0))-1)),INDIRECT(_xlfn.CONCAT($CM$1,MATCH(E243,$CL$7:$CL$100,0)+6)):INDIRECT(_xlfn.CONCAT($CM$1,MATCH(E243,$CL$7:$CL$100,0)+6+SUM(IF((E243=$CL$7:$CL$59)=TRUE,1,0))-1)))*$S$3*$Q243,1/TRANSPOSE(W243-INDIRECT(_xlfn.CONCAT($CI$1,MATCH(D243,$CH$7:$CH$100,0)+6)):INDIRECT(_xlfn.CONCAT($CI$1,MATCH(D243,$CH$7:$CH$100,0)+6+SUM(IF((D243=$CH$7:$CH$59)=TRUE,1,0))-1))*$R$3)),1)=1,1,0)),W243-INDIRECT(_xlfn.CONCAT($CI$1,MATCH(D243,$CH$7:$CH$100,0)+6)):INDIRECT(_xlfn.CONCAT($CI$1,MATCH(D243,$CH$7:$CH$100,0)+6+SUM(IF((D243=$CH$7:$CH$59)=TRUE,1,0))-1))*$R$3)))=0,0,1))</f>
        <v>#N/A</v>
      </c>
      <c r="Z243" s="65"/>
      <c r="AA243" s="65" t="str" cm="1">
        <f t="array" aca="1" ref="AA243" ca="1">IFERROR(ROUND(IF(_xlfn._xlws.SORT(TRANSPOSE(MMULT(MMULT(_xlfn.MUNIT(X243),IF(ROUND(MMULT(IF(E243=0,IF($DW$4=1,INDIRECT(_xlfn.CONCAT($CY$1,MATCH(F243,$CX$7:$CX$100,0)+6)):INDIRECT(_xlfn.CONCAT($CY$1,MATCH(F243,$CX$7:$CX$100,0)+6+SUM(IF((F243=$CX$7:$CX$59)=TRUE,1,0))-1)),INDIRECT(_xlfn.CONCAT($CQ$1,MATCH(F243,$CP$7:$CP$100,0)+6)):INDIRECT(_xlfn.CONCAT($CQ$1,MATCH(F243,$CP$7:$CP$100,0)+6+SUM(IF((F243=$CP$7:$CP$59)=TRUE,1,0))-1))),IF(OR($DW$4=2,$DW$4=3),INDIRECT(_xlfn.CONCAT($CU$1,MATCH(E243,$CT$7:$CT$100,0)+6)):INDIRECT(_xlfn.CONCAT($CU$1,MATCH(E243,$CT$7:$CT$100,0)+6+SUM(IF((E243=$CT$7:$CT$59)=TRUE,1,0))-1)),INDIRECT(_xlfn.CONCAT($CM$1,MATCH(E243,$CL$7:$CL$100,0)+6)):INDIRECT(_xlfn.CONCAT($CM$1,MATCH(E243,$CL$7:$CL$100,0)+6+SUM(IF((E243=$CL$7:$CL$59)=TRUE,1,0))-1))))*$S$3*IF(AND($DV$4=4,F243=0),1.1,1),1/TRANSPOSE(W243-INDIRECT(_xlfn.CONCAT($CI$1,MATCH(D243,$CH$7:$CH$100,0)+6)):INDIRECT(_xlfn.CONCAT($CI$1,MATCH(D243,$CH$7:$CH$100,0)+6+SUM(IF((D243=$CH$7:$CH$59)=TRUE,1,0))-1))*$R$3)),3)=1,1,0)),W243-INDIRECT(_xlfn.CONCAT($CI$1,MATCH(D243,$CH$7:$CH$100,0)+6)):INDIRECT(_xlfn.CONCAT($CI$1,MATCH(D243,$CH$7:$CH$100,0)+6+SUM(IF((D243=$CH$7:$CH$59)=TRUE,1,0))-1))*$R$3))/($S$3*$Q243),1,-1,TRUE)=0,"",_xlfn._xlws.SORT(TRANSPOSE(MMULT(MMULT(_xlfn.MUNIT(X243),IF(ROUND(MMULT(IF(E243=0,IF($DW$4=1,INDIRECT(_xlfn.CONCAT($CY$1,MATCH(F243,$CX$7:$CX$100,0)+6)):INDIRECT(_xlfn.CONCAT($CY$1,MATCH(F243,$CX$7:$CX$100,0)+6+SUM(IF((F243=$CX$7:$CX$59)=TRUE,1,0))-1)),INDIRECT(_xlfn.CONCAT($CQ$1,MATCH(F243,$CP$7:$CP$100,0)+6)):INDIRECT(_xlfn.CONCAT($CQ$1,MATCH(F243,$CP$7:$CP$100,0)+6+SUM(IF((F243=$CP$7:$CP$59)=TRUE,1,0))-1))),IF(OR($DW$4=2,$DW$4=3),INDIRECT(_xlfn.CONCAT($CU$1,MATCH(E243,$CT$7:$CT$100,0)+6)):INDIRECT(_xlfn.CONCAT($CU$1,MATCH(E243,$CT$7:$CT$100,0)+6+SUM(IF((E243=$CT$7:$CT$59)=TRUE,1,0))-1)),INDIRECT(_xlfn.CONCAT($CM$1,MATCH(E243,$CL$7:$CL$100,0)+6)):INDIRECT(_xlfn.CONCAT($CM$1,MATCH(E243,$CL$7:$CL$100,0)+6+SUM(IF((E243=$CL$7:$CL$59)=TRUE,1,0))-1))))*$S$3*IF(AND($DV$4=4,F243=0),1.1,1),1/TRANSPOSE(W243-INDIRECT(_xlfn.CONCAT($CI$1,MATCH(D243,$CH$7:$CH$100,0)+6)):INDIRECT(_xlfn.CONCAT($CI$1,MATCH(D243,$CH$7:$CH$100,0)+6+SUM(IF((D243=$CH$7:$CH$59)=TRUE,1,0))-1))*$R$3)),3)=1,1,0)),W243-INDIRECT(_xlfn.CONCAT($CI$1,MATCH(D243,$CH$7:$CH$100,0)+6)):INDIRECT(_xlfn.CONCAT($CI$1,MATCH(D243,$CH$7:$CH$100,0)+6+SUM(IF((D243=$CH$7:$CH$59)=TRUE,1,0))-1))*$R$3))/($S$3*$Q243),1,-1,TRUE)),1),"")</f>
        <v/>
      </c>
      <c r="AB243" s="65"/>
      <c r="AC243" s="65"/>
      <c r="AD243" s="65"/>
      <c r="AE243" s="65"/>
      <c r="AF243" s="65"/>
      <c r="AG243" s="65"/>
      <c r="AH243" s="65"/>
      <c r="AI243" s="6"/>
      <c r="AJ243" s="28" t="str">
        <f t="shared" ca="1" si="85"/>
        <v/>
      </c>
      <c r="AK243" s="29" t="str">
        <f t="shared" si="86"/>
        <v/>
      </c>
      <c r="AL243" s="29" t="str">
        <f t="shared" si="87"/>
        <v/>
      </c>
      <c r="AM243" s="29" t="str">
        <f t="shared" si="88"/>
        <v/>
      </c>
      <c r="AN243" s="112" t="str">
        <f t="shared" si="89"/>
        <v/>
      </c>
      <c r="AO243" s="28" t="str">
        <f t="shared" ca="1" si="76"/>
        <v/>
      </c>
      <c r="AP243" s="29" t="str">
        <f t="shared" si="77"/>
        <v/>
      </c>
      <c r="AQ243" s="29" t="str">
        <f t="shared" si="78"/>
        <v/>
      </c>
      <c r="AR243" s="29" t="str">
        <f t="shared" si="79"/>
        <v/>
      </c>
      <c r="AS243" s="30" t="str">
        <f t="shared" si="80"/>
        <v/>
      </c>
      <c r="AT243" s="6"/>
      <c r="AU243" s="20"/>
      <c r="AV243" s="20"/>
      <c r="AW243" s="44">
        <f t="shared" si="90"/>
        <v>12</v>
      </c>
      <c r="AX243" s="35" t="e">
        <f t="shared" si="91"/>
        <v>#N/A</v>
      </c>
      <c r="AY243" s="35" t="e" cm="1">
        <f t="array" ref="AY243">_xlfn.XMATCH(1,IF(IF((AU243=$DP$24:$EO$24)=TRUE,1,0)+IF((AV243=$DP$25:$EO$25)=TRUE,1,0)=2,1,0))</f>
        <v>#N/A</v>
      </c>
      <c r="AZ243" s="35" t="str" cm="1">
        <f t="array" aca="1" ref="AZ243:BD243" ca="1">AJ243:AN243</f>
        <v/>
      </c>
      <c r="BA243" s="35" t="str">
        <f ca="1"/>
        <v/>
      </c>
      <c r="BB243" s="35" t="str">
        <f ca="1"/>
        <v/>
      </c>
      <c r="BC243" s="35" t="str">
        <f ca="1"/>
        <v/>
      </c>
      <c r="BD243" s="35" t="str">
        <f ca="1"/>
        <v/>
      </c>
      <c r="BE243" s="35">
        <f t="shared" si="92"/>
        <v>0</v>
      </c>
      <c r="BF243" s="35" t="e" cm="1">
        <f t="array" ref="BF243">IF(AND(BE243=1,AX243&lt;&gt;1),VLOOKUP(E243,변환표준점수!$H$8:$O$60,_xlfn.XMATCH('표점 계산기'!$AU243,변환표준점수!$I$6:$O$6)+1,FALSE),IF(AND($E243=0,$DW$4=1),INDEX($CQ$7:$CQ$73,SUM(IF(AO243=$CY$7:$CY$59,ROW($A$1:$A$50),0))),IF(AND($E243&lt;&gt;0,$DW$4&lt;&gt;1),INDEX($CM$7:$CM$73,SUM(IF(AO243=$CU$7:$CU$59,ROW($A$1:$A$50),0))),AO243:AS243)))</f>
        <v>#N/A</v>
      </c>
      <c r="BG243" s="35"/>
      <c r="BH243" s="35"/>
      <c r="BI243" s="35"/>
      <c r="BJ243" s="35"/>
      <c r="BK243" s="35" t="e">
        <f>VLOOKUP(G243,변환표준점수!$X$8:$AM$16,_xlfn.XMATCH(AU243,변환표준점수!$Y$5:$AM$5)+IF(OR(AW243=6,AW243=7,AW243=10,AW243=11),IF(AX243=1,0,1),0)+1,FALSE)</f>
        <v>#N/A</v>
      </c>
      <c r="BL243" s="35" t="e">
        <f>VLOOKUP(H243,변환표준점수!$AO$8:$BE$16,_xlfn.XMATCH(AU243,변환표준점수!$AP$5:$BE$5)+IF(OR(AW243=3,AW243=6,AW243=8,AW243=9,AW243=10),IF(AX243=1,0,1),0)+1,FALSE)</f>
        <v>#N/A</v>
      </c>
      <c r="BM243" s="35" t="e">
        <f>IF(I243=0,VLOOKUP(K243,변환표준점수!$BU$8:$CF$62,'표점 계산기'!$AW243+1,FALSE),VLOOKUP(I243,변환표준점수!$BH$8:$BS$62,'표점 계산기'!$AW243+1,FALSE))</f>
        <v>#N/A</v>
      </c>
      <c r="BN243" s="35" t="e">
        <f>IF(J243=0,VLOOKUP(L243,변환표준점수!$BU$8:$CF$62,'표점 계산기'!$AW243+1,FALSE),VLOOKUP(J243,변환표준점수!$BH$8:$BS$62,'표점 계산기'!$AW243+1,FALSE))</f>
        <v>#N/A</v>
      </c>
      <c r="BO243" s="35" cm="1">
        <f t="array" ref="BO243">IF(M243=0,0,IF(OR(AW243=3,AW243=4),0,IF(AW243=1,INDEX($DI$7:$DI$15,SUM(IF(M243&lt;$DH$7:$DH$15=TRUE,1,0))+1),VLOOKUP(M243,변환표준점수!$BH$8:$BS$62,'표점 계산기'!AW243+1,FALSE))))</f>
        <v>0</v>
      </c>
      <c r="BP243" s="35" t="e" cm="1">
        <f t="array" ref="BP243">INDEX($DP$24:$EO$31,COLUMN(C238),$AY243)</f>
        <v>#N/A</v>
      </c>
      <c r="BQ243" s="35" t="e" cm="1">
        <f t="array" ref="BQ243">INDEX($DP$24:$EO$31,COLUMN(D238),$AY243)</f>
        <v>#N/A</v>
      </c>
      <c r="BR243" s="35" t="e" cm="1">
        <f t="array" ref="BR243">INDEX($DP$24:$EO$31,COLUMN(E238),$AY243)</f>
        <v>#N/A</v>
      </c>
      <c r="BS243" s="35" t="e" cm="1">
        <f t="array" ref="BS243">INDEX($DP$24:$EO$31,COLUMN(F238),$AY243)</f>
        <v>#N/A</v>
      </c>
      <c r="BT243" s="35" t="e" cm="1">
        <f t="array" ref="BT243">INDEX($DP$24:$EO$31,COLUMN(G238),$AY243)</f>
        <v>#N/A</v>
      </c>
      <c r="BU243" s="35" t="e" cm="1">
        <f t="array" ref="BU243">INDEX($DP$24:$EO$31,COLUMN(H238),$AY243)</f>
        <v>#N/A</v>
      </c>
      <c r="BV243" s="59" t="str" cm="1">
        <f t="array" aca="1" ref="BV243:BZ243" ca="1">IFERROR(ROUND(IF(IFERROR(BF243:BJ243/BF243:BJ243,0)=1,(IFERROR(AZ243:BD243*BP243,0)+IFERROR(BF243:BJ243*BQ243,0)+(SUM(BM243:BO243)-MIN(BM243:BO243))*BR243+BK243*BS243+BL243*BT243)*BU243+BK243*(1-BS243)+BL243*(1-BT243)+IF(AW243=1,BO243,0),""),2),"")</f>
        <v/>
      </c>
      <c r="BW243" s="48" t="str">
        <f ca="1"/>
        <v/>
      </c>
      <c r="BX243" s="48" t="str">
        <f ca="1"/>
        <v/>
      </c>
      <c r="BY243" s="48" t="str">
        <f ca="1"/>
        <v/>
      </c>
      <c r="BZ243" s="60" t="str">
        <f ca="1"/>
        <v/>
      </c>
      <c r="CA243" s="6"/>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6"/>
      <c r="DV243" s="6"/>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c r="EX243" s="5"/>
      <c r="EY243" s="5"/>
      <c r="EZ243" s="5"/>
      <c r="FA243" s="5"/>
      <c r="FB243" s="5"/>
      <c r="FC243" s="5"/>
      <c r="FD243" s="5"/>
      <c r="FE243" s="5"/>
      <c r="FF243" s="5"/>
    </row>
    <row r="244" spans="1:162" x14ac:dyDescent="0.3">
      <c r="A244" s="5"/>
      <c r="B244" s="17" t="str">
        <f t="shared" si="74"/>
        <v/>
      </c>
      <c r="C244" s="23"/>
      <c r="D244" s="23"/>
      <c r="E244" s="23"/>
      <c r="F244" s="23"/>
      <c r="G244" s="23"/>
      <c r="H244" s="24"/>
      <c r="I244" s="24"/>
      <c r="J244" s="24"/>
      <c r="K244" s="24"/>
      <c r="L244" s="24"/>
      <c r="M244" s="24"/>
      <c r="N244" s="23"/>
      <c r="O244" s="24"/>
      <c r="P244" s="6"/>
      <c r="Q244" s="65">
        <f t="shared" si="75"/>
        <v>1</v>
      </c>
      <c r="R244" s="6" t="e">
        <f t="shared" si="81"/>
        <v>#N/A</v>
      </c>
      <c r="S244" s="6" t="e">
        <f t="shared" si="82"/>
        <v>#N/A</v>
      </c>
      <c r="T244" s="6" t="e">
        <f t="shared" si="83"/>
        <v>#N/A</v>
      </c>
      <c r="U244" s="6" t="e">
        <f t="shared" si="84"/>
        <v>#N/A</v>
      </c>
      <c r="V244" s="8" cm="1">
        <f t="array" ref="V244">IF(M244=0,0,IF(OR($DV$4=3,$DV$4=4),0,IF($DV$4=1,INDEX($DI$7:$DI$15,SUM(IF(M244&lt;$DH$7:$DH$15=TRUE,1,0))+1),VLOOKUP(M244,$DK$7:$DL$107,2,FALSE))))</f>
        <v>0</v>
      </c>
      <c r="W244" s="6" t="e">
        <f t="shared" si="73"/>
        <v>#N/A</v>
      </c>
      <c r="X244" s="65" cm="1">
        <f t="array" aca="1" ref="X244" ca="1">SUM(IF((IF(E244=0,INDIRECT(_xlfn.CONCAT($CQ$1,MATCH(F244,$CP$7:$CP$100,0)+6)):INDIRECT(_xlfn.CONCAT($CQ$1,MATCH(F244,$CP$7:$CP$100,0)+6+SUM(IF((F244=$CP$7:$CP$59)=TRUE,1,0))-1)),INDIRECT(_xlfn.CONCAT($CM$1,MATCH(E244,$CL$7:$CL$100,0)+6)):INDIRECT(_xlfn.CONCAT($CM$1,MATCH(E244,$CL$7:$CL$100,0)+6+SUM(IF((E244=$CL$7:$CL$59)=TRUE,1,0))-1)))*$S$3*$Q244)=0,0,1))</f>
        <v>2</v>
      </c>
      <c r="Y244" s="65" t="e" cm="1">
        <f t="array" aca="1" ref="Y244" ca="1">SUM(IF((TRANSPOSE(MMULT(MMULT(_xlfn.MUNIT(X244),IF(ROUND(MMULT(IF(E244=0,INDIRECT(_xlfn.CONCAT($CQ$1,MATCH(F244,$CP$7:$CP$100,0)+6)):INDIRECT(_xlfn.CONCAT($CQ$1,MATCH(F244,$CP$7:$CP$100,0)+6+SUM(IF((F244=$CP$7:$CP$59)=TRUE,1,0))-1)),INDIRECT(_xlfn.CONCAT($CM$1,MATCH(E244,$CL$7:$CL$100,0)+6)):INDIRECT(_xlfn.CONCAT($CM$1,MATCH(E244,$CL$7:$CL$100,0)+6+SUM(IF((E244=$CL$7:$CL$59)=TRUE,1,0))-1)))*$S$3*$Q244,1/TRANSPOSE(W244-INDIRECT(_xlfn.CONCAT($CI$1,MATCH(D244,$CH$7:$CH$100,0)+6)):INDIRECT(_xlfn.CONCAT($CI$1,MATCH(D244,$CH$7:$CH$100,0)+6+SUM(IF((D244=$CH$7:$CH$59)=TRUE,1,0))-1))*$R$3)),1)=1,1,0)),W244-INDIRECT(_xlfn.CONCAT($CI$1,MATCH(D244,$CH$7:$CH$100,0)+6)):INDIRECT(_xlfn.CONCAT($CI$1,MATCH(D244,$CH$7:$CH$100,0)+6+SUM(IF((D244=$CH$7:$CH$59)=TRUE,1,0))-1))*$R$3)))=0,0,1))</f>
        <v>#N/A</v>
      </c>
      <c r="Z244" s="65"/>
      <c r="AA244" s="65" t="str" cm="1">
        <f t="array" aca="1" ref="AA244" ca="1">IFERROR(ROUND(IF(_xlfn._xlws.SORT(TRANSPOSE(MMULT(MMULT(_xlfn.MUNIT(X244),IF(ROUND(MMULT(IF(E244=0,IF($DW$4=1,INDIRECT(_xlfn.CONCAT($CY$1,MATCH(F244,$CX$7:$CX$100,0)+6)):INDIRECT(_xlfn.CONCAT($CY$1,MATCH(F244,$CX$7:$CX$100,0)+6+SUM(IF((F244=$CX$7:$CX$59)=TRUE,1,0))-1)),INDIRECT(_xlfn.CONCAT($CQ$1,MATCH(F244,$CP$7:$CP$100,0)+6)):INDIRECT(_xlfn.CONCAT($CQ$1,MATCH(F244,$CP$7:$CP$100,0)+6+SUM(IF((F244=$CP$7:$CP$59)=TRUE,1,0))-1))),IF(OR($DW$4=2,$DW$4=3),INDIRECT(_xlfn.CONCAT($CU$1,MATCH(E244,$CT$7:$CT$100,0)+6)):INDIRECT(_xlfn.CONCAT($CU$1,MATCH(E244,$CT$7:$CT$100,0)+6+SUM(IF((E244=$CT$7:$CT$59)=TRUE,1,0))-1)),INDIRECT(_xlfn.CONCAT($CM$1,MATCH(E244,$CL$7:$CL$100,0)+6)):INDIRECT(_xlfn.CONCAT($CM$1,MATCH(E244,$CL$7:$CL$100,0)+6+SUM(IF((E244=$CL$7:$CL$59)=TRUE,1,0))-1))))*$S$3*IF(AND($DV$4=4,F244=0),1.1,1),1/TRANSPOSE(W244-INDIRECT(_xlfn.CONCAT($CI$1,MATCH(D244,$CH$7:$CH$100,0)+6)):INDIRECT(_xlfn.CONCAT($CI$1,MATCH(D244,$CH$7:$CH$100,0)+6+SUM(IF((D244=$CH$7:$CH$59)=TRUE,1,0))-1))*$R$3)),3)=1,1,0)),W244-INDIRECT(_xlfn.CONCAT($CI$1,MATCH(D244,$CH$7:$CH$100,0)+6)):INDIRECT(_xlfn.CONCAT($CI$1,MATCH(D244,$CH$7:$CH$100,0)+6+SUM(IF((D244=$CH$7:$CH$59)=TRUE,1,0))-1))*$R$3))/($S$3*$Q244),1,-1,TRUE)=0,"",_xlfn._xlws.SORT(TRANSPOSE(MMULT(MMULT(_xlfn.MUNIT(X244),IF(ROUND(MMULT(IF(E244=0,IF($DW$4=1,INDIRECT(_xlfn.CONCAT($CY$1,MATCH(F244,$CX$7:$CX$100,0)+6)):INDIRECT(_xlfn.CONCAT($CY$1,MATCH(F244,$CX$7:$CX$100,0)+6+SUM(IF((F244=$CX$7:$CX$59)=TRUE,1,0))-1)),INDIRECT(_xlfn.CONCAT($CQ$1,MATCH(F244,$CP$7:$CP$100,0)+6)):INDIRECT(_xlfn.CONCAT($CQ$1,MATCH(F244,$CP$7:$CP$100,0)+6+SUM(IF((F244=$CP$7:$CP$59)=TRUE,1,0))-1))),IF(OR($DW$4=2,$DW$4=3),INDIRECT(_xlfn.CONCAT($CU$1,MATCH(E244,$CT$7:$CT$100,0)+6)):INDIRECT(_xlfn.CONCAT($CU$1,MATCH(E244,$CT$7:$CT$100,0)+6+SUM(IF((E244=$CT$7:$CT$59)=TRUE,1,0))-1)),INDIRECT(_xlfn.CONCAT($CM$1,MATCH(E244,$CL$7:$CL$100,0)+6)):INDIRECT(_xlfn.CONCAT($CM$1,MATCH(E244,$CL$7:$CL$100,0)+6+SUM(IF((E244=$CL$7:$CL$59)=TRUE,1,0))-1))))*$S$3*IF(AND($DV$4=4,F244=0),1.1,1),1/TRANSPOSE(W244-INDIRECT(_xlfn.CONCAT($CI$1,MATCH(D244,$CH$7:$CH$100,0)+6)):INDIRECT(_xlfn.CONCAT($CI$1,MATCH(D244,$CH$7:$CH$100,0)+6+SUM(IF((D244=$CH$7:$CH$59)=TRUE,1,0))-1))*$R$3)),3)=1,1,0)),W244-INDIRECT(_xlfn.CONCAT($CI$1,MATCH(D244,$CH$7:$CH$100,0)+6)):INDIRECT(_xlfn.CONCAT($CI$1,MATCH(D244,$CH$7:$CH$100,0)+6+SUM(IF((D244=$CH$7:$CH$59)=TRUE,1,0))-1))*$R$3))/($S$3*$Q244),1,-1,TRUE)),1),"")</f>
        <v/>
      </c>
      <c r="AB244" s="65"/>
      <c r="AC244" s="65"/>
      <c r="AD244" s="65"/>
      <c r="AE244" s="65"/>
      <c r="AF244" s="65"/>
      <c r="AG244" s="65"/>
      <c r="AH244" s="65"/>
      <c r="AI244" s="6"/>
      <c r="AJ244" s="28" t="str">
        <f t="shared" ca="1" si="85"/>
        <v/>
      </c>
      <c r="AK244" s="29" t="str">
        <f t="shared" si="86"/>
        <v/>
      </c>
      <c r="AL244" s="29" t="str">
        <f t="shared" si="87"/>
        <v/>
      </c>
      <c r="AM244" s="29" t="str">
        <f t="shared" si="88"/>
        <v/>
      </c>
      <c r="AN244" s="112" t="str">
        <f t="shared" si="89"/>
        <v/>
      </c>
      <c r="AO244" s="28" t="str">
        <f t="shared" ca="1" si="76"/>
        <v/>
      </c>
      <c r="AP244" s="29" t="str">
        <f t="shared" si="77"/>
        <v/>
      </c>
      <c r="AQ244" s="29" t="str">
        <f t="shared" si="78"/>
        <v/>
      </c>
      <c r="AR244" s="29" t="str">
        <f t="shared" si="79"/>
        <v/>
      </c>
      <c r="AS244" s="30" t="str">
        <f t="shared" si="80"/>
        <v/>
      </c>
      <c r="AT244" s="6"/>
      <c r="AU244" s="20"/>
      <c r="AV244" s="20"/>
      <c r="AW244" s="44">
        <f t="shared" si="90"/>
        <v>12</v>
      </c>
      <c r="AX244" s="35" t="e">
        <f t="shared" si="91"/>
        <v>#N/A</v>
      </c>
      <c r="AY244" s="35" t="e" cm="1">
        <f t="array" ref="AY244">_xlfn.XMATCH(1,IF(IF((AU244=$DP$24:$EO$24)=TRUE,1,0)+IF((AV244=$DP$25:$EO$25)=TRUE,1,0)=2,1,0))</f>
        <v>#N/A</v>
      </c>
      <c r="AZ244" s="35" t="str" cm="1">
        <f t="array" aca="1" ref="AZ244:BD244" ca="1">AJ244:AN244</f>
        <v/>
      </c>
      <c r="BA244" s="35" t="str">
        <f ca="1"/>
        <v/>
      </c>
      <c r="BB244" s="35" t="str">
        <f ca="1"/>
        <v/>
      </c>
      <c r="BC244" s="35" t="str">
        <f ca="1"/>
        <v/>
      </c>
      <c r="BD244" s="35" t="str">
        <f ca="1"/>
        <v/>
      </c>
      <c r="BE244" s="35">
        <f t="shared" si="92"/>
        <v>0</v>
      </c>
      <c r="BF244" s="35" t="e" cm="1">
        <f t="array" ref="BF244">IF(AND(BE244=1,AX244&lt;&gt;1),VLOOKUP(E244,변환표준점수!$H$8:$O$60,_xlfn.XMATCH('표점 계산기'!$AU244,변환표준점수!$I$6:$O$6)+1,FALSE),IF(AND($E244=0,$DW$4=1),INDEX($CQ$7:$CQ$73,SUM(IF(AO244=$CY$7:$CY$59,ROW($A$1:$A$50),0))),IF(AND($E244&lt;&gt;0,$DW$4&lt;&gt;1),INDEX($CM$7:$CM$73,SUM(IF(AO244=$CU$7:$CU$59,ROW($A$1:$A$50),0))),AO244:AS244)))</f>
        <v>#N/A</v>
      </c>
      <c r="BG244" s="35"/>
      <c r="BH244" s="35"/>
      <c r="BI244" s="35"/>
      <c r="BJ244" s="35"/>
      <c r="BK244" s="35" t="e">
        <f>VLOOKUP(G244,변환표준점수!$X$8:$AM$16,_xlfn.XMATCH(AU244,변환표준점수!$Y$5:$AM$5)+IF(OR(AW244=6,AW244=7,AW244=10,AW244=11),IF(AX244=1,0,1),0)+1,FALSE)</f>
        <v>#N/A</v>
      </c>
      <c r="BL244" s="35" t="e">
        <f>VLOOKUP(H244,변환표준점수!$AO$8:$BE$16,_xlfn.XMATCH(AU244,변환표준점수!$AP$5:$BE$5)+IF(OR(AW244=3,AW244=6,AW244=8,AW244=9,AW244=10),IF(AX244=1,0,1),0)+1,FALSE)</f>
        <v>#N/A</v>
      </c>
      <c r="BM244" s="35" t="e">
        <f>IF(I244=0,VLOOKUP(K244,변환표준점수!$BU$8:$CF$62,'표점 계산기'!$AW244+1,FALSE),VLOOKUP(I244,변환표준점수!$BH$8:$BS$62,'표점 계산기'!$AW244+1,FALSE))</f>
        <v>#N/A</v>
      </c>
      <c r="BN244" s="35" t="e">
        <f>IF(J244=0,VLOOKUP(L244,변환표준점수!$BU$8:$CF$62,'표점 계산기'!$AW244+1,FALSE),VLOOKUP(J244,변환표준점수!$BH$8:$BS$62,'표점 계산기'!$AW244+1,FALSE))</f>
        <v>#N/A</v>
      </c>
      <c r="BO244" s="35" cm="1">
        <f t="array" ref="BO244">IF(M244=0,0,IF(OR(AW244=3,AW244=4),0,IF(AW244=1,INDEX($DI$7:$DI$15,SUM(IF(M244&lt;$DH$7:$DH$15=TRUE,1,0))+1),VLOOKUP(M244,변환표준점수!$BH$8:$BS$62,'표점 계산기'!AW244+1,FALSE))))</f>
        <v>0</v>
      </c>
      <c r="BP244" s="35" t="e" cm="1">
        <f t="array" ref="BP244">INDEX($DP$24:$EO$31,COLUMN(C239),$AY244)</f>
        <v>#N/A</v>
      </c>
      <c r="BQ244" s="35" t="e" cm="1">
        <f t="array" ref="BQ244">INDEX($DP$24:$EO$31,COLUMN(D239),$AY244)</f>
        <v>#N/A</v>
      </c>
      <c r="BR244" s="35" t="e" cm="1">
        <f t="array" ref="BR244">INDEX($DP$24:$EO$31,COLUMN(E239),$AY244)</f>
        <v>#N/A</v>
      </c>
      <c r="BS244" s="35" t="e" cm="1">
        <f t="array" ref="BS244">INDEX($DP$24:$EO$31,COLUMN(F239),$AY244)</f>
        <v>#N/A</v>
      </c>
      <c r="BT244" s="35" t="e" cm="1">
        <f t="array" ref="BT244">INDEX($DP$24:$EO$31,COLUMN(G239),$AY244)</f>
        <v>#N/A</v>
      </c>
      <c r="BU244" s="35" t="e" cm="1">
        <f t="array" ref="BU244">INDEX($DP$24:$EO$31,COLUMN(H239),$AY244)</f>
        <v>#N/A</v>
      </c>
      <c r="BV244" s="59" t="str" cm="1">
        <f t="array" aca="1" ref="BV244:BZ244" ca="1">IFERROR(ROUND(IF(IFERROR(BF244:BJ244/BF244:BJ244,0)=1,(IFERROR(AZ244:BD244*BP244,0)+IFERROR(BF244:BJ244*BQ244,0)+(SUM(BM244:BO244)-MIN(BM244:BO244))*BR244+BK244*BS244+BL244*BT244)*BU244+BK244*(1-BS244)+BL244*(1-BT244)+IF(AW244=1,BO244,0),""),2),"")</f>
        <v/>
      </c>
      <c r="BW244" s="48" t="str">
        <f ca="1"/>
        <v/>
      </c>
      <c r="BX244" s="48" t="str">
        <f ca="1"/>
        <v/>
      </c>
      <c r="BY244" s="48" t="str">
        <f ca="1"/>
        <v/>
      </c>
      <c r="BZ244" s="60" t="str">
        <f ca="1"/>
        <v/>
      </c>
      <c r="CA244" s="6"/>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6"/>
      <c r="DV244" s="6"/>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row>
    <row r="245" spans="1:162" x14ac:dyDescent="0.3">
      <c r="A245" s="5"/>
      <c r="B245" s="17" t="str">
        <f t="shared" si="74"/>
        <v/>
      </c>
      <c r="C245" s="23"/>
      <c r="D245" s="23"/>
      <c r="E245" s="23"/>
      <c r="F245" s="23"/>
      <c r="G245" s="23"/>
      <c r="H245" s="24"/>
      <c r="I245" s="24"/>
      <c r="J245" s="24"/>
      <c r="K245" s="24"/>
      <c r="L245" s="24"/>
      <c r="M245" s="24"/>
      <c r="N245" s="23"/>
      <c r="O245" s="24"/>
      <c r="P245" s="6"/>
      <c r="Q245" s="65">
        <f t="shared" si="75"/>
        <v>1</v>
      </c>
      <c r="R245" s="6" t="e">
        <f t="shared" si="81"/>
        <v>#N/A</v>
      </c>
      <c r="S245" s="6" t="e">
        <f t="shared" si="82"/>
        <v>#N/A</v>
      </c>
      <c r="T245" s="6" t="e">
        <f t="shared" si="83"/>
        <v>#N/A</v>
      </c>
      <c r="U245" s="6" t="e">
        <f t="shared" si="84"/>
        <v>#N/A</v>
      </c>
      <c r="V245" s="8" cm="1">
        <f t="array" ref="V245">IF(M245=0,0,IF(OR($DV$4=3,$DV$4=4),0,IF($DV$4=1,INDEX($DI$7:$DI$15,SUM(IF(M245&lt;$DH$7:$DH$15=TRUE,1,0))+1),VLOOKUP(M245,$DK$7:$DL$107,2,FALSE))))</f>
        <v>0</v>
      </c>
      <c r="W245" s="6" t="e">
        <f t="shared" si="73"/>
        <v>#N/A</v>
      </c>
      <c r="X245" s="65" cm="1">
        <f t="array" aca="1" ref="X245" ca="1">SUM(IF((IF(E245=0,INDIRECT(_xlfn.CONCAT($CQ$1,MATCH(F245,$CP$7:$CP$100,0)+6)):INDIRECT(_xlfn.CONCAT($CQ$1,MATCH(F245,$CP$7:$CP$100,0)+6+SUM(IF((F245=$CP$7:$CP$59)=TRUE,1,0))-1)),INDIRECT(_xlfn.CONCAT($CM$1,MATCH(E245,$CL$7:$CL$100,0)+6)):INDIRECT(_xlfn.CONCAT($CM$1,MATCH(E245,$CL$7:$CL$100,0)+6+SUM(IF((E245=$CL$7:$CL$59)=TRUE,1,0))-1)))*$S$3*$Q245)=0,0,1))</f>
        <v>2</v>
      </c>
      <c r="Y245" s="65" t="e" cm="1">
        <f t="array" aca="1" ref="Y245" ca="1">SUM(IF((TRANSPOSE(MMULT(MMULT(_xlfn.MUNIT(X245),IF(ROUND(MMULT(IF(E245=0,INDIRECT(_xlfn.CONCAT($CQ$1,MATCH(F245,$CP$7:$CP$100,0)+6)):INDIRECT(_xlfn.CONCAT($CQ$1,MATCH(F245,$CP$7:$CP$100,0)+6+SUM(IF((F245=$CP$7:$CP$59)=TRUE,1,0))-1)),INDIRECT(_xlfn.CONCAT($CM$1,MATCH(E245,$CL$7:$CL$100,0)+6)):INDIRECT(_xlfn.CONCAT($CM$1,MATCH(E245,$CL$7:$CL$100,0)+6+SUM(IF((E245=$CL$7:$CL$59)=TRUE,1,0))-1)))*$S$3*$Q245,1/TRANSPOSE(W245-INDIRECT(_xlfn.CONCAT($CI$1,MATCH(D245,$CH$7:$CH$100,0)+6)):INDIRECT(_xlfn.CONCAT($CI$1,MATCH(D245,$CH$7:$CH$100,0)+6+SUM(IF((D245=$CH$7:$CH$59)=TRUE,1,0))-1))*$R$3)),1)=1,1,0)),W245-INDIRECT(_xlfn.CONCAT($CI$1,MATCH(D245,$CH$7:$CH$100,0)+6)):INDIRECT(_xlfn.CONCAT($CI$1,MATCH(D245,$CH$7:$CH$100,0)+6+SUM(IF((D245=$CH$7:$CH$59)=TRUE,1,0))-1))*$R$3)))=0,0,1))</f>
        <v>#N/A</v>
      </c>
      <c r="Z245" s="65"/>
      <c r="AA245" s="65" t="str" cm="1">
        <f t="array" aca="1" ref="AA245" ca="1">IFERROR(ROUND(IF(_xlfn._xlws.SORT(TRANSPOSE(MMULT(MMULT(_xlfn.MUNIT(X245),IF(ROUND(MMULT(IF(E245=0,IF($DW$4=1,INDIRECT(_xlfn.CONCAT($CY$1,MATCH(F245,$CX$7:$CX$100,0)+6)):INDIRECT(_xlfn.CONCAT($CY$1,MATCH(F245,$CX$7:$CX$100,0)+6+SUM(IF((F245=$CX$7:$CX$59)=TRUE,1,0))-1)),INDIRECT(_xlfn.CONCAT($CQ$1,MATCH(F245,$CP$7:$CP$100,0)+6)):INDIRECT(_xlfn.CONCAT($CQ$1,MATCH(F245,$CP$7:$CP$100,0)+6+SUM(IF((F245=$CP$7:$CP$59)=TRUE,1,0))-1))),IF(OR($DW$4=2,$DW$4=3),INDIRECT(_xlfn.CONCAT($CU$1,MATCH(E245,$CT$7:$CT$100,0)+6)):INDIRECT(_xlfn.CONCAT($CU$1,MATCH(E245,$CT$7:$CT$100,0)+6+SUM(IF((E245=$CT$7:$CT$59)=TRUE,1,0))-1)),INDIRECT(_xlfn.CONCAT($CM$1,MATCH(E245,$CL$7:$CL$100,0)+6)):INDIRECT(_xlfn.CONCAT($CM$1,MATCH(E245,$CL$7:$CL$100,0)+6+SUM(IF((E245=$CL$7:$CL$59)=TRUE,1,0))-1))))*$S$3*IF(AND($DV$4=4,F245=0),1.1,1),1/TRANSPOSE(W245-INDIRECT(_xlfn.CONCAT($CI$1,MATCH(D245,$CH$7:$CH$100,0)+6)):INDIRECT(_xlfn.CONCAT($CI$1,MATCH(D245,$CH$7:$CH$100,0)+6+SUM(IF((D245=$CH$7:$CH$59)=TRUE,1,0))-1))*$R$3)),3)=1,1,0)),W245-INDIRECT(_xlfn.CONCAT($CI$1,MATCH(D245,$CH$7:$CH$100,0)+6)):INDIRECT(_xlfn.CONCAT($CI$1,MATCH(D245,$CH$7:$CH$100,0)+6+SUM(IF((D245=$CH$7:$CH$59)=TRUE,1,0))-1))*$R$3))/($S$3*$Q245),1,-1,TRUE)=0,"",_xlfn._xlws.SORT(TRANSPOSE(MMULT(MMULT(_xlfn.MUNIT(X245),IF(ROUND(MMULT(IF(E245=0,IF($DW$4=1,INDIRECT(_xlfn.CONCAT($CY$1,MATCH(F245,$CX$7:$CX$100,0)+6)):INDIRECT(_xlfn.CONCAT($CY$1,MATCH(F245,$CX$7:$CX$100,0)+6+SUM(IF((F245=$CX$7:$CX$59)=TRUE,1,0))-1)),INDIRECT(_xlfn.CONCAT($CQ$1,MATCH(F245,$CP$7:$CP$100,0)+6)):INDIRECT(_xlfn.CONCAT($CQ$1,MATCH(F245,$CP$7:$CP$100,0)+6+SUM(IF((F245=$CP$7:$CP$59)=TRUE,1,0))-1))),IF(OR($DW$4=2,$DW$4=3),INDIRECT(_xlfn.CONCAT($CU$1,MATCH(E245,$CT$7:$CT$100,0)+6)):INDIRECT(_xlfn.CONCAT($CU$1,MATCH(E245,$CT$7:$CT$100,0)+6+SUM(IF((E245=$CT$7:$CT$59)=TRUE,1,0))-1)),INDIRECT(_xlfn.CONCAT($CM$1,MATCH(E245,$CL$7:$CL$100,0)+6)):INDIRECT(_xlfn.CONCAT($CM$1,MATCH(E245,$CL$7:$CL$100,0)+6+SUM(IF((E245=$CL$7:$CL$59)=TRUE,1,0))-1))))*$S$3*IF(AND($DV$4=4,F245=0),1.1,1),1/TRANSPOSE(W245-INDIRECT(_xlfn.CONCAT($CI$1,MATCH(D245,$CH$7:$CH$100,0)+6)):INDIRECT(_xlfn.CONCAT($CI$1,MATCH(D245,$CH$7:$CH$100,0)+6+SUM(IF((D245=$CH$7:$CH$59)=TRUE,1,0))-1))*$R$3)),3)=1,1,0)),W245-INDIRECT(_xlfn.CONCAT($CI$1,MATCH(D245,$CH$7:$CH$100,0)+6)):INDIRECT(_xlfn.CONCAT($CI$1,MATCH(D245,$CH$7:$CH$100,0)+6+SUM(IF((D245=$CH$7:$CH$59)=TRUE,1,0))-1))*$R$3))/($S$3*$Q245),1,-1,TRUE)),1),"")</f>
        <v/>
      </c>
      <c r="AB245" s="65"/>
      <c r="AC245" s="65"/>
      <c r="AD245" s="65"/>
      <c r="AE245" s="65"/>
      <c r="AF245" s="65"/>
      <c r="AG245" s="65"/>
      <c r="AH245" s="65"/>
      <c r="AI245" s="6"/>
      <c r="AJ245" s="28" t="str">
        <f t="shared" ca="1" si="85"/>
        <v/>
      </c>
      <c r="AK245" s="29" t="str">
        <f t="shared" si="86"/>
        <v/>
      </c>
      <c r="AL245" s="29" t="str">
        <f t="shared" si="87"/>
        <v/>
      </c>
      <c r="AM245" s="29" t="str">
        <f t="shared" si="88"/>
        <v/>
      </c>
      <c r="AN245" s="112" t="str">
        <f t="shared" si="89"/>
        <v/>
      </c>
      <c r="AO245" s="28" t="str">
        <f t="shared" ca="1" si="76"/>
        <v/>
      </c>
      <c r="AP245" s="29" t="str">
        <f t="shared" si="77"/>
        <v/>
      </c>
      <c r="AQ245" s="29" t="str">
        <f t="shared" si="78"/>
        <v/>
      </c>
      <c r="AR245" s="29" t="str">
        <f t="shared" si="79"/>
        <v/>
      </c>
      <c r="AS245" s="30" t="str">
        <f t="shared" si="80"/>
        <v/>
      </c>
      <c r="AT245" s="6"/>
      <c r="AU245" s="20"/>
      <c r="AV245" s="20"/>
      <c r="AW245" s="44">
        <f t="shared" si="90"/>
        <v>12</v>
      </c>
      <c r="AX245" s="35" t="e">
        <f t="shared" si="91"/>
        <v>#N/A</v>
      </c>
      <c r="AY245" s="35" t="e" cm="1">
        <f t="array" ref="AY245">_xlfn.XMATCH(1,IF(IF((AU245=$DP$24:$EO$24)=TRUE,1,0)+IF((AV245=$DP$25:$EO$25)=TRUE,1,0)=2,1,0))</f>
        <v>#N/A</v>
      </c>
      <c r="AZ245" s="35" t="str" cm="1">
        <f t="array" aca="1" ref="AZ245:BD245" ca="1">AJ245:AN245</f>
        <v/>
      </c>
      <c r="BA245" s="35" t="str">
        <f ca="1"/>
        <v/>
      </c>
      <c r="BB245" s="35" t="str">
        <f ca="1"/>
        <v/>
      </c>
      <c r="BC245" s="35" t="str">
        <f ca="1"/>
        <v/>
      </c>
      <c r="BD245" s="35" t="str">
        <f ca="1"/>
        <v/>
      </c>
      <c r="BE245" s="35">
        <f t="shared" si="92"/>
        <v>0</v>
      </c>
      <c r="BF245" s="35" t="e" cm="1">
        <f t="array" ref="BF245">IF(AND(BE245=1,AX245&lt;&gt;1),VLOOKUP(E245,변환표준점수!$H$8:$O$60,_xlfn.XMATCH('표점 계산기'!$AU245,변환표준점수!$I$6:$O$6)+1,FALSE),IF(AND($E245=0,$DW$4=1),INDEX($CQ$7:$CQ$73,SUM(IF(AO245=$CY$7:$CY$59,ROW($A$1:$A$50),0))),IF(AND($E245&lt;&gt;0,$DW$4&lt;&gt;1),INDEX($CM$7:$CM$73,SUM(IF(AO245=$CU$7:$CU$59,ROW($A$1:$A$50),0))),AO245:AS245)))</f>
        <v>#N/A</v>
      </c>
      <c r="BG245" s="35"/>
      <c r="BH245" s="35"/>
      <c r="BI245" s="35"/>
      <c r="BJ245" s="35"/>
      <c r="BK245" s="35" t="e">
        <f>VLOOKUP(G245,변환표준점수!$X$8:$AM$16,_xlfn.XMATCH(AU245,변환표준점수!$Y$5:$AM$5)+IF(OR(AW245=6,AW245=7,AW245=10,AW245=11),IF(AX245=1,0,1),0)+1,FALSE)</f>
        <v>#N/A</v>
      </c>
      <c r="BL245" s="35" t="e">
        <f>VLOOKUP(H245,변환표준점수!$AO$8:$BE$16,_xlfn.XMATCH(AU245,변환표준점수!$AP$5:$BE$5)+IF(OR(AW245=3,AW245=6,AW245=8,AW245=9,AW245=10),IF(AX245=1,0,1),0)+1,FALSE)</f>
        <v>#N/A</v>
      </c>
      <c r="BM245" s="35" t="e">
        <f>IF(I245=0,VLOOKUP(K245,변환표준점수!$BU$8:$CF$62,'표점 계산기'!$AW245+1,FALSE),VLOOKUP(I245,변환표준점수!$BH$8:$BS$62,'표점 계산기'!$AW245+1,FALSE))</f>
        <v>#N/A</v>
      </c>
      <c r="BN245" s="35" t="e">
        <f>IF(J245=0,VLOOKUP(L245,변환표준점수!$BU$8:$CF$62,'표점 계산기'!$AW245+1,FALSE),VLOOKUP(J245,변환표준점수!$BH$8:$BS$62,'표점 계산기'!$AW245+1,FALSE))</f>
        <v>#N/A</v>
      </c>
      <c r="BO245" s="35" cm="1">
        <f t="array" ref="BO245">IF(M245=0,0,IF(OR(AW245=3,AW245=4),0,IF(AW245=1,INDEX($DI$7:$DI$15,SUM(IF(M245&lt;$DH$7:$DH$15=TRUE,1,0))+1),VLOOKUP(M245,변환표준점수!$BH$8:$BS$62,'표점 계산기'!AW245+1,FALSE))))</f>
        <v>0</v>
      </c>
      <c r="BP245" s="35" t="e" cm="1">
        <f t="array" ref="BP245">INDEX($DP$24:$EO$31,COLUMN(C240),$AY245)</f>
        <v>#N/A</v>
      </c>
      <c r="BQ245" s="35" t="e" cm="1">
        <f t="array" ref="BQ245">INDEX($DP$24:$EO$31,COLUMN(D240),$AY245)</f>
        <v>#N/A</v>
      </c>
      <c r="BR245" s="35" t="e" cm="1">
        <f t="array" ref="BR245">INDEX($DP$24:$EO$31,COLUMN(E240),$AY245)</f>
        <v>#N/A</v>
      </c>
      <c r="BS245" s="35" t="e" cm="1">
        <f t="array" ref="BS245">INDEX($DP$24:$EO$31,COLUMN(F240),$AY245)</f>
        <v>#N/A</v>
      </c>
      <c r="BT245" s="35" t="e" cm="1">
        <f t="array" ref="BT245">INDEX($DP$24:$EO$31,COLUMN(G240),$AY245)</f>
        <v>#N/A</v>
      </c>
      <c r="BU245" s="35" t="e" cm="1">
        <f t="array" ref="BU245">INDEX($DP$24:$EO$31,COLUMN(H240),$AY245)</f>
        <v>#N/A</v>
      </c>
      <c r="BV245" s="59" t="str" cm="1">
        <f t="array" aca="1" ref="BV245:BZ245" ca="1">IFERROR(ROUND(IF(IFERROR(BF245:BJ245/BF245:BJ245,0)=1,(IFERROR(AZ245:BD245*BP245,0)+IFERROR(BF245:BJ245*BQ245,0)+(SUM(BM245:BO245)-MIN(BM245:BO245))*BR245+BK245*BS245+BL245*BT245)*BU245+BK245*(1-BS245)+BL245*(1-BT245)+IF(AW245=1,BO245,0),""),2),"")</f>
        <v/>
      </c>
      <c r="BW245" s="48" t="str">
        <f ca="1"/>
        <v/>
      </c>
      <c r="BX245" s="48" t="str">
        <f ca="1"/>
        <v/>
      </c>
      <c r="BY245" s="48" t="str">
        <f ca="1"/>
        <v/>
      </c>
      <c r="BZ245" s="60" t="str">
        <f ca="1"/>
        <v/>
      </c>
      <c r="CA245" s="6"/>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6"/>
      <c r="DV245" s="6"/>
      <c r="DW245" s="5"/>
      <c r="DX245" s="5"/>
      <c r="DY245" s="5"/>
      <c r="DZ245" s="5"/>
      <c r="EA245" s="5"/>
      <c r="EB245" s="5"/>
      <c r="EC245" s="5"/>
      <c r="ED245" s="5"/>
      <c r="EE245" s="5"/>
      <c r="EF245" s="5"/>
      <c r="EG245" s="5"/>
      <c r="EH245" s="5"/>
      <c r="EI245" s="5"/>
      <c r="EJ245" s="5"/>
      <c r="EK245" s="5"/>
      <c r="EL245" s="5"/>
      <c r="EM245" s="5"/>
      <c r="EN245" s="5"/>
      <c r="EO245" s="5"/>
      <c r="EP245" s="5"/>
      <c r="EQ245" s="5"/>
      <c r="ER245" s="5"/>
      <c r="ES245" s="5"/>
      <c r="ET245" s="5"/>
      <c r="EU245" s="5"/>
      <c r="EV245" s="5"/>
      <c r="EW245" s="5"/>
      <c r="EX245" s="5"/>
      <c r="EY245" s="5"/>
      <c r="EZ245" s="5"/>
      <c r="FA245" s="5"/>
      <c r="FB245" s="5"/>
      <c r="FC245" s="5"/>
      <c r="FD245" s="5"/>
      <c r="FE245" s="5"/>
      <c r="FF245" s="5"/>
    </row>
    <row r="246" spans="1:162" x14ac:dyDescent="0.3">
      <c r="A246" s="5"/>
      <c r="B246" s="17" t="str">
        <f t="shared" si="74"/>
        <v/>
      </c>
      <c r="C246" s="23"/>
      <c r="D246" s="23"/>
      <c r="E246" s="23"/>
      <c r="F246" s="23"/>
      <c r="G246" s="23"/>
      <c r="H246" s="24"/>
      <c r="I246" s="24"/>
      <c r="J246" s="24"/>
      <c r="K246" s="24"/>
      <c r="L246" s="24"/>
      <c r="M246" s="24"/>
      <c r="N246" s="23"/>
      <c r="O246" s="24"/>
      <c r="P246" s="6"/>
      <c r="Q246" s="65">
        <f t="shared" si="75"/>
        <v>1</v>
      </c>
      <c r="R246" s="6" t="e">
        <f t="shared" si="81"/>
        <v>#N/A</v>
      </c>
      <c r="S246" s="6" t="e">
        <f t="shared" si="82"/>
        <v>#N/A</v>
      </c>
      <c r="T246" s="6" t="e">
        <f t="shared" si="83"/>
        <v>#N/A</v>
      </c>
      <c r="U246" s="6" t="e">
        <f t="shared" si="84"/>
        <v>#N/A</v>
      </c>
      <c r="V246" s="8" cm="1">
        <f t="array" ref="V246">IF(M246=0,0,IF(OR($DV$4=3,$DV$4=4),0,IF($DV$4=1,INDEX($DI$7:$DI$15,SUM(IF(M246&lt;$DH$7:$DH$15=TRUE,1,0))+1),VLOOKUP(M246,$DK$7:$DL$107,2,FALSE))))</f>
        <v>0</v>
      </c>
      <c r="W246" s="6" t="e">
        <f t="shared" si="73"/>
        <v>#N/A</v>
      </c>
      <c r="X246" s="65" cm="1">
        <f t="array" aca="1" ref="X246" ca="1">SUM(IF((IF(E246=0,INDIRECT(_xlfn.CONCAT($CQ$1,MATCH(F246,$CP$7:$CP$100,0)+6)):INDIRECT(_xlfn.CONCAT($CQ$1,MATCH(F246,$CP$7:$CP$100,0)+6+SUM(IF((F246=$CP$7:$CP$59)=TRUE,1,0))-1)),INDIRECT(_xlfn.CONCAT($CM$1,MATCH(E246,$CL$7:$CL$100,0)+6)):INDIRECT(_xlfn.CONCAT($CM$1,MATCH(E246,$CL$7:$CL$100,0)+6+SUM(IF((E246=$CL$7:$CL$59)=TRUE,1,0))-1)))*$S$3*$Q246)=0,0,1))</f>
        <v>2</v>
      </c>
      <c r="Y246" s="65" t="e" cm="1">
        <f t="array" aca="1" ref="Y246" ca="1">SUM(IF((TRANSPOSE(MMULT(MMULT(_xlfn.MUNIT(X246),IF(ROUND(MMULT(IF(E246=0,INDIRECT(_xlfn.CONCAT($CQ$1,MATCH(F246,$CP$7:$CP$100,0)+6)):INDIRECT(_xlfn.CONCAT($CQ$1,MATCH(F246,$CP$7:$CP$100,0)+6+SUM(IF((F246=$CP$7:$CP$59)=TRUE,1,0))-1)),INDIRECT(_xlfn.CONCAT($CM$1,MATCH(E246,$CL$7:$CL$100,0)+6)):INDIRECT(_xlfn.CONCAT($CM$1,MATCH(E246,$CL$7:$CL$100,0)+6+SUM(IF((E246=$CL$7:$CL$59)=TRUE,1,0))-1)))*$S$3*$Q246,1/TRANSPOSE(W246-INDIRECT(_xlfn.CONCAT($CI$1,MATCH(D246,$CH$7:$CH$100,0)+6)):INDIRECT(_xlfn.CONCAT($CI$1,MATCH(D246,$CH$7:$CH$100,0)+6+SUM(IF((D246=$CH$7:$CH$59)=TRUE,1,0))-1))*$R$3)),1)=1,1,0)),W246-INDIRECT(_xlfn.CONCAT($CI$1,MATCH(D246,$CH$7:$CH$100,0)+6)):INDIRECT(_xlfn.CONCAT($CI$1,MATCH(D246,$CH$7:$CH$100,0)+6+SUM(IF((D246=$CH$7:$CH$59)=TRUE,1,0))-1))*$R$3)))=0,0,1))</f>
        <v>#N/A</v>
      </c>
      <c r="Z246" s="65"/>
      <c r="AA246" s="65" t="str" cm="1">
        <f t="array" aca="1" ref="AA246" ca="1">IFERROR(ROUND(IF(_xlfn._xlws.SORT(TRANSPOSE(MMULT(MMULT(_xlfn.MUNIT(X246),IF(ROUND(MMULT(IF(E246=0,IF($DW$4=1,INDIRECT(_xlfn.CONCAT($CY$1,MATCH(F246,$CX$7:$CX$100,0)+6)):INDIRECT(_xlfn.CONCAT($CY$1,MATCH(F246,$CX$7:$CX$100,0)+6+SUM(IF((F246=$CX$7:$CX$59)=TRUE,1,0))-1)),INDIRECT(_xlfn.CONCAT($CQ$1,MATCH(F246,$CP$7:$CP$100,0)+6)):INDIRECT(_xlfn.CONCAT($CQ$1,MATCH(F246,$CP$7:$CP$100,0)+6+SUM(IF((F246=$CP$7:$CP$59)=TRUE,1,0))-1))),IF(OR($DW$4=2,$DW$4=3),INDIRECT(_xlfn.CONCAT($CU$1,MATCH(E246,$CT$7:$CT$100,0)+6)):INDIRECT(_xlfn.CONCAT($CU$1,MATCH(E246,$CT$7:$CT$100,0)+6+SUM(IF((E246=$CT$7:$CT$59)=TRUE,1,0))-1)),INDIRECT(_xlfn.CONCAT($CM$1,MATCH(E246,$CL$7:$CL$100,0)+6)):INDIRECT(_xlfn.CONCAT($CM$1,MATCH(E246,$CL$7:$CL$100,0)+6+SUM(IF((E246=$CL$7:$CL$59)=TRUE,1,0))-1))))*$S$3*IF(AND($DV$4=4,F246=0),1.1,1),1/TRANSPOSE(W246-INDIRECT(_xlfn.CONCAT($CI$1,MATCH(D246,$CH$7:$CH$100,0)+6)):INDIRECT(_xlfn.CONCAT($CI$1,MATCH(D246,$CH$7:$CH$100,0)+6+SUM(IF((D246=$CH$7:$CH$59)=TRUE,1,0))-1))*$R$3)),3)=1,1,0)),W246-INDIRECT(_xlfn.CONCAT($CI$1,MATCH(D246,$CH$7:$CH$100,0)+6)):INDIRECT(_xlfn.CONCAT($CI$1,MATCH(D246,$CH$7:$CH$100,0)+6+SUM(IF((D246=$CH$7:$CH$59)=TRUE,1,0))-1))*$R$3))/($S$3*$Q246),1,-1,TRUE)=0,"",_xlfn._xlws.SORT(TRANSPOSE(MMULT(MMULT(_xlfn.MUNIT(X246),IF(ROUND(MMULT(IF(E246=0,IF($DW$4=1,INDIRECT(_xlfn.CONCAT($CY$1,MATCH(F246,$CX$7:$CX$100,0)+6)):INDIRECT(_xlfn.CONCAT($CY$1,MATCH(F246,$CX$7:$CX$100,0)+6+SUM(IF((F246=$CX$7:$CX$59)=TRUE,1,0))-1)),INDIRECT(_xlfn.CONCAT($CQ$1,MATCH(F246,$CP$7:$CP$100,0)+6)):INDIRECT(_xlfn.CONCAT($CQ$1,MATCH(F246,$CP$7:$CP$100,0)+6+SUM(IF((F246=$CP$7:$CP$59)=TRUE,1,0))-1))),IF(OR($DW$4=2,$DW$4=3),INDIRECT(_xlfn.CONCAT($CU$1,MATCH(E246,$CT$7:$CT$100,0)+6)):INDIRECT(_xlfn.CONCAT($CU$1,MATCH(E246,$CT$7:$CT$100,0)+6+SUM(IF((E246=$CT$7:$CT$59)=TRUE,1,0))-1)),INDIRECT(_xlfn.CONCAT($CM$1,MATCH(E246,$CL$7:$CL$100,0)+6)):INDIRECT(_xlfn.CONCAT($CM$1,MATCH(E246,$CL$7:$CL$100,0)+6+SUM(IF((E246=$CL$7:$CL$59)=TRUE,1,0))-1))))*$S$3*IF(AND($DV$4=4,F246=0),1.1,1),1/TRANSPOSE(W246-INDIRECT(_xlfn.CONCAT($CI$1,MATCH(D246,$CH$7:$CH$100,0)+6)):INDIRECT(_xlfn.CONCAT($CI$1,MATCH(D246,$CH$7:$CH$100,0)+6+SUM(IF((D246=$CH$7:$CH$59)=TRUE,1,0))-1))*$R$3)),3)=1,1,0)),W246-INDIRECT(_xlfn.CONCAT($CI$1,MATCH(D246,$CH$7:$CH$100,0)+6)):INDIRECT(_xlfn.CONCAT($CI$1,MATCH(D246,$CH$7:$CH$100,0)+6+SUM(IF((D246=$CH$7:$CH$59)=TRUE,1,0))-1))*$R$3))/($S$3*$Q246),1,-1,TRUE)),1),"")</f>
        <v/>
      </c>
      <c r="AB246" s="65"/>
      <c r="AC246" s="65"/>
      <c r="AD246" s="65"/>
      <c r="AE246" s="65"/>
      <c r="AF246" s="65"/>
      <c r="AG246" s="65"/>
      <c r="AH246" s="65"/>
      <c r="AI246" s="6"/>
      <c r="AJ246" s="28" t="str">
        <f t="shared" ca="1" si="85"/>
        <v/>
      </c>
      <c r="AK246" s="29" t="str">
        <f t="shared" si="86"/>
        <v/>
      </c>
      <c r="AL246" s="29" t="str">
        <f t="shared" si="87"/>
        <v/>
      </c>
      <c r="AM246" s="29" t="str">
        <f t="shared" si="88"/>
        <v/>
      </c>
      <c r="AN246" s="112" t="str">
        <f t="shared" si="89"/>
        <v/>
      </c>
      <c r="AO246" s="28" t="str">
        <f t="shared" ca="1" si="76"/>
        <v/>
      </c>
      <c r="AP246" s="29" t="str">
        <f t="shared" si="77"/>
        <v/>
      </c>
      <c r="AQ246" s="29" t="str">
        <f t="shared" si="78"/>
        <v/>
      </c>
      <c r="AR246" s="29" t="str">
        <f t="shared" si="79"/>
        <v/>
      </c>
      <c r="AS246" s="30" t="str">
        <f t="shared" si="80"/>
        <v/>
      </c>
      <c r="AT246" s="6"/>
      <c r="AU246" s="20"/>
      <c r="AV246" s="20"/>
      <c r="AW246" s="44">
        <f t="shared" si="90"/>
        <v>12</v>
      </c>
      <c r="AX246" s="35" t="e">
        <f t="shared" si="91"/>
        <v>#N/A</v>
      </c>
      <c r="AY246" s="35" t="e" cm="1">
        <f t="array" ref="AY246">_xlfn.XMATCH(1,IF(IF((AU246=$DP$24:$EO$24)=TRUE,1,0)+IF((AV246=$DP$25:$EO$25)=TRUE,1,0)=2,1,0))</f>
        <v>#N/A</v>
      </c>
      <c r="AZ246" s="35" t="str" cm="1">
        <f t="array" aca="1" ref="AZ246:BD246" ca="1">AJ246:AN246</f>
        <v/>
      </c>
      <c r="BA246" s="35" t="str">
        <f ca="1"/>
        <v/>
      </c>
      <c r="BB246" s="35" t="str">
        <f ca="1"/>
        <v/>
      </c>
      <c r="BC246" s="35" t="str">
        <f ca="1"/>
        <v/>
      </c>
      <c r="BD246" s="35" t="str">
        <f ca="1"/>
        <v/>
      </c>
      <c r="BE246" s="35">
        <f t="shared" si="92"/>
        <v>0</v>
      </c>
      <c r="BF246" s="35" t="e" cm="1">
        <f t="array" ref="BF246">IF(AND(BE246=1,AX246&lt;&gt;1),VLOOKUP(E246,변환표준점수!$H$8:$O$60,_xlfn.XMATCH('표점 계산기'!$AU246,변환표준점수!$I$6:$O$6)+1,FALSE),IF(AND($E246=0,$DW$4=1),INDEX($CQ$7:$CQ$73,SUM(IF(AO246=$CY$7:$CY$59,ROW($A$1:$A$50),0))),IF(AND($E246&lt;&gt;0,$DW$4&lt;&gt;1),INDEX($CM$7:$CM$73,SUM(IF(AO246=$CU$7:$CU$59,ROW($A$1:$A$50),0))),AO246:AS246)))</f>
        <v>#N/A</v>
      </c>
      <c r="BG246" s="35"/>
      <c r="BH246" s="35"/>
      <c r="BI246" s="35"/>
      <c r="BJ246" s="35"/>
      <c r="BK246" s="35" t="e">
        <f>VLOOKUP(G246,변환표준점수!$X$8:$AM$16,_xlfn.XMATCH(AU246,변환표준점수!$Y$5:$AM$5)+IF(OR(AW246=6,AW246=7,AW246=10,AW246=11),IF(AX246=1,0,1),0)+1,FALSE)</f>
        <v>#N/A</v>
      </c>
      <c r="BL246" s="35" t="e">
        <f>VLOOKUP(H246,변환표준점수!$AO$8:$BE$16,_xlfn.XMATCH(AU246,변환표준점수!$AP$5:$BE$5)+IF(OR(AW246=3,AW246=6,AW246=8,AW246=9,AW246=10),IF(AX246=1,0,1),0)+1,FALSE)</f>
        <v>#N/A</v>
      </c>
      <c r="BM246" s="35" t="e">
        <f>IF(I246=0,VLOOKUP(K246,변환표준점수!$BU$8:$CF$62,'표점 계산기'!$AW246+1,FALSE),VLOOKUP(I246,변환표준점수!$BH$8:$BS$62,'표점 계산기'!$AW246+1,FALSE))</f>
        <v>#N/A</v>
      </c>
      <c r="BN246" s="35" t="e">
        <f>IF(J246=0,VLOOKUP(L246,변환표준점수!$BU$8:$CF$62,'표점 계산기'!$AW246+1,FALSE),VLOOKUP(J246,변환표준점수!$BH$8:$BS$62,'표점 계산기'!$AW246+1,FALSE))</f>
        <v>#N/A</v>
      </c>
      <c r="BO246" s="35" cm="1">
        <f t="array" ref="BO246">IF(M246=0,0,IF(OR(AW246=3,AW246=4),0,IF(AW246=1,INDEX($DI$7:$DI$15,SUM(IF(M246&lt;$DH$7:$DH$15=TRUE,1,0))+1),VLOOKUP(M246,변환표준점수!$BH$8:$BS$62,'표점 계산기'!AW246+1,FALSE))))</f>
        <v>0</v>
      </c>
      <c r="BP246" s="35" t="e" cm="1">
        <f t="array" ref="BP246">INDEX($DP$24:$EO$31,COLUMN(C241),$AY246)</f>
        <v>#N/A</v>
      </c>
      <c r="BQ246" s="35" t="e" cm="1">
        <f t="array" ref="BQ246">INDEX($DP$24:$EO$31,COLUMN(D241),$AY246)</f>
        <v>#N/A</v>
      </c>
      <c r="BR246" s="35" t="e" cm="1">
        <f t="array" ref="BR246">INDEX($DP$24:$EO$31,COLUMN(E241),$AY246)</f>
        <v>#N/A</v>
      </c>
      <c r="BS246" s="35" t="e" cm="1">
        <f t="array" ref="BS246">INDEX($DP$24:$EO$31,COLUMN(F241),$AY246)</f>
        <v>#N/A</v>
      </c>
      <c r="BT246" s="35" t="e" cm="1">
        <f t="array" ref="BT246">INDEX($DP$24:$EO$31,COLUMN(G241),$AY246)</f>
        <v>#N/A</v>
      </c>
      <c r="BU246" s="35" t="e" cm="1">
        <f t="array" ref="BU246">INDEX($DP$24:$EO$31,COLUMN(H241),$AY246)</f>
        <v>#N/A</v>
      </c>
      <c r="BV246" s="59" t="str" cm="1">
        <f t="array" aca="1" ref="BV246:BZ246" ca="1">IFERROR(ROUND(IF(IFERROR(BF246:BJ246/BF246:BJ246,0)=1,(IFERROR(AZ246:BD246*BP246,0)+IFERROR(BF246:BJ246*BQ246,0)+(SUM(BM246:BO246)-MIN(BM246:BO246))*BR246+BK246*BS246+BL246*BT246)*BU246+BK246*(1-BS246)+BL246*(1-BT246)+IF(AW246=1,BO246,0),""),2),"")</f>
        <v/>
      </c>
      <c r="BW246" s="48" t="str">
        <f ca="1"/>
        <v/>
      </c>
      <c r="BX246" s="48" t="str">
        <f ca="1"/>
        <v/>
      </c>
      <c r="BY246" s="48" t="str">
        <f ca="1"/>
        <v/>
      </c>
      <c r="BZ246" s="60" t="str">
        <f ca="1"/>
        <v/>
      </c>
      <c r="CA246" s="6"/>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6"/>
      <c r="DV246" s="6"/>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row>
    <row r="247" spans="1:162" x14ac:dyDescent="0.3">
      <c r="A247" s="5"/>
      <c r="B247" s="17" t="str">
        <f t="shared" si="74"/>
        <v/>
      </c>
      <c r="C247" s="23"/>
      <c r="D247" s="23"/>
      <c r="E247" s="23"/>
      <c r="F247" s="23"/>
      <c r="G247" s="23"/>
      <c r="H247" s="24"/>
      <c r="I247" s="24"/>
      <c r="J247" s="24"/>
      <c r="K247" s="24"/>
      <c r="L247" s="24"/>
      <c r="M247" s="24"/>
      <c r="N247" s="23"/>
      <c r="O247" s="24"/>
      <c r="P247" s="6"/>
      <c r="Q247" s="65">
        <f t="shared" si="75"/>
        <v>1</v>
      </c>
      <c r="R247" s="6" t="e">
        <f t="shared" si="81"/>
        <v>#N/A</v>
      </c>
      <c r="S247" s="6" t="e">
        <f t="shared" si="82"/>
        <v>#N/A</v>
      </c>
      <c r="T247" s="6" t="e">
        <f t="shared" si="83"/>
        <v>#N/A</v>
      </c>
      <c r="U247" s="6" t="e">
        <f t="shared" si="84"/>
        <v>#N/A</v>
      </c>
      <c r="V247" s="8" cm="1">
        <f t="array" ref="V247">IF(M247=0,0,IF(OR($DV$4=3,$DV$4=4),0,IF($DV$4=1,INDEX($DI$7:$DI$15,SUM(IF(M247&lt;$DH$7:$DH$15=TRUE,1,0))+1),VLOOKUP(M247,$DK$7:$DL$107,2,FALSE))))</f>
        <v>0</v>
      </c>
      <c r="W247" s="6" t="e">
        <f t="shared" si="73"/>
        <v>#N/A</v>
      </c>
      <c r="X247" s="65" cm="1">
        <f t="array" aca="1" ref="X247" ca="1">SUM(IF((IF(E247=0,INDIRECT(_xlfn.CONCAT($CQ$1,MATCH(F247,$CP$7:$CP$100,0)+6)):INDIRECT(_xlfn.CONCAT($CQ$1,MATCH(F247,$CP$7:$CP$100,0)+6+SUM(IF((F247=$CP$7:$CP$59)=TRUE,1,0))-1)),INDIRECT(_xlfn.CONCAT($CM$1,MATCH(E247,$CL$7:$CL$100,0)+6)):INDIRECT(_xlfn.CONCAT($CM$1,MATCH(E247,$CL$7:$CL$100,0)+6+SUM(IF((E247=$CL$7:$CL$59)=TRUE,1,0))-1)))*$S$3*$Q247)=0,0,1))</f>
        <v>2</v>
      </c>
      <c r="Y247" s="65" t="e" cm="1">
        <f t="array" aca="1" ref="Y247" ca="1">SUM(IF((TRANSPOSE(MMULT(MMULT(_xlfn.MUNIT(X247),IF(ROUND(MMULT(IF(E247=0,INDIRECT(_xlfn.CONCAT($CQ$1,MATCH(F247,$CP$7:$CP$100,0)+6)):INDIRECT(_xlfn.CONCAT($CQ$1,MATCH(F247,$CP$7:$CP$100,0)+6+SUM(IF((F247=$CP$7:$CP$59)=TRUE,1,0))-1)),INDIRECT(_xlfn.CONCAT($CM$1,MATCH(E247,$CL$7:$CL$100,0)+6)):INDIRECT(_xlfn.CONCAT($CM$1,MATCH(E247,$CL$7:$CL$100,0)+6+SUM(IF((E247=$CL$7:$CL$59)=TRUE,1,0))-1)))*$S$3*$Q247,1/TRANSPOSE(W247-INDIRECT(_xlfn.CONCAT($CI$1,MATCH(D247,$CH$7:$CH$100,0)+6)):INDIRECT(_xlfn.CONCAT($CI$1,MATCH(D247,$CH$7:$CH$100,0)+6+SUM(IF((D247=$CH$7:$CH$59)=TRUE,1,0))-1))*$R$3)),1)=1,1,0)),W247-INDIRECT(_xlfn.CONCAT($CI$1,MATCH(D247,$CH$7:$CH$100,0)+6)):INDIRECT(_xlfn.CONCAT($CI$1,MATCH(D247,$CH$7:$CH$100,0)+6+SUM(IF((D247=$CH$7:$CH$59)=TRUE,1,0))-1))*$R$3)))=0,0,1))</f>
        <v>#N/A</v>
      </c>
      <c r="Z247" s="65"/>
      <c r="AA247" s="65" t="str" cm="1">
        <f t="array" aca="1" ref="AA247" ca="1">IFERROR(ROUND(IF(_xlfn._xlws.SORT(TRANSPOSE(MMULT(MMULT(_xlfn.MUNIT(X247),IF(ROUND(MMULT(IF(E247=0,IF($DW$4=1,INDIRECT(_xlfn.CONCAT($CY$1,MATCH(F247,$CX$7:$CX$100,0)+6)):INDIRECT(_xlfn.CONCAT($CY$1,MATCH(F247,$CX$7:$CX$100,0)+6+SUM(IF((F247=$CX$7:$CX$59)=TRUE,1,0))-1)),INDIRECT(_xlfn.CONCAT($CQ$1,MATCH(F247,$CP$7:$CP$100,0)+6)):INDIRECT(_xlfn.CONCAT($CQ$1,MATCH(F247,$CP$7:$CP$100,0)+6+SUM(IF((F247=$CP$7:$CP$59)=TRUE,1,0))-1))),IF(OR($DW$4=2,$DW$4=3),INDIRECT(_xlfn.CONCAT($CU$1,MATCH(E247,$CT$7:$CT$100,0)+6)):INDIRECT(_xlfn.CONCAT($CU$1,MATCH(E247,$CT$7:$CT$100,0)+6+SUM(IF((E247=$CT$7:$CT$59)=TRUE,1,0))-1)),INDIRECT(_xlfn.CONCAT($CM$1,MATCH(E247,$CL$7:$CL$100,0)+6)):INDIRECT(_xlfn.CONCAT($CM$1,MATCH(E247,$CL$7:$CL$100,0)+6+SUM(IF((E247=$CL$7:$CL$59)=TRUE,1,0))-1))))*$S$3*IF(AND($DV$4=4,F247=0),1.1,1),1/TRANSPOSE(W247-INDIRECT(_xlfn.CONCAT($CI$1,MATCH(D247,$CH$7:$CH$100,0)+6)):INDIRECT(_xlfn.CONCAT($CI$1,MATCH(D247,$CH$7:$CH$100,0)+6+SUM(IF((D247=$CH$7:$CH$59)=TRUE,1,0))-1))*$R$3)),3)=1,1,0)),W247-INDIRECT(_xlfn.CONCAT($CI$1,MATCH(D247,$CH$7:$CH$100,0)+6)):INDIRECT(_xlfn.CONCAT($CI$1,MATCH(D247,$CH$7:$CH$100,0)+6+SUM(IF((D247=$CH$7:$CH$59)=TRUE,1,0))-1))*$R$3))/($S$3*$Q247),1,-1,TRUE)=0,"",_xlfn._xlws.SORT(TRANSPOSE(MMULT(MMULT(_xlfn.MUNIT(X247),IF(ROUND(MMULT(IF(E247=0,IF($DW$4=1,INDIRECT(_xlfn.CONCAT($CY$1,MATCH(F247,$CX$7:$CX$100,0)+6)):INDIRECT(_xlfn.CONCAT($CY$1,MATCH(F247,$CX$7:$CX$100,0)+6+SUM(IF((F247=$CX$7:$CX$59)=TRUE,1,0))-1)),INDIRECT(_xlfn.CONCAT($CQ$1,MATCH(F247,$CP$7:$CP$100,0)+6)):INDIRECT(_xlfn.CONCAT($CQ$1,MATCH(F247,$CP$7:$CP$100,0)+6+SUM(IF((F247=$CP$7:$CP$59)=TRUE,1,0))-1))),IF(OR($DW$4=2,$DW$4=3),INDIRECT(_xlfn.CONCAT($CU$1,MATCH(E247,$CT$7:$CT$100,0)+6)):INDIRECT(_xlfn.CONCAT($CU$1,MATCH(E247,$CT$7:$CT$100,0)+6+SUM(IF((E247=$CT$7:$CT$59)=TRUE,1,0))-1)),INDIRECT(_xlfn.CONCAT($CM$1,MATCH(E247,$CL$7:$CL$100,0)+6)):INDIRECT(_xlfn.CONCAT($CM$1,MATCH(E247,$CL$7:$CL$100,0)+6+SUM(IF((E247=$CL$7:$CL$59)=TRUE,1,0))-1))))*$S$3*IF(AND($DV$4=4,F247=0),1.1,1),1/TRANSPOSE(W247-INDIRECT(_xlfn.CONCAT($CI$1,MATCH(D247,$CH$7:$CH$100,0)+6)):INDIRECT(_xlfn.CONCAT($CI$1,MATCH(D247,$CH$7:$CH$100,0)+6+SUM(IF((D247=$CH$7:$CH$59)=TRUE,1,0))-1))*$R$3)),3)=1,1,0)),W247-INDIRECT(_xlfn.CONCAT($CI$1,MATCH(D247,$CH$7:$CH$100,0)+6)):INDIRECT(_xlfn.CONCAT($CI$1,MATCH(D247,$CH$7:$CH$100,0)+6+SUM(IF((D247=$CH$7:$CH$59)=TRUE,1,0))-1))*$R$3))/($S$3*$Q247),1,-1,TRUE)),1),"")</f>
        <v/>
      </c>
      <c r="AB247" s="65"/>
      <c r="AC247" s="65"/>
      <c r="AD247" s="65"/>
      <c r="AE247" s="65"/>
      <c r="AF247" s="65"/>
      <c r="AG247" s="65"/>
      <c r="AH247" s="65"/>
      <c r="AI247" s="6"/>
      <c r="AJ247" s="28" t="str">
        <f t="shared" ca="1" si="85"/>
        <v/>
      </c>
      <c r="AK247" s="29" t="str">
        <f t="shared" si="86"/>
        <v/>
      </c>
      <c r="AL247" s="29" t="str">
        <f t="shared" si="87"/>
        <v/>
      </c>
      <c r="AM247" s="29" t="str">
        <f t="shared" si="88"/>
        <v/>
      </c>
      <c r="AN247" s="112" t="str">
        <f t="shared" si="89"/>
        <v/>
      </c>
      <c r="AO247" s="28" t="str">
        <f t="shared" ca="1" si="76"/>
        <v/>
      </c>
      <c r="AP247" s="29" t="str">
        <f t="shared" si="77"/>
        <v/>
      </c>
      <c r="AQ247" s="29" t="str">
        <f t="shared" si="78"/>
        <v/>
      </c>
      <c r="AR247" s="29" t="str">
        <f t="shared" si="79"/>
        <v/>
      </c>
      <c r="AS247" s="30" t="str">
        <f t="shared" si="80"/>
        <v/>
      </c>
      <c r="AT247" s="6"/>
      <c r="AU247" s="20"/>
      <c r="AV247" s="20"/>
      <c r="AW247" s="44">
        <f t="shared" si="90"/>
        <v>12</v>
      </c>
      <c r="AX247" s="35" t="e">
        <f t="shared" si="91"/>
        <v>#N/A</v>
      </c>
      <c r="AY247" s="35" t="e" cm="1">
        <f t="array" ref="AY247">_xlfn.XMATCH(1,IF(IF((AU247=$DP$24:$EO$24)=TRUE,1,0)+IF((AV247=$DP$25:$EO$25)=TRUE,1,0)=2,1,0))</f>
        <v>#N/A</v>
      </c>
      <c r="AZ247" s="35" t="str" cm="1">
        <f t="array" aca="1" ref="AZ247:BD247" ca="1">AJ247:AN247</f>
        <v/>
      </c>
      <c r="BA247" s="35" t="str">
        <f ca="1"/>
        <v/>
      </c>
      <c r="BB247" s="35" t="str">
        <f ca="1"/>
        <v/>
      </c>
      <c r="BC247" s="35" t="str">
        <f ca="1"/>
        <v/>
      </c>
      <c r="BD247" s="35" t="str">
        <f ca="1"/>
        <v/>
      </c>
      <c r="BE247" s="35">
        <f t="shared" si="92"/>
        <v>0</v>
      </c>
      <c r="BF247" s="35" t="e" cm="1">
        <f t="array" ref="BF247">IF(AND(BE247=1,AX247&lt;&gt;1),VLOOKUP(E247,변환표준점수!$H$8:$O$60,_xlfn.XMATCH('표점 계산기'!$AU247,변환표준점수!$I$6:$O$6)+1,FALSE),IF(AND($E247=0,$DW$4=1),INDEX($CQ$7:$CQ$73,SUM(IF(AO247=$CY$7:$CY$59,ROW($A$1:$A$50),0))),IF(AND($E247&lt;&gt;0,$DW$4&lt;&gt;1),INDEX($CM$7:$CM$73,SUM(IF(AO247=$CU$7:$CU$59,ROW($A$1:$A$50),0))),AO247:AS247)))</f>
        <v>#N/A</v>
      </c>
      <c r="BG247" s="35"/>
      <c r="BH247" s="35"/>
      <c r="BI247" s="35"/>
      <c r="BJ247" s="35"/>
      <c r="BK247" s="35" t="e">
        <f>VLOOKUP(G247,변환표준점수!$X$8:$AM$16,_xlfn.XMATCH(AU247,변환표준점수!$Y$5:$AM$5)+IF(OR(AW247=6,AW247=7,AW247=10,AW247=11),IF(AX247=1,0,1),0)+1,FALSE)</f>
        <v>#N/A</v>
      </c>
      <c r="BL247" s="35" t="e">
        <f>VLOOKUP(H247,변환표준점수!$AO$8:$BE$16,_xlfn.XMATCH(AU247,변환표준점수!$AP$5:$BE$5)+IF(OR(AW247=3,AW247=6,AW247=8,AW247=9,AW247=10),IF(AX247=1,0,1),0)+1,FALSE)</f>
        <v>#N/A</v>
      </c>
      <c r="BM247" s="35" t="e">
        <f>IF(I247=0,VLOOKUP(K247,변환표준점수!$BU$8:$CF$62,'표점 계산기'!$AW247+1,FALSE),VLOOKUP(I247,변환표준점수!$BH$8:$BS$62,'표점 계산기'!$AW247+1,FALSE))</f>
        <v>#N/A</v>
      </c>
      <c r="BN247" s="35" t="e">
        <f>IF(J247=0,VLOOKUP(L247,변환표준점수!$BU$8:$CF$62,'표점 계산기'!$AW247+1,FALSE),VLOOKUP(J247,변환표준점수!$BH$8:$BS$62,'표점 계산기'!$AW247+1,FALSE))</f>
        <v>#N/A</v>
      </c>
      <c r="BO247" s="35" cm="1">
        <f t="array" ref="BO247">IF(M247=0,0,IF(OR(AW247=3,AW247=4),0,IF(AW247=1,INDEX($DI$7:$DI$15,SUM(IF(M247&lt;$DH$7:$DH$15=TRUE,1,0))+1),VLOOKUP(M247,변환표준점수!$BH$8:$BS$62,'표점 계산기'!AW247+1,FALSE))))</f>
        <v>0</v>
      </c>
      <c r="BP247" s="35" t="e" cm="1">
        <f t="array" ref="BP247">INDEX($DP$24:$EO$31,COLUMN(C242),$AY247)</f>
        <v>#N/A</v>
      </c>
      <c r="BQ247" s="35" t="e" cm="1">
        <f t="array" ref="BQ247">INDEX($DP$24:$EO$31,COLUMN(D242),$AY247)</f>
        <v>#N/A</v>
      </c>
      <c r="BR247" s="35" t="e" cm="1">
        <f t="array" ref="BR247">INDEX($DP$24:$EO$31,COLUMN(E242),$AY247)</f>
        <v>#N/A</v>
      </c>
      <c r="BS247" s="35" t="e" cm="1">
        <f t="array" ref="BS247">INDEX($DP$24:$EO$31,COLUMN(F242),$AY247)</f>
        <v>#N/A</v>
      </c>
      <c r="BT247" s="35" t="e" cm="1">
        <f t="array" ref="BT247">INDEX($DP$24:$EO$31,COLUMN(G242),$AY247)</f>
        <v>#N/A</v>
      </c>
      <c r="BU247" s="35" t="e" cm="1">
        <f t="array" ref="BU247">INDEX($DP$24:$EO$31,COLUMN(H242),$AY247)</f>
        <v>#N/A</v>
      </c>
      <c r="BV247" s="59" t="str" cm="1">
        <f t="array" aca="1" ref="BV247:BZ247" ca="1">IFERROR(ROUND(IF(IFERROR(BF247:BJ247/BF247:BJ247,0)=1,(IFERROR(AZ247:BD247*BP247,0)+IFERROR(BF247:BJ247*BQ247,0)+(SUM(BM247:BO247)-MIN(BM247:BO247))*BR247+BK247*BS247+BL247*BT247)*BU247+BK247*(1-BS247)+BL247*(1-BT247)+IF(AW247=1,BO247,0),""),2),"")</f>
        <v/>
      </c>
      <c r="BW247" s="48" t="str">
        <f ca="1"/>
        <v/>
      </c>
      <c r="BX247" s="48" t="str">
        <f ca="1"/>
        <v/>
      </c>
      <c r="BY247" s="48" t="str">
        <f ca="1"/>
        <v/>
      </c>
      <c r="BZ247" s="60" t="str">
        <f ca="1"/>
        <v/>
      </c>
      <c r="CA247" s="6"/>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6"/>
      <c r="DV247" s="6"/>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row>
    <row r="248" spans="1:162" x14ac:dyDescent="0.3">
      <c r="A248" s="5"/>
      <c r="B248" s="17" t="str">
        <f t="shared" si="74"/>
        <v/>
      </c>
      <c r="C248" s="23"/>
      <c r="D248" s="23"/>
      <c r="E248" s="23"/>
      <c r="F248" s="23"/>
      <c r="G248" s="23"/>
      <c r="H248" s="24"/>
      <c r="I248" s="24"/>
      <c r="J248" s="24"/>
      <c r="K248" s="24"/>
      <c r="L248" s="24"/>
      <c r="M248" s="24"/>
      <c r="N248" s="23"/>
      <c r="O248" s="24"/>
      <c r="P248" s="6"/>
      <c r="Q248" s="65">
        <f t="shared" si="75"/>
        <v>1</v>
      </c>
      <c r="R248" s="6" t="e">
        <f t="shared" si="81"/>
        <v>#N/A</v>
      </c>
      <c r="S248" s="6" t="e">
        <f t="shared" si="82"/>
        <v>#N/A</v>
      </c>
      <c r="T248" s="6" t="e">
        <f t="shared" si="83"/>
        <v>#N/A</v>
      </c>
      <c r="U248" s="6" t="e">
        <f t="shared" si="84"/>
        <v>#N/A</v>
      </c>
      <c r="V248" s="8" cm="1">
        <f t="array" ref="V248">IF(M248=0,0,IF(OR($DV$4=3,$DV$4=4),0,IF($DV$4=1,INDEX($DI$7:$DI$15,SUM(IF(M248&lt;$DH$7:$DH$15=TRUE,1,0))+1),VLOOKUP(M248,$DK$7:$DL$107,2,FALSE))))</f>
        <v>0</v>
      </c>
      <c r="W248" s="6" t="e">
        <f t="shared" si="73"/>
        <v>#N/A</v>
      </c>
      <c r="X248" s="65" cm="1">
        <f t="array" aca="1" ref="X248" ca="1">SUM(IF((IF(E248=0,INDIRECT(_xlfn.CONCAT($CQ$1,MATCH(F248,$CP$7:$CP$100,0)+6)):INDIRECT(_xlfn.CONCAT($CQ$1,MATCH(F248,$CP$7:$CP$100,0)+6+SUM(IF((F248=$CP$7:$CP$59)=TRUE,1,0))-1)),INDIRECT(_xlfn.CONCAT($CM$1,MATCH(E248,$CL$7:$CL$100,0)+6)):INDIRECT(_xlfn.CONCAT($CM$1,MATCH(E248,$CL$7:$CL$100,0)+6+SUM(IF((E248=$CL$7:$CL$59)=TRUE,1,0))-1)))*$S$3*$Q248)=0,0,1))</f>
        <v>2</v>
      </c>
      <c r="Y248" s="65" t="e" cm="1">
        <f t="array" aca="1" ref="Y248" ca="1">SUM(IF((TRANSPOSE(MMULT(MMULT(_xlfn.MUNIT(X248),IF(ROUND(MMULT(IF(E248=0,INDIRECT(_xlfn.CONCAT($CQ$1,MATCH(F248,$CP$7:$CP$100,0)+6)):INDIRECT(_xlfn.CONCAT($CQ$1,MATCH(F248,$CP$7:$CP$100,0)+6+SUM(IF((F248=$CP$7:$CP$59)=TRUE,1,0))-1)),INDIRECT(_xlfn.CONCAT($CM$1,MATCH(E248,$CL$7:$CL$100,0)+6)):INDIRECT(_xlfn.CONCAT($CM$1,MATCH(E248,$CL$7:$CL$100,0)+6+SUM(IF((E248=$CL$7:$CL$59)=TRUE,1,0))-1)))*$S$3*$Q248,1/TRANSPOSE(W248-INDIRECT(_xlfn.CONCAT($CI$1,MATCH(D248,$CH$7:$CH$100,0)+6)):INDIRECT(_xlfn.CONCAT($CI$1,MATCH(D248,$CH$7:$CH$100,0)+6+SUM(IF((D248=$CH$7:$CH$59)=TRUE,1,0))-1))*$R$3)),1)=1,1,0)),W248-INDIRECT(_xlfn.CONCAT($CI$1,MATCH(D248,$CH$7:$CH$100,0)+6)):INDIRECT(_xlfn.CONCAT($CI$1,MATCH(D248,$CH$7:$CH$100,0)+6+SUM(IF((D248=$CH$7:$CH$59)=TRUE,1,0))-1))*$R$3)))=0,0,1))</f>
        <v>#N/A</v>
      </c>
      <c r="Z248" s="65"/>
      <c r="AA248" s="65" t="str" cm="1">
        <f t="array" aca="1" ref="AA248" ca="1">IFERROR(ROUND(IF(_xlfn._xlws.SORT(TRANSPOSE(MMULT(MMULT(_xlfn.MUNIT(X248),IF(ROUND(MMULT(IF(E248=0,IF($DW$4=1,INDIRECT(_xlfn.CONCAT($CY$1,MATCH(F248,$CX$7:$CX$100,0)+6)):INDIRECT(_xlfn.CONCAT($CY$1,MATCH(F248,$CX$7:$CX$100,0)+6+SUM(IF((F248=$CX$7:$CX$59)=TRUE,1,0))-1)),INDIRECT(_xlfn.CONCAT($CQ$1,MATCH(F248,$CP$7:$CP$100,0)+6)):INDIRECT(_xlfn.CONCAT($CQ$1,MATCH(F248,$CP$7:$CP$100,0)+6+SUM(IF((F248=$CP$7:$CP$59)=TRUE,1,0))-1))),IF(OR($DW$4=2,$DW$4=3),INDIRECT(_xlfn.CONCAT($CU$1,MATCH(E248,$CT$7:$CT$100,0)+6)):INDIRECT(_xlfn.CONCAT($CU$1,MATCH(E248,$CT$7:$CT$100,0)+6+SUM(IF((E248=$CT$7:$CT$59)=TRUE,1,0))-1)),INDIRECT(_xlfn.CONCAT($CM$1,MATCH(E248,$CL$7:$CL$100,0)+6)):INDIRECT(_xlfn.CONCAT($CM$1,MATCH(E248,$CL$7:$CL$100,0)+6+SUM(IF((E248=$CL$7:$CL$59)=TRUE,1,0))-1))))*$S$3*IF(AND($DV$4=4,F248=0),1.1,1),1/TRANSPOSE(W248-INDIRECT(_xlfn.CONCAT($CI$1,MATCH(D248,$CH$7:$CH$100,0)+6)):INDIRECT(_xlfn.CONCAT($CI$1,MATCH(D248,$CH$7:$CH$100,0)+6+SUM(IF((D248=$CH$7:$CH$59)=TRUE,1,0))-1))*$R$3)),3)=1,1,0)),W248-INDIRECT(_xlfn.CONCAT($CI$1,MATCH(D248,$CH$7:$CH$100,0)+6)):INDIRECT(_xlfn.CONCAT($CI$1,MATCH(D248,$CH$7:$CH$100,0)+6+SUM(IF((D248=$CH$7:$CH$59)=TRUE,1,0))-1))*$R$3))/($S$3*$Q248),1,-1,TRUE)=0,"",_xlfn._xlws.SORT(TRANSPOSE(MMULT(MMULT(_xlfn.MUNIT(X248),IF(ROUND(MMULT(IF(E248=0,IF($DW$4=1,INDIRECT(_xlfn.CONCAT($CY$1,MATCH(F248,$CX$7:$CX$100,0)+6)):INDIRECT(_xlfn.CONCAT($CY$1,MATCH(F248,$CX$7:$CX$100,0)+6+SUM(IF((F248=$CX$7:$CX$59)=TRUE,1,0))-1)),INDIRECT(_xlfn.CONCAT($CQ$1,MATCH(F248,$CP$7:$CP$100,0)+6)):INDIRECT(_xlfn.CONCAT($CQ$1,MATCH(F248,$CP$7:$CP$100,0)+6+SUM(IF((F248=$CP$7:$CP$59)=TRUE,1,0))-1))),IF(OR($DW$4=2,$DW$4=3),INDIRECT(_xlfn.CONCAT($CU$1,MATCH(E248,$CT$7:$CT$100,0)+6)):INDIRECT(_xlfn.CONCAT($CU$1,MATCH(E248,$CT$7:$CT$100,0)+6+SUM(IF((E248=$CT$7:$CT$59)=TRUE,1,0))-1)),INDIRECT(_xlfn.CONCAT($CM$1,MATCH(E248,$CL$7:$CL$100,0)+6)):INDIRECT(_xlfn.CONCAT($CM$1,MATCH(E248,$CL$7:$CL$100,0)+6+SUM(IF((E248=$CL$7:$CL$59)=TRUE,1,0))-1))))*$S$3*IF(AND($DV$4=4,F248=0),1.1,1),1/TRANSPOSE(W248-INDIRECT(_xlfn.CONCAT($CI$1,MATCH(D248,$CH$7:$CH$100,0)+6)):INDIRECT(_xlfn.CONCAT($CI$1,MATCH(D248,$CH$7:$CH$100,0)+6+SUM(IF((D248=$CH$7:$CH$59)=TRUE,1,0))-1))*$R$3)),3)=1,1,0)),W248-INDIRECT(_xlfn.CONCAT($CI$1,MATCH(D248,$CH$7:$CH$100,0)+6)):INDIRECT(_xlfn.CONCAT($CI$1,MATCH(D248,$CH$7:$CH$100,0)+6+SUM(IF((D248=$CH$7:$CH$59)=TRUE,1,0))-1))*$R$3))/($S$3*$Q248),1,-1,TRUE)),1),"")</f>
        <v/>
      </c>
      <c r="AB248" s="65"/>
      <c r="AC248" s="65"/>
      <c r="AD248" s="65"/>
      <c r="AE248" s="65"/>
      <c r="AF248" s="65"/>
      <c r="AG248" s="65"/>
      <c r="AH248" s="65"/>
      <c r="AI248" s="6"/>
      <c r="AJ248" s="28" t="str">
        <f t="shared" ca="1" si="85"/>
        <v/>
      </c>
      <c r="AK248" s="29" t="str">
        <f t="shared" si="86"/>
        <v/>
      </c>
      <c r="AL248" s="29" t="str">
        <f t="shared" si="87"/>
        <v/>
      </c>
      <c r="AM248" s="29" t="str">
        <f t="shared" si="88"/>
        <v/>
      </c>
      <c r="AN248" s="112" t="str">
        <f t="shared" si="89"/>
        <v/>
      </c>
      <c r="AO248" s="28" t="str">
        <f t="shared" ca="1" si="76"/>
        <v/>
      </c>
      <c r="AP248" s="29" t="str">
        <f t="shared" si="77"/>
        <v/>
      </c>
      <c r="AQ248" s="29" t="str">
        <f t="shared" si="78"/>
        <v/>
      </c>
      <c r="AR248" s="29" t="str">
        <f t="shared" si="79"/>
        <v/>
      </c>
      <c r="AS248" s="30" t="str">
        <f t="shared" si="80"/>
        <v/>
      </c>
      <c r="AT248" s="6"/>
      <c r="AU248" s="20"/>
      <c r="AV248" s="20"/>
      <c r="AW248" s="44">
        <f t="shared" si="90"/>
        <v>12</v>
      </c>
      <c r="AX248" s="35" t="e">
        <f t="shared" si="91"/>
        <v>#N/A</v>
      </c>
      <c r="AY248" s="35" t="e" cm="1">
        <f t="array" ref="AY248">_xlfn.XMATCH(1,IF(IF((AU248=$DP$24:$EO$24)=TRUE,1,0)+IF((AV248=$DP$25:$EO$25)=TRUE,1,0)=2,1,0))</f>
        <v>#N/A</v>
      </c>
      <c r="AZ248" s="35" t="str" cm="1">
        <f t="array" aca="1" ref="AZ248:BD248" ca="1">AJ248:AN248</f>
        <v/>
      </c>
      <c r="BA248" s="35" t="str">
        <f ca="1"/>
        <v/>
      </c>
      <c r="BB248" s="35" t="str">
        <f ca="1"/>
        <v/>
      </c>
      <c r="BC248" s="35" t="str">
        <f ca="1"/>
        <v/>
      </c>
      <c r="BD248" s="35" t="str">
        <f ca="1"/>
        <v/>
      </c>
      <c r="BE248" s="35">
        <f t="shared" si="92"/>
        <v>0</v>
      </c>
      <c r="BF248" s="35" t="e" cm="1">
        <f t="array" ref="BF248">IF(AND(BE248=1,AX248&lt;&gt;1),VLOOKUP(E248,변환표준점수!$H$8:$O$60,_xlfn.XMATCH('표점 계산기'!$AU248,변환표준점수!$I$6:$O$6)+1,FALSE),IF(AND($E248=0,$DW$4=1),INDEX($CQ$7:$CQ$73,SUM(IF(AO248=$CY$7:$CY$59,ROW($A$1:$A$50),0))),IF(AND($E248&lt;&gt;0,$DW$4&lt;&gt;1),INDEX($CM$7:$CM$73,SUM(IF(AO248=$CU$7:$CU$59,ROW($A$1:$A$50),0))),AO248:AS248)))</f>
        <v>#N/A</v>
      </c>
      <c r="BG248" s="35"/>
      <c r="BH248" s="35"/>
      <c r="BI248" s="35"/>
      <c r="BJ248" s="35"/>
      <c r="BK248" s="35" t="e">
        <f>VLOOKUP(G248,변환표준점수!$X$8:$AM$16,_xlfn.XMATCH(AU248,변환표준점수!$Y$5:$AM$5)+IF(OR(AW248=6,AW248=7,AW248=10,AW248=11),IF(AX248=1,0,1),0)+1,FALSE)</f>
        <v>#N/A</v>
      </c>
      <c r="BL248" s="35" t="e">
        <f>VLOOKUP(H248,변환표준점수!$AO$8:$BE$16,_xlfn.XMATCH(AU248,변환표준점수!$AP$5:$BE$5)+IF(OR(AW248=3,AW248=6,AW248=8,AW248=9,AW248=10),IF(AX248=1,0,1),0)+1,FALSE)</f>
        <v>#N/A</v>
      </c>
      <c r="BM248" s="35" t="e">
        <f>IF(I248=0,VLOOKUP(K248,변환표준점수!$BU$8:$CF$62,'표점 계산기'!$AW248+1,FALSE),VLOOKUP(I248,변환표준점수!$BH$8:$BS$62,'표점 계산기'!$AW248+1,FALSE))</f>
        <v>#N/A</v>
      </c>
      <c r="BN248" s="35" t="e">
        <f>IF(J248=0,VLOOKUP(L248,변환표준점수!$BU$8:$CF$62,'표점 계산기'!$AW248+1,FALSE),VLOOKUP(J248,변환표준점수!$BH$8:$BS$62,'표점 계산기'!$AW248+1,FALSE))</f>
        <v>#N/A</v>
      </c>
      <c r="BO248" s="35" cm="1">
        <f t="array" ref="BO248">IF(M248=0,0,IF(OR(AW248=3,AW248=4),0,IF(AW248=1,INDEX($DI$7:$DI$15,SUM(IF(M248&lt;$DH$7:$DH$15=TRUE,1,0))+1),VLOOKUP(M248,변환표준점수!$BH$8:$BS$62,'표점 계산기'!AW248+1,FALSE))))</f>
        <v>0</v>
      </c>
      <c r="BP248" s="35" t="e" cm="1">
        <f t="array" ref="BP248">INDEX($DP$24:$EO$31,COLUMN(C243),$AY248)</f>
        <v>#N/A</v>
      </c>
      <c r="BQ248" s="35" t="e" cm="1">
        <f t="array" ref="BQ248">INDEX($DP$24:$EO$31,COLUMN(D243),$AY248)</f>
        <v>#N/A</v>
      </c>
      <c r="BR248" s="35" t="e" cm="1">
        <f t="array" ref="BR248">INDEX($DP$24:$EO$31,COLUMN(E243),$AY248)</f>
        <v>#N/A</v>
      </c>
      <c r="BS248" s="35" t="e" cm="1">
        <f t="array" ref="BS248">INDEX($DP$24:$EO$31,COLUMN(F243),$AY248)</f>
        <v>#N/A</v>
      </c>
      <c r="BT248" s="35" t="e" cm="1">
        <f t="array" ref="BT248">INDEX($DP$24:$EO$31,COLUMN(G243),$AY248)</f>
        <v>#N/A</v>
      </c>
      <c r="BU248" s="35" t="e" cm="1">
        <f t="array" ref="BU248">INDEX($DP$24:$EO$31,COLUMN(H243),$AY248)</f>
        <v>#N/A</v>
      </c>
      <c r="BV248" s="59" t="str" cm="1">
        <f t="array" aca="1" ref="BV248:BZ248" ca="1">IFERROR(ROUND(IF(IFERROR(BF248:BJ248/BF248:BJ248,0)=1,(IFERROR(AZ248:BD248*BP248,0)+IFERROR(BF248:BJ248*BQ248,0)+(SUM(BM248:BO248)-MIN(BM248:BO248))*BR248+BK248*BS248+BL248*BT248)*BU248+BK248*(1-BS248)+BL248*(1-BT248)+IF(AW248=1,BO248,0),""),2),"")</f>
        <v/>
      </c>
      <c r="BW248" s="48" t="str">
        <f ca="1"/>
        <v/>
      </c>
      <c r="BX248" s="48" t="str">
        <f ca="1"/>
        <v/>
      </c>
      <c r="BY248" s="48" t="str">
        <f ca="1"/>
        <v/>
      </c>
      <c r="BZ248" s="60" t="str">
        <f ca="1"/>
        <v/>
      </c>
      <c r="CA248" s="6"/>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6"/>
      <c r="DV248" s="6"/>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row>
    <row r="249" spans="1:162" x14ac:dyDescent="0.3">
      <c r="A249" s="5"/>
      <c r="B249" s="17" t="str">
        <f t="shared" si="74"/>
        <v/>
      </c>
      <c r="C249" s="23"/>
      <c r="D249" s="23"/>
      <c r="E249" s="23"/>
      <c r="F249" s="23"/>
      <c r="G249" s="23"/>
      <c r="H249" s="24"/>
      <c r="I249" s="24"/>
      <c r="J249" s="24"/>
      <c r="K249" s="24"/>
      <c r="L249" s="24"/>
      <c r="M249" s="24"/>
      <c r="N249" s="23"/>
      <c r="O249" s="24"/>
      <c r="P249" s="6"/>
      <c r="Q249" s="65">
        <f t="shared" si="75"/>
        <v>1</v>
      </c>
      <c r="R249" s="6" t="e">
        <f t="shared" si="81"/>
        <v>#N/A</v>
      </c>
      <c r="S249" s="6" t="e">
        <f t="shared" si="82"/>
        <v>#N/A</v>
      </c>
      <c r="T249" s="6" t="e">
        <f t="shared" si="83"/>
        <v>#N/A</v>
      </c>
      <c r="U249" s="6" t="e">
        <f t="shared" si="84"/>
        <v>#N/A</v>
      </c>
      <c r="V249" s="8" cm="1">
        <f t="array" ref="V249">IF(M249=0,0,IF(OR($DV$4=3,$DV$4=4),0,IF($DV$4=1,INDEX($DI$7:$DI$15,SUM(IF(M249&lt;$DH$7:$DH$15=TRUE,1,0))+1),VLOOKUP(M249,$DK$7:$DL$107,2,FALSE))))</f>
        <v>0</v>
      </c>
      <c r="W249" s="6" t="e">
        <f t="shared" si="73"/>
        <v>#N/A</v>
      </c>
      <c r="X249" s="65" cm="1">
        <f t="array" aca="1" ref="X249" ca="1">SUM(IF((IF(E249=0,INDIRECT(_xlfn.CONCAT($CQ$1,MATCH(F249,$CP$7:$CP$100,0)+6)):INDIRECT(_xlfn.CONCAT($CQ$1,MATCH(F249,$CP$7:$CP$100,0)+6+SUM(IF((F249=$CP$7:$CP$59)=TRUE,1,0))-1)),INDIRECT(_xlfn.CONCAT($CM$1,MATCH(E249,$CL$7:$CL$100,0)+6)):INDIRECT(_xlfn.CONCAT($CM$1,MATCH(E249,$CL$7:$CL$100,0)+6+SUM(IF((E249=$CL$7:$CL$59)=TRUE,1,0))-1)))*$S$3*$Q249)=0,0,1))</f>
        <v>2</v>
      </c>
      <c r="Y249" s="65" t="e" cm="1">
        <f t="array" aca="1" ref="Y249" ca="1">SUM(IF((TRANSPOSE(MMULT(MMULT(_xlfn.MUNIT(X249),IF(ROUND(MMULT(IF(E249=0,INDIRECT(_xlfn.CONCAT($CQ$1,MATCH(F249,$CP$7:$CP$100,0)+6)):INDIRECT(_xlfn.CONCAT($CQ$1,MATCH(F249,$CP$7:$CP$100,0)+6+SUM(IF((F249=$CP$7:$CP$59)=TRUE,1,0))-1)),INDIRECT(_xlfn.CONCAT($CM$1,MATCH(E249,$CL$7:$CL$100,0)+6)):INDIRECT(_xlfn.CONCAT($CM$1,MATCH(E249,$CL$7:$CL$100,0)+6+SUM(IF((E249=$CL$7:$CL$59)=TRUE,1,0))-1)))*$S$3*$Q249,1/TRANSPOSE(W249-INDIRECT(_xlfn.CONCAT($CI$1,MATCH(D249,$CH$7:$CH$100,0)+6)):INDIRECT(_xlfn.CONCAT($CI$1,MATCH(D249,$CH$7:$CH$100,0)+6+SUM(IF((D249=$CH$7:$CH$59)=TRUE,1,0))-1))*$R$3)),1)=1,1,0)),W249-INDIRECT(_xlfn.CONCAT($CI$1,MATCH(D249,$CH$7:$CH$100,0)+6)):INDIRECT(_xlfn.CONCAT($CI$1,MATCH(D249,$CH$7:$CH$100,0)+6+SUM(IF((D249=$CH$7:$CH$59)=TRUE,1,0))-1))*$R$3)))=0,0,1))</f>
        <v>#N/A</v>
      </c>
      <c r="Z249" s="65"/>
      <c r="AA249" s="65" t="str" cm="1">
        <f t="array" aca="1" ref="AA249" ca="1">IFERROR(ROUND(IF(_xlfn._xlws.SORT(TRANSPOSE(MMULT(MMULT(_xlfn.MUNIT(X249),IF(ROUND(MMULT(IF(E249=0,IF($DW$4=1,INDIRECT(_xlfn.CONCAT($CY$1,MATCH(F249,$CX$7:$CX$100,0)+6)):INDIRECT(_xlfn.CONCAT($CY$1,MATCH(F249,$CX$7:$CX$100,0)+6+SUM(IF((F249=$CX$7:$CX$59)=TRUE,1,0))-1)),INDIRECT(_xlfn.CONCAT($CQ$1,MATCH(F249,$CP$7:$CP$100,0)+6)):INDIRECT(_xlfn.CONCAT($CQ$1,MATCH(F249,$CP$7:$CP$100,0)+6+SUM(IF((F249=$CP$7:$CP$59)=TRUE,1,0))-1))),IF(OR($DW$4=2,$DW$4=3),INDIRECT(_xlfn.CONCAT($CU$1,MATCH(E249,$CT$7:$CT$100,0)+6)):INDIRECT(_xlfn.CONCAT($CU$1,MATCH(E249,$CT$7:$CT$100,0)+6+SUM(IF((E249=$CT$7:$CT$59)=TRUE,1,0))-1)),INDIRECT(_xlfn.CONCAT($CM$1,MATCH(E249,$CL$7:$CL$100,0)+6)):INDIRECT(_xlfn.CONCAT($CM$1,MATCH(E249,$CL$7:$CL$100,0)+6+SUM(IF((E249=$CL$7:$CL$59)=TRUE,1,0))-1))))*$S$3*IF(AND($DV$4=4,F249=0),1.1,1),1/TRANSPOSE(W249-INDIRECT(_xlfn.CONCAT($CI$1,MATCH(D249,$CH$7:$CH$100,0)+6)):INDIRECT(_xlfn.CONCAT($CI$1,MATCH(D249,$CH$7:$CH$100,0)+6+SUM(IF((D249=$CH$7:$CH$59)=TRUE,1,0))-1))*$R$3)),3)=1,1,0)),W249-INDIRECT(_xlfn.CONCAT($CI$1,MATCH(D249,$CH$7:$CH$100,0)+6)):INDIRECT(_xlfn.CONCAT($CI$1,MATCH(D249,$CH$7:$CH$100,0)+6+SUM(IF((D249=$CH$7:$CH$59)=TRUE,1,0))-1))*$R$3))/($S$3*$Q249),1,-1,TRUE)=0,"",_xlfn._xlws.SORT(TRANSPOSE(MMULT(MMULT(_xlfn.MUNIT(X249),IF(ROUND(MMULT(IF(E249=0,IF($DW$4=1,INDIRECT(_xlfn.CONCAT($CY$1,MATCH(F249,$CX$7:$CX$100,0)+6)):INDIRECT(_xlfn.CONCAT($CY$1,MATCH(F249,$CX$7:$CX$100,0)+6+SUM(IF((F249=$CX$7:$CX$59)=TRUE,1,0))-1)),INDIRECT(_xlfn.CONCAT($CQ$1,MATCH(F249,$CP$7:$CP$100,0)+6)):INDIRECT(_xlfn.CONCAT($CQ$1,MATCH(F249,$CP$7:$CP$100,0)+6+SUM(IF((F249=$CP$7:$CP$59)=TRUE,1,0))-1))),IF(OR($DW$4=2,$DW$4=3),INDIRECT(_xlfn.CONCAT($CU$1,MATCH(E249,$CT$7:$CT$100,0)+6)):INDIRECT(_xlfn.CONCAT($CU$1,MATCH(E249,$CT$7:$CT$100,0)+6+SUM(IF((E249=$CT$7:$CT$59)=TRUE,1,0))-1)),INDIRECT(_xlfn.CONCAT($CM$1,MATCH(E249,$CL$7:$CL$100,0)+6)):INDIRECT(_xlfn.CONCAT($CM$1,MATCH(E249,$CL$7:$CL$100,0)+6+SUM(IF((E249=$CL$7:$CL$59)=TRUE,1,0))-1))))*$S$3*IF(AND($DV$4=4,F249=0),1.1,1),1/TRANSPOSE(W249-INDIRECT(_xlfn.CONCAT($CI$1,MATCH(D249,$CH$7:$CH$100,0)+6)):INDIRECT(_xlfn.CONCAT($CI$1,MATCH(D249,$CH$7:$CH$100,0)+6+SUM(IF((D249=$CH$7:$CH$59)=TRUE,1,0))-1))*$R$3)),3)=1,1,0)),W249-INDIRECT(_xlfn.CONCAT($CI$1,MATCH(D249,$CH$7:$CH$100,0)+6)):INDIRECT(_xlfn.CONCAT($CI$1,MATCH(D249,$CH$7:$CH$100,0)+6+SUM(IF((D249=$CH$7:$CH$59)=TRUE,1,0))-1))*$R$3))/($S$3*$Q249),1,-1,TRUE)),1),"")</f>
        <v/>
      </c>
      <c r="AB249" s="65"/>
      <c r="AC249" s="65"/>
      <c r="AD249" s="65"/>
      <c r="AE249" s="65"/>
      <c r="AF249" s="65"/>
      <c r="AG249" s="65"/>
      <c r="AH249" s="65"/>
      <c r="AI249" s="6"/>
      <c r="AJ249" s="28" t="str">
        <f t="shared" ca="1" si="85"/>
        <v/>
      </c>
      <c r="AK249" s="29" t="str">
        <f t="shared" si="86"/>
        <v/>
      </c>
      <c r="AL249" s="29" t="str">
        <f t="shared" si="87"/>
        <v/>
      </c>
      <c r="AM249" s="29" t="str">
        <f t="shared" si="88"/>
        <v/>
      </c>
      <c r="AN249" s="112" t="str">
        <f t="shared" si="89"/>
        <v/>
      </c>
      <c r="AO249" s="28" t="str">
        <f t="shared" ca="1" si="76"/>
        <v/>
      </c>
      <c r="AP249" s="29" t="str">
        <f t="shared" si="77"/>
        <v/>
      </c>
      <c r="AQ249" s="29" t="str">
        <f t="shared" si="78"/>
        <v/>
      </c>
      <c r="AR249" s="29" t="str">
        <f t="shared" si="79"/>
        <v/>
      </c>
      <c r="AS249" s="30" t="str">
        <f t="shared" si="80"/>
        <v/>
      </c>
      <c r="AT249" s="6"/>
      <c r="AU249" s="20"/>
      <c r="AV249" s="20"/>
      <c r="AW249" s="44">
        <f t="shared" si="90"/>
        <v>12</v>
      </c>
      <c r="AX249" s="35" t="e">
        <f t="shared" si="91"/>
        <v>#N/A</v>
      </c>
      <c r="AY249" s="35" t="e" cm="1">
        <f t="array" ref="AY249">_xlfn.XMATCH(1,IF(IF((AU249=$DP$24:$EO$24)=TRUE,1,0)+IF((AV249=$DP$25:$EO$25)=TRUE,1,0)=2,1,0))</f>
        <v>#N/A</v>
      </c>
      <c r="AZ249" s="35" t="str" cm="1">
        <f t="array" aca="1" ref="AZ249:BD249" ca="1">AJ249:AN249</f>
        <v/>
      </c>
      <c r="BA249" s="35" t="str">
        <f ca="1"/>
        <v/>
      </c>
      <c r="BB249" s="35" t="str">
        <f ca="1"/>
        <v/>
      </c>
      <c r="BC249" s="35" t="str">
        <f ca="1"/>
        <v/>
      </c>
      <c r="BD249" s="35" t="str">
        <f ca="1"/>
        <v/>
      </c>
      <c r="BE249" s="35">
        <f t="shared" si="92"/>
        <v>0</v>
      </c>
      <c r="BF249" s="35" t="e" cm="1">
        <f t="array" ref="BF249">IF(AND(BE249=1,AX249&lt;&gt;1),VLOOKUP(E249,변환표준점수!$H$8:$O$60,_xlfn.XMATCH('표점 계산기'!$AU249,변환표준점수!$I$6:$O$6)+1,FALSE),IF(AND($E249=0,$DW$4=1),INDEX($CQ$7:$CQ$73,SUM(IF(AO249=$CY$7:$CY$59,ROW($A$1:$A$50),0))),IF(AND($E249&lt;&gt;0,$DW$4&lt;&gt;1),INDEX($CM$7:$CM$73,SUM(IF(AO249=$CU$7:$CU$59,ROW($A$1:$A$50),0))),AO249:AS249)))</f>
        <v>#N/A</v>
      </c>
      <c r="BG249" s="35"/>
      <c r="BH249" s="35"/>
      <c r="BI249" s="35"/>
      <c r="BJ249" s="35"/>
      <c r="BK249" s="35" t="e">
        <f>VLOOKUP(G249,변환표준점수!$X$8:$AM$16,_xlfn.XMATCH(AU249,변환표준점수!$Y$5:$AM$5)+IF(OR(AW249=6,AW249=7,AW249=10,AW249=11),IF(AX249=1,0,1),0)+1,FALSE)</f>
        <v>#N/A</v>
      </c>
      <c r="BL249" s="35" t="e">
        <f>VLOOKUP(H249,변환표준점수!$AO$8:$BE$16,_xlfn.XMATCH(AU249,변환표준점수!$AP$5:$BE$5)+IF(OR(AW249=3,AW249=6,AW249=8,AW249=9,AW249=10),IF(AX249=1,0,1),0)+1,FALSE)</f>
        <v>#N/A</v>
      </c>
      <c r="BM249" s="35" t="e">
        <f>IF(I249=0,VLOOKUP(K249,변환표준점수!$BU$8:$CF$62,'표점 계산기'!$AW249+1,FALSE),VLOOKUP(I249,변환표준점수!$BH$8:$BS$62,'표점 계산기'!$AW249+1,FALSE))</f>
        <v>#N/A</v>
      </c>
      <c r="BN249" s="35" t="e">
        <f>IF(J249=0,VLOOKUP(L249,변환표준점수!$BU$8:$CF$62,'표점 계산기'!$AW249+1,FALSE),VLOOKUP(J249,변환표준점수!$BH$8:$BS$62,'표점 계산기'!$AW249+1,FALSE))</f>
        <v>#N/A</v>
      </c>
      <c r="BO249" s="35" cm="1">
        <f t="array" ref="BO249">IF(M249=0,0,IF(OR(AW249=3,AW249=4),0,IF(AW249=1,INDEX($DI$7:$DI$15,SUM(IF(M249&lt;$DH$7:$DH$15=TRUE,1,0))+1),VLOOKUP(M249,변환표준점수!$BH$8:$BS$62,'표점 계산기'!AW249+1,FALSE))))</f>
        <v>0</v>
      </c>
      <c r="BP249" s="35" t="e" cm="1">
        <f t="array" ref="BP249">INDEX($DP$24:$EO$31,COLUMN(C244),$AY249)</f>
        <v>#N/A</v>
      </c>
      <c r="BQ249" s="35" t="e" cm="1">
        <f t="array" ref="BQ249">INDEX($DP$24:$EO$31,COLUMN(D244),$AY249)</f>
        <v>#N/A</v>
      </c>
      <c r="BR249" s="35" t="e" cm="1">
        <f t="array" ref="BR249">INDEX($DP$24:$EO$31,COLUMN(E244),$AY249)</f>
        <v>#N/A</v>
      </c>
      <c r="BS249" s="35" t="e" cm="1">
        <f t="array" ref="BS249">INDEX($DP$24:$EO$31,COLUMN(F244),$AY249)</f>
        <v>#N/A</v>
      </c>
      <c r="BT249" s="35" t="e" cm="1">
        <f t="array" ref="BT249">INDEX($DP$24:$EO$31,COLUMN(G244),$AY249)</f>
        <v>#N/A</v>
      </c>
      <c r="BU249" s="35" t="e" cm="1">
        <f t="array" ref="BU249">INDEX($DP$24:$EO$31,COLUMN(H244),$AY249)</f>
        <v>#N/A</v>
      </c>
      <c r="BV249" s="59" t="str" cm="1">
        <f t="array" aca="1" ref="BV249:BZ249" ca="1">IFERROR(ROUND(IF(IFERROR(BF249:BJ249/BF249:BJ249,0)=1,(IFERROR(AZ249:BD249*BP249,0)+IFERROR(BF249:BJ249*BQ249,0)+(SUM(BM249:BO249)-MIN(BM249:BO249))*BR249+BK249*BS249+BL249*BT249)*BU249+BK249*(1-BS249)+BL249*(1-BT249)+IF(AW249=1,BO249,0),""),2),"")</f>
        <v/>
      </c>
      <c r="BW249" s="48" t="str">
        <f ca="1"/>
        <v/>
      </c>
      <c r="BX249" s="48" t="str">
        <f ca="1"/>
        <v/>
      </c>
      <c r="BY249" s="48" t="str">
        <f ca="1"/>
        <v/>
      </c>
      <c r="BZ249" s="60" t="str">
        <f ca="1"/>
        <v/>
      </c>
      <c r="CA249" s="6"/>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6"/>
      <c r="DV249" s="6"/>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row>
    <row r="250" spans="1:162" x14ac:dyDescent="0.3">
      <c r="A250" s="5"/>
      <c r="B250" s="17" t="str">
        <f t="shared" si="74"/>
        <v/>
      </c>
      <c r="C250" s="23"/>
      <c r="D250" s="23"/>
      <c r="E250" s="23"/>
      <c r="F250" s="23"/>
      <c r="G250" s="23"/>
      <c r="H250" s="24"/>
      <c r="I250" s="24"/>
      <c r="J250" s="24"/>
      <c r="K250" s="24"/>
      <c r="L250" s="24"/>
      <c r="M250" s="24"/>
      <c r="N250" s="23"/>
      <c r="O250" s="24"/>
      <c r="P250" s="6"/>
      <c r="Q250" s="65">
        <f t="shared" si="75"/>
        <v>1</v>
      </c>
      <c r="R250" s="6" t="e">
        <f t="shared" si="81"/>
        <v>#N/A</v>
      </c>
      <c r="S250" s="6" t="e">
        <f t="shared" si="82"/>
        <v>#N/A</v>
      </c>
      <c r="T250" s="6" t="e">
        <f t="shared" si="83"/>
        <v>#N/A</v>
      </c>
      <c r="U250" s="6" t="e">
        <f t="shared" si="84"/>
        <v>#N/A</v>
      </c>
      <c r="V250" s="8" cm="1">
        <f t="array" ref="V250">IF(M250=0,0,IF(OR($DV$4=3,$DV$4=4),0,IF($DV$4=1,INDEX($DI$7:$DI$15,SUM(IF(M250&lt;$DH$7:$DH$15=TRUE,1,0))+1),VLOOKUP(M250,$DK$7:$DL$107,2,FALSE))))</f>
        <v>0</v>
      </c>
      <c r="W250" s="6" t="e">
        <f t="shared" si="73"/>
        <v>#N/A</v>
      </c>
      <c r="X250" s="65" cm="1">
        <f t="array" aca="1" ref="X250" ca="1">SUM(IF((IF(E250=0,INDIRECT(_xlfn.CONCAT($CQ$1,MATCH(F250,$CP$7:$CP$100,0)+6)):INDIRECT(_xlfn.CONCAT($CQ$1,MATCH(F250,$CP$7:$CP$100,0)+6+SUM(IF((F250=$CP$7:$CP$59)=TRUE,1,0))-1)),INDIRECT(_xlfn.CONCAT($CM$1,MATCH(E250,$CL$7:$CL$100,0)+6)):INDIRECT(_xlfn.CONCAT($CM$1,MATCH(E250,$CL$7:$CL$100,0)+6+SUM(IF((E250=$CL$7:$CL$59)=TRUE,1,0))-1)))*$S$3*$Q250)=0,0,1))</f>
        <v>2</v>
      </c>
      <c r="Y250" s="65" t="e" cm="1">
        <f t="array" aca="1" ref="Y250" ca="1">SUM(IF((TRANSPOSE(MMULT(MMULT(_xlfn.MUNIT(X250),IF(ROUND(MMULT(IF(E250=0,INDIRECT(_xlfn.CONCAT($CQ$1,MATCH(F250,$CP$7:$CP$100,0)+6)):INDIRECT(_xlfn.CONCAT($CQ$1,MATCH(F250,$CP$7:$CP$100,0)+6+SUM(IF((F250=$CP$7:$CP$59)=TRUE,1,0))-1)),INDIRECT(_xlfn.CONCAT($CM$1,MATCH(E250,$CL$7:$CL$100,0)+6)):INDIRECT(_xlfn.CONCAT($CM$1,MATCH(E250,$CL$7:$CL$100,0)+6+SUM(IF((E250=$CL$7:$CL$59)=TRUE,1,0))-1)))*$S$3*$Q250,1/TRANSPOSE(W250-INDIRECT(_xlfn.CONCAT($CI$1,MATCH(D250,$CH$7:$CH$100,0)+6)):INDIRECT(_xlfn.CONCAT($CI$1,MATCH(D250,$CH$7:$CH$100,0)+6+SUM(IF((D250=$CH$7:$CH$59)=TRUE,1,0))-1))*$R$3)),1)=1,1,0)),W250-INDIRECT(_xlfn.CONCAT($CI$1,MATCH(D250,$CH$7:$CH$100,0)+6)):INDIRECT(_xlfn.CONCAT($CI$1,MATCH(D250,$CH$7:$CH$100,0)+6+SUM(IF((D250=$CH$7:$CH$59)=TRUE,1,0))-1))*$R$3)))=0,0,1))</f>
        <v>#N/A</v>
      </c>
      <c r="Z250" s="65"/>
      <c r="AA250" s="65" t="str" cm="1">
        <f t="array" aca="1" ref="AA250" ca="1">IFERROR(ROUND(IF(_xlfn._xlws.SORT(TRANSPOSE(MMULT(MMULT(_xlfn.MUNIT(X250),IF(ROUND(MMULT(IF(E250=0,IF($DW$4=1,INDIRECT(_xlfn.CONCAT($CY$1,MATCH(F250,$CX$7:$CX$100,0)+6)):INDIRECT(_xlfn.CONCAT($CY$1,MATCH(F250,$CX$7:$CX$100,0)+6+SUM(IF((F250=$CX$7:$CX$59)=TRUE,1,0))-1)),INDIRECT(_xlfn.CONCAT($CQ$1,MATCH(F250,$CP$7:$CP$100,0)+6)):INDIRECT(_xlfn.CONCAT($CQ$1,MATCH(F250,$CP$7:$CP$100,0)+6+SUM(IF((F250=$CP$7:$CP$59)=TRUE,1,0))-1))),IF(OR($DW$4=2,$DW$4=3),INDIRECT(_xlfn.CONCAT($CU$1,MATCH(E250,$CT$7:$CT$100,0)+6)):INDIRECT(_xlfn.CONCAT($CU$1,MATCH(E250,$CT$7:$CT$100,0)+6+SUM(IF((E250=$CT$7:$CT$59)=TRUE,1,0))-1)),INDIRECT(_xlfn.CONCAT($CM$1,MATCH(E250,$CL$7:$CL$100,0)+6)):INDIRECT(_xlfn.CONCAT($CM$1,MATCH(E250,$CL$7:$CL$100,0)+6+SUM(IF((E250=$CL$7:$CL$59)=TRUE,1,0))-1))))*$S$3*IF(AND($DV$4=4,F250=0),1.1,1),1/TRANSPOSE(W250-INDIRECT(_xlfn.CONCAT($CI$1,MATCH(D250,$CH$7:$CH$100,0)+6)):INDIRECT(_xlfn.CONCAT($CI$1,MATCH(D250,$CH$7:$CH$100,0)+6+SUM(IF((D250=$CH$7:$CH$59)=TRUE,1,0))-1))*$R$3)),3)=1,1,0)),W250-INDIRECT(_xlfn.CONCAT($CI$1,MATCH(D250,$CH$7:$CH$100,0)+6)):INDIRECT(_xlfn.CONCAT($CI$1,MATCH(D250,$CH$7:$CH$100,0)+6+SUM(IF((D250=$CH$7:$CH$59)=TRUE,1,0))-1))*$R$3))/($S$3*$Q250),1,-1,TRUE)=0,"",_xlfn._xlws.SORT(TRANSPOSE(MMULT(MMULT(_xlfn.MUNIT(X250),IF(ROUND(MMULT(IF(E250=0,IF($DW$4=1,INDIRECT(_xlfn.CONCAT($CY$1,MATCH(F250,$CX$7:$CX$100,0)+6)):INDIRECT(_xlfn.CONCAT($CY$1,MATCH(F250,$CX$7:$CX$100,0)+6+SUM(IF((F250=$CX$7:$CX$59)=TRUE,1,0))-1)),INDIRECT(_xlfn.CONCAT($CQ$1,MATCH(F250,$CP$7:$CP$100,0)+6)):INDIRECT(_xlfn.CONCAT($CQ$1,MATCH(F250,$CP$7:$CP$100,0)+6+SUM(IF((F250=$CP$7:$CP$59)=TRUE,1,0))-1))),IF(OR($DW$4=2,$DW$4=3),INDIRECT(_xlfn.CONCAT($CU$1,MATCH(E250,$CT$7:$CT$100,0)+6)):INDIRECT(_xlfn.CONCAT($CU$1,MATCH(E250,$CT$7:$CT$100,0)+6+SUM(IF((E250=$CT$7:$CT$59)=TRUE,1,0))-1)),INDIRECT(_xlfn.CONCAT($CM$1,MATCH(E250,$CL$7:$CL$100,0)+6)):INDIRECT(_xlfn.CONCAT($CM$1,MATCH(E250,$CL$7:$CL$100,0)+6+SUM(IF((E250=$CL$7:$CL$59)=TRUE,1,0))-1))))*$S$3*IF(AND($DV$4=4,F250=0),1.1,1),1/TRANSPOSE(W250-INDIRECT(_xlfn.CONCAT($CI$1,MATCH(D250,$CH$7:$CH$100,0)+6)):INDIRECT(_xlfn.CONCAT($CI$1,MATCH(D250,$CH$7:$CH$100,0)+6+SUM(IF((D250=$CH$7:$CH$59)=TRUE,1,0))-1))*$R$3)),3)=1,1,0)),W250-INDIRECT(_xlfn.CONCAT($CI$1,MATCH(D250,$CH$7:$CH$100,0)+6)):INDIRECT(_xlfn.CONCAT($CI$1,MATCH(D250,$CH$7:$CH$100,0)+6+SUM(IF((D250=$CH$7:$CH$59)=TRUE,1,0))-1))*$R$3))/($S$3*$Q250),1,-1,TRUE)),1),"")</f>
        <v/>
      </c>
      <c r="AB250" s="65"/>
      <c r="AC250" s="65"/>
      <c r="AD250" s="65"/>
      <c r="AE250" s="65"/>
      <c r="AF250" s="65"/>
      <c r="AG250" s="65"/>
      <c r="AH250" s="65"/>
      <c r="AI250" s="6"/>
      <c r="AJ250" s="28" t="str">
        <f t="shared" ca="1" si="85"/>
        <v/>
      </c>
      <c r="AK250" s="29" t="str">
        <f t="shared" si="86"/>
        <v/>
      </c>
      <c r="AL250" s="29" t="str">
        <f t="shared" si="87"/>
        <v/>
      </c>
      <c r="AM250" s="29" t="str">
        <f t="shared" si="88"/>
        <v/>
      </c>
      <c r="AN250" s="112" t="str">
        <f t="shared" si="89"/>
        <v/>
      </c>
      <c r="AO250" s="28" t="str">
        <f t="shared" ca="1" si="76"/>
        <v/>
      </c>
      <c r="AP250" s="29" t="str">
        <f t="shared" si="77"/>
        <v/>
      </c>
      <c r="AQ250" s="29" t="str">
        <f t="shared" si="78"/>
        <v/>
      </c>
      <c r="AR250" s="29" t="str">
        <f t="shared" si="79"/>
        <v/>
      </c>
      <c r="AS250" s="30" t="str">
        <f t="shared" si="80"/>
        <v/>
      </c>
      <c r="AT250" s="6"/>
      <c r="AU250" s="20"/>
      <c r="AV250" s="20"/>
      <c r="AW250" s="44">
        <f t="shared" si="90"/>
        <v>12</v>
      </c>
      <c r="AX250" s="35" t="e">
        <f t="shared" si="91"/>
        <v>#N/A</v>
      </c>
      <c r="AY250" s="35" t="e" cm="1">
        <f t="array" ref="AY250">_xlfn.XMATCH(1,IF(IF((AU250=$DP$24:$EO$24)=TRUE,1,0)+IF((AV250=$DP$25:$EO$25)=TRUE,1,0)=2,1,0))</f>
        <v>#N/A</v>
      </c>
      <c r="AZ250" s="35" t="str" cm="1">
        <f t="array" aca="1" ref="AZ250:BD250" ca="1">AJ250:AN250</f>
        <v/>
      </c>
      <c r="BA250" s="35" t="str">
        <f ca="1"/>
        <v/>
      </c>
      <c r="BB250" s="35" t="str">
        <f ca="1"/>
        <v/>
      </c>
      <c r="BC250" s="35" t="str">
        <f ca="1"/>
        <v/>
      </c>
      <c r="BD250" s="35" t="str">
        <f ca="1"/>
        <v/>
      </c>
      <c r="BE250" s="35">
        <f t="shared" si="92"/>
        <v>0</v>
      </c>
      <c r="BF250" s="35" t="e" cm="1">
        <f t="array" ref="BF250">IF(AND(BE250=1,AX250&lt;&gt;1),VLOOKUP(E250,변환표준점수!$H$8:$O$60,_xlfn.XMATCH('표점 계산기'!$AU250,변환표준점수!$I$6:$O$6)+1,FALSE),IF(AND($E250=0,$DW$4=1),INDEX($CQ$7:$CQ$73,SUM(IF(AO250=$CY$7:$CY$59,ROW($A$1:$A$50),0))),IF(AND($E250&lt;&gt;0,$DW$4&lt;&gt;1),INDEX($CM$7:$CM$73,SUM(IF(AO250=$CU$7:$CU$59,ROW($A$1:$A$50),0))),AO250:AS250)))</f>
        <v>#N/A</v>
      </c>
      <c r="BG250" s="35"/>
      <c r="BH250" s="35"/>
      <c r="BI250" s="35"/>
      <c r="BJ250" s="35"/>
      <c r="BK250" s="35" t="e">
        <f>VLOOKUP(G250,변환표준점수!$X$8:$AM$16,_xlfn.XMATCH(AU250,변환표준점수!$Y$5:$AM$5)+IF(OR(AW250=6,AW250=7,AW250=10,AW250=11),IF(AX250=1,0,1),0)+1,FALSE)</f>
        <v>#N/A</v>
      </c>
      <c r="BL250" s="35" t="e">
        <f>VLOOKUP(H250,변환표준점수!$AO$8:$BE$16,_xlfn.XMATCH(AU250,변환표준점수!$AP$5:$BE$5)+IF(OR(AW250=3,AW250=6,AW250=8,AW250=9,AW250=10),IF(AX250=1,0,1),0)+1,FALSE)</f>
        <v>#N/A</v>
      </c>
      <c r="BM250" s="35" t="e">
        <f>IF(I250=0,VLOOKUP(K250,변환표준점수!$BU$8:$CF$62,'표점 계산기'!$AW250+1,FALSE),VLOOKUP(I250,변환표준점수!$BH$8:$BS$62,'표점 계산기'!$AW250+1,FALSE))</f>
        <v>#N/A</v>
      </c>
      <c r="BN250" s="35" t="e">
        <f>IF(J250=0,VLOOKUP(L250,변환표준점수!$BU$8:$CF$62,'표점 계산기'!$AW250+1,FALSE),VLOOKUP(J250,변환표준점수!$BH$8:$BS$62,'표점 계산기'!$AW250+1,FALSE))</f>
        <v>#N/A</v>
      </c>
      <c r="BO250" s="35" cm="1">
        <f t="array" ref="BO250">IF(M250=0,0,IF(OR(AW250=3,AW250=4),0,IF(AW250=1,INDEX($DI$7:$DI$15,SUM(IF(M250&lt;$DH$7:$DH$15=TRUE,1,0))+1),VLOOKUP(M250,변환표준점수!$BH$8:$BS$62,'표점 계산기'!AW250+1,FALSE))))</f>
        <v>0</v>
      </c>
      <c r="BP250" s="35" t="e" cm="1">
        <f t="array" ref="BP250">INDEX($DP$24:$EO$31,COLUMN(C245),$AY250)</f>
        <v>#N/A</v>
      </c>
      <c r="BQ250" s="35" t="e" cm="1">
        <f t="array" ref="BQ250">INDEX($DP$24:$EO$31,COLUMN(D245),$AY250)</f>
        <v>#N/A</v>
      </c>
      <c r="BR250" s="35" t="e" cm="1">
        <f t="array" ref="BR250">INDEX($DP$24:$EO$31,COLUMN(E245),$AY250)</f>
        <v>#N/A</v>
      </c>
      <c r="BS250" s="35" t="e" cm="1">
        <f t="array" ref="BS250">INDEX($DP$24:$EO$31,COLUMN(F245),$AY250)</f>
        <v>#N/A</v>
      </c>
      <c r="BT250" s="35" t="e" cm="1">
        <f t="array" ref="BT250">INDEX($DP$24:$EO$31,COLUMN(G245),$AY250)</f>
        <v>#N/A</v>
      </c>
      <c r="BU250" s="35" t="e" cm="1">
        <f t="array" ref="BU250">INDEX($DP$24:$EO$31,COLUMN(H245),$AY250)</f>
        <v>#N/A</v>
      </c>
      <c r="BV250" s="59" t="str" cm="1">
        <f t="array" aca="1" ref="BV250:BZ250" ca="1">IFERROR(ROUND(IF(IFERROR(BF250:BJ250/BF250:BJ250,0)=1,(IFERROR(AZ250:BD250*BP250,0)+IFERROR(BF250:BJ250*BQ250,0)+(SUM(BM250:BO250)-MIN(BM250:BO250))*BR250+BK250*BS250+BL250*BT250)*BU250+BK250*(1-BS250)+BL250*(1-BT250)+IF(AW250=1,BO250,0),""),2),"")</f>
        <v/>
      </c>
      <c r="BW250" s="48" t="str">
        <f ca="1"/>
        <v/>
      </c>
      <c r="BX250" s="48" t="str">
        <f ca="1"/>
        <v/>
      </c>
      <c r="BY250" s="48" t="str">
        <f ca="1"/>
        <v/>
      </c>
      <c r="BZ250" s="60" t="str">
        <f ca="1"/>
        <v/>
      </c>
      <c r="CA250" s="6"/>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6"/>
      <c r="DV250" s="6"/>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row>
    <row r="251" spans="1:162" x14ac:dyDescent="0.3">
      <c r="A251" s="5"/>
      <c r="B251" s="17" t="str">
        <f t="shared" si="74"/>
        <v/>
      </c>
      <c r="C251" s="23"/>
      <c r="D251" s="23"/>
      <c r="E251" s="23"/>
      <c r="F251" s="23"/>
      <c r="G251" s="23"/>
      <c r="H251" s="24"/>
      <c r="I251" s="24"/>
      <c r="J251" s="24"/>
      <c r="K251" s="24"/>
      <c r="L251" s="24"/>
      <c r="M251" s="24"/>
      <c r="N251" s="23"/>
      <c r="O251" s="24"/>
      <c r="P251" s="6"/>
      <c r="Q251" s="65">
        <f t="shared" si="75"/>
        <v>1</v>
      </c>
      <c r="R251" s="6" t="e">
        <f t="shared" si="81"/>
        <v>#N/A</v>
      </c>
      <c r="S251" s="6" t="e">
        <f t="shared" si="82"/>
        <v>#N/A</v>
      </c>
      <c r="T251" s="6" t="e">
        <f t="shared" si="83"/>
        <v>#N/A</v>
      </c>
      <c r="U251" s="6" t="e">
        <f t="shared" si="84"/>
        <v>#N/A</v>
      </c>
      <c r="V251" s="8" cm="1">
        <f t="array" ref="V251">IF(M251=0,0,IF(OR($DV$4=3,$DV$4=4),0,IF($DV$4=1,INDEX($DI$7:$DI$15,SUM(IF(M251&lt;$DH$7:$DH$15=TRUE,1,0))+1),VLOOKUP(M251,$DK$7:$DL$107,2,FALSE))))</f>
        <v>0</v>
      </c>
      <c r="W251" s="6" t="e">
        <f t="shared" si="73"/>
        <v>#N/A</v>
      </c>
      <c r="X251" s="65" cm="1">
        <f t="array" aca="1" ref="X251" ca="1">SUM(IF((IF(E251=0,INDIRECT(_xlfn.CONCAT($CQ$1,MATCH(F251,$CP$7:$CP$100,0)+6)):INDIRECT(_xlfn.CONCAT($CQ$1,MATCH(F251,$CP$7:$CP$100,0)+6+SUM(IF((F251=$CP$7:$CP$59)=TRUE,1,0))-1)),INDIRECT(_xlfn.CONCAT($CM$1,MATCH(E251,$CL$7:$CL$100,0)+6)):INDIRECT(_xlfn.CONCAT($CM$1,MATCH(E251,$CL$7:$CL$100,0)+6+SUM(IF((E251=$CL$7:$CL$59)=TRUE,1,0))-1)))*$S$3*$Q251)=0,0,1))</f>
        <v>2</v>
      </c>
      <c r="Y251" s="65" t="e" cm="1">
        <f t="array" aca="1" ref="Y251" ca="1">SUM(IF((TRANSPOSE(MMULT(MMULT(_xlfn.MUNIT(X251),IF(ROUND(MMULT(IF(E251=0,INDIRECT(_xlfn.CONCAT($CQ$1,MATCH(F251,$CP$7:$CP$100,0)+6)):INDIRECT(_xlfn.CONCAT($CQ$1,MATCH(F251,$CP$7:$CP$100,0)+6+SUM(IF((F251=$CP$7:$CP$59)=TRUE,1,0))-1)),INDIRECT(_xlfn.CONCAT($CM$1,MATCH(E251,$CL$7:$CL$100,0)+6)):INDIRECT(_xlfn.CONCAT($CM$1,MATCH(E251,$CL$7:$CL$100,0)+6+SUM(IF((E251=$CL$7:$CL$59)=TRUE,1,0))-1)))*$S$3*$Q251,1/TRANSPOSE(W251-INDIRECT(_xlfn.CONCAT($CI$1,MATCH(D251,$CH$7:$CH$100,0)+6)):INDIRECT(_xlfn.CONCAT($CI$1,MATCH(D251,$CH$7:$CH$100,0)+6+SUM(IF((D251=$CH$7:$CH$59)=TRUE,1,0))-1))*$R$3)),1)=1,1,0)),W251-INDIRECT(_xlfn.CONCAT($CI$1,MATCH(D251,$CH$7:$CH$100,0)+6)):INDIRECT(_xlfn.CONCAT($CI$1,MATCH(D251,$CH$7:$CH$100,0)+6+SUM(IF((D251=$CH$7:$CH$59)=TRUE,1,0))-1))*$R$3)))=0,0,1))</f>
        <v>#N/A</v>
      </c>
      <c r="Z251" s="65"/>
      <c r="AA251" s="65" t="str" cm="1">
        <f t="array" aca="1" ref="AA251" ca="1">IFERROR(ROUND(IF(_xlfn._xlws.SORT(TRANSPOSE(MMULT(MMULT(_xlfn.MUNIT(X251),IF(ROUND(MMULT(IF(E251=0,IF($DW$4=1,INDIRECT(_xlfn.CONCAT($CY$1,MATCH(F251,$CX$7:$CX$100,0)+6)):INDIRECT(_xlfn.CONCAT($CY$1,MATCH(F251,$CX$7:$CX$100,0)+6+SUM(IF((F251=$CX$7:$CX$59)=TRUE,1,0))-1)),INDIRECT(_xlfn.CONCAT($CQ$1,MATCH(F251,$CP$7:$CP$100,0)+6)):INDIRECT(_xlfn.CONCAT($CQ$1,MATCH(F251,$CP$7:$CP$100,0)+6+SUM(IF((F251=$CP$7:$CP$59)=TRUE,1,0))-1))),IF(OR($DW$4=2,$DW$4=3),INDIRECT(_xlfn.CONCAT($CU$1,MATCH(E251,$CT$7:$CT$100,0)+6)):INDIRECT(_xlfn.CONCAT($CU$1,MATCH(E251,$CT$7:$CT$100,0)+6+SUM(IF((E251=$CT$7:$CT$59)=TRUE,1,0))-1)),INDIRECT(_xlfn.CONCAT($CM$1,MATCH(E251,$CL$7:$CL$100,0)+6)):INDIRECT(_xlfn.CONCAT($CM$1,MATCH(E251,$CL$7:$CL$100,0)+6+SUM(IF((E251=$CL$7:$CL$59)=TRUE,1,0))-1))))*$S$3*IF(AND($DV$4=4,F251=0),1.1,1),1/TRANSPOSE(W251-INDIRECT(_xlfn.CONCAT($CI$1,MATCH(D251,$CH$7:$CH$100,0)+6)):INDIRECT(_xlfn.CONCAT($CI$1,MATCH(D251,$CH$7:$CH$100,0)+6+SUM(IF((D251=$CH$7:$CH$59)=TRUE,1,0))-1))*$R$3)),3)=1,1,0)),W251-INDIRECT(_xlfn.CONCAT($CI$1,MATCH(D251,$CH$7:$CH$100,0)+6)):INDIRECT(_xlfn.CONCAT($CI$1,MATCH(D251,$CH$7:$CH$100,0)+6+SUM(IF((D251=$CH$7:$CH$59)=TRUE,1,0))-1))*$R$3))/($S$3*$Q251),1,-1,TRUE)=0,"",_xlfn._xlws.SORT(TRANSPOSE(MMULT(MMULT(_xlfn.MUNIT(X251),IF(ROUND(MMULT(IF(E251=0,IF($DW$4=1,INDIRECT(_xlfn.CONCAT($CY$1,MATCH(F251,$CX$7:$CX$100,0)+6)):INDIRECT(_xlfn.CONCAT($CY$1,MATCH(F251,$CX$7:$CX$100,0)+6+SUM(IF((F251=$CX$7:$CX$59)=TRUE,1,0))-1)),INDIRECT(_xlfn.CONCAT($CQ$1,MATCH(F251,$CP$7:$CP$100,0)+6)):INDIRECT(_xlfn.CONCAT($CQ$1,MATCH(F251,$CP$7:$CP$100,0)+6+SUM(IF((F251=$CP$7:$CP$59)=TRUE,1,0))-1))),IF(OR($DW$4=2,$DW$4=3),INDIRECT(_xlfn.CONCAT($CU$1,MATCH(E251,$CT$7:$CT$100,0)+6)):INDIRECT(_xlfn.CONCAT($CU$1,MATCH(E251,$CT$7:$CT$100,0)+6+SUM(IF((E251=$CT$7:$CT$59)=TRUE,1,0))-1)),INDIRECT(_xlfn.CONCAT($CM$1,MATCH(E251,$CL$7:$CL$100,0)+6)):INDIRECT(_xlfn.CONCAT($CM$1,MATCH(E251,$CL$7:$CL$100,0)+6+SUM(IF((E251=$CL$7:$CL$59)=TRUE,1,0))-1))))*$S$3*IF(AND($DV$4=4,F251=0),1.1,1),1/TRANSPOSE(W251-INDIRECT(_xlfn.CONCAT($CI$1,MATCH(D251,$CH$7:$CH$100,0)+6)):INDIRECT(_xlfn.CONCAT($CI$1,MATCH(D251,$CH$7:$CH$100,0)+6+SUM(IF((D251=$CH$7:$CH$59)=TRUE,1,0))-1))*$R$3)),3)=1,1,0)),W251-INDIRECT(_xlfn.CONCAT($CI$1,MATCH(D251,$CH$7:$CH$100,0)+6)):INDIRECT(_xlfn.CONCAT($CI$1,MATCH(D251,$CH$7:$CH$100,0)+6+SUM(IF((D251=$CH$7:$CH$59)=TRUE,1,0))-1))*$R$3))/($S$3*$Q251),1,-1,TRUE)),1),"")</f>
        <v/>
      </c>
      <c r="AB251" s="65"/>
      <c r="AC251" s="65"/>
      <c r="AD251" s="65"/>
      <c r="AE251" s="65"/>
      <c r="AF251" s="65"/>
      <c r="AG251" s="65"/>
      <c r="AH251" s="65"/>
      <c r="AI251" s="6"/>
      <c r="AJ251" s="28" t="str">
        <f t="shared" ca="1" si="85"/>
        <v/>
      </c>
      <c r="AK251" s="29" t="str">
        <f t="shared" si="86"/>
        <v/>
      </c>
      <c r="AL251" s="29" t="str">
        <f t="shared" si="87"/>
        <v/>
      </c>
      <c r="AM251" s="29" t="str">
        <f t="shared" si="88"/>
        <v/>
      </c>
      <c r="AN251" s="112" t="str">
        <f t="shared" si="89"/>
        <v/>
      </c>
      <c r="AO251" s="28" t="str">
        <f t="shared" ca="1" si="76"/>
        <v/>
      </c>
      <c r="AP251" s="29" t="str">
        <f t="shared" si="77"/>
        <v/>
      </c>
      <c r="AQ251" s="29" t="str">
        <f t="shared" si="78"/>
        <v/>
      </c>
      <c r="AR251" s="29" t="str">
        <f t="shared" si="79"/>
        <v/>
      </c>
      <c r="AS251" s="30" t="str">
        <f t="shared" si="80"/>
        <v/>
      </c>
      <c r="AT251" s="6"/>
      <c r="AU251" s="20"/>
      <c r="AV251" s="20"/>
      <c r="AW251" s="44">
        <f t="shared" si="90"/>
        <v>12</v>
      </c>
      <c r="AX251" s="35" t="e">
        <f t="shared" si="91"/>
        <v>#N/A</v>
      </c>
      <c r="AY251" s="35" t="e" cm="1">
        <f t="array" ref="AY251">_xlfn.XMATCH(1,IF(IF((AU251=$DP$24:$EO$24)=TRUE,1,0)+IF((AV251=$DP$25:$EO$25)=TRUE,1,0)=2,1,0))</f>
        <v>#N/A</v>
      </c>
      <c r="AZ251" s="35" t="str" cm="1">
        <f t="array" aca="1" ref="AZ251:BD251" ca="1">AJ251:AN251</f>
        <v/>
      </c>
      <c r="BA251" s="35" t="str">
        <f ca="1"/>
        <v/>
      </c>
      <c r="BB251" s="35" t="str">
        <f ca="1"/>
        <v/>
      </c>
      <c r="BC251" s="35" t="str">
        <f ca="1"/>
        <v/>
      </c>
      <c r="BD251" s="35" t="str">
        <f ca="1"/>
        <v/>
      </c>
      <c r="BE251" s="35">
        <f t="shared" si="92"/>
        <v>0</v>
      </c>
      <c r="BF251" s="35" t="e" cm="1">
        <f t="array" ref="BF251">IF(AND(BE251=1,AX251&lt;&gt;1),VLOOKUP(E251,변환표준점수!$H$8:$O$60,_xlfn.XMATCH('표점 계산기'!$AU251,변환표준점수!$I$6:$O$6)+1,FALSE),IF(AND($E251=0,$DW$4=1),INDEX($CQ$7:$CQ$73,SUM(IF(AO251=$CY$7:$CY$59,ROW($A$1:$A$50),0))),IF(AND($E251&lt;&gt;0,$DW$4&lt;&gt;1),INDEX($CM$7:$CM$73,SUM(IF(AO251=$CU$7:$CU$59,ROW($A$1:$A$50),0))),AO251:AS251)))</f>
        <v>#N/A</v>
      </c>
      <c r="BG251" s="35"/>
      <c r="BH251" s="35"/>
      <c r="BI251" s="35"/>
      <c r="BJ251" s="35"/>
      <c r="BK251" s="35" t="e">
        <f>VLOOKUP(G251,변환표준점수!$X$8:$AM$16,_xlfn.XMATCH(AU251,변환표준점수!$Y$5:$AM$5)+IF(OR(AW251=6,AW251=7,AW251=10,AW251=11),IF(AX251=1,0,1),0)+1,FALSE)</f>
        <v>#N/A</v>
      </c>
      <c r="BL251" s="35" t="e">
        <f>VLOOKUP(H251,변환표준점수!$AO$8:$BE$16,_xlfn.XMATCH(AU251,변환표준점수!$AP$5:$BE$5)+IF(OR(AW251=3,AW251=6,AW251=8,AW251=9,AW251=10),IF(AX251=1,0,1),0)+1,FALSE)</f>
        <v>#N/A</v>
      </c>
      <c r="BM251" s="35" t="e">
        <f>IF(I251=0,VLOOKUP(K251,변환표준점수!$BU$8:$CF$62,'표점 계산기'!$AW251+1,FALSE),VLOOKUP(I251,변환표준점수!$BH$8:$BS$62,'표점 계산기'!$AW251+1,FALSE))</f>
        <v>#N/A</v>
      </c>
      <c r="BN251" s="35" t="e">
        <f>IF(J251=0,VLOOKUP(L251,변환표준점수!$BU$8:$CF$62,'표점 계산기'!$AW251+1,FALSE),VLOOKUP(J251,변환표준점수!$BH$8:$BS$62,'표점 계산기'!$AW251+1,FALSE))</f>
        <v>#N/A</v>
      </c>
      <c r="BO251" s="35" cm="1">
        <f t="array" ref="BO251">IF(M251=0,0,IF(OR(AW251=3,AW251=4),0,IF(AW251=1,INDEX($DI$7:$DI$15,SUM(IF(M251&lt;$DH$7:$DH$15=TRUE,1,0))+1),VLOOKUP(M251,변환표준점수!$BH$8:$BS$62,'표점 계산기'!AW251+1,FALSE))))</f>
        <v>0</v>
      </c>
      <c r="BP251" s="35" t="e" cm="1">
        <f t="array" ref="BP251">INDEX($DP$24:$EO$31,COLUMN(C246),$AY251)</f>
        <v>#N/A</v>
      </c>
      <c r="BQ251" s="35" t="e" cm="1">
        <f t="array" ref="BQ251">INDEX($DP$24:$EO$31,COLUMN(D246),$AY251)</f>
        <v>#N/A</v>
      </c>
      <c r="BR251" s="35" t="e" cm="1">
        <f t="array" ref="BR251">INDEX($DP$24:$EO$31,COLUMN(E246),$AY251)</f>
        <v>#N/A</v>
      </c>
      <c r="BS251" s="35" t="e" cm="1">
        <f t="array" ref="BS251">INDEX($DP$24:$EO$31,COLUMN(F246),$AY251)</f>
        <v>#N/A</v>
      </c>
      <c r="BT251" s="35" t="e" cm="1">
        <f t="array" ref="BT251">INDEX($DP$24:$EO$31,COLUMN(G246),$AY251)</f>
        <v>#N/A</v>
      </c>
      <c r="BU251" s="35" t="e" cm="1">
        <f t="array" ref="BU251">INDEX($DP$24:$EO$31,COLUMN(H246),$AY251)</f>
        <v>#N/A</v>
      </c>
      <c r="BV251" s="59" t="str" cm="1">
        <f t="array" aca="1" ref="BV251:BZ251" ca="1">IFERROR(ROUND(IF(IFERROR(BF251:BJ251/BF251:BJ251,0)=1,(IFERROR(AZ251:BD251*BP251,0)+IFERROR(BF251:BJ251*BQ251,0)+(SUM(BM251:BO251)-MIN(BM251:BO251))*BR251+BK251*BS251+BL251*BT251)*BU251+BK251*(1-BS251)+BL251*(1-BT251)+IF(AW251=1,BO251,0),""),2),"")</f>
        <v/>
      </c>
      <c r="BW251" s="48" t="str">
        <f ca="1"/>
        <v/>
      </c>
      <c r="BX251" s="48" t="str">
        <f ca="1"/>
        <v/>
      </c>
      <c r="BY251" s="48" t="str">
        <f ca="1"/>
        <v/>
      </c>
      <c r="BZ251" s="60" t="str">
        <f ca="1"/>
        <v/>
      </c>
      <c r="CA251" s="6"/>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6"/>
      <c r="DV251" s="6"/>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row>
    <row r="252" spans="1:162" x14ac:dyDescent="0.3">
      <c r="A252" s="5"/>
      <c r="B252" s="17" t="str">
        <f t="shared" si="74"/>
        <v/>
      </c>
      <c r="C252" s="23"/>
      <c r="D252" s="23"/>
      <c r="E252" s="23"/>
      <c r="F252" s="23"/>
      <c r="G252" s="23"/>
      <c r="H252" s="24"/>
      <c r="I252" s="24"/>
      <c r="J252" s="24"/>
      <c r="K252" s="24"/>
      <c r="L252" s="24"/>
      <c r="M252" s="24"/>
      <c r="N252" s="23"/>
      <c r="O252" s="24"/>
      <c r="P252" s="6"/>
      <c r="Q252" s="65">
        <f t="shared" si="75"/>
        <v>1</v>
      </c>
      <c r="R252" s="6" t="e">
        <f t="shared" si="81"/>
        <v>#N/A</v>
      </c>
      <c r="S252" s="6" t="e">
        <f t="shared" si="82"/>
        <v>#N/A</v>
      </c>
      <c r="T252" s="6" t="e">
        <f t="shared" si="83"/>
        <v>#N/A</v>
      </c>
      <c r="U252" s="6" t="e">
        <f t="shared" si="84"/>
        <v>#N/A</v>
      </c>
      <c r="V252" s="8" cm="1">
        <f t="array" ref="V252">IF(M252=0,0,IF(OR($DV$4=3,$DV$4=4),0,IF($DV$4=1,INDEX($DI$7:$DI$15,SUM(IF(M252&lt;$DH$7:$DH$15=TRUE,1,0))+1),VLOOKUP(M252,$DK$7:$DL$107,2,FALSE))))</f>
        <v>0</v>
      </c>
      <c r="W252" s="6" t="e">
        <f t="shared" si="73"/>
        <v>#N/A</v>
      </c>
      <c r="X252" s="65" cm="1">
        <f t="array" aca="1" ref="X252" ca="1">SUM(IF((IF(E252=0,INDIRECT(_xlfn.CONCAT($CQ$1,MATCH(F252,$CP$7:$CP$100,0)+6)):INDIRECT(_xlfn.CONCAT($CQ$1,MATCH(F252,$CP$7:$CP$100,0)+6+SUM(IF((F252=$CP$7:$CP$59)=TRUE,1,0))-1)),INDIRECT(_xlfn.CONCAT($CM$1,MATCH(E252,$CL$7:$CL$100,0)+6)):INDIRECT(_xlfn.CONCAT($CM$1,MATCH(E252,$CL$7:$CL$100,0)+6+SUM(IF((E252=$CL$7:$CL$59)=TRUE,1,0))-1)))*$S$3*$Q252)=0,0,1))</f>
        <v>2</v>
      </c>
      <c r="Y252" s="65" t="e" cm="1">
        <f t="array" aca="1" ref="Y252" ca="1">SUM(IF((TRANSPOSE(MMULT(MMULT(_xlfn.MUNIT(X252),IF(ROUND(MMULT(IF(E252=0,INDIRECT(_xlfn.CONCAT($CQ$1,MATCH(F252,$CP$7:$CP$100,0)+6)):INDIRECT(_xlfn.CONCAT($CQ$1,MATCH(F252,$CP$7:$CP$100,0)+6+SUM(IF((F252=$CP$7:$CP$59)=TRUE,1,0))-1)),INDIRECT(_xlfn.CONCAT($CM$1,MATCH(E252,$CL$7:$CL$100,0)+6)):INDIRECT(_xlfn.CONCAT($CM$1,MATCH(E252,$CL$7:$CL$100,0)+6+SUM(IF((E252=$CL$7:$CL$59)=TRUE,1,0))-1)))*$S$3*$Q252,1/TRANSPOSE(W252-INDIRECT(_xlfn.CONCAT($CI$1,MATCH(D252,$CH$7:$CH$100,0)+6)):INDIRECT(_xlfn.CONCAT($CI$1,MATCH(D252,$CH$7:$CH$100,0)+6+SUM(IF((D252=$CH$7:$CH$59)=TRUE,1,0))-1))*$R$3)),1)=1,1,0)),W252-INDIRECT(_xlfn.CONCAT($CI$1,MATCH(D252,$CH$7:$CH$100,0)+6)):INDIRECT(_xlfn.CONCAT($CI$1,MATCH(D252,$CH$7:$CH$100,0)+6+SUM(IF((D252=$CH$7:$CH$59)=TRUE,1,0))-1))*$R$3)))=0,0,1))</f>
        <v>#N/A</v>
      </c>
      <c r="Z252" s="65"/>
      <c r="AA252" s="65" t="str" cm="1">
        <f t="array" aca="1" ref="AA252" ca="1">IFERROR(ROUND(IF(_xlfn._xlws.SORT(TRANSPOSE(MMULT(MMULT(_xlfn.MUNIT(X252),IF(ROUND(MMULT(IF(E252=0,IF($DW$4=1,INDIRECT(_xlfn.CONCAT($CY$1,MATCH(F252,$CX$7:$CX$100,0)+6)):INDIRECT(_xlfn.CONCAT($CY$1,MATCH(F252,$CX$7:$CX$100,0)+6+SUM(IF((F252=$CX$7:$CX$59)=TRUE,1,0))-1)),INDIRECT(_xlfn.CONCAT($CQ$1,MATCH(F252,$CP$7:$CP$100,0)+6)):INDIRECT(_xlfn.CONCAT($CQ$1,MATCH(F252,$CP$7:$CP$100,0)+6+SUM(IF((F252=$CP$7:$CP$59)=TRUE,1,0))-1))),IF(OR($DW$4=2,$DW$4=3),INDIRECT(_xlfn.CONCAT($CU$1,MATCH(E252,$CT$7:$CT$100,0)+6)):INDIRECT(_xlfn.CONCAT($CU$1,MATCH(E252,$CT$7:$CT$100,0)+6+SUM(IF((E252=$CT$7:$CT$59)=TRUE,1,0))-1)),INDIRECT(_xlfn.CONCAT($CM$1,MATCH(E252,$CL$7:$CL$100,0)+6)):INDIRECT(_xlfn.CONCAT($CM$1,MATCH(E252,$CL$7:$CL$100,0)+6+SUM(IF((E252=$CL$7:$CL$59)=TRUE,1,0))-1))))*$S$3*IF(AND($DV$4=4,F252=0),1.1,1),1/TRANSPOSE(W252-INDIRECT(_xlfn.CONCAT($CI$1,MATCH(D252,$CH$7:$CH$100,0)+6)):INDIRECT(_xlfn.CONCAT($CI$1,MATCH(D252,$CH$7:$CH$100,0)+6+SUM(IF((D252=$CH$7:$CH$59)=TRUE,1,0))-1))*$R$3)),3)=1,1,0)),W252-INDIRECT(_xlfn.CONCAT($CI$1,MATCH(D252,$CH$7:$CH$100,0)+6)):INDIRECT(_xlfn.CONCAT($CI$1,MATCH(D252,$CH$7:$CH$100,0)+6+SUM(IF((D252=$CH$7:$CH$59)=TRUE,1,0))-1))*$R$3))/($S$3*$Q252),1,-1,TRUE)=0,"",_xlfn._xlws.SORT(TRANSPOSE(MMULT(MMULT(_xlfn.MUNIT(X252),IF(ROUND(MMULT(IF(E252=0,IF($DW$4=1,INDIRECT(_xlfn.CONCAT($CY$1,MATCH(F252,$CX$7:$CX$100,0)+6)):INDIRECT(_xlfn.CONCAT($CY$1,MATCH(F252,$CX$7:$CX$100,0)+6+SUM(IF((F252=$CX$7:$CX$59)=TRUE,1,0))-1)),INDIRECT(_xlfn.CONCAT($CQ$1,MATCH(F252,$CP$7:$CP$100,0)+6)):INDIRECT(_xlfn.CONCAT($CQ$1,MATCH(F252,$CP$7:$CP$100,0)+6+SUM(IF((F252=$CP$7:$CP$59)=TRUE,1,0))-1))),IF(OR($DW$4=2,$DW$4=3),INDIRECT(_xlfn.CONCAT($CU$1,MATCH(E252,$CT$7:$CT$100,0)+6)):INDIRECT(_xlfn.CONCAT($CU$1,MATCH(E252,$CT$7:$CT$100,0)+6+SUM(IF((E252=$CT$7:$CT$59)=TRUE,1,0))-1)),INDIRECT(_xlfn.CONCAT($CM$1,MATCH(E252,$CL$7:$CL$100,0)+6)):INDIRECT(_xlfn.CONCAT($CM$1,MATCH(E252,$CL$7:$CL$100,0)+6+SUM(IF((E252=$CL$7:$CL$59)=TRUE,1,0))-1))))*$S$3*IF(AND($DV$4=4,F252=0),1.1,1),1/TRANSPOSE(W252-INDIRECT(_xlfn.CONCAT($CI$1,MATCH(D252,$CH$7:$CH$100,0)+6)):INDIRECT(_xlfn.CONCAT($CI$1,MATCH(D252,$CH$7:$CH$100,0)+6+SUM(IF((D252=$CH$7:$CH$59)=TRUE,1,0))-1))*$R$3)),3)=1,1,0)),W252-INDIRECT(_xlfn.CONCAT($CI$1,MATCH(D252,$CH$7:$CH$100,0)+6)):INDIRECT(_xlfn.CONCAT($CI$1,MATCH(D252,$CH$7:$CH$100,0)+6+SUM(IF((D252=$CH$7:$CH$59)=TRUE,1,0))-1))*$R$3))/($S$3*$Q252),1,-1,TRUE)),1),"")</f>
        <v/>
      </c>
      <c r="AB252" s="65"/>
      <c r="AC252" s="65"/>
      <c r="AD252" s="65"/>
      <c r="AE252" s="65"/>
      <c r="AF252" s="65"/>
      <c r="AG252" s="65"/>
      <c r="AH252" s="65"/>
      <c r="AI252" s="6"/>
      <c r="AJ252" s="28" t="str">
        <f t="shared" ca="1" si="85"/>
        <v/>
      </c>
      <c r="AK252" s="29" t="str">
        <f t="shared" si="86"/>
        <v/>
      </c>
      <c r="AL252" s="29" t="str">
        <f t="shared" si="87"/>
        <v/>
      </c>
      <c r="AM252" s="29" t="str">
        <f t="shared" si="88"/>
        <v/>
      </c>
      <c r="AN252" s="112" t="str">
        <f t="shared" si="89"/>
        <v/>
      </c>
      <c r="AO252" s="28" t="str">
        <f t="shared" ca="1" si="76"/>
        <v/>
      </c>
      <c r="AP252" s="29" t="str">
        <f t="shared" si="77"/>
        <v/>
      </c>
      <c r="AQ252" s="29" t="str">
        <f t="shared" si="78"/>
        <v/>
      </c>
      <c r="AR252" s="29" t="str">
        <f t="shared" si="79"/>
        <v/>
      </c>
      <c r="AS252" s="30" t="str">
        <f t="shared" si="80"/>
        <v/>
      </c>
      <c r="AT252" s="6"/>
      <c r="AU252" s="20"/>
      <c r="AV252" s="20"/>
      <c r="AW252" s="44">
        <f t="shared" si="90"/>
        <v>12</v>
      </c>
      <c r="AX252" s="35" t="e">
        <f t="shared" si="91"/>
        <v>#N/A</v>
      </c>
      <c r="AY252" s="35" t="e" cm="1">
        <f t="array" ref="AY252">_xlfn.XMATCH(1,IF(IF((AU252=$DP$24:$EO$24)=TRUE,1,0)+IF((AV252=$DP$25:$EO$25)=TRUE,1,0)=2,1,0))</f>
        <v>#N/A</v>
      </c>
      <c r="AZ252" s="35" t="str" cm="1">
        <f t="array" aca="1" ref="AZ252:BD252" ca="1">AJ252:AN252</f>
        <v/>
      </c>
      <c r="BA252" s="35" t="str">
        <f ca="1"/>
        <v/>
      </c>
      <c r="BB252" s="35" t="str">
        <f ca="1"/>
        <v/>
      </c>
      <c r="BC252" s="35" t="str">
        <f ca="1"/>
        <v/>
      </c>
      <c r="BD252" s="35" t="str">
        <f ca="1"/>
        <v/>
      </c>
      <c r="BE252" s="35">
        <f t="shared" si="92"/>
        <v>0</v>
      </c>
      <c r="BF252" s="35" t="e" cm="1">
        <f t="array" ref="BF252">IF(AND(BE252=1,AX252&lt;&gt;1),VLOOKUP(E252,변환표준점수!$H$8:$O$60,_xlfn.XMATCH('표점 계산기'!$AU252,변환표준점수!$I$6:$O$6)+1,FALSE),IF(AND($E252=0,$DW$4=1),INDEX($CQ$7:$CQ$73,SUM(IF(AO252=$CY$7:$CY$59,ROW($A$1:$A$50),0))),IF(AND($E252&lt;&gt;0,$DW$4&lt;&gt;1),INDEX($CM$7:$CM$73,SUM(IF(AO252=$CU$7:$CU$59,ROW($A$1:$A$50),0))),AO252:AS252)))</f>
        <v>#N/A</v>
      </c>
      <c r="BG252" s="35"/>
      <c r="BH252" s="35"/>
      <c r="BI252" s="35"/>
      <c r="BJ252" s="35"/>
      <c r="BK252" s="35" t="e">
        <f>VLOOKUP(G252,변환표준점수!$X$8:$AM$16,_xlfn.XMATCH(AU252,변환표준점수!$Y$5:$AM$5)+IF(OR(AW252=6,AW252=7,AW252=10,AW252=11),IF(AX252=1,0,1),0)+1,FALSE)</f>
        <v>#N/A</v>
      </c>
      <c r="BL252" s="35" t="e">
        <f>VLOOKUP(H252,변환표준점수!$AO$8:$BE$16,_xlfn.XMATCH(AU252,변환표준점수!$AP$5:$BE$5)+IF(OR(AW252=3,AW252=6,AW252=8,AW252=9,AW252=10),IF(AX252=1,0,1),0)+1,FALSE)</f>
        <v>#N/A</v>
      </c>
      <c r="BM252" s="35" t="e">
        <f>IF(I252=0,VLOOKUP(K252,변환표준점수!$BU$8:$CF$62,'표점 계산기'!$AW252+1,FALSE),VLOOKUP(I252,변환표준점수!$BH$8:$BS$62,'표점 계산기'!$AW252+1,FALSE))</f>
        <v>#N/A</v>
      </c>
      <c r="BN252" s="35" t="e">
        <f>IF(J252=0,VLOOKUP(L252,변환표준점수!$BU$8:$CF$62,'표점 계산기'!$AW252+1,FALSE),VLOOKUP(J252,변환표준점수!$BH$8:$BS$62,'표점 계산기'!$AW252+1,FALSE))</f>
        <v>#N/A</v>
      </c>
      <c r="BO252" s="35" cm="1">
        <f t="array" ref="BO252">IF(M252=0,0,IF(OR(AW252=3,AW252=4),0,IF(AW252=1,INDEX($DI$7:$DI$15,SUM(IF(M252&lt;$DH$7:$DH$15=TRUE,1,0))+1),VLOOKUP(M252,변환표준점수!$BH$8:$BS$62,'표점 계산기'!AW252+1,FALSE))))</f>
        <v>0</v>
      </c>
      <c r="BP252" s="35" t="e" cm="1">
        <f t="array" ref="BP252">INDEX($DP$24:$EO$31,COLUMN(C247),$AY252)</f>
        <v>#N/A</v>
      </c>
      <c r="BQ252" s="35" t="e" cm="1">
        <f t="array" ref="BQ252">INDEX($DP$24:$EO$31,COLUMN(D247),$AY252)</f>
        <v>#N/A</v>
      </c>
      <c r="BR252" s="35" t="e" cm="1">
        <f t="array" ref="BR252">INDEX($DP$24:$EO$31,COLUMN(E247),$AY252)</f>
        <v>#N/A</v>
      </c>
      <c r="BS252" s="35" t="e" cm="1">
        <f t="array" ref="BS252">INDEX($DP$24:$EO$31,COLUMN(F247),$AY252)</f>
        <v>#N/A</v>
      </c>
      <c r="BT252" s="35" t="e" cm="1">
        <f t="array" ref="BT252">INDEX($DP$24:$EO$31,COLUMN(G247),$AY252)</f>
        <v>#N/A</v>
      </c>
      <c r="BU252" s="35" t="e" cm="1">
        <f t="array" ref="BU252">INDEX($DP$24:$EO$31,COLUMN(H247),$AY252)</f>
        <v>#N/A</v>
      </c>
      <c r="BV252" s="59" t="str" cm="1">
        <f t="array" aca="1" ref="BV252:BZ252" ca="1">IFERROR(ROUND(IF(IFERROR(BF252:BJ252/BF252:BJ252,0)=1,(IFERROR(AZ252:BD252*BP252,0)+IFERROR(BF252:BJ252*BQ252,0)+(SUM(BM252:BO252)-MIN(BM252:BO252))*BR252+BK252*BS252+BL252*BT252)*BU252+BK252*(1-BS252)+BL252*(1-BT252)+IF(AW252=1,BO252,0),""),2),"")</f>
        <v/>
      </c>
      <c r="BW252" s="48" t="str">
        <f ca="1"/>
        <v/>
      </c>
      <c r="BX252" s="48" t="str">
        <f ca="1"/>
        <v/>
      </c>
      <c r="BY252" s="48" t="str">
        <f ca="1"/>
        <v/>
      </c>
      <c r="BZ252" s="60" t="str">
        <f ca="1"/>
        <v/>
      </c>
      <c r="CA252" s="6"/>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6"/>
      <c r="DV252" s="6"/>
      <c r="DW252" s="5"/>
      <c r="DX252" s="5"/>
      <c r="DY252" s="5"/>
      <c r="DZ252" s="5"/>
      <c r="EA252" s="5"/>
      <c r="EB252" s="5"/>
      <c r="EC252" s="5"/>
      <c r="ED252" s="5"/>
      <c r="EE252" s="5"/>
      <c r="EF252" s="5"/>
      <c r="EG252" s="5"/>
      <c r="EH252" s="5"/>
      <c r="EI252" s="5"/>
      <c r="EJ252" s="5"/>
      <c r="EK252" s="5"/>
      <c r="EL252" s="5"/>
      <c r="EM252" s="5"/>
      <c r="EN252" s="5"/>
      <c r="EO252" s="5"/>
      <c r="EP252" s="5"/>
      <c r="EQ252" s="5"/>
      <c r="ER252" s="5"/>
      <c r="ES252" s="5"/>
      <c r="ET252" s="5"/>
      <c r="EU252" s="5"/>
      <c r="EV252" s="5"/>
      <c r="EW252" s="5"/>
      <c r="EX252" s="5"/>
      <c r="EY252" s="5"/>
      <c r="EZ252" s="5"/>
      <c r="FA252" s="5"/>
      <c r="FB252" s="5"/>
      <c r="FC252" s="5"/>
      <c r="FD252" s="5"/>
      <c r="FE252" s="5"/>
      <c r="FF252" s="5"/>
    </row>
    <row r="253" spans="1:162" x14ac:dyDescent="0.3">
      <c r="A253" s="5"/>
      <c r="B253" s="17" t="str">
        <f t="shared" si="74"/>
        <v/>
      </c>
      <c r="C253" s="23"/>
      <c r="D253" s="23"/>
      <c r="E253" s="23"/>
      <c r="F253" s="23"/>
      <c r="G253" s="23"/>
      <c r="H253" s="24"/>
      <c r="I253" s="24"/>
      <c r="J253" s="24"/>
      <c r="K253" s="24"/>
      <c r="L253" s="24"/>
      <c r="M253" s="24"/>
      <c r="N253" s="23"/>
      <c r="O253" s="24"/>
      <c r="P253" s="6"/>
      <c r="Q253" s="65">
        <f t="shared" si="75"/>
        <v>1</v>
      </c>
      <c r="R253" s="6" t="e">
        <f t="shared" si="81"/>
        <v>#N/A</v>
      </c>
      <c r="S253" s="6" t="e">
        <f t="shared" si="82"/>
        <v>#N/A</v>
      </c>
      <c r="T253" s="6" t="e">
        <f t="shared" si="83"/>
        <v>#N/A</v>
      </c>
      <c r="U253" s="6" t="e">
        <f t="shared" si="84"/>
        <v>#N/A</v>
      </c>
      <c r="V253" s="8" cm="1">
        <f t="array" ref="V253">IF(M253=0,0,IF(OR($DV$4=3,$DV$4=4),0,IF($DV$4=1,INDEX($DI$7:$DI$15,SUM(IF(M253&lt;$DH$7:$DH$15=TRUE,1,0))+1),VLOOKUP(M253,$DK$7:$DL$107,2,FALSE))))</f>
        <v>0</v>
      </c>
      <c r="W253" s="6" t="e">
        <f t="shared" si="73"/>
        <v>#N/A</v>
      </c>
      <c r="X253" s="65" cm="1">
        <f t="array" aca="1" ref="X253" ca="1">SUM(IF((IF(E253=0,INDIRECT(_xlfn.CONCAT($CQ$1,MATCH(F253,$CP$7:$CP$100,0)+6)):INDIRECT(_xlfn.CONCAT($CQ$1,MATCH(F253,$CP$7:$CP$100,0)+6+SUM(IF((F253=$CP$7:$CP$59)=TRUE,1,0))-1)),INDIRECT(_xlfn.CONCAT($CM$1,MATCH(E253,$CL$7:$CL$100,0)+6)):INDIRECT(_xlfn.CONCAT($CM$1,MATCH(E253,$CL$7:$CL$100,0)+6+SUM(IF((E253=$CL$7:$CL$59)=TRUE,1,0))-1)))*$S$3*$Q253)=0,0,1))</f>
        <v>2</v>
      </c>
      <c r="Y253" s="65" t="e" cm="1">
        <f t="array" aca="1" ref="Y253" ca="1">SUM(IF((TRANSPOSE(MMULT(MMULT(_xlfn.MUNIT(X253),IF(ROUND(MMULT(IF(E253=0,INDIRECT(_xlfn.CONCAT($CQ$1,MATCH(F253,$CP$7:$CP$100,0)+6)):INDIRECT(_xlfn.CONCAT($CQ$1,MATCH(F253,$CP$7:$CP$100,0)+6+SUM(IF((F253=$CP$7:$CP$59)=TRUE,1,0))-1)),INDIRECT(_xlfn.CONCAT($CM$1,MATCH(E253,$CL$7:$CL$100,0)+6)):INDIRECT(_xlfn.CONCAT($CM$1,MATCH(E253,$CL$7:$CL$100,0)+6+SUM(IF((E253=$CL$7:$CL$59)=TRUE,1,0))-1)))*$S$3*$Q253,1/TRANSPOSE(W253-INDIRECT(_xlfn.CONCAT($CI$1,MATCH(D253,$CH$7:$CH$100,0)+6)):INDIRECT(_xlfn.CONCAT($CI$1,MATCH(D253,$CH$7:$CH$100,0)+6+SUM(IF((D253=$CH$7:$CH$59)=TRUE,1,0))-1))*$R$3)),1)=1,1,0)),W253-INDIRECT(_xlfn.CONCAT($CI$1,MATCH(D253,$CH$7:$CH$100,0)+6)):INDIRECT(_xlfn.CONCAT($CI$1,MATCH(D253,$CH$7:$CH$100,0)+6+SUM(IF((D253=$CH$7:$CH$59)=TRUE,1,0))-1))*$R$3)))=0,0,1))</f>
        <v>#N/A</v>
      </c>
      <c r="Z253" s="65"/>
      <c r="AA253" s="65" t="str" cm="1">
        <f t="array" aca="1" ref="AA253" ca="1">IFERROR(ROUND(IF(_xlfn._xlws.SORT(TRANSPOSE(MMULT(MMULT(_xlfn.MUNIT(X253),IF(ROUND(MMULT(IF(E253=0,IF($DW$4=1,INDIRECT(_xlfn.CONCAT($CY$1,MATCH(F253,$CX$7:$CX$100,0)+6)):INDIRECT(_xlfn.CONCAT($CY$1,MATCH(F253,$CX$7:$CX$100,0)+6+SUM(IF((F253=$CX$7:$CX$59)=TRUE,1,0))-1)),INDIRECT(_xlfn.CONCAT($CQ$1,MATCH(F253,$CP$7:$CP$100,0)+6)):INDIRECT(_xlfn.CONCAT($CQ$1,MATCH(F253,$CP$7:$CP$100,0)+6+SUM(IF((F253=$CP$7:$CP$59)=TRUE,1,0))-1))),IF(OR($DW$4=2,$DW$4=3),INDIRECT(_xlfn.CONCAT($CU$1,MATCH(E253,$CT$7:$CT$100,0)+6)):INDIRECT(_xlfn.CONCAT($CU$1,MATCH(E253,$CT$7:$CT$100,0)+6+SUM(IF((E253=$CT$7:$CT$59)=TRUE,1,0))-1)),INDIRECT(_xlfn.CONCAT($CM$1,MATCH(E253,$CL$7:$CL$100,0)+6)):INDIRECT(_xlfn.CONCAT($CM$1,MATCH(E253,$CL$7:$CL$100,0)+6+SUM(IF((E253=$CL$7:$CL$59)=TRUE,1,0))-1))))*$S$3*IF(AND($DV$4=4,F253=0),1.1,1),1/TRANSPOSE(W253-INDIRECT(_xlfn.CONCAT($CI$1,MATCH(D253,$CH$7:$CH$100,0)+6)):INDIRECT(_xlfn.CONCAT($CI$1,MATCH(D253,$CH$7:$CH$100,0)+6+SUM(IF((D253=$CH$7:$CH$59)=TRUE,1,0))-1))*$R$3)),3)=1,1,0)),W253-INDIRECT(_xlfn.CONCAT($CI$1,MATCH(D253,$CH$7:$CH$100,0)+6)):INDIRECT(_xlfn.CONCAT($CI$1,MATCH(D253,$CH$7:$CH$100,0)+6+SUM(IF((D253=$CH$7:$CH$59)=TRUE,1,0))-1))*$R$3))/($S$3*$Q253),1,-1,TRUE)=0,"",_xlfn._xlws.SORT(TRANSPOSE(MMULT(MMULT(_xlfn.MUNIT(X253),IF(ROUND(MMULT(IF(E253=0,IF($DW$4=1,INDIRECT(_xlfn.CONCAT($CY$1,MATCH(F253,$CX$7:$CX$100,0)+6)):INDIRECT(_xlfn.CONCAT($CY$1,MATCH(F253,$CX$7:$CX$100,0)+6+SUM(IF((F253=$CX$7:$CX$59)=TRUE,1,0))-1)),INDIRECT(_xlfn.CONCAT($CQ$1,MATCH(F253,$CP$7:$CP$100,0)+6)):INDIRECT(_xlfn.CONCAT($CQ$1,MATCH(F253,$CP$7:$CP$100,0)+6+SUM(IF((F253=$CP$7:$CP$59)=TRUE,1,0))-1))),IF(OR($DW$4=2,$DW$4=3),INDIRECT(_xlfn.CONCAT($CU$1,MATCH(E253,$CT$7:$CT$100,0)+6)):INDIRECT(_xlfn.CONCAT($CU$1,MATCH(E253,$CT$7:$CT$100,0)+6+SUM(IF((E253=$CT$7:$CT$59)=TRUE,1,0))-1)),INDIRECT(_xlfn.CONCAT($CM$1,MATCH(E253,$CL$7:$CL$100,0)+6)):INDIRECT(_xlfn.CONCAT($CM$1,MATCH(E253,$CL$7:$CL$100,0)+6+SUM(IF((E253=$CL$7:$CL$59)=TRUE,1,0))-1))))*$S$3*IF(AND($DV$4=4,F253=0),1.1,1),1/TRANSPOSE(W253-INDIRECT(_xlfn.CONCAT($CI$1,MATCH(D253,$CH$7:$CH$100,0)+6)):INDIRECT(_xlfn.CONCAT($CI$1,MATCH(D253,$CH$7:$CH$100,0)+6+SUM(IF((D253=$CH$7:$CH$59)=TRUE,1,0))-1))*$R$3)),3)=1,1,0)),W253-INDIRECT(_xlfn.CONCAT($CI$1,MATCH(D253,$CH$7:$CH$100,0)+6)):INDIRECT(_xlfn.CONCAT($CI$1,MATCH(D253,$CH$7:$CH$100,0)+6+SUM(IF((D253=$CH$7:$CH$59)=TRUE,1,0))-1))*$R$3))/($S$3*$Q253),1,-1,TRUE)),1),"")</f>
        <v/>
      </c>
      <c r="AB253" s="65"/>
      <c r="AC253" s="65"/>
      <c r="AD253" s="65"/>
      <c r="AE253" s="65"/>
      <c r="AF253" s="65"/>
      <c r="AG253" s="65"/>
      <c r="AH253" s="65"/>
      <c r="AI253" s="6"/>
      <c r="AJ253" s="28" t="str">
        <f t="shared" ca="1" si="85"/>
        <v/>
      </c>
      <c r="AK253" s="29" t="str">
        <f t="shared" si="86"/>
        <v/>
      </c>
      <c r="AL253" s="29" t="str">
        <f t="shared" si="87"/>
        <v/>
      </c>
      <c r="AM253" s="29" t="str">
        <f t="shared" si="88"/>
        <v/>
      </c>
      <c r="AN253" s="112" t="str">
        <f t="shared" si="89"/>
        <v/>
      </c>
      <c r="AO253" s="28" t="str">
        <f t="shared" ca="1" si="76"/>
        <v/>
      </c>
      <c r="AP253" s="29" t="str">
        <f t="shared" si="77"/>
        <v/>
      </c>
      <c r="AQ253" s="29" t="str">
        <f t="shared" si="78"/>
        <v/>
      </c>
      <c r="AR253" s="29" t="str">
        <f t="shared" si="79"/>
        <v/>
      </c>
      <c r="AS253" s="30" t="str">
        <f t="shared" si="80"/>
        <v/>
      </c>
      <c r="AT253" s="6"/>
      <c r="AU253" s="20"/>
      <c r="AV253" s="20"/>
      <c r="AW253" s="44">
        <f t="shared" si="90"/>
        <v>12</v>
      </c>
      <c r="AX253" s="35" t="e">
        <f t="shared" si="91"/>
        <v>#N/A</v>
      </c>
      <c r="AY253" s="35" t="e" cm="1">
        <f t="array" ref="AY253">_xlfn.XMATCH(1,IF(IF((AU253=$DP$24:$EO$24)=TRUE,1,0)+IF((AV253=$DP$25:$EO$25)=TRUE,1,0)=2,1,0))</f>
        <v>#N/A</v>
      </c>
      <c r="AZ253" s="35" t="str" cm="1">
        <f t="array" aca="1" ref="AZ253:BD253" ca="1">AJ253:AN253</f>
        <v/>
      </c>
      <c r="BA253" s="35" t="str">
        <f ca="1"/>
        <v/>
      </c>
      <c r="BB253" s="35" t="str">
        <f ca="1"/>
        <v/>
      </c>
      <c r="BC253" s="35" t="str">
        <f ca="1"/>
        <v/>
      </c>
      <c r="BD253" s="35" t="str">
        <f ca="1"/>
        <v/>
      </c>
      <c r="BE253" s="35">
        <f t="shared" si="92"/>
        <v>0</v>
      </c>
      <c r="BF253" s="35" t="e" cm="1">
        <f t="array" ref="BF253">IF(AND(BE253=1,AX253&lt;&gt;1),VLOOKUP(E253,변환표준점수!$H$8:$O$60,_xlfn.XMATCH('표점 계산기'!$AU253,변환표준점수!$I$6:$O$6)+1,FALSE),IF(AND($E253=0,$DW$4=1),INDEX($CQ$7:$CQ$73,SUM(IF(AO253=$CY$7:$CY$59,ROW($A$1:$A$50),0))),IF(AND($E253&lt;&gt;0,$DW$4&lt;&gt;1),INDEX($CM$7:$CM$73,SUM(IF(AO253=$CU$7:$CU$59,ROW($A$1:$A$50),0))),AO253:AS253)))</f>
        <v>#N/A</v>
      </c>
      <c r="BG253" s="35"/>
      <c r="BH253" s="35"/>
      <c r="BI253" s="35"/>
      <c r="BJ253" s="35"/>
      <c r="BK253" s="35" t="e">
        <f>VLOOKUP(G253,변환표준점수!$X$8:$AM$16,_xlfn.XMATCH(AU253,변환표준점수!$Y$5:$AM$5)+IF(OR(AW253=6,AW253=7,AW253=10,AW253=11),IF(AX253=1,0,1),0)+1,FALSE)</f>
        <v>#N/A</v>
      </c>
      <c r="BL253" s="35" t="e">
        <f>VLOOKUP(H253,변환표준점수!$AO$8:$BE$16,_xlfn.XMATCH(AU253,변환표준점수!$AP$5:$BE$5)+IF(OR(AW253=3,AW253=6,AW253=8,AW253=9,AW253=10),IF(AX253=1,0,1),0)+1,FALSE)</f>
        <v>#N/A</v>
      </c>
      <c r="BM253" s="35" t="e">
        <f>IF(I253=0,VLOOKUP(K253,변환표준점수!$BU$8:$CF$62,'표점 계산기'!$AW253+1,FALSE),VLOOKUP(I253,변환표준점수!$BH$8:$BS$62,'표점 계산기'!$AW253+1,FALSE))</f>
        <v>#N/A</v>
      </c>
      <c r="BN253" s="35" t="e">
        <f>IF(J253=0,VLOOKUP(L253,변환표준점수!$BU$8:$CF$62,'표점 계산기'!$AW253+1,FALSE),VLOOKUP(J253,변환표준점수!$BH$8:$BS$62,'표점 계산기'!$AW253+1,FALSE))</f>
        <v>#N/A</v>
      </c>
      <c r="BO253" s="35" cm="1">
        <f t="array" ref="BO253">IF(M253=0,0,IF(OR(AW253=3,AW253=4),0,IF(AW253=1,INDEX($DI$7:$DI$15,SUM(IF(M253&lt;$DH$7:$DH$15=TRUE,1,0))+1),VLOOKUP(M253,변환표준점수!$BH$8:$BS$62,'표점 계산기'!AW253+1,FALSE))))</f>
        <v>0</v>
      </c>
      <c r="BP253" s="35" t="e" cm="1">
        <f t="array" ref="BP253">INDEX($DP$24:$EO$31,COLUMN(C248),$AY253)</f>
        <v>#N/A</v>
      </c>
      <c r="BQ253" s="35" t="e" cm="1">
        <f t="array" ref="BQ253">INDEX($DP$24:$EO$31,COLUMN(D248),$AY253)</f>
        <v>#N/A</v>
      </c>
      <c r="BR253" s="35" t="e" cm="1">
        <f t="array" ref="BR253">INDEX($DP$24:$EO$31,COLUMN(E248),$AY253)</f>
        <v>#N/A</v>
      </c>
      <c r="BS253" s="35" t="e" cm="1">
        <f t="array" ref="BS253">INDEX($DP$24:$EO$31,COLUMN(F248),$AY253)</f>
        <v>#N/A</v>
      </c>
      <c r="BT253" s="35" t="e" cm="1">
        <f t="array" ref="BT253">INDEX($DP$24:$EO$31,COLUMN(G248),$AY253)</f>
        <v>#N/A</v>
      </c>
      <c r="BU253" s="35" t="e" cm="1">
        <f t="array" ref="BU253">INDEX($DP$24:$EO$31,COLUMN(H248),$AY253)</f>
        <v>#N/A</v>
      </c>
      <c r="BV253" s="59" t="str" cm="1">
        <f t="array" aca="1" ref="BV253:BZ253" ca="1">IFERROR(ROUND(IF(IFERROR(BF253:BJ253/BF253:BJ253,0)=1,(IFERROR(AZ253:BD253*BP253,0)+IFERROR(BF253:BJ253*BQ253,0)+(SUM(BM253:BO253)-MIN(BM253:BO253))*BR253+BK253*BS253+BL253*BT253)*BU253+BK253*(1-BS253)+BL253*(1-BT253)+IF(AW253=1,BO253,0),""),2),"")</f>
        <v/>
      </c>
      <c r="BW253" s="48" t="str">
        <f ca="1"/>
        <v/>
      </c>
      <c r="BX253" s="48" t="str">
        <f ca="1"/>
        <v/>
      </c>
      <c r="BY253" s="48" t="str">
        <f ca="1"/>
        <v/>
      </c>
      <c r="BZ253" s="60" t="str">
        <f ca="1"/>
        <v/>
      </c>
      <c r="CA253" s="6"/>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6"/>
      <c r="DV253" s="6"/>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row>
    <row r="254" spans="1:162" x14ac:dyDescent="0.3">
      <c r="A254" s="5"/>
      <c r="B254" s="17" t="str">
        <f t="shared" si="74"/>
        <v/>
      </c>
      <c r="C254" s="23"/>
      <c r="D254" s="23"/>
      <c r="E254" s="23"/>
      <c r="F254" s="23"/>
      <c r="G254" s="23"/>
      <c r="H254" s="24"/>
      <c r="I254" s="24"/>
      <c r="J254" s="24"/>
      <c r="K254" s="24"/>
      <c r="L254" s="24"/>
      <c r="M254" s="24"/>
      <c r="N254" s="23"/>
      <c r="O254" s="24"/>
      <c r="P254" s="6"/>
      <c r="Q254" s="65">
        <f t="shared" si="75"/>
        <v>1</v>
      </c>
      <c r="R254" s="6" t="e">
        <f t="shared" si="81"/>
        <v>#N/A</v>
      </c>
      <c r="S254" s="6" t="e">
        <f t="shared" si="82"/>
        <v>#N/A</v>
      </c>
      <c r="T254" s="6" t="e">
        <f t="shared" si="83"/>
        <v>#N/A</v>
      </c>
      <c r="U254" s="6" t="e">
        <f t="shared" si="84"/>
        <v>#N/A</v>
      </c>
      <c r="V254" s="8" cm="1">
        <f t="array" ref="V254">IF(M254=0,0,IF(OR($DV$4=3,$DV$4=4),0,IF($DV$4=1,INDEX($DI$7:$DI$15,SUM(IF(M254&lt;$DH$7:$DH$15=TRUE,1,0))+1),VLOOKUP(M254,$DK$7:$DL$107,2,FALSE))))</f>
        <v>0</v>
      </c>
      <c r="W254" s="6" t="e">
        <f t="shared" si="73"/>
        <v>#N/A</v>
      </c>
      <c r="X254" s="65" cm="1">
        <f t="array" aca="1" ref="X254" ca="1">SUM(IF((IF(E254=0,INDIRECT(_xlfn.CONCAT($CQ$1,MATCH(F254,$CP$7:$CP$100,0)+6)):INDIRECT(_xlfn.CONCAT($CQ$1,MATCH(F254,$CP$7:$CP$100,0)+6+SUM(IF((F254=$CP$7:$CP$59)=TRUE,1,0))-1)),INDIRECT(_xlfn.CONCAT($CM$1,MATCH(E254,$CL$7:$CL$100,0)+6)):INDIRECT(_xlfn.CONCAT($CM$1,MATCH(E254,$CL$7:$CL$100,0)+6+SUM(IF((E254=$CL$7:$CL$59)=TRUE,1,0))-1)))*$S$3*$Q254)=0,0,1))</f>
        <v>2</v>
      </c>
      <c r="Y254" s="65" t="e" cm="1">
        <f t="array" aca="1" ref="Y254" ca="1">SUM(IF((TRANSPOSE(MMULT(MMULT(_xlfn.MUNIT(X254),IF(ROUND(MMULT(IF(E254=0,INDIRECT(_xlfn.CONCAT($CQ$1,MATCH(F254,$CP$7:$CP$100,0)+6)):INDIRECT(_xlfn.CONCAT($CQ$1,MATCH(F254,$CP$7:$CP$100,0)+6+SUM(IF((F254=$CP$7:$CP$59)=TRUE,1,0))-1)),INDIRECT(_xlfn.CONCAT($CM$1,MATCH(E254,$CL$7:$CL$100,0)+6)):INDIRECT(_xlfn.CONCAT($CM$1,MATCH(E254,$CL$7:$CL$100,0)+6+SUM(IF((E254=$CL$7:$CL$59)=TRUE,1,0))-1)))*$S$3*$Q254,1/TRANSPOSE(W254-INDIRECT(_xlfn.CONCAT($CI$1,MATCH(D254,$CH$7:$CH$100,0)+6)):INDIRECT(_xlfn.CONCAT($CI$1,MATCH(D254,$CH$7:$CH$100,0)+6+SUM(IF((D254=$CH$7:$CH$59)=TRUE,1,0))-1))*$R$3)),1)=1,1,0)),W254-INDIRECT(_xlfn.CONCAT($CI$1,MATCH(D254,$CH$7:$CH$100,0)+6)):INDIRECT(_xlfn.CONCAT($CI$1,MATCH(D254,$CH$7:$CH$100,0)+6+SUM(IF((D254=$CH$7:$CH$59)=TRUE,1,0))-1))*$R$3)))=0,0,1))</f>
        <v>#N/A</v>
      </c>
      <c r="Z254" s="65"/>
      <c r="AA254" s="65" t="str" cm="1">
        <f t="array" aca="1" ref="AA254" ca="1">IFERROR(ROUND(IF(_xlfn._xlws.SORT(TRANSPOSE(MMULT(MMULT(_xlfn.MUNIT(X254),IF(ROUND(MMULT(IF(E254=0,IF($DW$4=1,INDIRECT(_xlfn.CONCAT($CY$1,MATCH(F254,$CX$7:$CX$100,0)+6)):INDIRECT(_xlfn.CONCAT($CY$1,MATCH(F254,$CX$7:$CX$100,0)+6+SUM(IF((F254=$CX$7:$CX$59)=TRUE,1,0))-1)),INDIRECT(_xlfn.CONCAT($CQ$1,MATCH(F254,$CP$7:$CP$100,0)+6)):INDIRECT(_xlfn.CONCAT($CQ$1,MATCH(F254,$CP$7:$CP$100,0)+6+SUM(IF((F254=$CP$7:$CP$59)=TRUE,1,0))-1))),IF(OR($DW$4=2,$DW$4=3),INDIRECT(_xlfn.CONCAT($CU$1,MATCH(E254,$CT$7:$CT$100,0)+6)):INDIRECT(_xlfn.CONCAT($CU$1,MATCH(E254,$CT$7:$CT$100,0)+6+SUM(IF((E254=$CT$7:$CT$59)=TRUE,1,0))-1)),INDIRECT(_xlfn.CONCAT($CM$1,MATCH(E254,$CL$7:$CL$100,0)+6)):INDIRECT(_xlfn.CONCAT($CM$1,MATCH(E254,$CL$7:$CL$100,0)+6+SUM(IF((E254=$CL$7:$CL$59)=TRUE,1,0))-1))))*$S$3*IF(AND($DV$4=4,F254=0),1.1,1),1/TRANSPOSE(W254-INDIRECT(_xlfn.CONCAT($CI$1,MATCH(D254,$CH$7:$CH$100,0)+6)):INDIRECT(_xlfn.CONCAT($CI$1,MATCH(D254,$CH$7:$CH$100,0)+6+SUM(IF((D254=$CH$7:$CH$59)=TRUE,1,0))-1))*$R$3)),3)=1,1,0)),W254-INDIRECT(_xlfn.CONCAT($CI$1,MATCH(D254,$CH$7:$CH$100,0)+6)):INDIRECT(_xlfn.CONCAT($CI$1,MATCH(D254,$CH$7:$CH$100,0)+6+SUM(IF((D254=$CH$7:$CH$59)=TRUE,1,0))-1))*$R$3))/($S$3*$Q254),1,-1,TRUE)=0,"",_xlfn._xlws.SORT(TRANSPOSE(MMULT(MMULT(_xlfn.MUNIT(X254),IF(ROUND(MMULT(IF(E254=0,IF($DW$4=1,INDIRECT(_xlfn.CONCAT($CY$1,MATCH(F254,$CX$7:$CX$100,0)+6)):INDIRECT(_xlfn.CONCAT($CY$1,MATCH(F254,$CX$7:$CX$100,0)+6+SUM(IF((F254=$CX$7:$CX$59)=TRUE,1,0))-1)),INDIRECT(_xlfn.CONCAT($CQ$1,MATCH(F254,$CP$7:$CP$100,0)+6)):INDIRECT(_xlfn.CONCAT($CQ$1,MATCH(F254,$CP$7:$CP$100,0)+6+SUM(IF((F254=$CP$7:$CP$59)=TRUE,1,0))-1))),IF(OR($DW$4=2,$DW$4=3),INDIRECT(_xlfn.CONCAT($CU$1,MATCH(E254,$CT$7:$CT$100,0)+6)):INDIRECT(_xlfn.CONCAT($CU$1,MATCH(E254,$CT$7:$CT$100,0)+6+SUM(IF((E254=$CT$7:$CT$59)=TRUE,1,0))-1)),INDIRECT(_xlfn.CONCAT($CM$1,MATCH(E254,$CL$7:$CL$100,0)+6)):INDIRECT(_xlfn.CONCAT($CM$1,MATCH(E254,$CL$7:$CL$100,0)+6+SUM(IF((E254=$CL$7:$CL$59)=TRUE,1,0))-1))))*$S$3*IF(AND($DV$4=4,F254=0),1.1,1),1/TRANSPOSE(W254-INDIRECT(_xlfn.CONCAT($CI$1,MATCH(D254,$CH$7:$CH$100,0)+6)):INDIRECT(_xlfn.CONCAT($CI$1,MATCH(D254,$CH$7:$CH$100,0)+6+SUM(IF((D254=$CH$7:$CH$59)=TRUE,1,0))-1))*$R$3)),3)=1,1,0)),W254-INDIRECT(_xlfn.CONCAT($CI$1,MATCH(D254,$CH$7:$CH$100,0)+6)):INDIRECT(_xlfn.CONCAT($CI$1,MATCH(D254,$CH$7:$CH$100,0)+6+SUM(IF((D254=$CH$7:$CH$59)=TRUE,1,0))-1))*$R$3))/($S$3*$Q254),1,-1,TRUE)),1),"")</f>
        <v/>
      </c>
      <c r="AB254" s="65"/>
      <c r="AC254" s="65"/>
      <c r="AD254" s="65"/>
      <c r="AE254" s="65"/>
      <c r="AF254" s="65"/>
      <c r="AG254" s="65"/>
      <c r="AH254" s="65"/>
      <c r="AI254" s="6"/>
      <c r="AJ254" s="28" t="str">
        <f t="shared" ca="1" si="85"/>
        <v/>
      </c>
      <c r="AK254" s="29" t="str">
        <f t="shared" si="86"/>
        <v/>
      </c>
      <c r="AL254" s="29" t="str">
        <f t="shared" si="87"/>
        <v/>
      </c>
      <c r="AM254" s="29" t="str">
        <f t="shared" si="88"/>
        <v/>
      </c>
      <c r="AN254" s="112" t="str">
        <f t="shared" si="89"/>
        <v/>
      </c>
      <c r="AO254" s="28" t="str">
        <f t="shared" ca="1" si="76"/>
        <v/>
      </c>
      <c r="AP254" s="29" t="str">
        <f t="shared" si="77"/>
        <v/>
      </c>
      <c r="AQ254" s="29" t="str">
        <f t="shared" si="78"/>
        <v/>
      </c>
      <c r="AR254" s="29" t="str">
        <f t="shared" si="79"/>
        <v/>
      </c>
      <c r="AS254" s="30" t="str">
        <f t="shared" si="80"/>
        <v/>
      </c>
      <c r="AT254" s="6"/>
      <c r="AU254" s="20"/>
      <c r="AV254" s="20"/>
      <c r="AW254" s="44">
        <f t="shared" si="90"/>
        <v>12</v>
      </c>
      <c r="AX254" s="35" t="e">
        <f t="shared" si="91"/>
        <v>#N/A</v>
      </c>
      <c r="AY254" s="35" t="e" cm="1">
        <f t="array" ref="AY254">_xlfn.XMATCH(1,IF(IF((AU254=$DP$24:$EO$24)=TRUE,1,0)+IF((AV254=$DP$25:$EO$25)=TRUE,1,0)=2,1,0))</f>
        <v>#N/A</v>
      </c>
      <c r="AZ254" s="35" t="str" cm="1">
        <f t="array" aca="1" ref="AZ254:BD254" ca="1">AJ254:AN254</f>
        <v/>
      </c>
      <c r="BA254" s="35" t="str">
        <f ca="1"/>
        <v/>
      </c>
      <c r="BB254" s="35" t="str">
        <f ca="1"/>
        <v/>
      </c>
      <c r="BC254" s="35" t="str">
        <f ca="1"/>
        <v/>
      </c>
      <c r="BD254" s="35" t="str">
        <f ca="1"/>
        <v/>
      </c>
      <c r="BE254" s="35">
        <f t="shared" si="92"/>
        <v>0</v>
      </c>
      <c r="BF254" s="35" t="e" cm="1">
        <f t="array" ref="BF254">IF(AND(BE254=1,AX254&lt;&gt;1),VLOOKUP(E254,변환표준점수!$H$8:$O$60,_xlfn.XMATCH('표점 계산기'!$AU254,변환표준점수!$I$6:$O$6)+1,FALSE),IF(AND($E254=0,$DW$4=1),INDEX($CQ$7:$CQ$73,SUM(IF(AO254=$CY$7:$CY$59,ROW($A$1:$A$50),0))),IF(AND($E254&lt;&gt;0,$DW$4&lt;&gt;1),INDEX($CM$7:$CM$73,SUM(IF(AO254=$CU$7:$CU$59,ROW($A$1:$A$50),0))),AO254:AS254)))</f>
        <v>#N/A</v>
      </c>
      <c r="BG254" s="35"/>
      <c r="BH254" s="35"/>
      <c r="BI254" s="35"/>
      <c r="BJ254" s="35"/>
      <c r="BK254" s="35" t="e">
        <f>VLOOKUP(G254,변환표준점수!$X$8:$AM$16,_xlfn.XMATCH(AU254,변환표준점수!$Y$5:$AM$5)+IF(OR(AW254=6,AW254=7,AW254=10,AW254=11),IF(AX254=1,0,1),0)+1,FALSE)</f>
        <v>#N/A</v>
      </c>
      <c r="BL254" s="35" t="e">
        <f>VLOOKUP(H254,변환표준점수!$AO$8:$BE$16,_xlfn.XMATCH(AU254,변환표준점수!$AP$5:$BE$5)+IF(OR(AW254=3,AW254=6,AW254=8,AW254=9,AW254=10),IF(AX254=1,0,1),0)+1,FALSE)</f>
        <v>#N/A</v>
      </c>
      <c r="BM254" s="35" t="e">
        <f>IF(I254=0,VLOOKUP(K254,변환표준점수!$BU$8:$CF$62,'표점 계산기'!$AW254+1,FALSE),VLOOKUP(I254,변환표준점수!$BH$8:$BS$62,'표점 계산기'!$AW254+1,FALSE))</f>
        <v>#N/A</v>
      </c>
      <c r="BN254" s="35" t="e">
        <f>IF(J254=0,VLOOKUP(L254,변환표준점수!$BU$8:$CF$62,'표점 계산기'!$AW254+1,FALSE),VLOOKUP(J254,변환표준점수!$BH$8:$BS$62,'표점 계산기'!$AW254+1,FALSE))</f>
        <v>#N/A</v>
      </c>
      <c r="BO254" s="35" cm="1">
        <f t="array" ref="BO254">IF(M254=0,0,IF(OR(AW254=3,AW254=4),0,IF(AW254=1,INDEX($DI$7:$DI$15,SUM(IF(M254&lt;$DH$7:$DH$15=TRUE,1,0))+1),VLOOKUP(M254,변환표준점수!$BH$8:$BS$62,'표점 계산기'!AW254+1,FALSE))))</f>
        <v>0</v>
      </c>
      <c r="BP254" s="35" t="e" cm="1">
        <f t="array" ref="BP254">INDEX($DP$24:$EO$31,COLUMN(C249),$AY254)</f>
        <v>#N/A</v>
      </c>
      <c r="BQ254" s="35" t="e" cm="1">
        <f t="array" ref="BQ254">INDEX($DP$24:$EO$31,COLUMN(D249),$AY254)</f>
        <v>#N/A</v>
      </c>
      <c r="BR254" s="35" t="e" cm="1">
        <f t="array" ref="BR254">INDEX($DP$24:$EO$31,COLUMN(E249),$AY254)</f>
        <v>#N/A</v>
      </c>
      <c r="BS254" s="35" t="e" cm="1">
        <f t="array" ref="BS254">INDEX($DP$24:$EO$31,COLUMN(F249),$AY254)</f>
        <v>#N/A</v>
      </c>
      <c r="BT254" s="35" t="e" cm="1">
        <f t="array" ref="BT254">INDEX($DP$24:$EO$31,COLUMN(G249),$AY254)</f>
        <v>#N/A</v>
      </c>
      <c r="BU254" s="35" t="e" cm="1">
        <f t="array" ref="BU254">INDEX($DP$24:$EO$31,COLUMN(H249),$AY254)</f>
        <v>#N/A</v>
      </c>
      <c r="BV254" s="59" t="str" cm="1">
        <f t="array" aca="1" ref="BV254:BZ254" ca="1">IFERROR(ROUND(IF(IFERROR(BF254:BJ254/BF254:BJ254,0)=1,(IFERROR(AZ254:BD254*BP254,0)+IFERROR(BF254:BJ254*BQ254,0)+(SUM(BM254:BO254)-MIN(BM254:BO254))*BR254+BK254*BS254+BL254*BT254)*BU254+BK254*(1-BS254)+BL254*(1-BT254)+IF(AW254=1,BO254,0),""),2),"")</f>
        <v/>
      </c>
      <c r="BW254" s="48" t="str">
        <f ca="1"/>
        <v/>
      </c>
      <c r="BX254" s="48" t="str">
        <f ca="1"/>
        <v/>
      </c>
      <c r="BY254" s="48" t="str">
        <f ca="1"/>
        <v/>
      </c>
      <c r="BZ254" s="60" t="str">
        <f ca="1"/>
        <v/>
      </c>
      <c r="CA254" s="6"/>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6"/>
      <c r="DV254" s="6"/>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row>
    <row r="255" spans="1:162" x14ac:dyDescent="0.3">
      <c r="A255" s="5"/>
      <c r="B255" s="17" t="str">
        <f t="shared" si="74"/>
        <v/>
      </c>
      <c r="C255" s="23"/>
      <c r="D255" s="23"/>
      <c r="E255" s="23"/>
      <c r="F255" s="23"/>
      <c r="G255" s="23"/>
      <c r="H255" s="24"/>
      <c r="I255" s="24"/>
      <c r="J255" s="24"/>
      <c r="K255" s="24"/>
      <c r="L255" s="24"/>
      <c r="M255" s="24"/>
      <c r="N255" s="23"/>
      <c r="O255" s="24"/>
      <c r="P255" s="6"/>
      <c r="Q255" s="65">
        <f t="shared" si="75"/>
        <v>1</v>
      </c>
      <c r="R255" s="6" t="e">
        <f t="shared" si="81"/>
        <v>#N/A</v>
      </c>
      <c r="S255" s="6" t="e">
        <f t="shared" si="82"/>
        <v>#N/A</v>
      </c>
      <c r="T255" s="6" t="e">
        <f t="shared" si="83"/>
        <v>#N/A</v>
      </c>
      <c r="U255" s="6" t="e">
        <f t="shared" si="84"/>
        <v>#N/A</v>
      </c>
      <c r="V255" s="8" cm="1">
        <f t="array" ref="V255">IF(M255=0,0,IF(OR($DV$4=3,$DV$4=4),0,IF($DV$4=1,INDEX($DI$7:$DI$15,SUM(IF(M255&lt;$DH$7:$DH$15=TRUE,1,0))+1),VLOOKUP(M255,$DK$7:$DL$107,2,FALSE))))</f>
        <v>0</v>
      </c>
      <c r="W255" s="6" t="e">
        <f t="shared" si="73"/>
        <v>#N/A</v>
      </c>
      <c r="X255" s="65" cm="1">
        <f t="array" aca="1" ref="X255" ca="1">SUM(IF((IF(E255=0,INDIRECT(_xlfn.CONCAT($CQ$1,MATCH(F255,$CP$7:$CP$100,0)+6)):INDIRECT(_xlfn.CONCAT($CQ$1,MATCH(F255,$CP$7:$CP$100,0)+6+SUM(IF((F255=$CP$7:$CP$59)=TRUE,1,0))-1)),INDIRECT(_xlfn.CONCAT($CM$1,MATCH(E255,$CL$7:$CL$100,0)+6)):INDIRECT(_xlfn.CONCAT($CM$1,MATCH(E255,$CL$7:$CL$100,0)+6+SUM(IF((E255=$CL$7:$CL$59)=TRUE,1,0))-1)))*$S$3*$Q255)=0,0,1))</f>
        <v>2</v>
      </c>
      <c r="Y255" s="65" t="e" cm="1">
        <f t="array" aca="1" ref="Y255" ca="1">SUM(IF((TRANSPOSE(MMULT(MMULT(_xlfn.MUNIT(X255),IF(ROUND(MMULT(IF(E255=0,INDIRECT(_xlfn.CONCAT($CQ$1,MATCH(F255,$CP$7:$CP$100,0)+6)):INDIRECT(_xlfn.CONCAT($CQ$1,MATCH(F255,$CP$7:$CP$100,0)+6+SUM(IF((F255=$CP$7:$CP$59)=TRUE,1,0))-1)),INDIRECT(_xlfn.CONCAT($CM$1,MATCH(E255,$CL$7:$CL$100,0)+6)):INDIRECT(_xlfn.CONCAT($CM$1,MATCH(E255,$CL$7:$CL$100,0)+6+SUM(IF((E255=$CL$7:$CL$59)=TRUE,1,0))-1)))*$S$3*$Q255,1/TRANSPOSE(W255-INDIRECT(_xlfn.CONCAT($CI$1,MATCH(D255,$CH$7:$CH$100,0)+6)):INDIRECT(_xlfn.CONCAT($CI$1,MATCH(D255,$CH$7:$CH$100,0)+6+SUM(IF((D255=$CH$7:$CH$59)=TRUE,1,0))-1))*$R$3)),1)=1,1,0)),W255-INDIRECT(_xlfn.CONCAT($CI$1,MATCH(D255,$CH$7:$CH$100,0)+6)):INDIRECT(_xlfn.CONCAT($CI$1,MATCH(D255,$CH$7:$CH$100,0)+6+SUM(IF((D255=$CH$7:$CH$59)=TRUE,1,0))-1))*$R$3)))=0,0,1))</f>
        <v>#N/A</v>
      </c>
      <c r="Z255" s="65"/>
      <c r="AA255" s="65" t="str" cm="1">
        <f t="array" aca="1" ref="AA255" ca="1">IFERROR(ROUND(IF(_xlfn._xlws.SORT(TRANSPOSE(MMULT(MMULT(_xlfn.MUNIT(X255),IF(ROUND(MMULT(IF(E255=0,IF($DW$4=1,INDIRECT(_xlfn.CONCAT($CY$1,MATCH(F255,$CX$7:$CX$100,0)+6)):INDIRECT(_xlfn.CONCAT($CY$1,MATCH(F255,$CX$7:$CX$100,0)+6+SUM(IF((F255=$CX$7:$CX$59)=TRUE,1,0))-1)),INDIRECT(_xlfn.CONCAT($CQ$1,MATCH(F255,$CP$7:$CP$100,0)+6)):INDIRECT(_xlfn.CONCAT($CQ$1,MATCH(F255,$CP$7:$CP$100,0)+6+SUM(IF((F255=$CP$7:$CP$59)=TRUE,1,0))-1))),IF(OR($DW$4=2,$DW$4=3),INDIRECT(_xlfn.CONCAT($CU$1,MATCH(E255,$CT$7:$CT$100,0)+6)):INDIRECT(_xlfn.CONCAT($CU$1,MATCH(E255,$CT$7:$CT$100,0)+6+SUM(IF((E255=$CT$7:$CT$59)=TRUE,1,0))-1)),INDIRECT(_xlfn.CONCAT($CM$1,MATCH(E255,$CL$7:$CL$100,0)+6)):INDIRECT(_xlfn.CONCAT($CM$1,MATCH(E255,$CL$7:$CL$100,0)+6+SUM(IF((E255=$CL$7:$CL$59)=TRUE,1,0))-1))))*$S$3*IF(AND($DV$4=4,F255=0),1.1,1),1/TRANSPOSE(W255-INDIRECT(_xlfn.CONCAT($CI$1,MATCH(D255,$CH$7:$CH$100,0)+6)):INDIRECT(_xlfn.CONCAT($CI$1,MATCH(D255,$CH$7:$CH$100,0)+6+SUM(IF((D255=$CH$7:$CH$59)=TRUE,1,0))-1))*$R$3)),3)=1,1,0)),W255-INDIRECT(_xlfn.CONCAT($CI$1,MATCH(D255,$CH$7:$CH$100,0)+6)):INDIRECT(_xlfn.CONCAT($CI$1,MATCH(D255,$CH$7:$CH$100,0)+6+SUM(IF((D255=$CH$7:$CH$59)=TRUE,1,0))-1))*$R$3))/($S$3*$Q255),1,-1,TRUE)=0,"",_xlfn._xlws.SORT(TRANSPOSE(MMULT(MMULT(_xlfn.MUNIT(X255),IF(ROUND(MMULT(IF(E255=0,IF($DW$4=1,INDIRECT(_xlfn.CONCAT($CY$1,MATCH(F255,$CX$7:$CX$100,0)+6)):INDIRECT(_xlfn.CONCAT($CY$1,MATCH(F255,$CX$7:$CX$100,0)+6+SUM(IF((F255=$CX$7:$CX$59)=TRUE,1,0))-1)),INDIRECT(_xlfn.CONCAT($CQ$1,MATCH(F255,$CP$7:$CP$100,0)+6)):INDIRECT(_xlfn.CONCAT($CQ$1,MATCH(F255,$CP$7:$CP$100,0)+6+SUM(IF((F255=$CP$7:$CP$59)=TRUE,1,0))-1))),IF(OR($DW$4=2,$DW$4=3),INDIRECT(_xlfn.CONCAT($CU$1,MATCH(E255,$CT$7:$CT$100,0)+6)):INDIRECT(_xlfn.CONCAT($CU$1,MATCH(E255,$CT$7:$CT$100,0)+6+SUM(IF((E255=$CT$7:$CT$59)=TRUE,1,0))-1)),INDIRECT(_xlfn.CONCAT($CM$1,MATCH(E255,$CL$7:$CL$100,0)+6)):INDIRECT(_xlfn.CONCAT($CM$1,MATCH(E255,$CL$7:$CL$100,0)+6+SUM(IF((E255=$CL$7:$CL$59)=TRUE,1,0))-1))))*$S$3*IF(AND($DV$4=4,F255=0),1.1,1),1/TRANSPOSE(W255-INDIRECT(_xlfn.CONCAT($CI$1,MATCH(D255,$CH$7:$CH$100,0)+6)):INDIRECT(_xlfn.CONCAT($CI$1,MATCH(D255,$CH$7:$CH$100,0)+6+SUM(IF((D255=$CH$7:$CH$59)=TRUE,1,0))-1))*$R$3)),3)=1,1,0)),W255-INDIRECT(_xlfn.CONCAT($CI$1,MATCH(D255,$CH$7:$CH$100,0)+6)):INDIRECT(_xlfn.CONCAT($CI$1,MATCH(D255,$CH$7:$CH$100,0)+6+SUM(IF((D255=$CH$7:$CH$59)=TRUE,1,0))-1))*$R$3))/($S$3*$Q255),1,-1,TRUE)),1),"")</f>
        <v/>
      </c>
      <c r="AB255" s="65"/>
      <c r="AC255" s="65"/>
      <c r="AD255" s="65"/>
      <c r="AE255" s="65"/>
      <c r="AF255" s="65"/>
      <c r="AG255" s="65"/>
      <c r="AH255" s="65"/>
      <c r="AI255" s="6"/>
      <c r="AJ255" s="28" t="str">
        <f t="shared" ca="1" si="85"/>
        <v/>
      </c>
      <c r="AK255" s="29" t="str">
        <f t="shared" si="86"/>
        <v/>
      </c>
      <c r="AL255" s="29" t="str">
        <f t="shared" si="87"/>
        <v/>
      </c>
      <c r="AM255" s="29" t="str">
        <f t="shared" si="88"/>
        <v/>
      </c>
      <c r="AN255" s="112" t="str">
        <f t="shared" si="89"/>
        <v/>
      </c>
      <c r="AO255" s="28" t="str">
        <f t="shared" ca="1" si="76"/>
        <v/>
      </c>
      <c r="AP255" s="29" t="str">
        <f t="shared" si="77"/>
        <v/>
      </c>
      <c r="AQ255" s="29" t="str">
        <f t="shared" si="78"/>
        <v/>
      </c>
      <c r="AR255" s="29" t="str">
        <f t="shared" si="79"/>
        <v/>
      </c>
      <c r="AS255" s="30" t="str">
        <f t="shared" si="80"/>
        <v/>
      </c>
      <c r="AT255" s="6"/>
      <c r="AU255" s="20"/>
      <c r="AV255" s="20"/>
      <c r="AW255" s="44">
        <f t="shared" si="90"/>
        <v>12</v>
      </c>
      <c r="AX255" s="35" t="e">
        <f t="shared" si="91"/>
        <v>#N/A</v>
      </c>
      <c r="AY255" s="35" t="e" cm="1">
        <f t="array" ref="AY255">_xlfn.XMATCH(1,IF(IF((AU255=$DP$24:$EO$24)=TRUE,1,0)+IF((AV255=$DP$25:$EO$25)=TRUE,1,0)=2,1,0))</f>
        <v>#N/A</v>
      </c>
      <c r="AZ255" s="35" t="str" cm="1">
        <f t="array" aca="1" ref="AZ255:BD255" ca="1">AJ255:AN255</f>
        <v/>
      </c>
      <c r="BA255" s="35" t="str">
        <f ca="1"/>
        <v/>
      </c>
      <c r="BB255" s="35" t="str">
        <f ca="1"/>
        <v/>
      </c>
      <c r="BC255" s="35" t="str">
        <f ca="1"/>
        <v/>
      </c>
      <c r="BD255" s="35" t="str">
        <f ca="1"/>
        <v/>
      </c>
      <c r="BE255" s="35">
        <f t="shared" si="92"/>
        <v>0</v>
      </c>
      <c r="BF255" s="35" t="e" cm="1">
        <f t="array" ref="BF255">IF(AND(BE255=1,AX255&lt;&gt;1),VLOOKUP(E255,변환표준점수!$H$8:$O$60,_xlfn.XMATCH('표점 계산기'!$AU255,변환표준점수!$I$6:$O$6)+1,FALSE),IF(AND($E255=0,$DW$4=1),INDEX($CQ$7:$CQ$73,SUM(IF(AO255=$CY$7:$CY$59,ROW($A$1:$A$50),0))),IF(AND($E255&lt;&gt;0,$DW$4&lt;&gt;1),INDEX($CM$7:$CM$73,SUM(IF(AO255=$CU$7:$CU$59,ROW($A$1:$A$50),0))),AO255:AS255)))</f>
        <v>#N/A</v>
      </c>
      <c r="BG255" s="35"/>
      <c r="BH255" s="35"/>
      <c r="BI255" s="35"/>
      <c r="BJ255" s="35"/>
      <c r="BK255" s="35" t="e">
        <f>VLOOKUP(G255,변환표준점수!$X$8:$AM$16,_xlfn.XMATCH(AU255,변환표준점수!$Y$5:$AM$5)+IF(OR(AW255=6,AW255=7,AW255=10,AW255=11),IF(AX255=1,0,1),0)+1,FALSE)</f>
        <v>#N/A</v>
      </c>
      <c r="BL255" s="35" t="e">
        <f>VLOOKUP(H255,변환표준점수!$AO$8:$BE$16,_xlfn.XMATCH(AU255,변환표준점수!$AP$5:$BE$5)+IF(OR(AW255=3,AW255=6,AW255=8,AW255=9,AW255=10),IF(AX255=1,0,1),0)+1,FALSE)</f>
        <v>#N/A</v>
      </c>
      <c r="BM255" s="35" t="e">
        <f>IF(I255=0,VLOOKUP(K255,변환표준점수!$BU$8:$CF$62,'표점 계산기'!$AW255+1,FALSE),VLOOKUP(I255,변환표준점수!$BH$8:$BS$62,'표점 계산기'!$AW255+1,FALSE))</f>
        <v>#N/A</v>
      </c>
      <c r="BN255" s="35" t="e">
        <f>IF(J255=0,VLOOKUP(L255,변환표준점수!$BU$8:$CF$62,'표점 계산기'!$AW255+1,FALSE),VLOOKUP(J255,변환표준점수!$BH$8:$BS$62,'표점 계산기'!$AW255+1,FALSE))</f>
        <v>#N/A</v>
      </c>
      <c r="BO255" s="35" cm="1">
        <f t="array" ref="BO255">IF(M255=0,0,IF(OR(AW255=3,AW255=4),0,IF(AW255=1,INDEX($DI$7:$DI$15,SUM(IF(M255&lt;$DH$7:$DH$15=TRUE,1,0))+1),VLOOKUP(M255,변환표준점수!$BH$8:$BS$62,'표점 계산기'!AW255+1,FALSE))))</f>
        <v>0</v>
      </c>
      <c r="BP255" s="35" t="e" cm="1">
        <f t="array" ref="BP255">INDEX($DP$24:$EO$31,COLUMN(C250),$AY255)</f>
        <v>#N/A</v>
      </c>
      <c r="BQ255" s="35" t="e" cm="1">
        <f t="array" ref="BQ255">INDEX($DP$24:$EO$31,COLUMN(D250),$AY255)</f>
        <v>#N/A</v>
      </c>
      <c r="BR255" s="35" t="e" cm="1">
        <f t="array" ref="BR255">INDEX($DP$24:$EO$31,COLUMN(E250),$AY255)</f>
        <v>#N/A</v>
      </c>
      <c r="BS255" s="35" t="e" cm="1">
        <f t="array" ref="BS255">INDEX($DP$24:$EO$31,COLUMN(F250),$AY255)</f>
        <v>#N/A</v>
      </c>
      <c r="BT255" s="35" t="e" cm="1">
        <f t="array" ref="BT255">INDEX($DP$24:$EO$31,COLUMN(G250),$AY255)</f>
        <v>#N/A</v>
      </c>
      <c r="BU255" s="35" t="e" cm="1">
        <f t="array" ref="BU255">INDEX($DP$24:$EO$31,COLUMN(H250),$AY255)</f>
        <v>#N/A</v>
      </c>
      <c r="BV255" s="59" t="str" cm="1">
        <f t="array" aca="1" ref="BV255:BZ255" ca="1">IFERROR(ROUND(IF(IFERROR(BF255:BJ255/BF255:BJ255,0)=1,(IFERROR(AZ255:BD255*BP255,0)+IFERROR(BF255:BJ255*BQ255,0)+(SUM(BM255:BO255)-MIN(BM255:BO255))*BR255+BK255*BS255+BL255*BT255)*BU255+BK255*(1-BS255)+BL255*(1-BT255)+IF(AW255=1,BO255,0),""),2),"")</f>
        <v/>
      </c>
      <c r="BW255" s="48" t="str">
        <f ca="1"/>
        <v/>
      </c>
      <c r="BX255" s="48" t="str">
        <f ca="1"/>
        <v/>
      </c>
      <c r="BY255" s="48" t="str">
        <f ca="1"/>
        <v/>
      </c>
      <c r="BZ255" s="60" t="str">
        <f ca="1"/>
        <v/>
      </c>
      <c r="CA255" s="6"/>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6"/>
      <c r="DV255" s="6"/>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row>
    <row r="256" spans="1:162" x14ac:dyDescent="0.3">
      <c r="A256" s="5"/>
      <c r="B256" s="17" t="str">
        <f t="shared" si="74"/>
        <v/>
      </c>
      <c r="C256" s="23"/>
      <c r="D256" s="23"/>
      <c r="E256" s="23"/>
      <c r="F256" s="23"/>
      <c r="G256" s="23"/>
      <c r="H256" s="24"/>
      <c r="I256" s="24"/>
      <c r="J256" s="24"/>
      <c r="K256" s="24"/>
      <c r="L256" s="24"/>
      <c r="M256" s="24"/>
      <c r="N256" s="23"/>
      <c r="O256" s="24"/>
      <c r="P256" s="6"/>
      <c r="Q256" s="65">
        <f t="shared" si="75"/>
        <v>1</v>
      </c>
      <c r="R256" s="6" t="e">
        <f t="shared" si="81"/>
        <v>#N/A</v>
      </c>
      <c r="S256" s="6" t="e">
        <f t="shared" si="82"/>
        <v>#N/A</v>
      </c>
      <c r="T256" s="6" t="e">
        <f t="shared" si="83"/>
        <v>#N/A</v>
      </c>
      <c r="U256" s="6" t="e">
        <f t="shared" si="84"/>
        <v>#N/A</v>
      </c>
      <c r="V256" s="8" cm="1">
        <f t="array" ref="V256">IF(M256=0,0,IF(OR($DV$4=3,$DV$4=4),0,IF($DV$4=1,INDEX($DI$7:$DI$15,SUM(IF(M256&lt;$DH$7:$DH$15=TRUE,1,0))+1),VLOOKUP(M256,$DK$7:$DL$107,2,FALSE))))</f>
        <v>0</v>
      </c>
      <c r="W256" s="6" t="e">
        <f t="shared" si="73"/>
        <v>#N/A</v>
      </c>
      <c r="X256" s="65" cm="1">
        <f t="array" aca="1" ref="X256" ca="1">SUM(IF((IF(E256=0,INDIRECT(_xlfn.CONCAT($CQ$1,MATCH(F256,$CP$7:$CP$100,0)+6)):INDIRECT(_xlfn.CONCAT($CQ$1,MATCH(F256,$CP$7:$CP$100,0)+6+SUM(IF((F256=$CP$7:$CP$59)=TRUE,1,0))-1)),INDIRECT(_xlfn.CONCAT($CM$1,MATCH(E256,$CL$7:$CL$100,0)+6)):INDIRECT(_xlfn.CONCAT($CM$1,MATCH(E256,$CL$7:$CL$100,0)+6+SUM(IF((E256=$CL$7:$CL$59)=TRUE,1,0))-1)))*$S$3*$Q256)=0,0,1))</f>
        <v>2</v>
      </c>
      <c r="Y256" s="65" t="e" cm="1">
        <f t="array" aca="1" ref="Y256" ca="1">SUM(IF((TRANSPOSE(MMULT(MMULT(_xlfn.MUNIT(X256),IF(ROUND(MMULT(IF(E256=0,INDIRECT(_xlfn.CONCAT($CQ$1,MATCH(F256,$CP$7:$CP$100,0)+6)):INDIRECT(_xlfn.CONCAT($CQ$1,MATCH(F256,$CP$7:$CP$100,0)+6+SUM(IF((F256=$CP$7:$CP$59)=TRUE,1,0))-1)),INDIRECT(_xlfn.CONCAT($CM$1,MATCH(E256,$CL$7:$CL$100,0)+6)):INDIRECT(_xlfn.CONCAT($CM$1,MATCH(E256,$CL$7:$CL$100,0)+6+SUM(IF((E256=$CL$7:$CL$59)=TRUE,1,0))-1)))*$S$3*$Q256,1/TRANSPOSE(W256-INDIRECT(_xlfn.CONCAT($CI$1,MATCH(D256,$CH$7:$CH$100,0)+6)):INDIRECT(_xlfn.CONCAT($CI$1,MATCH(D256,$CH$7:$CH$100,0)+6+SUM(IF((D256=$CH$7:$CH$59)=TRUE,1,0))-1))*$R$3)),1)=1,1,0)),W256-INDIRECT(_xlfn.CONCAT($CI$1,MATCH(D256,$CH$7:$CH$100,0)+6)):INDIRECT(_xlfn.CONCAT($CI$1,MATCH(D256,$CH$7:$CH$100,0)+6+SUM(IF((D256=$CH$7:$CH$59)=TRUE,1,0))-1))*$R$3)))=0,0,1))</f>
        <v>#N/A</v>
      </c>
      <c r="Z256" s="65"/>
      <c r="AA256" s="65" t="str" cm="1">
        <f t="array" aca="1" ref="AA256" ca="1">IFERROR(ROUND(IF(_xlfn._xlws.SORT(TRANSPOSE(MMULT(MMULT(_xlfn.MUNIT(X256),IF(ROUND(MMULT(IF(E256=0,IF($DW$4=1,INDIRECT(_xlfn.CONCAT($CY$1,MATCH(F256,$CX$7:$CX$100,0)+6)):INDIRECT(_xlfn.CONCAT($CY$1,MATCH(F256,$CX$7:$CX$100,0)+6+SUM(IF((F256=$CX$7:$CX$59)=TRUE,1,0))-1)),INDIRECT(_xlfn.CONCAT($CQ$1,MATCH(F256,$CP$7:$CP$100,0)+6)):INDIRECT(_xlfn.CONCAT($CQ$1,MATCH(F256,$CP$7:$CP$100,0)+6+SUM(IF((F256=$CP$7:$CP$59)=TRUE,1,0))-1))),IF(OR($DW$4=2,$DW$4=3),INDIRECT(_xlfn.CONCAT($CU$1,MATCH(E256,$CT$7:$CT$100,0)+6)):INDIRECT(_xlfn.CONCAT($CU$1,MATCH(E256,$CT$7:$CT$100,0)+6+SUM(IF((E256=$CT$7:$CT$59)=TRUE,1,0))-1)),INDIRECT(_xlfn.CONCAT($CM$1,MATCH(E256,$CL$7:$CL$100,0)+6)):INDIRECT(_xlfn.CONCAT($CM$1,MATCH(E256,$CL$7:$CL$100,0)+6+SUM(IF((E256=$CL$7:$CL$59)=TRUE,1,0))-1))))*$S$3*IF(AND($DV$4=4,F256=0),1.1,1),1/TRANSPOSE(W256-INDIRECT(_xlfn.CONCAT($CI$1,MATCH(D256,$CH$7:$CH$100,0)+6)):INDIRECT(_xlfn.CONCAT($CI$1,MATCH(D256,$CH$7:$CH$100,0)+6+SUM(IF((D256=$CH$7:$CH$59)=TRUE,1,0))-1))*$R$3)),3)=1,1,0)),W256-INDIRECT(_xlfn.CONCAT($CI$1,MATCH(D256,$CH$7:$CH$100,0)+6)):INDIRECT(_xlfn.CONCAT($CI$1,MATCH(D256,$CH$7:$CH$100,0)+6+SUM(IF((D256=$CH$7:$CH$59)=TRUE,1,0))-1))*$R$3))/($S$3*$Q256),1,-1,TRUE)=0,"",_xlfn._xlws.SORT(TRANSPOSE(MMULT(MMULT(_xlfn.MUNIT(X256),IF(ROUND(MMULT(IF(E256=0,IF($DW$4=1,INDIRECT(_xlfn.CONCAT($CY$1,MATCH(F256,$CX$7:$CX$100,0)+6)):INDIRECT(_xlfn.CONCAT($CY$1,MATCH(F256,$CX$7:$CX$100,0)+6+SUM(IF((F256=$CX$7:$CX$59)=TRUE,1,0))-1)),INDIRECT(_xlfn.CONCAT($CQ$1,MATCH(F256,$CP$7:$CP$100,0)+6)):INDIRECT(_xlfn.CONCAT($CQ$1,MATCH(F256,$CP$7:$CP$100,0)+6+SUM(IF((F256=$CP$7:$CP$59)=TRUE,1,0))-1))),IF(OR($DW$4=2,$DW$4=3),INDIRECT(_xlfn.CONCAT($CU$1,MATCH(E256,$CT$7:$CT$100,0)+6)):INDIRECT(_xlfn.CONCAT($CU$1,MATCH(E256,$CT$7:$CT$100,0)+6+SUM(IF((E256=$CT$7:$CT$59)=TRUE,1,0))-1)),INDIRECT(_xlfn.CONCAT($CM$1,MATCH(E256,$CL$7:$CL$100,0)+6)):INDIRECT(_xlfn.CONCAT($CM$1,MATCH(E256,$CL$7:$CL$100,0)+6+SUM(IF((E256=$CL$7:$CL$59)=TRUE,1,0))-1))))*$S$3*IF(AND($DV$4=4,F256=0),1.1,1),1/TRANSPOSE(W256-INDIRECT(_xlfn.CONCAT($CI$1,MATCH(D256,$CH$7:$CH$100,0)+6)):INDIRECT(_xlfn.CONCAT($CI$1,MATCH(D256,$CH$7:$CH$100,0)+6+SUM(IF((D256=$CH$7:$CH$59)=TRUE,1,0))-1))*$R$3)),3)=1,1,0)),W256-INDIRECT(_xlfn.CONCAT($CI$1,MATCH(D256,$CH$7:$CH$100,0)+6)):INDIRECT(_xlfn.CONCAT($CI$1,MATCH(D256,$CH$7:$CH$100,0)+6+SUM(IF((D256=$CH$7:$CH$59)=TRUE,1,0))-1))*$R$3))/($S$3*$Q256),1,-1,TRUE)),1),"")</f>
        <v/>
      </c>
      <c r="AB256" s="65"/>
      <c r="AC256" s="65"/>
      <c r="AD256" s="65"/>
      <c r="AE256" s="65"/>
      <c r="AF256" s="65"/>
      <c r="AG256" s="65"/>
      <c r="AH256" s="65"/>
      <c r="AI256" s="6"/>
      <c r="AJ256" s="28" t="str">
        <f t="shared" ca="1" si="85"/>
        <v/>
      </c>
      <c r="AK256" s="29" t="str">
        <f t="shared" si="86"/>
        <v/>
      </c>
      <c r="AL256" s="29" t="str">
        <f t="shared" si="87"/>
        <v/>
      </c>
      <c r="AM256" s="29" t="str">
        <f t="shared" si="88"/>
        <v/>
      </c>
      <c r="AN256" s="112" t="str">
        <f t="shared" si="89"/>
        <v/>
      </c>
      <c r="AO256" s="28" t="str">
        <f t="shared" ca="1" si="76"/>
        <v/>
      </c>
      <c r="AP256" s="29" t="str">
        <f t="shared" si="77"/>
        <v/>
      </c>
      <c r="AQ256" s="29" t="str">
        <f t="shared" si="78"/>
        <v/>
      </c>
      <c r="AR256" s="29" t="str">
        <f t="shared" si="79"/>
        <v/>
      </c>
      <c r="AS256" s="30" t="str">
        <f t="shared" si="80"/>
        <v/>
      </c>
      <c r="AT256" s="6"/>
      <c r="AU256" s="20"/>
      <c r="AV256" s="20"/>
      <c r="AW256" s="44">
        <f t="shared" si="90"/>
        <v>12</v>
      </c>
      <c r="AX256" s="35" t="e">
        <f t="shared" si="91"/>
        <v>#N/A</v>
      </c>
      <c r="AY256" s="35" t="e" cm="1">
        <f t="array" ref="AY256">_xlfn.XMATCH(1,IF(IF((AU256=$DP$24:$EO$24)=TRUE,1,0)+IF((AV256=$DP$25:$EO$25)=TRUE,1,0)=2,1,0))</f>
        <v>#N/A</v>
      </c>
      <c r="AZ256" s="35" t="str" cm="1">
        <f t="array" aca="1" ref="AZ256:BD256" ca="1">AJ256:AN256</f>
        <v/>
      </c>
      <c r="BA256" s="35" t="str">
        <f ca="1"/>
        <v/>
      </c>
      <c r="BB256" s="35" t="str">
        <f ca="1"/>
        <v/>
      </c>
      <c r="BC256" s="35" t="str">
        <f ca="1"/>
        <v/>
      </c>
      <c r="BD256" s="35" t="str">
        <f ca="1"/>
        <v/>
      </c>
      <c r="BE256" s="35">
        <f t="shared" si="92"/>
        <v>0</v>
      </c>
      <c r="BF256" s="35" t="e" cm="1">
        <f t="array" ref="BF256">IF(AND(BE256=1,AX256&lt;&gt;1),VLOOKUP(E256,변환표준점수!$H$8:$O$60,_xlfn.XMATCH('표점 계산기'!$AU256,변환표준점수!$I$6:$O$6)+1,FALSE),IF(AND($E256=0,$DW$4=1),INDEX($CQ$7:$CQ$73,SUM(IF(AO256=$CY$7:$CY$59,ROW($A$1:$A$50),0))),IF(AND($E256&lt;&gt;0,$DW$4&lt;&gt;1),INDEX($CM$7:$CM$73,SUM(IF(AO256=$CU$7:$CU$59,ROW($A$1:$A$50),0))),AO256:AS256)))</f>
        <v>#N/A</v>
      </c>
      <c r="BG256" s="35"/>
      <c r="BH256" s="35"/>
      <c r="BI256" s="35"/>
      <c r="BJ256" s="35"/>
      <c r="BK256" s="35" t="e">
        <f>VLOOKUP(G256,변환표준점수!$X$8:$AM$16,_xlfn.XMATCH(AU256,변환표준점수!$Y$5:$AM$5)+IF(OR(AW256=6,AW256=7,AW256=10,AW256=11),IF(AX256=1,0,1),0)+1,FALSE)</f>
        <v>#N/A</v>
      </c>
      <c r="BL256" s="35" t="e">
        <f>VLOOKUP(H256,변환표준점수!$AO$8:$BE$16,_xlfn.XMATCH(AU256,변환표준점수!$AP$5:$BE$5)+IF(OR(AW256=3,AW256=6,AW256=8,AW256=9,AW256=10),IF(AX256=1,0,1),0)+1,FALSE)</f>
        <v>#N/A</v>
      </c>
      <c r="BM256" s="35" t="e">
        <f>IF(I256=0,VLOOKUP(K256,변환표준점수!$BU$8:$CF$62,'표점 계산기'!$AW256+1,FALSE),VLOOKUP(I256,변환표준점수!$BH$8:$BS$62,'표점 계산기'!$AW256+1,FALSE))</f>
        <v>#N/A</v>
      </c>
      <c r="BN256" s="35" t="e">
        <f>IF(J256=0,VLOOKUP(L256,변환표준점수!$BU$8:$CF$62,'표점 계산기'!$AW256+1,FALSE),VLOOKUP(J256,변환표준점수!$BH$8:$BS$62,'표점 계산기'!$AW256+1,FALSE))</f>
        <v>#N/A</v>
      </c>
      <c r="BO256" s="35" cm="1">
        <f t="array" ref="BO256">IF(M256=0,0,IF(OR(AW256=3,AW256=4),0,IF(AW256=1,INDEX($DI$7:$DI$15,SUM(IF(M256&lt;$DH$7:$DH$15=TRUE,1,0))+1),VLOOKUP(M256,변환표준점수!$BH$8:$BS$62,'표점 계산기'!AW256+1,FALSE))))</f>
        <v>0</v>
      </c>
      <c r="BP256" s="35" t="e" cm="1">
        <f t="array" ref="BP256">INDEX($DP$24:$EO$31,COLUMN(C251),$AY256)</f>
        <v>#N/A</v>
      </c>
      <c r="BQ256" s="35" t="e" cm="1">
        <f t="array" ref="BQ256">INDEX($DP$24:$EO$31,COLUMN(D251),$AY256)</f>
        <v>#N/A</v>
      </c>
      <c r="BR256" s="35" t="e" cm="1">
        <f t="array" ref="BR256">INDEX($DP$24:$EO$31,COLUMN(E251),$AY256)</f>
        <v>#N/A</v>
      </c>
      <c r="BS256" s="35" t="e" cm="1">
        <f t="array" ref="BS256">INDEX($DP$24:$EO$31,COLUMN(F251),$AY256)</f>
        <v>#N/A</v>
      </c>
      <c r="BT256" s="35" t="e" cm="1">
        <f t="array" ref="BT256">INDEX($DP$24:$EO$31,COLUMN(G251),$AY256)</f>
        <v>#N/A</v>
      </c>
      <c r="BU256" s="35" t="e" cm="1">
        <f t="array" ref="BU256">INDEX($DP$24:$EO$31,COLUMN(H251),$AY256)</f>
        <v>#N/A</v>
      </c>
      <c r="BV256" s="59" t="str" cm="1">
        <f t="array" aca="1" ref="BV256:BZ256" ca="1">IFERROR(ROUND(IF(IFERROR(BF256:BJ256/BF256:BJ256,0)=1,(IFERROR(AZ256:BD256*BP256,0)+IFERROR(BF256:BJ256*BQ256,0)+(SUM(BM256:BO256)-MIN(BM256:BO256))*BR256+BK256*BS256+BL256*BT256)*BU256+BK256*(1-BS256)+BL256*(1-BT256)+IF(AW256=1,BO256,0),""),2),"")</f>
        <v/>
      </c>
      <c r="BW256" s="48" t="str">
        <f ca="1"/>
        <v/>
      </c>
      <c r="BX256" s="48" t="str">
        <f ca="1"/>
        <v/>
      </c>
      <c r="BY256" s="48" t="str">
        <f ca="1"/>
        <v/>
      </c>
      <c r="BZ256" s="60" t="str">
        <f ca="1"/>
        <v/>
      </c>
      <c r="CA256" s="6"/>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6"/>
      <c r="DV256" s="6"/>
      <c r="DW256" s="5"/>
      <c r="DX256" s="5"/>
      <c r="DY256" s="5"/>
      <c r="DZ256" s="5"/>
      <c r="EA256" s="5"/>
      <c r="EB256" s="5"/>
      <c r="EC256" s="5"/>
      <c r="ED256" s="5"/>
      <c r="EE256" s="5"/>
      <c r="EF256" s="5"/>
      <c r="EG256" s="5"/>
      <c r="EH256" s="5"/>
      <c r="EI256" s="5"/>
      <c r="EJ256" s="5"/>
      <c r="EK256" s="5"/>
      <c r="EL256" s="5"/>
      <c r="EM256" s="5"/>
      <c r="EN256" s="5"/>
      <c r="EO256" s="5"/>
      <c r="EP256" s="5"/>
      <c r="EQ256" s="5"/>
      <c r="ER256" s="5"/>
      <c r="ES256" s="5"/>
      <c r="ET256" s="5"/>
      <c r="EU256" s="5"/>
      <c r="EV256" s="5"/>
      <c r="EW256" s="5"/>
      <c r="EX256" s="5"/>
      <c r="EY256" s="5"/>
      <c r="EZ256" s="5"/>
      <c r="FA256" s="5"/>
      <c r="FB256" s="5"/>
      <c r="FC256" s="5"/>
      <c r="FD256" s="5"/>
      <c r="FE256" s="5"/>
      <c r="FF256" s="5"/>
    </row>
    <row r="257" spans="1:162" x14ac:dyDescent="0.3">
      <c r="A257" s="5"/>
      <c r="B257" s="17" t="str">
        <f t="shared" si="74"/>
        <v/>
      </c>
      <c r="C257" s="23"/>
      <c r="D257" s="23"/>
      <c r="E257" s="23"/>
      <c r="F257" s="23"/>
      <c r="G257" s="23"/>
      <c r="H257" s="24"/>
      <c r="I257" s="24"/>
      <c r="J257" s="24"/>
      <c r="K257" s="24"/>
      <c r="L257" s="24"/>
      <c r="M257" s="24"/>
      <c r="N257" s="23"/>
      <c r="O257" s="24"/>
      <c r="P257" s="6"/>
      <c r="Q257" s="65">
        <f t="shared" si="75"/>
        <v>1</v>
      </c>
      <c r="R257" s="6" t="e">
        <f t="shared" si="81"/>
        <v>#N/A</v>
      </c>
      <c r="S257" s="6" t="e">
        <f t="shared" si="82"/>
        <v>#N/A</v>
      </c>
      <c r="T257" s="6" t="e">
        <f t="shared" si="83"/>
        <v>#N/A</v>
      </c>
      <c r="U257" s="6" t="e">
        <f t="shared" si="84"/>
        <v>#N/A</v>
      </c>
      <c r="V257" s="8" cm="1">
        <f t="array" ref="V257">IF(M257=0,0,IF(OR($DV$4=3,$DV$4=4),0,IF($DV$4=1,INDEX($DI$7:$DI$15,SUM(IF(M257&lt;$DH$7:$DH$15=TRUE,1,0))+1),VLOOKUP(M257,$DK$7:$DL$107,2,FALSE))))</f>
        <v>0</v>
      </c>
      <c r="W257" s="6" t="e">
        <f t="shared" si="73"/>
        <v>#N/A</v>
      </c>
      <c r="X257" s="65" cm="1">
        <f t="array" aca="1" ref="X257" ca="1">SUM(IF((IF(E257=0,INDIRECT(_xlfn.CONCAT($CQ$1,MATCH(F257,$CP$7:$CP$100,0)+6)):INDIRECT(_xlfn.CONCAT($CQ$1,MATCH(F257,$CP$7:$CP$100,0)+6+SUM(IF((F257=$CP$7:$CP$59)=TRUE,1,0))-1)),INDIRECT(_xlfn.CONCAT($CM$1,MATCH(E257,$CL$7:$CL$100,0)+6)):INDIRECT(_xlfn.CONCAT($CM$1,MATCH(E257,$CL$7:$CL$100,0)+6+SUM(IF((E257=$CL$7:$CL$59)=TRUE,1,0))-1)))*$S$3*$Q257)=0,0,1))</f>
        <v>2</v>
      </c>
      <c r="Y257" s="65" t="e" cm="1">
        <f t="array" aca="1" ref="Y257" ca="1">SUM(IF((TRANSPOSE(MMULT(MMULT(_xlfn.MUNIT(X257),IF(ROUND(MMULT(IF(E257=0,INDIRECT(_xlfn.CONCAT($CQ$1,MATCH(F257,$CP$7:$CP$100,0)+6)):INDIRECT(_xlfn.CONCAT($CQ$1,MATCH(F257,$CP$7:$CP$100,0)+6+SUM(IF((F257=$CP$7:$CP$59)=TRUE,1,0))-1)),INDIRECT(_xlfn.CONCAT($CM$1,MATCH(E257,$CL$7:$CL$100,0)+6)):INDIRECT(_xlfn.CONCAT($CM$1,MATCH(E257,$CL$7:$CL$100,0)+6+SUM(IF((E257=$CL$7:$CL$59)=TRUE,1,0))-1)))*$S$3*$Q257,1/TRANSPOSE(W257-INDIRECT(_xlfn.CONCAT($CI$1,MATCH(D257,$CH$7:$CH$100,0)+6)):INDIRECT(_xlfn.CONCAT($CI$1,MATCH(D257,$CH$7:$CH$100,0)+6+SUM(IF((D257=$CH$7:$CH$59)=TRUE,1,0))-1))*$R$3)),1)=1,1,0)),W257-INDIRECT(_xlfn.CONCAT($CI$1,MATCH(D257,$CH$7:$CH$100,0)+6)):INDIRECT(_xlfn.CONCAT($CI$1,MATCH(D257,$CH$7:$CH$100,0)+6+SUM(IF((D257=$CH$7:$CH$59)=TRUE,1,0))-1))*$R$3)))=0,0,1))</f>
        <v>#N/A</v>
      </c>
      <c r="Z257" s="65"/>
      <c r="AA257" s="65" t="str" cm="1">
        <f t="array" aca="1" ref="AA257" ca="1">IFERROR(ROUND(IF(_xlfn._xlws.SORT(TRANSPOSE(MMULT(MMULT(_xlfn.MUNIT(X257),IF(ROUND(MMULT(IF(E257=0,IF($DW$4=1,INDIRECT(_xlfn.CONCAT($CY$1,MATCH(F257,$CX$7:$CX$100,0)+6)):INDIRECT(_xlfn.CONCAT($CY$1,MATCH(F257,$CX$7:$CX$100,0)+6+SUM(IF((F257=$CX$7:$CX$59)=TRUE,1,0))-1)),INDIRECT(_xlfn.CONCAT($CQ$1,MATCH(F257,$CP$7:$CP$100,0)+6)):INDIRECT(_xlfn.CONCAT($CQ$1,MATCH(F257,$CP$7:$CP$100,0)+6+SUM(IF((F257=$CP$7:$CP$59)=TRUE,1,0))-1))),IF(OR($DW$4=2,$DW$4=3),INDIRECT(_xlfn.CONCAT($CU$1,MATCH(E257,$CT$7:$CT$100,0)+6)):INDIRECT(_xlfn.CONCAT($CU$1,MATCH(E257,$CT$7:$CT$100,0)+6+SUM(IF((E257=$CT$7:$CT$59)=TRUE,1,0))-1)),INDIRECT(_xlfn.CONCAT($CM$1,MATCH(E257,$CL$7:$CL$100,0)+6)):INDIRECT(_xlfn.CONCAT($CM$1,MATCH(E257,$CL$7:$CL$100,0)+6+SUM(IF((E257=$CL$7:$CL$59)=TRUE,1,0))-1))))*$S$3*IF(AND($DV$4=4,F257=0),1.1,1),1/TRANSPOSE(W257-INDIRECT(_xlfn.CONCAT($CI$1,MATCH(D257,$CH$7:$CH$100,0)+6)):INDIRECT(_xlfn.CONCAT($CI$1,MATCH(D257,$CH$7:$CH$100,0)+6+SUM(IF((D257=$CH$7:$CH$59)=TRUE,1,0))-1))*$R$3)),3)=1,1,0)),W257-INDIRECT(_xlfn.CONCAT($CI$1,MATCH(D257,$CH$7:$CH$100,0)+6)):INDIRECT(_xlfn.CONCAT($CI$1,MATCH(D257,$CH$7:$CH$100,0)+6+SUM(IF((D257=$CH$7:$CH$59)=TRUE,1,0))-1))*$R$3))/($S$3*$Q257),1,-1,TRUE)=0,"",_xlfn._xlws.SORT(TRANSPOSE(MMULT(MMULT(_xlfn.MUNIT(X257),IF(ROUND(MMULT(IF(E257=0,IF($DW$4=1,INDIRECT(_xlfn.CONCAT($CY$1,MATCH(F257,$CX$7:$CX$100,0)+6)):INDIRECT(_xlfn.CONCAT($CY$1,MATCH(F257,$CX$7:$CX$100,0)+6+SUM(IF((F257=$CX$7:$CX$59)=TRUE,1,0))-1)),INDIRECT(_xlfn.CONCAT($CQ$1,MATCH(F257,$CP$7:$CP$100,0)+6)):INDIRECT(_xlfn.CONCAT($CQ$1,MATCH(F257,$CP$7:$CP$100,0)+6+SUM(IF((F257=$CP$7:$CP$59)=TRUE,1,0))-1))),IF(OR($DW$4=2,$DW$4=3),INDIRECT(_xlfn.CONCAT($CU$1,MATCH(E257,$CT$7:$CT$100,0)+6)):INDIRECT(_xlfn.CONCAT($CU$1,MATCH(E257,$CT$7:$CT$100,0)+6+SUM(IF((E257=$CT$7:$CT$59)=TRUE,1,0))-1)),INDIRECT(_xlfn.CONCAT($CM$1,MATCH(E257,$CL$7:$CL$100,0)+6)):INDIRECT(_xlfn.CONCAT($CM$1,MATCH(E257,$CL$7:$CL$100,0)+6+SUM(IF((E257=$CL$7:$CL$59)=TRUE,1,0))-1))))*$S$3*IF(AND($DV$4=4,F257=0),1.1,1),1/TRANSPOSE(W257-INDIRECT(_xlfn.CONCAT($CI$1,MATCH(D257,$CH$7:$CH$100,0)+6)):INDIRECT(_xlfn.CONCAT($CI$1,MATCH(D257,$CH$7:$CH$100,0)+6+SUM(IF((D257=$CH$7:$CH$59)=TRUE,1,0))-1))*$R$3)),3)=1,1,0)),W257-INDIRECT(_xlfn.CONCAT($CI$1,MATCH(D257,$CH$7:$CH$100,0)+6)):INDIRECT(_xlfn.CONCAT($CI$1,MATCH(D257,$CH$7:$CH$100,0)+6+SUM(IF((D257=$CH$7:$CH$59)=TRUE,1,0))-1))*$R$3))/($S$3*$Q257),1,-1,TRUE)),1),"")</f>
        <v/>
      </c>
      <c r="AB257" s="65"/>
      <c r="AC257" s="65"/>
      <c r="AD257" s="65"/>
      <c r="AE257" s="65"/>
      <c r="AF257" s="65"/>
      <c r="AG257" s="65"/>
      <c r="AH257" s="65"/>
      <c r="AI257" s="6"/>
      <c r="AJ257" s="28" t="str">
        <f t="shared" ca="1" si="85"/>
        <v/>
      </c>
      <c r="AK257" s="29" t="str">
        <f t="shared" si="86"/>
        <v/>
      </c>
      <c r="AL257" s="29" t="str">
        <f t="shared" si="87"/>
        <v/>
      </c>
      <c r="AM257" s="29" t="str">
        <f t="shared" si="88"/>
        <v/>
      </c>
      <c r="AN257" s="112" t="str">
        <f t="shared" si="89"/>
        <v/>
      </c>
      <c r="AO257" s="28" t="str">
        <f t="shared" ca="1" si="76"/>
        <v/>
      </c>
      <c r="AP257" s="29" t="str">
        <f t="shared" si="77"/>
        <v/>
      </c>
      <c r="AQ257" s="29" t="str">
        <f t="shared" si="78"/>
        <v/>
      </c>
      <c r="AR257" s="29" t="str">
        <f t="shared" si="79"/>
        <v/>
      </c>
      <c r="AS257" s="30" t="str">
        <f t="shared" si="80"/>
        <v/>
      </c>
      <c r="AT257" s="6"/>
      <c r="AU257" s="20"/>
      <c r="AV257" s="20"/>
      <c r="AW257" s="44">
        <f t="shared" si="90"/>
        <v>12</v>
      </c>
      <c r="AX257" s="35" t="e">
        <f t="shared" si="91"/>
        <v>#N/A</v>
      </c>
      <c r="AY257" s="35" t="e" cm="1">
        <f t="array" ref="AY257">_xlfn.XMATCH(1,IF(IF((AU257=$DP$24:$EO$24)=TRUE,1,0)+IF((AV257=$DP$25:$EO$25)=TRUE,1,0)=2,1,0))</f>
        <v>#N/A</v>
      </c>
      <c r="AZ257" s="35" t="str" cm="1">
        <f t="array" aca="1" ref="AZ257:BD257" ca="1">AJ257:AN257</f>
        <v/>
      </c>
      <c r="BA257" s="35" t="str">
        <f ca="1"/>
        <v/>
      </c>
      <c r="BB257" s="35" t="str">
        <f ca="1"/>
        <v/>
      </c>
      <c r="BC257" s="35" t="str">
        <f ca="1"/>
        <v/>
      </c>
      <c r="BD257" s="35" t="str">
        <f ca="1"/>
        <v/>
      </c>
      <c r="BE257" s="35">
        <f t="shared" si="92"/>
        <v>0</v>
      </c>
      <c r="BF257" s="35" t="e" cm="1">
        <f t="array" ref="BF257">IF(AND(BE257=1,AX257&lt;&gt;1),VLOOKUP(E257,변환표준점수!$H$8:$O$60,_xlfn.XMATCH('표점 계산기'!$AU257,변환표준점수!$I$6:$O$6)+1,FALSE),IF(AND($E257=0,$DW$4=1),INDEX($CQ$7:$CQ$73,SUM(IF(AO257=$CY$7:$CY$59,ROW($A$1:$A$50),0))),IF(AND($E257&lt;&gt;0,$DW$4&lt;&gt;1),INDEX($CM$7:$CM$73,SUM(IF(AO257=$CU$7:$CU$59,ROW($A$1:$A$50),0))),AO257:AS257)))</f>
        <v>#N/A</v>
      </c>
      <c r="BG257" s="35"/>
      <c r="BH257" s="35"/>
      <c r="BI257" s="35"/>
      <c r="BJ257" s="35"/>
      <c r="BK257" s="35" t="e">
        <f>VLOOKUP(G257,변환표준점수!$X$8:$AM$16,_xlfn.XMATCH(AU257,변환표준점수!$Y$5:$AM$5)+IF(OR(AW257=6,AW257=7,AW257=10,AW257=11),IF(AX257=1,0,1),0)+1,FALSE)</f>
        <v>#N/A</v>
      </c>
      <c r="BL257" s="35" t="e">
        <f>VLOOKUP(H257,변환표준점수!$AO$8:$BE$16,_xlfn.XMATCH(AU257,변환표준점수!$AP$5:$BE$5)+IF(OR(AW257=3,AW257=6,AW257=8,AW257=9,AW257=10),IF(AX257=1,0,1),0)+1,FALSE)</f>
        <v>#N/A</v>
      </c>
      <c r="BM257" s="35" t="e">
        <f>IF(I257=0,VLOOKUP(K257,변환표준점수!$BU$8:$CF$62,'표점 계산기'!$AW257+1,FALSE),VLOOKUP(I257,변환표준점수!$BH$8:$BS$62,'표점 계산기'!$AW257+1,FALSE))</f>
        <v>#N/A</v>
      </c>
      <c r="BN257" s="35" t="e">
        <f>IF(J257=0,VLOOKUP(L257,변환표준점수!$BU$8:$CF$62,'표점 계산기'!$AW257+1,FALSE),VLOOKUP(J257,변환표준점수!$BH$8:$BS$62,'표점 계산기'!$AW257+1,FALSE))</f>
        <v>#N/A</v>
      </c>
      <c r="BO257" s="35" cm="1">
        <f t="array" ref="BO257">IF(M257=0,0,IF(OR(AW257=3,AW257=4),0,IF(AW257=1,INDEX($DI$7:$DI$15,SUM(IF(M257&lt;$DH$7:$DH$15=TRUE,1,0))+1),VLOOKUP(M257,변환표준점수!$BH$8:$BS$62,'표점 계산기'!AW257+1,FALSE))))</f>
        <v>0</v>
      </c>
      <c r="BP257" s="35" t="e" cm="1">
        <f t="array" ref="BP257">INDEX($DP$24:$EO$31,COLUMN(C252),$AY257)</f>
        <v>#N/A</v>
      </c>
      <c r="BQ257" s="35" t="e" cm="1">
        <f t="array" ref="BQ257">INDEX($DP$24:$EO$31,COLUMN(D252),$AY257)</f>
        <v>#N/A</v>
      </c>
      <c r="BR257" s="35" t="e" cm="1">
        <f t="array" ref="BR257">INDEX($DP$24:$EO$31,COLUMN(E252),$AY257)</f>
        <v>#N/A</v>
      </c>
      <c r="BS257" s="35" t="e" cm="1">
        <f t="array" ref="BS257">INDEX($DP$24:$EO$31,COLUMN(F252),$AY257)</f>
        <v>#N/A</v>
      </c>
      <c r="BT257" s="35" t="e" cm="1">
        <f t="array" ref="BT257">INDEX($DP$24:$EO$31,COLUMN(G252),$AY257)</f>
        <v>#N/A</v>
      </c>
      <c r="BU257" s="35" t="e" cm="1">
        <f t="array" ref="BU257">INDEX($DP$24:$EO$31,COLUMN(H252),$AY257)</f>
        <v>#N/A</v>
      </c>
      <c r="BV257" s="59" t="str" cm="1">
        <f t="array" aca="1" ref="BV257:BZ257" ca="1">IFERROR(ROUND(IF(IFERROR(BF257:BJ257/BF257:BJ257,0)=1,(IFERROR(AZ257:BD257*BP257,0)+IFERROR(BF257:BJ257*BQ257,0)+(SUM(BM257:BO257)-MIN(BM257:BO257))*BR257+BK257*BS257+BL257*BT257)*BU257+BK257*(1-BS257)+BL257*(1-BT257)+IF(AW257=1,BO257,0),""),2),"")</f>
        <v/>
      </c>
      <c r="BW257" s="48" t="str">
        <f ca="1"/>
        <v/>
      </c>
      <c r="BX257" s="48" t="str">
        <f ca="1"/>
        <v/>
      </c>
      <c r="BY257" s="48" t="str">
        <f ca="1"/>
        <v/>
      </c>
      <c r="BZ257" s="60" t="str">
        <f ca="1"/>
        <v/>
      </c>
      <c r="CA257" s="6"/>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6"/>
      <c r="DV257" s="6"/>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row>
    <row r="258" spans="1:162" x14ac:dyDescent="0.3">
      <c r="A258" s="5"/>
      <c r="B258" s="17" t="str">
        <f t="shared" si="74"/>
        <v/>
      </c>
      <c r="C258" s="23"/>
      <c r="D258" s="23"/>
      <c r="E258" s="23"/>
      <c r="F258" s="23"/>
      <c r="G258" s="23"/>
      <c r="H258" s="24"/>
      <c r="I258" s="24"/>
      <c r="J258" s="24"/>
      <c r="K258" s="24"/>
      <c r="L258" s="24"/>
      <c r="M258" s="24"/>
      <c r="N258" s="23"/>
      <c r="O258" s="24"/>
      <c r="P258" s="6"/>
      <c r="Q258" s="65">
        <f t="shared" si="75"/>
        <v>1</v>
      </c>
      <c r="R258" s="6" t="e">
        <f t="shared" si="81"/>
        <v>#N/A</v>
      </c>
      <c r="S258" s="6" t="e">
        <f t="shared" si="82"/>
        <v>#N/A</v>
      </c>
      <c r="T258" s="6" t="e">
        <f t="shared" si="83"/>
        <v>#N/A</v>
      </c>
      <c r="U258" s="6" t="e">
        <f t="shared" si="84"/>
        <v>#N/A</v>
      </c>
      <c r="V258" s="8" cm="1">
        <f t="array" ref="V258">IF(M258=0,0,IF(OR($DV$4=3,$DV$4=4),0,IF($DV$4=1,INDEX($DI$7:$DI$15,SUM(IF(M258&lt;$DH$7:$DH$15=TRUE,1,0))+1),VLOOKUP(M258,$DK$7:$DL$107,2,FALSE))))</f>
        <v>0</v>
      </c>
      <c r="W258" s="6" t="e">
        <f t="shared" si="73"/>
        <v>#N/A</v>
      </c>
      <c r="X258" s="65" cm="1">
        <f t="array" aca="1" ref="X258" ca="1">SUM(IF((IF(E258=0,INDIRECT(_xlfn.CONCAT($CQ$1,MATCH(F258,$CP$7:$CP$100,0)+6)):INDIRECT(_xlfn.CONCAT($CQ$1,MATCH(F258,$CP$7:$CP$100,0)+6+SUM(IF((F258=$CP$7:$CP$59)=TRUE,1,0))-1)),INDIRECT(_xlfn.CONCAT($CM$1,MATCH(E258,$CL$7:$CL$100,0)+6)):INDIRECT(_xlfn.CONCAT($CM$1,MATCH(E258,$CL$7:$CL$100,0)+6+SUM(IF((E258=$CL$7:$CL$59)=TRUE,1,0))-1)))*$S$3*$Q258)=0,0,1))</f>
        <v>2</v>
      </c>
      <c r="Y258" s="65" t="e" cm="1">
        <f t="array" aca="1" ref="Y258" ca="1">SUM(IF((TRANSPOSE(MMULT(MMULT(_xlfn.MUNIT(X258),IF(ROUND(MMULT(IF(E258=0,INDIRECT(_xlfn.CONCAT($CQ$1,MATCH(F258,$CP$7:$CP$100,0)+6)):INDIRECT(_xlfn.CONCAT($CQ$1,MATCH(F258,$CP$7:$CP$100,0)+6+SUM(IF((F258=$CP$7:$CP$59)=TRUE,1,0))-1)),INDIRECT(_xlfn.CONCAT($CM$1,MATCH(E258,$CL$7:$CL$100,0)+6)):INDIRECT(_xlfn.CONCAT($CM$1,MATCH(E258,$CL$7:$CL$100,0)+6+SUM(IF((E258=$CL$7:$CL$59)=TRUE,1,0))-1)))*$S$3*$Q258,1/TRANSPOSE(W258-INDIRECT(_xlfn.CONCAT($CI$1,MATCH(D258,$CH$7:$CH$100,0)+6)):INDIRECT(_xlfn.CONCAT($CI$1,MATCH(D258,$CH$7:$CH$100,0)+6+SUM(IF((D258=$CH$7:$CH$59)=TRUE,1,0))-1))*$R$3)),1)=1,1,0)),W258-INDIRECT(_xlfn.CONCAT($CI$1,MATCH(D258,$CH$7:$CH$100,0)+6)):INDIRECT(_xlfn.CONCAT($CI$1,MATCH(D258,$CH$7:$CH$100,0)+6+SUM(IF((D258=$CH$7:$CH$59)=TRUE,1,0))-1))*$R$3)))=0,0,1))</f>
        <v>#N/A</v>
      </c>
      <c r="Z258" s="65"/>
      <c r="AA258" s="65" t="str" cm="1">
        <f t="array" aca="1" ref="AA258" ca="1">IFERROR(ROUND(IF(_xlfn._xlws.SORT(TRANSPOSE(MMULT(MMULT(_xlfn.MUNIT(X258),IF(ROUND(MMULT(IF(E258=0,IF($DW$4=1,INDIRECT(_xlfn.CONCAT($CY$1,MATCH(F258,$CX$7:$CX$100,0)+6)):INDIRECT(_xlfn.CONCAT($CY$1,MATCH(F258,$CX$7:$CX$100,0)+6+SUM(IF((F258=$CX$7:$CX$59)=TRUE,1,0))-1)),INDIRECT(_xlfn.CONCAT($CQ$1,MATCH(F258,$CP$7:$CP$100,0)+6)):INDIRECT(_xlfn.CONCAT($CQ$1,MATCH(F258,$CP$7:$CP$100,0)+6+SUM(IF((F258=$CP$7:$CP$59)=TRUE,1,0))-1))),IF(OR($DW$4=2,$DW$4=3),INDIRECT(_xlfn.CONCAT($CU$1,MATCH(E258,$CT$7:$CT$100,0)+6)):INDIRECT(_xlfn.CONCAT($CU$1,MATCH(E258,$CT$7:$CT$100,0)+6+SUM(IF((E258=$CT$7:$CT$59)=TRUE,1,0))-1)),INDIRECT(_xlfn.CONCAT($CM$1,MATCH(E258,$CL$7:$CL$100,0)+6)):INDIRECT(_xlfn.CONCAT($CM$1,MATCH(E258,$CL$7:$CL$100,0)+6+SUM(IF((E258=$CL$7:$CL$59)=TRUE,1,0))-1))))*$S$3*IF(AND($DV$4=4,F258=0),1.1,1),1/TRANSPOSE(W258-INDIRECT(_xlfn.CONCAT($CI$1,MATCH(D258,$CH$7:$CH$100,0)+6)):INDIRECT(_xlfn.CONCAT($CI$1,MATCH(D258,$CH$7:$CH$100,0)+6+SUM(IF((D258=$CH$7:$CH$59)=TRUE,1,0))-1))*$R$3)),3)=1,1,0)),W258-INDIRECT(_xlfn.CONCAT($CI$1,MATCH(D258,$CH$7:$CH$100,0)+6)):INDIRECT(_xlfn.CONCAT($CI$1,MATCH(D258,$CH$7:$CH$100,0)+6+SUM(IF((D258=$CH$7:$CH$59)=TRUE,1,0))-1))*$R$3))/($S$3*$Q258),1,-1,TRUE)=0,"",_xlfn._xlws.SORT(TRANSPOSE(MMULT(MMULT(_xlfn.MUNIT(X258),IF(ROUND(MMULT(IF(E258=0,IF($DW$4=1,INDIRECT(_xlfn.CONCAT($CY$1,MATCH(F258,$CX$7:$CX$100,0)+6)):INDIRECT(_xlfn.CONCAT($CY$1,MATCH(F258,$CX$7:$CX$100,0)+6+SUM(IF((F258=$CX$7:$CX$59)=TRUE,1,0))-1)),INDIRECT(_xlfn.CONCAT($CQ$1,MATCH(F258,$CP$7:$CP$100,0)+6)):INDIRECT(_xlfn.CONCAT($CQ$1,MATCH(F258,$CP$7:$CP$100,0)+6+SUM(IF((F258=$CP$7:$CP$59)=TRUE,1,0))-1))),IF(OR($DW$4=2,$DW$4=3),INDIRECT(_xlfn.CONCAT($CU$1,MATCH(E258,$CT$7:$CT$100,0)+6)):INDIRECT(_xlfn.CONCAT($CU$1,MATCH(E258,$CT$7:$CT$100,0)+6+SUM(IF((E258=$CT$7:$CT$59)=TRUE,1,0))-1)),INDIRECT(_xlfn.CONCAT($CM$1,MATCH(E258,$CL$7:$CL$100,0)+6)):INDIRECT(_xlfn.CONCAT($CM$1,MATCH(E258,$CL$7:$CL$100,0)+6+SUM(IF((E258=$CL$7:$CL$59)=TRUE,1,0))-1))))*$S$3*IF(AND($DV$4=4,F258=0),1.1,1),1/TRANSPOSE(W258-INDIRECT(_xlfn.CONCAT($CI$1,MATCH(D258,$CH$7:$CH$100,0)+6)):INDIRECT(_xlfn.CONCAT($CI$1,MATCH(D258,$CH$7:$CH$100,0)+6+SUM(IF((D258=$CH$7:$CH$59)=TRUE,1,0))-1))*$R$3)),3)=1,1,0)),W258-INDIRECT(_xlfn.CONCAT($CI$1,MATCH(D258,$CH$7:$CH$100,0)+6)):INDIRECT(_xlfn.CONCAT($CI$1,MATCH(D258,$CH$7:$CH$100,0)+6+SUM(IF((D258=$CH$7:$CH$59)=TRUE,1,0))-1))*$R$3))/($S$3*$Q258),1,-1,TRUE)),1),"")</f>
        <v/>
      </c>
      <c r="AB258" s="65"/>
      <c r="AC258" s="65"/>
      <c r="AD258" s="65"/>
      <c r="AE258" s="65"/>
      <c r="AF258" s="65"/>
      <c r="AG258" s="65"/>
      <c r="AH258" s="65"/>
      <c r="AI258" s="6"/>
      <c r="AJ258" s="28" t="str">
        <f t="shared" ca="1" si="85"/>
        <v/>
      </c>
      <c r="AK258" s="29" t="str">
        <f t="shared" si="86"/>
        <v/>
      </c>
      <c r="AL258" s="29" t="str">
        <f t="shared" si="87"/>
        <v/>
      </c>
      <c r="AM258" s="29" t="str">
        <f t="shared" si="88"/>
        <v/>
      </c>
      <c r="AN258" s="112" t="str">
        <f t="shared" si="89"/>
        <v/>
      </c>
      <c r="AO258" s="28" t="str">
        <f t="shared" ca="1" si="76"/>
        <v/>
      </c>
      <c r="AP258" s="29" t="str">
        <f t="shared" si="77"/>
        <v/>
      </c>
      <c r="AQ258" s="29" t="str">
        <f t="shared" si="78"/>
        <v/>
      </c>
      <c r="AR258" s="29" t="str">
        <f t="shared" si="79"/>
        <v/>
      </c>
      <c r="AS258" s="30" t="str">
        <f t="shared" si="80"/>
        <v/>
      </c>
      <c r="AT258" s="6"/>
      <c r="AU258" s="20"/>
      <c r="AV258" s="20"/>
      <c r="AW258" s="44">
        <f t="shared" si="90"/>
        <v>12</v>
      </c>
      <c r="AX258" s="35" t="e">
        <f t="shared" si="91"/>
        <v>#N/A</v>
      </c>
      <c r="AY258" s="35" t="e" cm="1">
        <f t="array" ref="AY258">_xlfn.XMATCH(1,IF(IF((AU258=$DP$24:$EO$24)=TRUE,1,0)+IF((AV258=$DP$25:$EO$25)=TRUE,1,0)=2,1,0))</f>
        <v>#N/A</v>
      </c>
      <c r="AZ258" s="35" t="str" cm="1">
        <f t="array" aca="1" ref="AZ258:BD258" ca="1">AJ258:AN258</f>
        <v/>
      </c>
      <c r="BA258" s="35" t="str">
        <f ca="1"/>
        <v/>
      </c>
      <c r="BB258" s="35" t="str">
        <f ca="1"/>
        <v/>
      </c>
      <c r="BC258" s="35" t="str">
        <f ca="1"/>
        <v/>
      </c>
      <c r="BD258" s="35" t="str">
        <f ca="1"/>
        <v/>
      </c>
      <c r="BE258" s="35">
        <f t="shared" si="92"/>
        <v>0</v>
      </c>
      <c r="BF258" s="35" t="e" cm="1">
        <f t="array" ref="BF258">IF(AND(BE258=1,AX258&lt;&gt;1),VLOOKUP(E258,변환표준점수!$H$8:$O$60,_xlfn.XMATCH('표점 계산기'!$AU258,변환표준점수!$I$6:$O$6)+1,FALSE),IF(AND($E258=0,$DW$4=1),INDEX($CQ$7:$CQ$73,SUM(IF(AO258=$CY$7:$CY$59,ROW($A$1:$A$50),0))),IF(AND($E258&lt;&gt;0,$DW$4&lt;&gt;1),INDEX($CM$7:$CM$73,SUM(IF(AO258=$CU$7:$CU$59,ROW($A$1:$A$50),0))),AO258:AS258)))</f>
        <v>#N/A</v>
      </c>
      <c r="BG258" s="35"/>
      <c r="BH258" s="35"/>
      <c r="BI258" s="35"/>
      <c r="BJ258" s="35"/>
      <c r="BK258" s="35" t="e">
        <f>VLOOKUP(G258,변환표준점수!$X$8:$AM$16,_xlfn.XMATCH(AU258,변환표준점수!$Y$5:$AM$5)+IF(OR(AW258=6,AW258=7,AW258=10,AW258=11),IF(AX258=1,0,1),0)+1,FALSE)</f>
        <v>#N/A</v>
      </c>
      <c r="BL258" s="35" t="e">
        <f>VLOOKUP(H258,변환표준점수!$AO$8:$BE$16,_xlfn.XMATCH(AU258,변환표준점수!$AP$5:$BE$5)+IF(OR(AW258=3,AW258=6,AW258=8,AW258=9,AW258=10),IF(AX258=1,0,1),0)+1,FALSE)</f>
        <v>#N/A</v>
      </c>
      <c r="BM258" s="35" t="e">
        <f>IF(I258=0,VLOOKUP(K258,변환표준점수!$BU$8:$CF$62,'표점 계산기'!$AW258+1,FALSE),VLOOKUP(I258,변환표준점수!$BH$8:$BS$62,'표점 계산기'!$AW258+1,FALSE))</f>
        <v>#N/A</v>
      </c>
      <c r="BN258" s="35" t="e">
        <f>IF(J258=0,VLOOKUP(L258,변환표준점수!$BU$8:$CF$62,'표점 계산기'!$AW258+1,FALSE),VLOOKUP(J258,변환표준점수!$BH$8:$BS$62,'표점 계산기'!$AW258+1,FALSE))</f>
        <v>#N/A</v>
      </c>
      <c r="BO258" s="35" cm="1">
        <f t="array" ref="BO258">IF(M258=0,0,IF(OR(AW258=3,AW258=4),0,IF(AW258=1,INDEX($DI$7:$DI$15,SUM(IF(M258&lt;$DH$7:$DH$15=TRUE,1,0))+1),VLOOKUP(M258,변환표준점수!$BH$8:$BS$62,'표점 계산기'!AW258+1,FALSE))))</f>
        <v>0</v>
      </c>
      <c r="BP258" s="35" t="e" cm="1">
        <f t="array" ref="BP258">INDEX($DP$24:$EO$31,COLUMN(C253),$AY258)</f>
        <v>#N/A</v>
      </c>
      <c r="BQ258" s="35" t="e" cm="1">
        <f t="array" ref="BQ258">INDEX($DP$24:$EO$31,COLUMN(D253),$AY258)</f>
        <v>#N/A</v>
      </c>
      <c r="BR258" s="35" t="e" cm="1">
        <f t="array" ref="BR258">INDEX($DP$24:$EO$31,COLUMN(E253),$AY258)</f>
        <v>#N/A</v>
      </c>
      <c r="BS258" s="35" t="e" cm="1">
        <f t="array" ref="BS258">INDEX($DP$24:$EO$31,COLUMN(F253),$AY258)</f>
        <v>#N/A</v>
      </c>
      <c r="BT258" s="35" t="e" cm="1">
        <f t="array" ref="BT258">INDEX($DP$24:$EO$31,COLUMN(G253),$AY258)</f>
        <v>#N/A</v>
      </c>
      <c r="BU258" s="35" t="e" cm="1">
        <f t="array" ref="BU258">INDEX($DP$24:$EO$31,COLUMN(H253),$AY258)</f>
        <v>#N/A</v>
      </c>
      <c r="BV258" s="59" t="str" cm="1">
        <f t="array" aca="1" ref="BV258:BZ258" ca="1">IFERROR(ROUND(IF(IFERROR(BF258:BJ258/BF258:BJ258,0)=1,(IFERROR(AZ258:BD258*BP258,0)+IFERROR(BF258:BJ258*BQ258,0)+(SUM(BM258:BO258)-MIN(BM258:BO258))*BR258+BK258*BS258+BL258*BT258)*BU258+BK258*(1-BS258)+BL258*(1-BT258)+IF(AW258=1,BO258,0),""),2),"")</f>
        <v/>
      </c>
      <c r="BW258" s="48" t="str">
        <f ca="1"/>
        <v/>
      </c>
      <c r="BX258" s="48" t="str">
        <f ca="1"/>
        <v/>
      </c>
      <c r="BY258" s="48" t="str">
        <f ca="1"/>
        <v/>
      </c>
      <c r="BZ258" s="60" t="str">
        <f ca="1"/>
        <v/>
      </c>
      <c r="CA258" s="6"/>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6"/>
      <c r="DV258" s="6"/>
      <c r="DW258" s="5"/>
      <c r="DX258" s="5"/>
      <c r="DY258" s="5"/>
      <c r="DZ258" s="5"/>
      <c r="EA258" s="5"/>
      <c r="EB258" s="5"/>
      <c r="EC258" s="5"/>
      <c r="ED258" s="5"/>
      <c r="EE258" s="5"/>
      <c r="EF258" s="5"/>
      <c r="EG258" s="5"/>
      <c r="EH258" s="5"/>
      <c r="EI258" s="5"/>
      <c r="EJ258" s="5"/>
      <c r="EK258" s="5"/>
      <c r="EL258" s="5"/>
      <c r="EM258" s="5"/>
      <c r="EN258" s="5"/>
      <c r="EO258" s="5"/>
      <c r="EP258" s="5"/>
      <c r="EQ258" s="5"/>
      <c r="ER258" s="5"/>
      <c r="ES258" s="5"/>
      <c r="ET258" s="5"/>
      <c r="EU258" s="5"/>
      <c r="EV258" s="5"/>
      <c r="EW258" s="5"/>
      <c r="EX258" s="5"/>
      <c r="EY258" s="5"/>
      <c r="EZ258" s="5"/>
      <c r="FA258" s="5"/>
      <c r="FB258" s="5"/>
      <c r="FC258" s="5"/>
      <c r="FD258" s="5"/>
      <c r="FE258" s="5"/>
      <c r="FF258" s="5"/>
    </row>
    <row r="259" spans="1:162" x14ac:dyDescent="0.3">
      <c r="A259" s="5"/>
      <c r="B259" s="17" t="str">
        <f t="shared" si="74"/>
        <v/>
      </c>
      <c r="C259" s="23"/>
      <c r="D259" s="23"/>
      <c r="E259" s="23"/>
      <c r="F259" s="23"/>
      <c r="G259" s="23"/>
      <c r="H259" s="24"/>
      <c r="I259" s="24"/>
      <c r="J259" s="24"/>
      <c r="K259" s="24"/>
      <c r="L259" s="24"/>
      <c r="M259" s="24"/>
      <c r="N259" s="23"/>
      <c r="O259" s="24"/>
      <c r="P259" s="6"/>
      <c r="Q259" s="65">
        <f t="shared" si="75"/>
        <v>1</v>
      </c>
      <c r="R259" s="6" t="e">
        <f t="shared" si="81"/>
        <v>#N/A</v>
      </c>
      <c r="S259" s="6" t="e">
        <f t="shared" si="82"/>
        <v>#N/A</v>
      </c>
      <c r="T259" s="6" t="e">
        <f t="shared" si="83"/>
        <v>#N/A</v>
      </c>
      <c r="U259" s="6" t="e">
        <f t="shared" si="84"/>
        <v>#N/A</v>
      </c>
      <c r="V259" s="8" cm="1">
        <f t="array" ref="V259">IF(M259=0,0,IF(OR($DV$4=3,$DV$4=4),0,IF($DV$4=1,INDEX($DI$7:$DI$15,SUM(IF(M259&lt;$DH$7:$DH$15=TRUE,1,0))+1),VLOOKUP(M259,$DK$7:$DL$107,2,FALSE))))</f>
        <v>0</v>
      </c>
      <c r="W259" s="6" t="e">
        <f t="shared" si="73"/>
        <v>#N/A</v>
      </c>
      <c r="X259" s="65" cm="1">
        <f t="array" aca="1" ref="X259" ca="1">SUM(IF((IF(E259=0,INDIRECT(_xlfn.CONCAT($CQ$1,MATCH(F259,$CP$7:$CP$100,0)+6)):INDIRECT(_xlfn.CONCAT($CQ$1,MATCH(F259,$CP$7:$CP$100,0)+6+SUM(IF((F259=$CP$7:$CP$59)=TRUE,1,0))-1)),INDIRECT(_xlfn.CONCAT($CM$1,MATCH(E259,$CL$7:$CL$100,0)+6)):INDIRECT(_xlfn.CONCAT($CM$1,MATCH(E259,$CL$7:$CL$100,0)+6+SUM(IF((E259=$CL$7:$CL$59)=TRUE,1,0))-1)))*$S$3*$Q259)=0,0,1))</f>
        <v>2</v>
      </c>
      <c r="Y259" s="65" t="e" cm="1">
        <f t="array" aca="1" ref="Y259" ca="1">SUM(IF((TRANSPOSE(MMULT(MMULT(_xlfn.MUNIT(X259),IF(ROUND(MMULT(IF(E259=0,INDIRECT(_xlfn.CONCAT($CQ$1,MATCH(F259,$CP$7:$CP$100,0)+6)):INDIRECT(_xlfn.CONCAT($CQ$1,MATCH(F259,$CP$7:$CP$100,0)+6+SUM(IF((F259=$CP$7:$CP$59)=TRUE,1,0))-1)),INDIRECT(_xlfn.CONCAT($CM$1,MATCH(E259,$CL$7:$CL$100,0)+6)):INDIRECT(_xlfn.CONCAT($CM$1,MATCH(E259,$CL$7:$CL$100,0)+6+SUM(IF((E259=$CL$7:$CL$59)=TRUE,1,0))-1)))*$S$3*$Q259,1/TRANSPOSE(W259-INDIRECT(_xlfn.CONCAT($CI$1,MATCH(D259,$CH$7:$CH$100,0)+6)):INDIRECT(_xlfn.CONCAT($CI$1,MATCH(D259,$CH$7:$CH$100,0)+6+SUM(IF((D259=$CH$7:$CH$59)=TRUE,1,0))-1))*$R$3)),1)=1,1,0)),W259-INDIRECT(_xlfn.CONCAT($CI$1,MATCH(D259,$CH$7:$CH$100,0)+6)):INDIRECT(_xlfn.CONCAT($CI$1,MATCH(D259,$CH$7:$CH$100,0)+6+SUM(IF((D259=$CH$7:$CH$59)=TRUE,1,0))-1))*$R$3)))=0,0,1))</f>
        <v>#N/A</v>
      </c>
      <c r="Z259" s="65"/>
      <c r="AA259" s="65" t="str" cm="1">
        <f t="array" aca="1" ref="AA259" ca="1">IFERROR(ROUND(IF(_xlfn._xlws.SORT(TRANSPOSE(MMULT(MMULT(_xlfn.MUNIT(X259),IF(ROUND(MMULT(IF(E259=0,IF($DW$4=1,INDIRECT(_xlfn.CONCAT($CY$1,MATCH(F259,$CX$7:$CX$100,0)+6)):INDIRECT(_xlfn.CONCAT($CY$1,MATCH(F259,$CX$7:$CX$100,0)+6+SUM(IF((F259=$CX$7:$CX$59)=TRUE,1,0))-1)),INDIRECT(_xlfn.CONCAT($CQ$1,MATCH(F259,$CP$7:$CP$100,0)+6)):INDIRECT(_xlfn.CONCAT($CQ$1,MATCH(F259,$CP$7:$CP$100,0)+6+SUM(IF((F259=$CP$7:$CP$59)=TRUE,1,0))-1))),IF(OR($DW$4=2,$DW$4=3),INDIRECT(_xlfn.CONCAT($CU$1,MATCH(E259,$CT$7:$CT$100,0)+6)):INDIRECT(_xlfn.CONCAT($CU$1,MATCH(E259,$CT$7:$CT$100,0)+6+SUM(IF((E259=$CT$7:$CT$59)=TRUE,1,0))-1)),INDIRECT(_xlfn.CONCAT($CM$1,MATCH(E259,$CL$7:$CL$100,0)+6)):INDIRECT(_xlfn.CONCAT($CM$1,MATCH(E259,$CL$7:$CL$100,0)+6+SUM(IF((E259=$CL$7:$CL$59)=TRUE,1,0))-1))))*$S$3*IF(AND($DV$4=4,F259=0),1.1,1),1/TRANSPOSE(W259-INDIRECT(_xlfn.CONCAT($CI$1,MATCH(D259,$CH$7:$CH$100,0)+6)):INDIRECT(_xlfn.CONCAT($CI$1,MATCH(D259,$CH$7:$CH$100,0)+6+SUM(IF((D259=$CH$7:$CH$59)=TRUE,1,0))-1))*$R$3)),3)=1,1,0)),W259-INDIRECT(_xlfn.CONCAT($CI$1,MATCH(D259,$CH$7:$CH$100,0)+6)):INDIRECT(_xlfn.CONCAT($CI$1,MATCH(D259,$CH$7:$CH$100,0)+6+SUM(IF((D259=$CH$7:$CH$59)=TRUE,1,0))-1))*$R$3))/($S$3*$Q259),1,-1,TRUE)=0,"",_xlfn._xlws.SORT(TRANSPOSE(MMULT(MMULT(_xlfn.MUNIT(X259),IF(ROUND(MMULT(IF(E259=0,IF($DW$4=1,INDIRECT(_xlfn.CONCAT($CY$1,MATCH(F259,$CX$7:$CX$100,0)+6)):INDIRECT(_xlfn.CONCAT($CY$1,MATCH(F259,$CX$7:$CX$100,0)+6+SUM(IF((F259=$CX$7:$CX$59)=TRUE,1,0))-1)),INDIRECT(_xlfn.CONCAT($CQ$1,MATCH(F259,$CP$7:$CP$100,0)+6)):INDIRECT(_xlfn.CONCAT($CQ$1,MATCH(F259,$CP$7:$CP$100,0)+6+SUM(IF((F259=$CP$7:$CP$59)=TRUE,1,0))-1))),IF(OR($DW$4=2,$DW$4=3),INDIRECT(_xlfn.CONCAT($CU$1,MATCH(E259,$CT$7:$CT$100,0)+6)):INDIRECT(_xlfn.CONCAT($CU$1,MATCH(E259,$CT$7:$CT$100,0)+6+SUM(IF((E259=$CT$7:$CT$59)=TRUE,1,0))-1)),INDIRECT(_xlfn.CONCAT($CM$1,MATCH(E259,$CL$7:$CL$100,0)+6)):INDIRECT(_xlfn.CONCAT($CM$1,MATCH(E259,$CL$7:$CL$100,0)+6+SUM(IF((E259=$CL$7:$CL$59)=TRUE,1,0))-1))))*$S$3*IF(AND($DV$4=4,F259=0),1.1,1),1/TRANSPOSE(W259-INDIRECT(_xlfn.CONCAT($CI$1,MATCH(D259,$CH$7:$CH$100,0)+6)):INDIRECT(_xlfn.CONCAT($CI$1,MATCH(D259,$CH$7:$CH$100,0)+6+SUM(IF((D259=$CH$7:$CH$59)=TRUE,1,0))-1))*$R$3)),3)=1,1,0)),W259-INDIRECT(_xlfn.CONCAT($CI$1,MATCH(D259,$CH$7:$CH$100,0)+6)):INDIRECT(_xlfn.CONCAT($CI$1,MATCH(D259,$CH$7:$CH$100,0)+6+SUM(IF((D259=$CH$7:$CH$59)=TRUE,1,0))-1))*$R$3))/($S$3*$Q259),1,-1,TRUE)),1),"")</f>
        <v/>
      </c>
      <c r="AB259" s="65"/>
      <c r="AC259" s="65"/>
      <c r="AD259" s="65"/>
      <c r="AE259" s="65"/>
      <c r="AF259" s="65"/>
      <c r="AG259" s="65"/>
      <c r="AH259" s="65"/>
      <c r="AI259" s="6"/>
      <c r="AJ259" s="28" t="str">
        <f t="shared" ca="1" si="85"/>
        <v/>
      </c>
      <c r="AK259" s="29" t="str">
        <f t="shared" si="86"/>
        <v/>
      </c>
      <c r="AL259" s="29" t="str">
        <f t="shared" si="87"/>
        <v/>
      </c>
      <c r="AM259" s="29" t="str">
        <f t="shared" si="88"/>
        <v/>
      </c>
      <c r="AN259" s="112" t="str">
        <f t="shared" si="89"/>
        <v/>
      </c>
      <c r="AO259" s="28" t="str">
        <f t="shared" ca="1" si="76"/>
        <v/>
      </c>
      <c r="AP259" s="29" t="str">
        <f t="shared" si="77"/>
        <v/>
      </c>
      <c r="AQ259" s="29" t="str">
        <f t="shared" si="78"/>
        <v/>
      </c>
      <c r="AR259" s="29" t="str">
        <f t="shared" si="79"/>
        <v/>
      </c>
      <c r="AS259" s="30" t="str">
        <f t="shared" si="80"/>
        <v/>
      </c>
      <c r="AT259" s="6"/>
      <c r="AU259" s="20"/>
      <c r="AV259" s="20"/>
      <c r="AW259" s="44">
        <f t="shared" si="90"/>
        <v>12</v>
      </c>
      <c r="AX259" s="35" t="e">
        <f t="shared" si="91"/>
        <v>#N/A</v>
      </c>
      <c r="AY259" s="35" t="e" cm="1">
        <f t="array" ref="AY259">_xlfn.XMATCH(1,IF(IF((AU259=$DP$24:$EO$24)=TRUE,1,0)+IF((AV259=$DP$25:$EO$25)=TRUE,1,0)=2,1,0))</f>
        <v>#N/A</v>
      </c>
      <c r="AZ259" s="35" t="str" cm="1">
        <f t="array" aca="1" ref="AZ259:BD259" ca="1">AJ259:AN259</f>
        <v/>
      </c>
      <c r="BA259" s="35" t="str">
        <f ca="1"/>
        <v/>
      </c>
      <c r="BB259" s="35" t="str">
        <f ca="1"/>
        <v/>
      </c>
      <c r="BC259" s="35" t="str">
        <f ca="1"/>
        <v/>
      </c>
      <c r="BD259" s="35" t="str">
        <f ca="1"/>
        <v/>
      </c>
      <c r="BE259" s="35">
        <f t="shared" si="92"/>
        <v>0</v>
      </c>
      <c r="BF259" s="35" t="e" cm="1">
        <f t="array" ref="BF259">IF(AND(BE259=1,AX259&lt;&gt;1),VLOOKUP(E259,변환표준점수!$H$8:$O$60,_xlfn.XMATCH('표점 계산기'!$AU259,변환표준점수!$I$6:$O$6)+1,FALSE),IF(AND($E259=0,$DW$4=1),INDEX($CQ$7:$CQ$73,SUM(IF(AO259=$CY$7:$CY$59,ROW($A$1:$A$50),0))),IF(AND($E259&lt;&gt;0,$DW$4&lt;&gt;1),INDEX($CM$7:$CM$73,SUM(IF(AO259=$CU$7:$CU$59,ROW($A$1:$A$50),0))),AO259:AS259)))</f>
        <v>#N/A</v>
      </c>
      <c r="BG259" s="35"/>
      <c r="BH259" s="35"/>
      <c r="BI259" s="35"/>
      <c r="BJ259" s="35"/>
      <c r="BK259" s="35" t="e">
        <f>VLOOKUP(G259,변환표준점수!$X$8:$AM$16,_xlfn.XMATCH(AU259,변환표준점수!$Y$5:$AM$5)+IF(OR(AW259=6,AW259=7,AW259=10,AW259=11),IF(AX259=1,0,1),0)+1,FALSE)</f>
        <v>#N/A</v>
      </c>
      <c r="BL259" s="35" t="e">
        <f>VLOOKUP(H259,변환표준점수!$AO$8:$BE$16,_xlfn.XMATCH(AU259,변환표준점수!$AP$5:$BE$5)+IF(OR(AW259=3,AW259=6,AW259=8,AW259=9,AW259=10),IF(AX259=1,0,1),0)+1,FALSE)</f>
        <v>#N/A</v>
      </c>
      <c r="BM259" s="35" t="e">
        <f>IF(I259=0,VLOOKUP(K259,변환표준점수!$BU$8:$CF$62,'표점 계산기'!$AW259+1,FALSE),VLOOKUP(I259,변환표준점수!$BH$8:$BS$62,'표점 계산기'!$AW259+1,FALSE))</f>
        <v>#N/A</v>
      </c>
      <c r="BN259" s="35" t="e">
        <f>IF(J259=0,VLOOKUP(L259,변환표준점수!$BU$8:$CF$62,'표점 계산기'!$AW259+1,FALSE),VLOOKUP(J259,변환표준점수!$BH$8:$BS$62,'표점 계산기'!$AW259+1,FALSE))</f>
        <v>#N/A</v>
      </c>
      <c r="BO259" s="35" cm="1">
        <f t="array" ref="BO259">IF(M259=0,0,IF(OR(AW259=3,AW259=4),0,IF(AW259=1,INDEX($DI$7:$DI$15,SUM(IF(M259&lt;$DH$7:$DH$15=TRUE,1,0))+1),VLOOKUP(M259,변환표준점수!$BH$8:$BS$62,'표점 계산기'!AW259+1,FALSE))))</f>
        <v>0</v>
      </c>
      <c r="BP259" s="35" t="e" cm="1">
        <f t="array" ref="BP259">INDEX($DP$24:$EO$31,COLUMN(C254),$AY259)</f>
        <v>#N/A</v>
      </c>
      <c r="BQ259" s="35" t="e" cm="1">
        <f t="array" ref="BQ259">INDEX($DP$24:$EO$31,COLUMN(D254),$AY259)</f>
        <v>#N/A</v>
      </c>
      <c r="BR259" s="35" t="e" cm="1">
        <f t="array" ref="BR259">INDEX($DP$24:$EO$31,COLUMN(E254),$AY259)</f>
        <v>#N/A</v>
      </c>
      <c r="BS259" s="35" t="e" cm="1">
        <f t="array" ref="BS259">INDEX($DP$24:$EO$31,COLUMN(F254),$AY259)</f>
        <v>#N/A</v>
      </c>
      <c r="BT259" s="35" t="e" cm="1">
        <f t="array" ref="BT259">INDEX($DP$24:$EO$31,COLUMN(G254),$AY259)</f>
        <v>#N/A</v>
      </c>
      <c r="BU259" s="35" t="e" cm="1">
        <f t="array" ref="BU259">INDEX($DP$24:$EO$31,COLUMN(H254),$AY259)</f>
        <v>#N/A</v>
      </c>
      <c r="BV259" s="59" t="str" cm="1">
        <f t="array" aca="1" ref="BV259:BZ259" ca="1">IFERROR(ROUND(IF(IFERROR(BF259:BJ259/BF259:BJ259,0)=1,(IFERROR(AZ259:BD259*BP259,0)+IFERROR(BF259:BJ259*BQ259,0)+(SUM(BM259:BO259)-MIN(BM259:BO259))*BR259+BK259*BS259+BL259*BT259)*BU259+BK259*(1-BS259)+BL259*(1-BT259)+IF(AW259=1,BO259,0),""),2),"")</f>
        <v/>
      </c>
      <c r="BW259" s="48" t="str">
        <f ca="1"/>
        <v/>
      </c>
      <c r="BX259" s="48" t="str">
        <f ca="1"/>
        <v/>
      </c>
      <c r="BY259" s="48" t="str">
        <f ca="1"/>
        <v/>
      </c>
      <c r="BZ259" s="60" t="str">
        <f ca="1"/>
        <v/>
      </c>
      <c r="CA259" s="6"/>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6"/>
      <c r="DV259" s="6"/>
      <c r="DW259" s="5"/>
      <c r="DX259" s="5"/>
      <c r="DY259" s="5"/>
      <c r="DZ259" s="5"/>
      <c r="EA259" s="5"/>
      <c r="EB259" s="5"/>
      <c r="EC259" s="5"/>
      <c r="ED259" s="5"/>
      <c r="EE259" s="5"/>
      <c r="EF259" s="5"/>
      <c r="EG259" s="5"/>
      <c r="EH259" s="5"/>
      <c r="EI259" s="5"/>
      <c r="EJ259" s="5"/>
      <c r="EK259" s="5"/>
      <c r="EL259" s="5"/>
      <c r="EM259" s="5"/>
      <c r="EN259" s="5"/>
      <c r="EO259" s="5"/>
      <c r="EP259" s="5"/>
      <c r="EQ259" s="5"/>
      <c r="ER259" s="5"/>
      <c r="ES259" s="5"/>
      <c r="ET259" s="5"/>
      <c r="EU259" s="5"/>
      <c r="EV259" s="5"/>
      <c r="EW259" s="5"/>
      <c r="EX259" s="5"/>
      <c r="EY259" s="5"/>
      <c r="EZ259" s="5"/>
      <c r="FA259" s="5"/>
      <c r="FB259" s="5"/>
      <c r="FC259" s="5"/>
      <c r="FD259" s="5"/>
      <c r="FE259" s="5"/>
      <c r="FF259" s="5"/>
    </row>
    <row r="260" spans="1:162" x14ac:dyDescent="0.3">
      <c r="A260" s="5"/>
      <c r="B260" s="17" t="str">
        <f t="shared" si="74"/>
        <v/>
      </c>
      <c r="C260" s="23"/>
      <c r="D260" s="23"/>
      <c r="E260" s="23"/>
      <c r="F260" s="23"/>
      <c r="G260" s="23"/>
      <c r="H260" s="24"/>
      <c r="I260" s="24"/>
      <c r="J260" s="24"/>
      <c r="K260" s="24"/>
      <c r="L260" s="24"/>
      <c r="M260" s="24"/>
      <c r="N260" s="23"/>
      <c r="O260" s="24"/>
      <c r="P260" s="6"/>
      <c r="Q260" s="65">
        <f t="shared" si="75"/>
        <v>1</v>
      </c>
      <c r="R260" s="6" t="e">
        <f t="shared" si="81"/>
        <v>#N/A</v>
      </c>
      <c r="S260" s="6" t="e">
        <f t="shared" si="82"/>
        <v>#N/A</v>
      </c>
      <c r="T260" s="6" t="e">
        <f t="shared" si="83"/>
        <v>#N/A</v>
      </c>
      <c r="U260" s="6" t="e">
        <f t="shared" si="84"/>
        <v>#N/A</v>
      </c>
      <c r="V260" s="8" cm="1">
        <f t="array" ref="V260">IF(M260=0,0,IF(OR($DV$4=3,$DV$4=4),0,IF($DV$4=1,INDEX($DI$7:$DI$15,SUM(IF(M260&lt;$DH$7:$DH$15=TRUE,1,0))+1),VLOOKUP(M260,$DK$7:$DL$107,2,FALSE))))</f>
        <v>0</v>
      </c>
      <c r="W260" s="6" t="e">
        <f t="shared" si="73"/>
        <v>#N/A</v>
      </c>
      <c r="X260" s="65" cm="1">
        <f t="array" aca="1" ref="X260" ca="1">SUM(IF((IF(E260=0,INDIRECT(_xlfn.CONCAT($CQ$1,MATCH(F260,$CP$7:$CP$100,0)+6)):INDIRECT(_xlfn.CONCAT($CQ$1,MATCH(F260,$CP$7:$CP$100,0)+6+SUM(IF((F260=$CP$7:$CP$59)=TRUE,1,0))-1)),INDIRECT(_xlfn.CONCAT($CM$1,MATCH(E260,$CL$7:$CL$100,0)+6)):INDIRECT(_xlfn.CONCAT($CM$1,MATCH(E260,$CL$7:$CL$100,0)+6+SUM(IF((E260=$CL$7:$CL$59)=TRUE,1,0))-1)))*$S$3*$Q260)=0,0,1))</f>
        <v>2</v>
      </c>
      <c r="Y260" s="65" t="e" cm="1">
        <f t="array" aca="1" ref="Y260" ca="1">SUM(IF((TRANSPOSE(MMULT(MMULT(_xlfn.MUNIT(X260),IF(ROUND(MMULT(IF(E260=0,INDIRECT(_xlfn.CONCAT($CQ$1,MATCH(F260,$CP$7:$CP$100,0)+6)):INDIRECT(_xlfn.CONCAT($CQ$1,MATCH(F260,$CP$7:$CP$100,0)+6+SUM(IF((F260=$CP$7:$CP$59)=TRUE,1,0))-1)),INDIRECT(_xlfn.CONCAT($CM$1,MATCH(E260,$CL$7:$CL$100,0)+6)):INDIRECT(_xlfn.CONCAT($CM$1,MATCH(E260,$CL$7:$CL$100,0)+6+SUM(IF((E260=$CL$7:$CL$59)=TRUE,1,0))-1)))*$S$3*$Q260,1/TRANSPOSE(W260-INDIRECT(_xlfn.CONCAT($CI$1,MATCH(D260,$CH$7:$CH$100,0)+6)):INDIRECT(_xlfn.CONCAT($CI$1,MATCH(D260,$CH$7:$CH$100,0)+6+SUM(IF((D260=$CH$7:$CH$59)=TRUE,1,0))-1))*$R$3)),1)=1,1,0)),W260-INDIRECT(_xlfn.CONCAT($CI$1,MATCH(D260,$CH$7:$CH$100,0)+6)):INDIRECT(_xlfn.CONCAT($CI$1,MATCH(D260,$CH$7:$CH$100,0)+6+SUM(IF((D260=$CH$7:$CH$59)=TRUE,1,0))-1))*$R$3)))=0,0,1))</f>
        <v>#N/A</v>
      </c>
      <c r="Z260" s="65"/>
      <c r="AA260" s="65" t="str" cm="1">
        <f t="array" aca="1" ref="AA260" ca="1">IFERROR(ROUND(IF(_xlfn._xlws.SORT(TRANSPOSE(MMULT(MMULT(_xlfn.MUNIT(X260),IF(ROUND(MMULT(IF(E260=0,IF($DW$4=1,INDIRECT(_xlfn.CONCAT($CY$1,MATCH(F260,$CX$7:$CX$100,0)+6)):INDIRECT(_xlfn.CONCAT($CY$1,MATCH(F260,$CX$7:$CX$100,0)+6+SUM(IF((F260=$CX$7:$CX$59)=TRUE,1,0))-1)),INDIRECT(_xlfn.CONCAT($CQ$1,MATCH(F260,$CP$7:$CP$100,0)+6)):INDIRECT(_xlfn.CONCAT($CQ$1,MATCH(F260,$CP$7:$CP$100,0)+6+SUM(IF((F260=$CP$7:$CP$59)=TRUE,1,0))-1))),IF(OR($DW$4=2,$DW$4=3),INDIRECT(_xlfn.CONCAT($CU$1,MATCH(E260,$CT$7:$CT$100,0)+6)):INDIRECT(_xlfn.CONCAT($CU$1,MATCH(E260,$CT$7:$CT$100,0)+6+SUM(IF((E260=$CT$7:$CT$59)=TRUE,1,0))-1)),INDIRECT(_xlfn.CONCAT($CM$1,MATCH(E260,$CL$7:$CL$100,0)+6)):INDIRECT(_xlfn.CONCAT($CM$1,MATCH(E260,$CL$7:$CL$100,0)+6+SUM(IF((E260=$CL$7:$CL$59)=TRUE,1,0))-1))))*$S$3*IF(AND($DV$4=4,F260=0),1.1,1),1/TRANSPOSE(W260-INDIRECT(_xlfn.CONCAT($CI$1,MATCH(D260,$CH$7:$CH$100,0)+6)):INDIRECT(_xlfn.CONCAT($CI$1,MATCH(D260,$CH$7:$CH$100,0)+6+SUM(IF((D260=$CH$7:$CH$59)=TRUE,1,0))-1))*$R$3)),3)=1,1,0)),W260-INDIRECT(_xlfn.CONCAT($CI$1,MATCH(D260,$CH$7:$CH$100,0)+6)):INDIRECT(_xlfn.CONCAT($CI$1,MATCH(D260,$CH$7:$CH$100,0)+6+SUM(IF((D260=$CH$7:$CH$59)=TRUE,1,0))-1))*$R$3))/($S$3*$Q260),1,-1,TRUE)=0,"",_xlfn._xlws.SORT(TRANSPOSE(MMULT(MMULT(_xlfn.MUNIT(X260),IF(ROUND(MMULT(IF(E260=0,IF($DW$4=1,INDIRECT(_xlfn.CONCAT($CY$1,MATCH(F260,$CX$7:$CX$100,0)+6)):INDIRECT(_xlfn.CONCAT($CY$1,MATCH(F260,$CX$7:$CX$100,0)+6+SUM(IF((F260=$CX$7:$CX$59)=TRUE,1,0))-1)),INDIRECT(_xlfn.CONCAT($CQ$1,MATCH(F260,$CP$7:$CP$100,0)+6)):INDIRECT(_xlfn.CONCAT($CQ$1,MATCH(F260,$CP$7:$CP$100,0)+6+SUM(IF((F260=$CP$7:$CP$59)=TRUE,1,0))-1))),IF(OR($DW$4=2,$DW$4=3),INDIRECT(_xlfn.CONCAT($CU$1,MATCH(E260,$CT$7:$CT$100,0)+6)):INDIRECT(_xlfn.CONCAT($CU$1,MATCH(E260,$CT$7:$CT$100,0)+6+SUM(IF((E260=$CT$7:$CT$59)=TRUE,1,0))-1)),INDIRECT(_xlfn.CONCAT($CM$1,MATCH(E260,$CL$7:$CL$100,0)+6)):INDIRECT(_xlfn.CONCAT($CM$1,MATCH(E260,$CL$7:$CL$100,0)+6+SUM(IF((E260=$CL$7:$CL$59)=TRUE,1,0))-1))))*$S$3*IF(AND($DV$4=4,F260=0),1.1,1),1/TRANSPOSE(W260-INDIRECT(_xlfn.CONCAT($CI$1,MATCH(D260,$CH$7:$CH$100,0)+6)):INDIRECT(_xlfn.CONCAT($CI$1,MATCH(D260,$CH$7:$CH$100,0)+6+SUM(IF((D260=$CH$7:$CH$59)=TRUE,1,0))-1))*$R$3)),3)=1,1,0)),W260-INDIRECT(_xlfn.CONCAT($CI$1,MATCH(D260,$CH$7:$CH$100,0)+6)):INDIRECT(_xlfn.CONCAT($CI$1,MATCH(D260,$CH$7:$CH$100,0)+6+SUM(IF((D260=$CH$7:$CH$59)=TRUE,1,0))-1))*$R$3))/($S$3*$Q260),1,-1,TRUE)),1),"")</f>
        <v/>
      </c>
      <c r="AB260" s="65"/>
      <c r="AC260" s="65"/>
      <c r="AD260" s="65"/>
      <c r="AE260" s="65"/>
      <c r="AF260" s="65"/>
      <c r="AG260" s="65"/>
      <c r="AH260" s="65"/>
      <c r="AI260" s="6"/>
      <c r="AJ260" s="28" t="str">
        <f t="shared" ca="1" si="85"/>
        <v/>
      </c>
      <c r="AK260" s="29" t="str">
        <f t="shared" si="86"/>
        <v/>
      </c>
      <c r="AL260" s="29" t="str">
        <f t="shared" si="87"/>
        <v/>
      </c>
      <c r="AM260" s="29" t="str">
        <f t="shared" si="88"/>
        <v/>
      </c>
      <c r="AN260" s="112" t="str">
        <f t="shared" si="89"/>
        <v/>
      </c>
      <c r="AO260" s="28" t="str">
        <f t="shared" ca="1" si="76"/>
        <v/>
      </c>
      <c r="AP260" s="29" t="str">
        <f t="shared" si="77"/>
        <v/>
      </c>
      <c r="AQ260" s="29" t="str">
        <f t="shared" si="78"/>
        <v/>
      </c>
      <c r="AR260" s="29" t="str">
        <f t="shared" si="79"/>
        <v/>
      </c>
      <c r="AS260" s="30" t="str">
        <f t="shared" si="80"/>
        <v/>
      </c>
      <c r="AT260" s="6"/>
      <c r="AU260" s="20"/>
      <c r="AV260" s="20"/>
      <c r="AW260" s="44">
        <f t="shared" si="90"/>
        <v>12</v>
      </c>
      <c r="AX260" s="35" t="e">
        <f t="shared" si="91"/>
        <v>#N/A</v>
      </c>
      <c r="AY260" s="35" t="e" cm="1">
        <f t="array" ref="AY260">_xlfn.XMATCH(1,IF(IF((AU260=$DP$24:$EO$24)=TRUE,1,0)+IF((AV260=$DP$25:$EO$25)=TRUE,1,0)=2,1,0))</f>
        <v>#N/A</v>
      </c>
      <c r="AZ260" s="35" t="str" cm="1">
        <f t="array" aca="1" ref="AZ260:BD260" ca="1">AJ260:AN260</f>
        <v/>
      </c>
      <c r="BA260" s="35" t="str">
        <f ca="1"/>
        <v/>
      </c>
      <c r="BB260" s="35" t="str">
        <f ca="1"/>
        <v/>
      </c>
      <c r="BC260" s="35" t="str">
        <f ca="1"/>
        <v/>
      </c>
      <c r="BD260" s="35" t="str">
        <f ca="1"/>
        <v/>
      </c>
      <c r="BE260" s="35">
        <f t="shared" si="92"/>
        <v>0</v>
      </c>
      <c r="BF260" s="35" t="e" cm="1">
        <f t="array" ref="BF260">IF(AND(BE260=1,AX260&lt;&gt;1),VLOOKUP(E260,변환표준점수!$H$8:$O$60,_xlfn.XMATCH('표점 계산기'!$AU260,변환표준점수!$I$6:$O$6)+1,FALSE),IF(AND($E260=0,$DW$4=1),INDEX($CQ$7:$CQ$73,SUM(IF(AO260=$CY$7:$CY$59,ROW($A$1:$A$50),0))),IF(AND($E260&lt;&gt;0,$DW$4&lt;&gt;1),INDEX($CM$7:$CM$73,SUM(IF(AO260=$CU$7:$CU$59,ROW($A$1:$A$50),0))),AO260:AS260)))</f>
        <v>#N/A</v>
      </c>
      <c r="BG260" s="35"/>
      <c r="BH260" s="35"/>
      <c r="BI260" s="35"/>
      <c r="BJ260" s="35"/>
      <c r="BK260" s="35" t="e">
        <f>VLOOKUP(G260,변환표준점수!$X$8:$AM$16,_xlfn.XMATCH(AU260,변환표준점수!$Y$5:$AM$5)+IF(OR(AW260=6,AW260=7,AW260=10,AW260=11),IF(AX260=1,0,1),0)+1,FALSE)</f>
        <v>#N/A</v>
      </c>
      <c r="BL260" s="35" t="e">
        <f>VLOOKUP(H260,변환표준점수!$AO$8:$BE$16,_xlfn.XMATCH(AU260,변환표준점수!$AP$5:$BE$5)+IF(OR(AW260=3,AW260=6,AW260=8,AW260=9,AW260=10),IF(AX260=1,0,1),0)+1,FALSE)</f>
        <v>#N/A</v>
      </c>
      <c r="BM260" s="35" t="e">
        <f>IF(I260=0,VLOOKUP(K260,변환표준점수!$BU$8:$CF$62,'표점 계산기'!$AW260+1,FALSE),VLOOKUP(I260,변환표준점수!$BH$8:$BS$62,'표점 계산기'!$AW260+1,FALSE))</f>
        <v>#N/A</v>
      </c>
      <c r="BN260" s="35" t="e">
        <f>IF(J260=0,VLOOKUP(L260,변환표준점수!$BU$8:$CF$62,'표점 계산기'!$AW260+1,FALSE),VLOOKUP(J260,변환표준점수!$BH$8:$BS$62,'표점 계산기'!$AW260+1,FALSE))</f>
        <v>#N/A</v>
      </c>
      <c r="BO260" s="35" cm="1">
        <f t="array" ref="BO260">IF(M260=0,0,IF(OR(AW260=3,AW260=4),0,IF(AW260=1,INDEX($DI$7:$DI$15,SUM(IF(M260&lt;$DH$7:$DH$15=TRUE,1,0))+1),VLOOKUP(M260,변환표준점수!$BH$8:$BS$62,'표점 계산기'!AW260+1,FALSE))))</f>
        <v>0</v>
      </c>
      <c r="BP260" s="35" t="e" cm="1">
        <f t="array" ref="BP260">INDEX($DP$24:$EO$31,COLUMN(C255),$AY260)</f>
        <v>#N/A</v>
      </c>
      <c r="BQ260" s="35" t="e" cm="1">
        <f t="array" ref="BQ260">INDEX($DP$24:$EO$31,COLUMN(D255),$AY260)</f>
        <v>#N/A</v>
      </c>
      <c r="BR260" s="35" t="e" cm="1">
        <f t="array" ref="BR260">INDEX($DP$24:$EO$31,COLUMN(E255),$AY260)</f>
        <v>#N/A</v>
      </c>
      <c r="BS260" s="35" t="e" cm="1">
        <f t="array" ref="BS260">INDEX($DP$24:$EO$31,COLUMN(F255),$AY260)</f>
        <v>#N/A</v>
      </c>
      <c r="BT260" s="35" t="e" cm="1">
        <f t="array" ref="BT260">INDEX($DP$24:$EO$31,COLUMN(G255),$AY260)</f>
        <v>#N/A</v>
      </c>
      <c r="BU260" s="35" t="e" cm="1">
        <f t="array" ref="BU260">INDEX($DP$24:$EO$31,COLUMN(H255),$AY260)</f>
        <v>#N/A</v>
      </c>
      <c r="BV260" s="59" t="str" cm="1">
        <f t="array" aca="1" ref="BV260:BZ260" ca="1">IFERROR(ROUND(IF(IFERROR(BF260:BJ260/BF260:BJ260,0)=1,(IFERROR(AZ260:BD260*BP260,0)+IFERROR(BF260:BJ260*BQ260,0)+(SUM(BM260:BO260)-MIN(BM260:BO260))*BR260+BK260*BS260+BL260*BT260)*BU260+BK260*(1-BS260)+BL260*(1-BT260)+IF(AW260=1,BO260,0),""),2),"")</f>
        <v/>
      </c>
      <c r="BW260" s="48" t="str">
        <f ca="1"/>
        <v/>
      </c>
      <c r="BX260" s="48" t="str">
        <f ca="1"/>
        <v/>
      </c>
      <c r="BY260" s="48" t="str">
        <f ca="1"/>
        <v/>
      </c>
      <c r="BZ260" s="60" t="str">
        <f ca="1"/>
        <v/>
      </c>
      <c r="CA260" s="6"/>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6"/>
      <c r="DV260" s="6"/>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row>
    <row r="261" spans="1:162" x14ac:dyDescent="0.3">
      <c r="A261" s="5"/>
      <c r="B261" s="17" t="str">
        <f t="shared" si="74"/>
        <v/>
      </c>
      <c r="C261" s="23"/>
      <c r="D261" s="23"/>
      <c r="E261" s="23"/>
      <c r="F261" s="23"/>
      <c r="G261" s="23"/>
      <c r="H261" s="24"/>
      <c r="I261" s="24"/>
      <c r="J261" s="24"/>
      <c r="K261" s="24"/>
      <c r="L261" s="24"/>
      <c r="M261" s="24"/>
      <c r="N261" s="23"/>
      <c r="O261" s="24"/>
      <c r="P261" s="6"/>
      <c r="Q261" s="65">
        <f t="shared" si="75"/>
        <v>1</v>
      </c>
      <c r="R261" s="6" t="e">
        <f t="shared" si="81"/>
        <v>#N/A</v>
      </c>
      <c r="S261" s="6" t="e">
        <f t="shared" si="82"/>
        <v>#N/A</v>
      </c>
      <c r="T261" s="6" t="e">
        <f t="shared" si="83"/>
        <v>#N/A</v>
      </c>
      <c r="U261" s="6" t="e">
        <f t="shared" si="84"/>
        <v>#N/A</v>
      </c>
      <c r="V261" s="8" cm="1">
        <f t="array" ref="V261">IF(M261=0,0,IF(OR($DV$4=3,$DV$4=4),0,IF($DV$4=1,INDEX($DI$7:$DI$15,SUM(IF(M261&lt;$DH$7:$DH$15=TRUE,1,0))+1),VLOOKUP(M261,$DK$7:$DL$107,2,FALSE))))</f>
        <v>0</v>
      </c>
      <c r="W261" s="6" t="e">
        <f t="shared" si="73"/>
        <v>#N/A</v>
      </c>
      <c r="X261" s="65" cm="1">
        <f t="array" aca="1" ref="X261" ca="1">SUM(IF((IF(E261=0,INDIRECT(_xlfn.CONCAT($CQ$1,MATCH(F261,$CP$7:$CP$100,0)+6)):INDIRECT(_xlfn.CONCAT($CQ$1,MATCH(F261,$CP$7:$CP$100,0)+6+SUM(IF((F261=$CP$7:$CP$59)=TRUE,1,0))-1)),INDIRECT(_xlfn.CONCAT($CM$1,MATCH(E261,$CL$7:$CL$100,0)+6)):INDIRECT(_xlfn.CONCAT($CM$1,MATCH(E261,$CL$7:$CL$100,0)+6+SUM(IF((E261=$CL$7:$CL$59)=TRUE,1,0))-1)))*$S$3*$Q261)=0,0,1))</f>
        <v>2</v>
      </c>
      <c r="Y261" s="65" t="e" cm="1">
        <f t="array" aca="1" ref="Y261" ca="1">SUM(IF((TRANSPOSE(MMULT(MMULT(_xlfn.MUNIT(X261),IF(ROUND(MMULT(IF(E261=0,INDIRECT(_xlfn.CONCAT($CQ$1,MATCH(F261,$CP$7:$CP$100,0)+6)):INDIRECT(_xlfn.CONCAT($CQ$1,MATCH(F261,$CP$7:$CP$100,0)+6+SUM(IF((F261=$CP$7:$CP$59)=TRUE,1,0))-1)),INDIRECT(_xlfn.CONCAT($CM$1,MATCH(E261,$CL$7:$CL$100,0)+6)):INDIRECT(_xlfn.CONCAT($CM$1,MATCH(E261,$CL$7:$CL$100,0)+6+SUM(IF((E261=$CL$7:$CL$59)=TRUE,1,0))-1)))*$S$3*$Q261,1/TRANSPOSE(W261-INDIRECT(_xlfn.CONCAT($CI$1,MATCH(D261,$CH$7:$CH$100,0)+6)):INDIRECT(_xlfn.CONCAT($CI$1,MATCH(D261,$CH$7:$CH$100,0)+6+SUM(IF((D261=$CH$7:$CH$59)=TRUE,1,0))-1))*$R$3)),1)=1,1,0)),W261-INDIRECT(_xlfn.CONCAT($CI$1,MATCH(D261,$CH$7:$CH$100,0)+6)):INDIRECT(_xlfn.CONCAT($CI$1,MATCH(D261,$CH$7:$CH$100,0)+6+SUM(IF((D261=$CH$7:$CH$59)=TRUE,1,0))-1))*$R$3)))=0,0,1))</f>
        <v>#N/A</v>
      </c>
      <c r="Z261" s="65"/>
      <c r="AA261" s="65" t="str" cm="1">
        <f t="array" aca="1" ref="AA261" ca="1">IFERROR(ROUND(IF(_xlfn._xlws.SORT(TRANSPOSE(MMULT(MMULT(_xlfn.MUNIT(X261),IF(ROUND(MMULT(IF(E261=0,IF($DW$4=1,INDIRECT(_xlfn.CONCAT($CY$1,MATCH(F261,$CX$7:$CX$100,0)+6)):INDIRECT(_xlfn.CONCAT($CY$1,MATCH(F261,$CX$7:$CX$100,0)+6+SUM(IF((F261=$CX$7:$CX$59)=TRUE,1,0))-1)),INDIRECT(_xlfn.CONCAT($CQ$1,MATCH(F261,$CP$7:$CP$100,0)+6)):INDIRECT(_xlfn.CONCAT($CQ$1,MATCH(F261,$CP$7:$CP$100,0)+6+SUM(IF((F261=$CP$7:$CP$59)=TRUE,1,0))-1))),IF(OR($DW$4=2,$DW$4=3),INDIRECT(_xlfn.CONCAT($CU$1,MATCH(E261,$CT$7:$CT$100,0)+6)):INDIRECT(_xlfn.CONCAT($CU$1,MATCH(E261,$CT$7:$CT$100,0)+6+SUM(IF((E261=$CT$7:$CT$59)=TRUE,1,0))-1)),INDIRECT(_xlfn.CONCAT($CM$1,MATCH(E261,$CL$7:$CL$100,0)+6)):INDIRECT(_xlfn.CONCAT($CM$1,MATCH(E261,$CL$7:$CL$100,0)+6+SUM(IF((E261=$CL$7:$CL$59)=TRUE,1,0))-1))))*$S$3*IF(AND($DV$4=4,F261=0),1.1,1),1/TRANSPOSE(W261-INDIRECT(_xlfn.CONCAT($CI$1,MATCH(D261,$CH$7:$CH$100,0)+6)):INDIRECT(_xlfn.CONCAT($CI$1,MATCH(D261,$CH$7:$CH$100,0)+6+SUM(IF((D261=$CH$7:$CH$59)=TRUE,1,0))-1))*$R$3)),3)=1,1,0)),W261-INDIRECT(_xlfn.CONCAT($CI$1,MATCH(D261,$CH$7:$CH$100,0)+6)):INDIRECT(_xlfn.CONCAT($CI$1,MATCH(D261,$CH$7:$CH$100,0)+6+SUM(IF((D261=$CH$7:$CH$59)=TRUE,1,0))-1))*$R$3))/($S$3*$Q261),1,-1,TRUE)=0,"",_xlfn._xlws.SORT(TRANSPOSE(MMULT(MMULT(_xlfn.MUNIT(X261),IF(ROUND(MMULT(IF(E261=0,IF($DW$4=1,INDIRECT(_xlfn.CONCAT($CY$1,MATCH(F261,$CX$7:$CX$100,0)+6)):INDIRECT(_xlfn.CONCAT($CY$1,MATCH(F261,$CX$7:$CX$100,0)+6+SUM(IF((F261=$CX$7:$CX$59)=TRUE,1,0))-1)),INDIRECT(_xlfn.CONCAT($CQ$1,MATCH(F261,$CP$7:$CP$100,0)+6)):INDIRECT(_xlfn.CONCAT($CQ$1,MATCH(F261,$CP$7:$CP$100,0)+6+SUM(IF((F261=$CP$7:$CP$59)=TRUE,1,0))-1))),IF(OR($DW$4=2,$DW$4=3),INDIRECT(_xlfn.CONCAT($CU$1,MATCH(E261,$CT$7:$CT$100,0)+6)):INDIRECT(_xlfn.CONCAT($CU$1,MATCH(E261,$CT$7:$CT$100,0)+6+SUM(IF((E261=$CT$7:$CT$59)=TRUE,1,0))-1)),INDIRECT(_xlfn.CONCAT($CM$1,MATCH(E261,$CL$7:$CL$100,0)+6)):INDIRECT(_xlfn.CONCAT($CM$1,MATCH(E261,$CL$7:$CL$100,0)+6+SUM(IF((E261=$CL$7:$CL$59)=TRUE,1,0))-1))))*$S$3*IF(AND($DV$4=4,F261=0),1.1,1),1/TRANSPOSE(W261-INDIRECT(_xlfn.CONCAT($CI$1,MATCH(D261,$CH$7:$CH$100,0)+6)):INDIRECT(_xlfn.CONCAT($CI$1,MATCH(D261,$CH$7:$CH$100,0)+6+SUM(IF((D261=$CH$7:$CH$59)=TRUE,1,0))-1))*$R$3)),3)=1,1,0)),W261-INDIRECT(_xlfn.CONCAT($CI$1,MATCH(D261,$CH$7:$CH$100,0)+6)):INDIRECT(_xlfn.CONCAT($CI$1,MATCH(D261,$CH$7:$CH$100,0)+6+SUM(IF((D261=$CH$7:$CH$59)=TRUE,1,0))-1))*$R$3))/($S$3*$Q261),1,-1,TRUE)),1),"")</f>
        <v/>
      </c>
      <c r="AB261" s="65"/>
      <c r="AC261" s="65"/>
      <c r="AD261" s="65"/>
      <c r="AE261" s="65"/>
      <c r="AF261" s="65"/>
      <c r="AG261" s="65"/>
      <c r="AH261" s="65"/>
      <c r="AI261" s="6"/>
      <c r="AJ261" s="28" t="str">
        <f t="shared" ca="1" si="85"/>
        <v/>
      </c>
      <c r="AK261" s="29" t="str">
        <f t="shared" si="86"/>
        <v/>
      </c>
      <c r="AL261" s="29" t="str">
        <f t="shared" si="87"/>
        <v/>
      </c>
      <c r="AM261" s="29" t="str">
        <f t="shared" si="88"/>
        <v/>
      </c>
      <c r="AN261" s="112" t="str">
        <f t="shared" si="89"/>
        <v/>
      </c>
      <c r="AO261" s="28" t="str">
        <f t="shared" ca="1" si="76"/>
        <v/>
      </c>
      <c r="AP261" s="29" t="str">
        <f t="shared" si="77"/>
        <v/>
      </c>
      <c r="AQ261" s="29" t="str">
        <f t="shared" si="78"/>
        <v/>
      </c>
      <c r="AR261" s="29" t="str">
        <f t="shared" si="79"/>
        <v/>
      </c>
      <c r="AS261" s="30" t="str">
        <f t="shared" si="80"/>
        <v/>
      </c>
      <c r="AT261" s="6"/>
      <c r="AU261" s="20"/>
      <c r="AV261" s="20"/>
      <c r="AW261" s="44">
        <f t="shared" si="90"/>
        <v>12</v>
      </c>
      <c r="AX261" s="35" t="e">
        <f t="shared" si="91"/>
        <v>#N/A</v>
      </c>
      <c r="AY261" s="35" t="e" cm="1">
        <f t="array" ref="AY261">_xlfn.XMATCH(1,IF(IF((AU261=$DP$24:$EO$24)=TRUE,1,0)+IF((AV261=$DP$25:$EO$25)=TRUE,1,0)=2,1,0))</f>
        <v>#N/A</v>
      </c>
      <c r="AZ261" s="35" t="str" cm="1">
        <f t="array" aca="1" ref="AZ261:BD261" ca="1">AJ261:AN261</f>
        <v/>
      </c>
      <c r="BA261" s="35" t="str">
        <f ca="1"/>
        <v/>
      </c>
      <c r="BB261" s="35" t="str">
        <f ca="1"/>
        <v/>
      </c>
      <c r="BC261" s="35" t="str">
        <f ca="1"/>
        <v/>
      </c>
      <c r="BD261" s="35" t="str">
        <f ca="1"/>
        <v/>
      </c>
      <c r="BE261" s="35">
        <f t="shared" si="92"/>
        <v>0</v>
      </c>
      <c r="BF261" s="35" t="e" cm="1">
        <f t="array" ref="BF261">IF(AND(BE261=1,AX261&lt;&gt;1),VLOOKUP(E261,변환표준점수!$H$8:$O$60,_xlfn.XMATCH('표점 계산기'!$AU261,변환표준점수!$I$6:$O$6)+1,FALSE),IF(AND($E261=0,$DW$4=1),INDEX($CQ$7:$CQ$73,SUM(IF(AO261=$CY$7:$CY$59,ROW($A$1:$A$50),0))),IF(AND($E261&lt;&gt;0,$DW$4&lt;&gt;1),INDEX($CM$7:$CM$73,SUM(IF(AO261=$CU$7:$CU$59,ROW($A$1:$A$50),0))),AO261:AS261)))</f>
        <v>#N/A</v>
      </c>
      <c r="BG261" s="35"/>
      <c r="BH261" s="35"/>
      <c r="BI261" s="35"/>
      <c r="BJ261" s="35"/>
      <c r="BK261" s="35" t="e">
        <f>VLOOKUP(G261,변환표준점수!$X$8:$AM$16,_xlfn.XMATCH(AU261,변환표준점수!$Y$5:$AM$5)+IF(OR(AW261=6,AW261=7,AW261=10,AW261=11),IF(AX261=1,0,1),0)+1,FALSE)</f>
        <v>#N/A</v>
      </c>
      <c r="BL261" s="35" t="e">
        <f>VLOOKUP(H261,변환표준점수!$AO$8:$BE$16,_xlfn.XMATCH(AU261,변환표준점수!$AP$5:$BE$5)+IF(OR(AW261=3,AW261=6,AW261=8,AW261=9,AW261=10),IF(AX261=1,0,1),0)+1,FALSE)</f>
        <v>#N/A</v>
      </c>
      <c r="BM261" s="35" t="e">
        <f>IF(I261=0,VLOOKUP(K261,변환표준점수!$BU$8:$CF$62,'표점 계산기'!$AW261+1,FALSE),VLOOKUP(I261,변환표준점수!$BH$8:$BS$62,'표점 계산기'!$AW261+1,FALSE))</f>
        <v>#N/A</v>
      </c>
      <c r="BN261" s="35" t="e">
        <f>IF(J261=0,VLOOKUP(L261,변환표준점수!$BU$8:$CF$62,'표점 계산기'!$AW261+1,FALSE),VLOOKUP(J261,변환표준점수!$BH$8:$BS$62,'표점 계산기'!$AW261+1,FALSE))</f>
        <v>#N/A</v>
      </c>
      <c r="BO261" s="35" cm="1">
        <f t="array" ref="BO261">IF(M261=0,0,IF(OR(AW261=3,AW261=4),0,IF(AW261=1,INDEX($DI$7:$DI$15,SUM(IF(M261&lt;$DH$7:$DH$15=TRUE,1,0))+1),VLOOKUP(M261,변환표준점수!$BH$8:$BS$62,'표점 계산기'!AW261+1,FALSE))))</f>
        <v>0</v>
      </c>
      <c r="BP261" s="35" t="e" cm="1">
        <f t="array" ref="BP261">INDEX($DP$24:$EO$31,COLUMN(C256),$AY261)</f>
        <v>#N/A</v>
      </c>
      <c r="BQ261" s="35" t="e" cm="1">
        <f t="array" ref="BQ261">INDEX($DP$24:$EO$31,COLUMN(D256),$AY261)</f>
        <v>#N/A</v>
      </c>
      <c r="BR261" s="35" t="e" cm="1">
        <f t="array" ref="BR261">INDEX($DP$24:$EO$31,COLUMN(E256),$AY261)</f>
        <v>#N/A</v>
      </c>
      <c r="BS261" s="35" t="e" cm="1">
        <f t="array" ref="BS261">INDEX($DP$24:$EO$31,COLUMN(F256),$AY261)</f>
        <v>#N/A</v>
      </c>
      <c r="BT261" s="35" t="e" cm="1">
        <f t="array" ref="BT261">INDEX($DP$24:$EO$31,COLUMN(G256),$AY261)</f>
        <v>#N/A</v>
      </c>
      <c r="BU261" s="35" t="e" cm="1">
        <f t="array" ref="BU261">INDEX($DP$24:$EO$31,COLUMN(H256),$AY261)</f>
        <v>#N/A</v>
      </c>
      <c r="BV261" s="59" t="str" cm="1">
        <f t="array" aca="1" ref="BV261:BZ261" ca="1">IFERROR(ROUND(IF(IFERROR(BF261:BJ261/BF261:BJ261,0)=1,(IFERROR(AZ261:BD261*BP261,0)+IFERROR(BF261:BJ261*BQ261,0)+(SUM(BM261:BO261)-MIN(BM261:BO261))*BR261+BK261*BS261+BL261*BT261)*BU261+BK261*(1-BS261)+BL261*(1-BT261)+IF(AW261=1,BO261,0),""),2),"")</f>
        <v/>
      </c>
      <c r="BW261" s="48" t="str">
        <f ca="1"/>
        <v/>
      </c>
      <c r="BX261" s="48" t="str">
        <f ca="1"/>
        <v/>
      </c>
      <c r="BY261" s="48" t="str">
        <f ca="1"/>
        <v/>
      </c>
      <c r="BZ261" s="60" t="str">
        <f ca="1"/>
        <v/>
      </c>
      <c r="CA261" s="6"/>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6"/>
      <c r="DV261" s="6"/>
      <c r="DW261" s="5"/>
      <c r="DX261" s="5"/>
      <c r="DY261" s="5"/>
      <c r="DZ261" s="5"/>
      <c r="EA261" s="5"/>
      <c r="EB261" s="5"/>
      <c r="EC261" s="5"/>
      <c r="ED261" s="5"/>
      <c r="EE261" s="5"/>
      <c r="EF261" s="5"/>
      <c r="EG261" s="5"/>
      <c r="EH261" s="5"/>
      <c r="EI261" s="5"/>
      <c r="EJ261" s="5"/>
      <c r="EK261" s="5"/>
      <c r="EL261" s="5"/>
      <c r="EM261" s="5"/>
      <c r="EN261" s="5"/>
      <c r="EO261" s="5"/>
      <c r="EP261" s="5"/>
      <c r="EQ261" s="5"/>
      <c r="ER261" s="5"/>
      <c r="ES261" s="5"/>
      <c r="ET261" s="5"/>
      <c r="EU261" s="5"/>
      <c r="EV261" s="5"/>
      <c r="EW261" s="5"/>
      <c r="EX261" s="5"/>
      <c r="EY261" s="5"/>
      <c r="EZ261" s="5"/>
      <c r="FA261" s="5"/>
      <c r="FB261" s="5"/>
      <c r="FC261" s="5"/>
      <c r="FD261" s="5"/>
      <c r="FE261" s="5"/>
      <c r="FF261" s="5"/>
    </row>
    <row r="262" spans="1:162" x14ac:dyDescent="0.3">
      <c r="A262" s="5"/>
      <c r="B262" s="17" t="str">
        <f t="shared" si="74"/>
        <v/>
      </c>
      <c r="C262" s="23"/>
      <c r="D262" s="23"/>
      <c r="E262" s="23"/>
      <c r="F262" s="23"/>
      <c r="G262" s="23"/>
      <c r="H262" s="24"/>
      <c r="I262" s="24"/>
      <c r="J262" s="24"/>
      <c r="K262" s="24"/>
      <c r="L262" s="24"/>
      <c r="M262" s="24"/>
      <c r="N262" s="23"/>
      <c r="O262" s="24"/>
      <c r="P262" s="6"/>
      <c r="Q262" s="65">
        <f t="shared" si="75"/>
        <v>1</v>
      </c>
      <c r="R262" s="6" t="e">
        <f t="shared" si="81"/>
        <v>#N/A</v>
      </c>
      <c r="S262" s="6" t="e">
        <f t="shared" si="82"/>
        <v>#N/A</v>
      </c>
      <c r="T262" s="6" t="e">
        <f t="shared" si="83"/>
        <v>#N/A</v>
      </c>
      <c r="U262" s="6" t="e">
        <f t="shared" si="84"/>
        <v>#N/A</v>
      </c>
      <c r="V262" s="8" cm="1">
        <f t="array" ref="V262">IF(M262=0,0,IF(OR($DV$4=3,$DV$4=4),0,IF($DV$4=1,INDEX($DI$7:$DI$15,SUM(IF(M262&lt;$DH$7:$DH$15=TRUE,1,0))+1),VLOOKUP(M262,$DK$7:$DL$107,2,FALSE))))</f>
        <v>0</v>
      </c>
      <c r="W262" s="6" t="e">
        <f t="shared" ref="W262:W325" si="93">ROUND((C262-S262*(1-$V$3)-V262*(IF($DV$4=1,1,0))-R262*(1-$U$3))/$W$3-R262*$U$3-S262*$V$3-(SUM(T262:V262)-MIN(T262:V262))*$T$3,2)</f>
        <v>#N/A</v>
      </c>
      <c r="X262" s="65" cm="1">
        <f t="array" aca="1" ref="X262" ca="1">SUM(IF((IF(E262=0,INDIRECT(_xlfn.CONCAT($CQ$1,MATCH(F262,$CP$7:$CP$100,0)+6)):INDIRECT(_xlfn.CONCAT($CQ$1,MATCH(F262,$CP$7:$CP$100,0)+6+SUM(IF((F262=$CP$7:$CP$59)=TRUE,1,0))-1)),INDIRECT(_xlfn.CONCAT($CM$1,MATCH(E262,$CL$7:$CL$100,0)+6)):INDIRECT(_xlfn.CONCAT($CM$1,MATCH(E262,$CL$7:$CL$100,0)+6+SUM(IF((E262=$CL$7:$CL$59)=TRUE,1,0))-1)))*$S$3*$Q262)=0,0,1))</f>
        <v>2</v>
      </c>
      <c r="Y262" s="65" t="e" cm="1">
        <f t="array" aca="1" ref="Y262" ca="1">SUM(IF((TRANSPOSE(MMULT(MMULT(_xlfn.MUNIT(X262),IF(ROUND(MMULT(IF(E262=0,INDIRECT(_xlfn.CONCAT($CQ$1,MATCH(F262,$CP$7:$CP$100,0)+6)):INDIRECT(_xlfn.CONCAT($CQ$1,MATCH(F262,$CP$7:$CP$100,0)+6+SUM(IF((F262=$CP$7:$CP$59)=TRUE,1,0))-1)),INDIRECT(_xlfn.CONCAT($CM$1,MATCH(E262,$CL$7:$CL$100,0)+6)):INDIRECT(_xlfn.CONCAT($CM$1,MATCH(E262,$CL$7:$CL$100,0)+6+SUM(IF((E262=$CL$7:$CL$59)=TRUE,1,0))-1)))*$S$3*$Q262,1/TRANSPOSE(W262-INDIRECT(_xlfn.CONCAT($CI$1,MATCH(D262,$CH$7:$CH$100,0)+6)):INDIRECT(_xlfn.CONCAT($CI$1,MATCH(D262,$CH$7:$CH$100,0)+6+SUM(IF((D262=$CH$7:$CH$59)=TRUE,1,0))-1))*$R$3)),1)=1,1,0)),W262-INDIRECT(_xlfn.CONCAT($CI$1,MATCH(D262,$CH$7:$CH$100,0)+6)):INDIRECT(_xlfn.CONCAT($CI$1,MATCH(D262,$CH$7:$CH$100,0)+6+SUM(IF((D262=$CH$7:$CH$59)=TRUE,1,0))-1))*$R$3)))=0,0,1))</f>
        <v>#N/A</v>
      </c>
      <c r="Z262" s="65"/>
      <c r="AA262" s="65" t="str" cm="1">
        <f t="array" aca="1" ref="AA262" ca="1">IFERROR(ROUND(IF(_xlfn._xlws.SORT(TRANSPOSE(MMULT(MMULT(_xlfn.MUNIT(X262),IF(ROUND(MMULT(IF(E262=0,IF($DW$4=1,INDIRECT(_xlfn.CONCAT($CY$1,MATCH(F262,$CX$7:$CX$100,0)+6)):INDIRECT(_xlfn.CONCAT($CY$1,MATCH(F262,$CX$7:$CX$100,0)+6+SUM(IF((F262=$CX$7:$CX$59)=TRUE,1,0))-1)),INDIRECT(_xlfn.CONCAT($CQ$1,MATCH(F262,$CP$7:$CP$100,0)+6)):INDIRECT(_xlfn.CONCAT($CQ$1,MATCH(F262,$CP$7:$CP$100,0)+6+SUM(IF((F262=$CP$7:$CP$59)=TRUE,1,0))-1))),IF(OR($DW$4=2,$DW$4=3),INDIRECT(_xlfn.CONCAT($CU$1,MATCH(E262,$CT$7:$CT$100,0)+6)):INDIRECT(_xlfn.CONCAT($CU$1,MATCH(E262,$CT$7:$CT$100,0)+6+SUM(IF((E262=$CT$7:$CT$59)=TRUE,1,0))-1)),INDIRECT(_xlfn.CONCAT($CM$1,MATCH(E262,$CL$7:$CL$100,0)+6)):INDIRECT(_xlfn.CONCAT($CM$1,MATCH(E262,$CL$7:$CL$100,0)+6+SUM(IF((E262=$CL$7:$CL$59)=TRUE,1,0))-1))))*$S$3*IF(AND($DV$4=4,F262=0),1.1,1),1/TRANSPOSE(W262-INDIRECT(_xlfn.CONCAT($CI$1,MATCH(D262,$CH$7:$CH$100,0)+6)):INDIRECT(_xlfn.CONCAT($CI$1,MATCH(D262,$CH$7:$CH$100,0)+6+SUM(IF((D262=$CH$7:$CH$59)=TRUE,1,0))-1))*$R$3)),3)=1,1,0)),W262-INDIRECT(_xlfn.CONCAT($CI$1,MATCH(D262,$CH$7:$CH$100,0)+6)):INDIRECT(_xlfn.CONCAT($CI$1,MATCH(D262,$CH$7:$CH$100,0)+6+SUM(IF((D262=$CH$7:$CH$59)=TRUE,1,0))-1))*$R$3))/($S$3*$Q262),1,-1,TRUE)=0,"",_xlfn._xlws.SORT(TRANSPOSE(MMULT(MMULT(_xlfn.MUNIT(X262),IF(ROUND(MMULT(IF(E262=0,IF($DW$4=1,INDIRECT(_xlfn.CONCAT($CY$1,MATCH(F262,$CX$7:$CX$100,0)+6)):INDIRECT(_xlfn.CONCAT($CY$1,MATCH(F262,$CX$7:$CX$100,0)+6+SUM(IF((F262=$CX$7:$CX$59)=TRUE,1,0))-1)),INDIRECT(_xlfn.CONCAT($CQ$1,MATCH(F262,$CP$7:$CP$100,0)+6)):INDIRECT(_xlfn.CONCAT($CQ$1,MATCH(F262,$CP$7:$CP$100,0)+6+SUM(IF((F262=$CP$7:$CP$59)=TRUE,1,0))-1))),IF(OR($DW$4=2,$DW$4=3),INDIRECT(_xlfn.CONCAT($CU$1,MATCH(E262,$CT$7:$CT$100,0)+6)):INDIRECT(_xlfn.CONCAT($CU$1,MATCH(E262,$CT$7:$CT$100,0)+6+SUM(IF((E262=$CT$7:$CT$59)=TRUE,1,0))-1)),INDIRECT(_xlfn.CONCAT($CM$1,MATCH(E262,$CL$7:$CL$100,0)+6)):INDIRECT(_xlfn.CONCAT($CM$1,MATCH(E262,$CL$7:$CL$100,0)+6+SUM(IF((E262=$CL$7:$CL$59)=TRUE,1,0))-1))))*$S$3*IF(AND($DV$4=4,F262=0),1.1,1),1/TRANSPOSE(W262-INDIRECT(_xlfn.CONCAT($CI$1,MATCH(D262,$CH$7:$CH$100,0)+6)):INDIRECT(_xlfn.CONCAT($CI$1,MATCH(D262,$CH$7:$CH$100,0)+6+SUM(IF((D262=$CH$7:$CH$59)=TRUE,1,0))-1))*$R$3)),3)=1,1,0)),W262-INDIRECT(_xlfn.CONCAT($CI$1,MATCH(D262,$CH$7:$CH$100,0)+6)):INDIRECT(_xlfn.CONCAT($CI$1,MATCH(D262,$CH$7:$CH$100,0)+6+SUM(IF((D262=$CH$7:$CH$59)=TRUE,1,0))-1))*$R$3))/($S$3*$Q262),1,-1,TRUE)),1),"")</f>
        <v/>
      </c>
      <c r="AB262" s="65"/>
      <c r="AC262" s="65"/>
      <c r="AD262" s="65"/>
      <c r="AE262" s="65"/>
      <c r="AF262" s="65"/>
      <c r="AG262" s="65"/>
      <c r="AH262" s="65"/>
      <c r="AI262" s="6"/>
      <c r="AJ262" s="28" t="str">
        <f t="shared" ca="1" si="85"/>
        <v/>
      </c>
      <c r="AK262" s="29" t="str">
        <f t="shared" si="86"/>
        <v/>
      </c>
      <c r="AL262" s="29" t="str">
        <f t="shared" si="87"/>
        <v/>
      </c>
      <c r="AM262" s="29" t="str">
        <f t="shared" si="88"/>
        <v/>
      </c>
      <c r="AN262" s="112" t="str">
        <f t="shared" si="89"/>
        <v/>
      </c>
      <c r="AO262" s="28" t="str">
        <f t="shared" ca="1" si="76"/>
        <v/>
      </c>
      <c r="AP262" s="29" t="str">
        <f t="shared" si="77"/>
        <v/>
      </c>
      <c r="AQ262" s="29" t="str">
        <f t="shared" si="78"/>
        <v/>
      </c>
      <c r="AR262" s="29" t="str">
        <f t="shared" si="79"/>
        <v/>
      </c>
      <c r="AS262" s="30" t="str">
        <f t="shared" si="80"/>
        <v/>
      </c>
      <c r="AT262" s="6"/>
      <c r="AU262" s="20"/>
      <c r="AV262" s="20"/>
      <c r="AW262" s="44">
        <f t="shared" si="90"/>
        <v>12</v>
      </c>
      <c r="AX262" s="35" t="e">
        <f t="shared" si="91"/>
        <v>#N/A</v>
      </c>
      <c r="AY262" s="35" t="e" cm="1">
        <f t="array" ref="AY262">_xlfn.XMATCH(1,IF(IF((AU262=$DP$24:$EO$24)=TRUE,1,0)+IF((AV262=$DP$25:$EO$25)=TRUE,1,0)=2,1,0))</f>
        <v>#N/A</v>
      </c>
      <c r="AZ262" s="35" t="str" cm="1">
        <f t="array" aca="1" ref="AZ262:BD262" ca="1">AJ262:AN262</f>
        <v/>
      </c>
      <c r="BA262" s="35" t="str">
        <f ca="1"/>
        <v/>
      </c>
      <c r="BB262" s="35" t="str">
        <f ca="1"/>
        <v/>
      </c>
      <c r="BC262" s="35" t="str">
        <f ca="1"/>
        <v/>
      </c>
      <c r="BD262" s="35" t="str">
        <f ca="1"/>
        <v/>
      </c>
      <c r="BE262" s="35">
        <f t="shared" si="92"/>
        <v>0</v>
      </c>
      <c r="BF262" s="35" t="e" cm="1">
        <f t="array" ref="BF262">IF(AND(BE262=1,AX262&lt;&gt;1),VLOOKUP(E262,변환표준점수!$H$8:$O$60,_xlfn.XMATCH('표점 계산기'!$AU262,변환표준점수!$I$6:$O$6)+1,FALSE),IF(AND($E262=0,$DW$4=1),INDEX($CQ$7:$CQ$73,SUM(IF(AO262=$CY$7:$CY$59,ROW($A$1:$A$50),0))),IF(AND($E262&lt;&gt;0,$DW$4&lt;&gt;1),INDEX($CM$7:$CM$73,SUM(IF(AO262=$CU$7:$CU$59,ROW($A$1:$A$50),0))),AO262:AS262)))</f>
        <v>#N/A</v>
      </c>
      <c r="BG262" s="35"/>
      <c r="BH262" s="35"/>
      <c r="BI262" s="35"/>
      <c r="BJ262" s="35"/>
      <c r="BK262" s="35" t="e">
        <f>VLOOKUP(G262,변환표준점수!$X$8:$AM$16,_xlfn.XMATCH(AU262,변환표준점수!$Y$5:$AM$5)+IF(OR(AW262=6,AW262=7,AW262=10,AW262=11),IF(AX262=1,0,1),0)+1,FALSE)</f>
        <v>#N/A</v>
      </c>
      <c r="BL262" s="35" t="e">
        <f>VLOOKUP(H262,변환표준점수!$AO$8:$BE$16,_xlfn.XMATCH(AU262,변환표준점수!$AP$5:$BE$5)+IF(OR(AW262=3,AW262=6,AW262=8,AW262=9,AW262=10),IF(AX262=1,0,1),0)+1,FALSE)</f>
        <v>#N/A</v>
      </c>
      <c r="BM262" s="35" t="e">
        <f>IF(I262=0,VLOOKUP(K262,변환표준점수!$BU$8:$CF$62,'표점 계산기'!$AW262+1,FALSE),VLOOKUP(I262,변환표준점수!$BH$8:$BS$62,'표점 계산기'!$AW262+1,FALSE))</f>
        <v>#N/A</v>
      </c>
      <c r="BN262" s="35" t="e">
        <f>IF(J262=0,VLOOKUP(L262,변환표준점수!$BU$8:$CF$62,'표점 계산기'!$AW262+1,FALSE),VLOOKUP(J262,변환표준점수!$BH$8:$BS$62,'표점 계산기'!$AW262+1,FALSE))</f>
        <v>#N/A</v>
      </c>
      <c r="BO262" s="35" cm="1">
        <f t="array" ref="BO262">IF(M262=0,0,IF(OR(AW262=3,AW262=4),0,IF(AW262=1,INDEX($DI$7:$DI$15,SUM(IF(M262&lt;$DH$7:$DH$15=TRUE,1,0))+1),VLOOKUP(M262,변환표준점수!$BH$8:$BS$62,'표점 계산기'!AW262+1,FALSE))))</f>
        <v>0</v>
      </c>
      <c r="BP262" s="35" t="e" cm="1">
        <f t="array" ref="BP262">INDEX($DP$24:$EO$31,COLUMN(C257),$AY262)</f>
        <v>#N/A</v>
      </c>
      <c r="BQ262" s="35" t="e" cm="1">
        <f t="array" ref="BQ262">INDEX($DP$24:$EO$31,COLUMN(D257),$AY262)</f>
        <v>#N/A</v>
      </c>
      <c r="BR262" s="35" t="e" cm="1">
        <f t="array" ref="BR262">INDEX($DP$24:$EO$31,COLUMN(E257),$AY262)</f>
        <v>#N/A</v>
      </c>
      <c r="BS262" s="35" t="e" cm="1">
        <f t="array" ref="BS262">INDEX($DP$24:$EO$31,COLUMN(F257),$AY262)</f>
        <v>#N/A</v>
      </c>
      <c r="BT262" s="35" t="e" cm="1">
        <f t="array" ref="BT262">INDEX($DP$24:$EO$31,COLUMN(G257),$AY262)</f>
        <v>#N/A</v>
      </c>
      <c r="BU262" s="35" t="e" cm="1">
        <f t="array" ref="BU262">INDEX($DP$24:$EO$31,COLUMN(H257),$AY262)</f>
        <v>#N/A</v>
      </c>
      <c r="BV262" s="59" t="str" cm="1">
        <f t="array" aca="1" ref="BV262:BZ262" ca="1">IFERROR(ROUND(IF(IFERROR(BF262:BJ262/BF262:BJ262,0)=1,(IFERROR(AZ262:BD262*BP262,0)+IFERROR(BF262:BJ262*BQ262,0)+(SUM(BM262:BO262)-MIN(BM262:BO262))*BR262+BK262*BS262+BL262*BT262)*BU262+BK262*(1-BS262)+BL262*(1-BT262)+IF(AW262=1,BO262,0),""),2),"")</f>
        <v/>
      </c>
      <c r="BW262" s="48" t="str">
        <f ca="1"/>
        <v/>
      </c>
      <c r="BX262" s="48" t="str">
        <f ca="1"/>
        <v/>
      </c>
      <c r="BY262" s="48" t="str">
        <f ca="1"/>
        <v/>
      </c>
      <c r="BZ262" s="60" t="str">
        <f ca="1"/>
        <v/>
      </c>
      <c r="CA262" s="6"/>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6"/>
      <c r="DV262" s="6"/>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row>
    <row r="263" spans="1:162" x14ac:dyDescent="0.3">
      <c r="A263" s="5"/>
      <c r="B263" s="17" t="str">
        <f t="shared" ref="B263:B326" si="94">IF(C263=0,"",ROW(A258))</f>
        <v/>
      </c>
      <c r="C263" s="23"/>
      <c r="D263" s="23"/>
      <c r="E263" s="23"/>
      <c r="F263" s="23"/>
      <c r="G263" s="23"/>
      <c r="H263" s="24"/>
      <c r="I263" s="24"/>
      <c r="J263" s="24"/>
      <c r="K263" s="24"/>
      <c r="L263" s="24"/>
      <c r="M263" s="24"/>
      <c r="N263" s="23"/>
      <c r="O263" s="24"/>
      <c r="P263" s="6"/>
      <c r="Q263" s="65">
        <f t="shared" ref="Q263:Q326" si="95">IF(AND($DV$4=4,F263=0)=TRUE,1.1,1)</f>
        <v>1</v>
      </c>
      <c r="R263" s="6" t="e">
        <f t="shared" si="81"/>
        <v>#N/A</v>
      </c>
      <c r="S263" s="6" t="e">
        <f t="shared" si="82"/>
        <v>#N/A</v>
      </c>
      <c r="T263" s="6" t="e">
        <f t="shared" si="83"/>
        <v>#N/A</v>
      </c>
      <c r="U263" s="6" t="e">
        <f t="shared" si="84"/>
        <v>#N/A</v>
      </c>
      <c r="V263" s="8" cm="1">
        <f t="array" ref="V263">IF(M263=0,0,IF(OR($DV$4=3,$DV$4=4),0,IF($DV$4=1,INDEX($DI$7:$DI$15,SUM(IF(M263&lt;$DH$7:$DH$15=TRUE,1,0))+1),VLOOKUP(M263,$DK$7:$DL$107,2,FALSE))))</f>
        <v>0</v>
      </c>
      <c r="W263" s="6" t="e">
        <f t="shared" si="93"/>
        <v>#N/A</v>
      </c>
      <c r="X263" s="65" cm="1">
        <f t="array" aca="1" ref="X263" ca="1">SUM(IF((IF(E263=0,INDIRECT(_xlfn.CONCAT($CQ$1,MATCH(F263,$CP$7:$CP$100,0)+6)):INDIRECT(_xlfn.CONCAT($CQ$1,MATCH(F263,$CP$7:$CP$100,0)+6+SUM(IF((F263=$CP$7:$CP$59)=TRUE,1,0))-1)),INDIRECT(_xlfn.CONCAT($CM$1,MATCH(E263,$CL$7:$CL$100,0)+6)):INDIRECT(_xlfn.CONCAT($CM$1,MATCH(E263,$CL$7:$CL$100,0)+6+SUM(IF((E263=$CL$7:$CL$59)=TRUE,1,0))-1)))*$S$3*$Q263)=0,0,1))</f>
        <v>2</v>
      </c>
      <c r="Y263" s="65" t="e" cm="1">
        <f t="array" aca="1" ref="Y263" ca="1">SUM(IF((TRANSPOSE(MMULT(MMULT(_xlfn.MUNIT(X263),IF(ROUND(MMULT(IF(E263=0,INDIRECT(_xlfn.CONCAT($CQ$1,MATCH(F263,$CP$7:$CP$100,0)+6)):INDIRECT(_xlfn.CONCAT($CQ$1,MATCH(F263,$CP$7:$CP$100,0)+6+SUM(IF((F263=$CP$7:$CP$59)=TRUE,1,0))-1)),INDIRECT(_xlfn.CONCAT($CM$1,MATCH(E263,$CL$7:$CL$100,0)+6)):INDIRECT(_xlfn.CONCAT($CM$1,MATCH(E263,$CL$7:$CL$100,0)+6+SUM(IF((E263=$CL$7:$CL$59)=TRUE,1,0))-1)))*$S$3*$Q263,1/TRANSPOSE(W263-INDIRECT(_xlfn.CONCAT($CI$1,MATCH(D263,$CH$7:$CH$100,0)+6)):INDIRECT(_xlfn.CONCAT($CI$1,MATCH(D263,$CH$7:$CH$100,0)+6+SUM(IF((D263=$CH$7:$CH$59)=TRUE,1,0))-1))*$R$3)),1)=1,1,0)),W263-INDIRECT(_xlfn.CONCAT($CI$1,MATCH(D263,$CH$7:$CH$100,0)+6)):INDIRECT(_xlfn.CONCAT($CI$1,MATCH(D263,$CH$7:$CH$100,0)+6+SUM(IF((D263=$CH$7:$CH$59)=TRUE,1,0))-1))*$R$3)))=0,0,1))</f>
        <v>#N/A</v>
      </c>
      <c r="Z263" s="65"/>
      <c r="AA263" s="65" t="str" cm="1">
        <f t="array" aca="1" ref="AA263" ca="1">IFERROR(ROUND(IF(_xlfn._xlws.SORT(TRANSPOSE(MMULT(MMULT(_xlfn.MUNIT(X263),IF(ROUND(MMULT(IF(E263=0,IF($DW$4=1,INDIRECT(_xlfn.CONCAT($CY$1,MATCH(F263,$CX$7:$CX$100,0)+6)):INDIRECT(_xlfn.CONCAT($CY$1,MATCH(F263,$CX$7:$CX$100,0)+6+SUM(IF((F263=$CX$7:$CX$59)=TRUE,1,0))-1)),INDIRECT(_xlfn.CONCAT($CQ$1,MATCH(F263,$CP$7:$CP$100,0)+6)):INDIRECT(_xlfn.CONCAT($CQ$1,MATCH(F263,$CP$7:$CP$100,0)+6+SUM(IF((F263=$CP$7:$CP$59)=TRUE,1,0))-1))),IF(OR($DW$4=2,$DW$4=3),INDIRECT(_xlfn.CONCAT($CU$1,MATCH(E263,$CT$7:$CT$100,0)+6)):INDIRECT(_xlfn.CONCAT($CU$1,MATCH(E263,$CT$7:$CT$100,0)+6+SUM(IF((E263=$CT$7:$CT$59)=TRUE,1,0))-1)),INDIRECT(_xlfn.CONCAT($CM$1,MATCH(E263,$CL$7:$CL$100,0)+6)):INDIRECT(_xlfn.CONCAT($CM$1,MATCH(E263,$CL$7:$CL$100,0)+6+SUM(IF((E263=$CL$7:$CL$59)=TRUE,1,0))-1))))*$S$3*IF(AND($DV$4=4,F263=0),1.1,1),1/TRANSPOSE(W263-INDIRECT(_xlfn.CONCAT($CI$1,MATCH(D263,$CH$7:$CH$100,0)+6)):INDIRECT(_xlfn.CONCAT($CI$1,MATCH(D263,$CH$7:$CH$100,0)+6+SUM(IF((D263=$CH$7:$CH$59)=TRUE,1,0))-1))*$R$3)),3)=1,1,0)),W263-INDIRECT(_xlfn.CONCAT($CI$1,MATCH(D263,$CH$7:$CH$100,0)+6)):INDIRECT(_xlfn.CONCAT($CI$1,MATCH(D263,$CH$7:$CH$100,0)+6+SUM(IF((D263=$CH$7:$CH$59)=TRUE,1,0))-1))*$R$3))/($S$3*$Q263),1,-1,TRUE)=0,"",_xlfn._xlws.SORT(TRANSPOSE(MMULT(MMULT(_xlfn.MUNIT(X263),IF(ROUND(MMULT(IF(E263=0,IF($DW$4=1,INDIRECT(_xlfn.CONCAT($CY$1,MATCH(F263,$CX$7:$CX$100,0)+6)):INDIRECT(_xlfn.CONCAT($CY$1,MATCH(F263,$CX$7:$CX$100,0)+6+SUM(IF((F263=$CX$7:$CX$59)=TRUE,1,0))-1)),INDIRECT(_xlfn.CONCAT($CQ$1,MATCH(F263,$CP$7:$CP$100,0)+6)):INDIRECT(_xlfn.CONCAT($CQ$1,MATCH(F263,$CP$7:$CP$100,0)+6+SUM(IF((F263=$CP$7:$CP$59)=TRUE,1,0))-1))),IF(OR($DW$4=2,$DW$4=3),INDIRECT(_xlfn.CONCAT($CU$1,MATCH(E263,$CT$7:$CT$100,0)+6)):INDIRECT(_xlfn.CONCAT($CU$1,MATCH(E263,$CT$7:$CT$100,0)+6+SUM(IF((E263=$CT$7:$CT$59)=TRUE,1,0))-1)),INDIRECT(_xlfn.CONCAT($CM$1,MATCH(E263,$CL$7:$CL$100,0)+6)):INDIRECT(_xlfn.CONCAT($CM$1,MATCH(E263,$CL$7:$CL$100,0)+6+SUM(IF((E263=$CL$7:$CL$59)=TRUE,1,0))-1))))*$S$3*IF(AND($DV$4=4,F263=0),1.1,1),1/TRANSPOSE(W263-INDIRECT(_xlfn.CONCAT($CI$1,MATCH(D263,$CH$7:$CH$100,0)+6)):INDIRECT(_xlfn.CONCAT($CI$1,MATCH(D263,$CH$7:$CH$100,0)+6+SUM(IF((D263=$CH$7:$CH$59)=TRUE,1,0))-1))*$R$3)),3)=1,1,0)),W263-INDIRECT(_xlfn.CONCAT($CI$1,MATCH(D263,$CH$7:$CH$100,0)+6)):INDIRECT(_xlfn.CONCAT($CI$1,MATCH(D263,$CH$7:$CH$100,0)+6+SUM(IF((D263=$CH$7:$CH$59)=TRUE,1,0))-1))*$R$3))/($S$3*$Q263),1,-1,TRUE)),1),"")</f>
        <v/>
      </c>
      <c r="AB263" s="65"/>
      <c r="AC263" s="65"/>
      <c r="AD263" s="65"/>
      <c r="AE263" s="65"/>
      <c r="AF263" s="65"/>
      <c r="AG263" s="65"/>
      <c r="AH263" s="65"/>
      <c r="AI263" s="6"/>
      <c r="AJ263" s="28" t="str">
        <f t="shared" ca="1" si="85"/>
        <v/>
      </c>
      <c r="AK263" s="29" t="str">
        <f t="shared" si="86"/>
        <v/>
      </c>
      <c r="AL263" s="29" t="str">
        <f t="shared" si="87"/>
        <v/>
      </c>
      <c r="AM263" s="29" t="str">
        <f t="shared" si="88"/>
        <v/>
      </c>
      <c r="AN263" s="112" t="str">
        <f t="shared" si="89"/>
        <v/>
      </c>
      <c r="AO263" s="28" t="str">
        <f t="shared" ref="AO263:AO326" ca="1" si="96">IFERROR(IF(IF(AA263&gt;200,AA263/2,AA263)=0,"",IF(AA263&gt;200,AA263/2,AA263)),"")</f>
        <v/>
      </c>
      <c r="AP263" s="29" t="str">
        <f t="shared" ref="AP263:AP326" si="97">IFERROR(IF(IF(AB263&gt;200,AB263/2,AB263)=0,"",IF(AB263&gt;200,AB263/2,AB263)),"")</f>
        <v/>
      </c>
      <c r="AQ263" s="29" t="str">
        <f t="shared" ref="AQ263:AQ326" si="98">IFERROR(IF(IF(AC263&gt;200,AC263/2,AC263)=0,"",IF(AC263&gt;200,AC263/2,AC263)),"")</f>
        <v/>
      </c>
      <c r="AR263" s="29" t="str">
        <f t="shared" ref="AR263:AR326" si="99">IFERROR(IF(IF(AD263&gt;200,AD263/2,AD263)=0,"",IF(AD263&gt;200,AD263/2,AD263)),"")</f>
        <v/>
      </c>
      <c r="AS263" s="30" t="str">
        <f t="shared" ref="AS263:AS326" si="100">IFERROR(IF(IF(AE263&gt;200,AE263/2,AE263)=0,"",IF(AE263&gt;200,AE263/2,AE263)),"")</f>
        <v/>
      </c>
      <c r="AT263" s="6"/>
      <c r="AU263" s="20"/>
      <c r="AV263" s="20"/>
      <c r="AW263" s="44">
        <f t="shared" si="90"/>
        <v>12</v>
      </c>
      <c r="AX263" s="35" t="e">
        <f t="shared" si="91"/>
        <v>#N/A</v>
      </c>
      <c r="AY263" s="35" t="e" cm="1">
        <f t="array" ref="AY263">_xlfn.XMATCH(1,IF(IF((AU263=$DP$24:$EO$24)=TRUE,1,0)+IF((AV263=$DP$25:$EO$25)=TRUE,1,0)=2,1,0))</f>
        <v>#N/A</v>
      </c>
      <c r="AZ263" s="35" t="str" cm="1">
        <f t="array" aca="1" ref="AZ263:BD263" ca="1">AJ263:AN263</f>
        <v/>
      </c>
      <c r="BA263" s="35" t="str">
        <f ca="1"/>
        <v/>
      </c>
      <c r="BB263" s="35" t="str">
        <f ca="1"/>
        <v/>
      </c>
      <c r="BC263" s="35" t="str">
        <f ca="1"/>
        <v/>
      </c>
      <c r="BD263" s="35" t="str">
        <f ca="1"/>
        <v/>
      </c>
      <c r="BE263" s="35">
        <f t="shared" si="92"/>
        <v>0</v>
      </c>
      <c r="BF263" s="35" t="e" cm="1">
        <f t="array" ref="BF263">IF(AND(BE263=1,AX263&lt;&gt;1),VLOOKUP(E263,변환표준점수!$H$8:$O$60,_xlfn.XMATCH('표점 계산기'!$AU263,변환표준점수!$I$6:$O$6)+1,FALSE),IF(AND($E263=0,$DW$4=1),INDEX($CQ$7:$CQ$73,SUM(IF(AO263=$CY$7:$CY$59,ROW($A$1:$A$50),0))),IF(AND($E263&lt;&gt;0,$DW$4&lt;&gt;1),INDEX($CM$7:$CM$73,SUM(IF(AO263=$CU$7:$CU$59,ROW($A$1:$A$50),0))),AO263:AS263)))</f>
        <v>#N/A</v>
      </c>
      <c r="BG263" s="35"/>
      <c r="BH263" s="35"/>
      <c r="BI263" s="35"/>
      <c r="BJ263" s="35"/>
      <c r="BK263" s="35" t="e">
        <f>VLOOKUP(G263,변환표준점수!$X$8:$AM$16,_xlfn.XMATCH(AU263,변환표준점수!$Y$5:$AM$5)+IF(OR(AW263=6,AW263=7,AW263=10,AW263=11),IF(AX263=1,0,1),0)+1,FALSE)</f>
        <v>#N/A</v>
      </c>
      <c r="BL263" s="35" t="e">
        <f>VLOOKUP(H263,변환표준점수!$AO$8:$BE$16,_xlfn.XMATCH(AU263,변환표준점수!$AP$5:$BE$5)+IF(OR(AW263=3,AW263=6,AW263=8,AW263=9,AW263=10),IF(AX263=1,0,1),0)+1,FALSE)</f>
        <v>#N/A</v>
      </c>
      <c r="BM263" s="35" t="e">
        <f>IF(I263=0,VLOOKUP(K263,변환표준점수!$BU$8:$CF$62,'표점 계산기'!$AW263+1,FALSE),VLOOKUP(I263,변환표준점수!$BH$8:$BS$62,'표점 계산기'!$AW263+1,FALSE))</f>
        <v>#N/A</v>
      </c>
      <c r="BN263" s="35" t="e">
        <f>IF(J263=0,VLOOKUP(L263,변환표준점수!$BU$8:$CF$62,'표점 계산기'!$AW263+1,FALSE),VLOOKUP(J263,변환표준점수!$BH$8:$BS$62,'표점 계산기'!$AW263+1,FALSE))</f>
        <v>#N/A</v>
      </c>
      <c r="BO263" s="35" cm="1">
        <f t="array" ref="BO263">IF(M263=0,0,IF(OR(AW263=3,AW263=4),0,IF(AW263=1,INDEX($DI$7:$DI$15,SUM(IF(M263&lt;$DH$7:$DH$15=TRUE,1,0))+1),VLOOKUP(M263,변환표준점수!$BH$8:$BS$62,'표점 계산기'!AW263+1,FALSE))))</f>
        <v>0</v>
      </c>
      <c r="BP263" s="35" t="e" cm="1">
        <f t="array" ref="BP263">INDEX($DP$24:$EO$31,COLUMN(C258),$AY263)</f>
        <v>#N/A</v>
      </c>
      <c r="BQ263" s="35" t="e" cm="1">
        <f t="array" ref="BQ263">INDEX($DP$24:$EO$31,COLUMN(D258),$AY263)</f>
        <v>#N/A</v>
      </c>
      <c r="BR263" s="35" t="e" cm="1">
        <f t="array" ref="BR263">INDEX($DP$24:$EO$31,COLUMN(E258),$AY263)</f>
        <v>#N/A</v>
      </c>
      <c r="BS263" s="35" t="e" cm="1">
        <f t="array" ref="BS263">INDEX($DP$24:$EO$31,COLUMN(F258),$AY263)</f>
        <v>#N/A</v>
      </c>
      <c r="BT263" s="35" t="e" cm="1">
        <f t="array" ref="BT263">INDEX($DP$24:$EO$31,COLUMN(G258),$AY263)</f>
        <v>#N/A</v>
      </c>
      <c r="BU263" s="35" t="e" cm="1">
        <f t="array" ref="BU263">INDEX($DP$24:$EO$31,COLUMN(H258),$AY263)</f>
        <v>#N/A</v>
      </c>
      <c r="BV263" s="59" t="str" cm="1">
        <f t="array" aca="1" ref="BV263:BZ263" ca="1">IFERROR(ROUND(IF(IFERROR(BF263:BJ263/BF263:BJ263,0)=1,(IFERROR(AZ263:BD263*BP263,0)+IFERROR(BF263:BJ263*BQ263,0)+(SUM(BM263:BO263)-MIN(BM263:BO263))*BR263+BK263*BS263+BL263*BT263)*BU263+BK263*(1-BS263)+BL263*(1-BT263)+IF(AW263=1,BO263,0),""),2),"")</f>
        <v/>
      </c>
      <c r="BW263" s="48" t="str">
        <f ca="1"/>
        <v/>
      </c>
      <c r="BX263" s="48" t="str">
        <f ca="1"/>
        <v/>
      </c>
      <c r="BY263" s="48" t="str">
        <f ca="1"/>
        <v/>
      </c>
      <c r="BZ263" s="60" t="str">
        <f ca="1"/>
        <v/>
      </c>
      <c r="CA263" s="6"/>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6"/>
      <c r="DV263" s="6"/>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row>
    <row r="264" spans="1:162" x14ac:dyDescent="0.3">
      <c r="A264" s="5"/>
      <c r="B264" s="17" t="str">
        <f t="shared" si="94"/>
        <v/>
      </c>
      <c r="C264" s="23"/>
      <c r="D264" s="23"/>
      <c r="E264" s="23"/>
      <c r="F264" s="23"/>
      <c r="G264" s="23"/>
      <c r="H264" s="24"/>
      <c r="I264" s="24"/>
      <c r="J264" s="24"/>
      <c r="K264" s="24"/>
      <c r="L264" s="24"/>
      <c r="M264" s="24"/>
      <c r="N264" s="23"/>
      <c r="O264" s="24"/>
      <c r="P264" s="6"/>
      <c r="Q264" s="65">
        <f t="shared" si="95"/>
        <v>1</v>
      </c>
      <c r="R264" s="6" t="e">
        <f t="shared" si="81"/>
        <v>#N/A</v>
      </c>
      <c r="S264" s="6" t="e">
        <f t="shared" si="82"/>
        <v>#N/A</v>
      </c>
      <c r="T264" s="6" t="e">
        <f t="shared" si="83"/>
        <v>#N/A</v>
      </c>
      <c r="U264" s="6" t="e">
        <f t="shared" si="84"/>
        <v>#N/A</v>
      </c>
      <c r="V264" s="8" cm="1">
        <f t="array" ref="V264">IF(M264=0,0,IF(OR($DV$4=3,$DV$4=4),0,IF($DV$4=1,INDEX($DI$7:$DI$15,SUM(IF(M264&lt;$DH$7:$DH$15=TRUE,1,0))+1),VLOOKUP(M264,$DK$7:$DL$107,2,FALSE))))</f>
        <v>0</v>
      </c>
      <c r="W264" s="6" t="e">
        <f t="shared" si="93"/>
        <v>#N/A</v>
      </c>
      <c r="X264" s="65" cm="1">
        <f t="array" aca="1" ref="X264" ca="1">SUM(IF((IF(E264=0,INDIRECT(_xlfn.CONCAT($CQ$1,MATCH(F264,$CP$7:$CP$100,0)+6)):INDIRECT(_xlfn.CONCAT($CQ$1,MATCH(F264,$CP$7:$CP$100,0)+6+SUM(IF((F264=$CP$7:$CP$59)=TRUE,1,0))-1)),INDIRECT(_xlfn.CONCAT($CM$1,MATCH(E264,$CL$7:$CL$100,0)+6)):INDIRECT(_xlfn.CONCAT($CM$1,MATCH(E264,$CL$7:$CL$100,0)+6+SUM(IF((E264=$CL$7:$CL$59)=TRUE,1,0))-1)))*$S$3*$Q264)=0,0,1))</f>
        <v>2</v>
      </c>
      <c r="Y264" s="65" t="e" cm="1">
        <f t="array" aca="1" ref="Y264" ca="1">SUM(IF((TRANSPOSE(MMULT(MMULT(_xlfn.MUNIT(X264),IF(ROUND(MMULT(IF(E264=0,INDIRECT(_xlfn.CONCAT($CQ$1,MATCH(F264,$CP$7:$CP$100,0)+6)):INDIRECT(_xlfn.CONCAT($CQ$1,MATCH(F264,$CP$7:$CP$100,0)+6+SUM(IF((F264=$CP$7:$CP$59)=TRUE,1,0))-1)),INDIRECT(_xlfn.CONCAT($CM$1,MATCH(E264,$CL$7:$CL$100,0)+6)):INDIRECT(_xlfn.CONCAT($CM$1,MATCH(E264,$CL$7:$CL$100,0)+6+SUM(IF((E264=$CL$7:$CL$59)=TRUE,1,0))-1)))*$S$3*$Q264,1/TRANSPOSE(W264-INDIRECT(_xlfn.CONCAT($CI$1,MATCH(D264,$CH$7:$CH$100,0)+6)):INDIRECT(_xlfn.CONCAT($CI$1,MATCH(D264,$CH$7:$CH$100,0)+6+SUM(IF((D264=$CH$7:$CH$59)=TRUE,1,0))-1))*$R$3)),1)=1,1,0)),W264-INDIRECT(_xlfn.CONCAT($CI$1,MATCH(D264,$CH$7:$CH$100,0)+6)):INDIRECT(_xlfn.CONCAT($CI$1,MATCH(D264,$CH$7:$CH$100,0)+6+SUM(IF((D264=$CH$7:$CH$59)=TRUE,1,0))-1))*$R$3)))=0,0,1))</f>
        <v>#N/A</v>
      </c>
      <c r="Z264" s="65"/>
      <c r="AA264" s="65" t="str" cm="1">
        <f t="array" aca="1" ref="AA264" ca="1">IFERROR(ROUND(IF(_xlfn._xlws.SORT(TRANSPOSE(MMULT(MMULT(_xlfn.MUNIT(X264),IF(ROUND(MMULT(IF(E264=0,IF($DW$4=1,INDIRECT(_xlfn.CONCAT($CY$1,MATCH(F264,$CX$7:$CX$100,0)+6)):INDIRECT(_xlfn.CONCAT($CY$1,MATCH(F264,$CX$7:$CX$100,0)+6+SUM(IF((F264=$CX$7:$CX$59)=TRUE,1,0))-1)),INDIRECT(_xlfn.CONCAT($CQ$1,MATCH(F264,$CP$7:$CP$100,0)+6)):INDIRECT(_xlfn.CONCAT($CQ$1,MATCH(F264,$CP$7:$CP$100,0)+6+SUM(IF((F264=$CP$7:$CP$59)=TRUE,1,0))-1))),IF(OR($DW$4=2,$DW$4=3),INDIRECT(_xlfn.CONCAT($CU$1,MATCH(E264,$CT$7:$CT$100,0)+6)):INDIRECT(_xlfn.CONCAT($CU$1,MATCH(E264,$CT$7:$CT$100,0)+6+SUM(IF((E264=$CT$7:$CT$59)=TRUE,1,0))-1)),INDIRECT(_xlfn.CONCAT($CM$1,MATCH(E264,$CL$7:$CL$100,0)+6)):INDIRECT(_xlfn.CONCAT($CM$1,MATCH(E264,$CL$7:$CL$100,0)+6+SUM(IF((E264=$CL$7:$CL$59)=TRUE,1,0))-1))))*$S$3*IF(AND($DV$4=4,F264=0),1.1,1),1/TRANSPOSE(W264-INDIRECT(_xlfn.CONCAT($CI$1,MATCH(D264,$CH$7:$CH$100,0)+6)):INDIRECT(_xlfn.CONCAT($CI$1,MATCH(D264,$CH$7:$CH$100,0)+6+SUM(IF((D264=$CH$7:$CH$59)=TRUE,1,0))-1))*$R$3)),3)=1,1,0)),W264-INDIRECT(_xlfn.CONCAT($CI$1,MATCH(D264,$CH$7:$CH$100,0)+6)):INDIRECT(_xlfn.CONCAT($CI$1,MATCH(D264,$CH$7:$CH$100,0)+6+SUM(IF((D264=$CH$7:$CH$59)=TRUE,1,0))-1))*$R$3))/($S$3*$Q264),1,-1,TRUE)=0,"",_xlfn._xlws.SORT(TRANSPOSE(MMULT(MMULT(_xlfn.MUNIT(X264),IF(ROUND(MMULT(IF(E264=0,IF($DW$4=1,INDIRECT(_xlfn.CONCAT($CY$1,MATCH(F264,$CX$7:$CX$100,0)+6)):INDIRECT(_xlfn.CONCAT($CY$1,MATCH(F264,$CX$7:$CX$100,0)+6+SUM(IF((F264=$CX$7:$CX$59)=TRUE,1,0))-1)),INDIRECT(_xlfn.CONCAT($CQ$1,MATCH(F264,$CP$7:$CP$100,0)+6)):INDIRECT(_xlfn.CONCAT($CQ$1,MATCH(F264,$CP$7:$CP$100,0)+6+SUM(IF((F264=$CP$7:$CP$59)=TRUE,1,0))-1))),IF(OR($DW$4=2,$DW$4=3),INDIRECT(_xlfn.CONCAT($CU$1,MATCH(E264,$CT$7:$CT$100,0)+6)):INDIRECT(_xlfn.CONCAT($CU$1,MATCH(E264,$CT$7:$CT$100,0)+6+SUM(IF((E264=$CT$7:$CT$59)=TRUE,1,0))-1)),INDIRECT(_xlfn.CONCAT($CM$1,MATCH(E264,$CL$7:$CL$100,0)+6)):INDIRECT(_xlfn.CONCAT($CM$1,MATCH(E264,$CL$7:$CL$100,0)+6+SUM(IF((E264=$CL$7:$CL$59)=TRUE,1,0))-1))))*$S$3*IF(AND($DV$4=4,F264=0),1.1,1),1/TRANSPOSE(W264-INDIRECT(_xlfn.CONCAT($CI$1,MATCH(D264,$CH$7:$CH$100,0)+6)):INDIRECT(_xlfn.CONCAT($CI$1,MATCH(D264,$CH$7:$CH$100,0)+6+SUM(IF((D264=$CH$7:$CH$59)=TRUE,1,0))-1))*$R$3)),3)=1,1,0)),W264-INDIRECT(_xlfn.CONCAT($CI$1,MATCH(D264,$CH$7:$CH$100,0)+6)):INDIRECT(_xlfn.CONCAT($CI$1,MATCH(D264,$CH$7:$CH$100,0)+6+SUM(IF((D264=$CH$7:$CH$59)=TRUE,1,0))-1))*$R$3))/($S$3*$Q264),1,-1,TRUE)),1),"")</f>
        <v/>
      </c>
      <c r="AB264" s="65"/>
      <c r="AC264" s="65"/>
      <c r="AD264" s="65"/>
      <c r="AE264" s="65"/>
      <c r="AF264" s="65"/>
      <c r="AG264" s="65"/>
      <c r="AH264" s="65"/>
      <c r="AI264" s="6"/>
      <c r="AJ264" s="28" t="str">
        <f t="shared" ca="1" si="85"/>
        <v/>
      </c>
      <c r="AK264" s="29" t="str">
        <f t="shared" si="86"/>
        <v/>
      </c>
      <c r="AL264" s="29" t="str">
        <f t="shared" si="87"/>
        <v/>
      </c>
      <c r="AM264" s="29" t="str">
        <f t="shared" si="88"/>
        <v/>
      </c>
      <c r="AN264" s="112" t="str">
        <f t="shared" si="89"/>
        <v/>
      </c>
      <c r="AO264" s="28" t="str">
        <f t="shared" ca="1" si="96"/>
        <v/>
      </c>
      <c r="AP264" s="29" t="str">
        <f t="shared" si="97"/>
        <v/>
      </c>
      <c r="AQ264" s="29" t="str">
        <f t="shared" si="98"/>
        <v/>
      </c>
      <c r="AR264" s="29" t="str">
        <f t="shared" si="99"/>
        <v/>
      </c>
      <c r="AS264" s="30" t="str">
        <f t="shared" si="100"/>
        <v/>
      </c>
      <c r="AT264" s="6"/>
      <c r="AU264" s="20"/>
      <c r="AV264" s="20"/>
      <c r="AW264" s="44">
        <f t="shared" si="90"/>
        <v>12</v>
      </c>
      <c r="AX264" s="35" t="e">
        <f t="shared" si="91"/>
        <v>#N/A</v>
      </c>
      <c r="AY264" s="35" t="e" cm="1">
        <f t="array" ref="AY264">_xlfn.XMATCH(1,IF(IF((AU264=$DP$24:$EO$24)=TRUE,1,0)+IF((AV264=$DP$25:$EO$25)=TRUE,1,0)=2,1,0))</f>
        <v>#N/A</v>
      </c>
      <c r="AZ264" s="35" t="str" cm="1">
        <f t="array" aca="1" ref="AZ264:BD264" ca="1">AJ264:AN264</f>
        <v/>
      </c>
      <c r="BA264" s="35" t="str">
        <f ca="1"/>
        <v/>
      </c>
      <c r="BB264" s="35" t="str">
        <f ca="1"/>
        <v/>
      </c>
      <c r="BC264" s="35" t="str">
        <f ca="1"/>
        <v/>
      </c>
      <c r="BD264" s="35" t="str">
        <f ca="1"/>
        <v/>
      </c>
      <c r="BE264" s="35">
        <f t="shared" si="92"/>
        <v>0</v>
      </c>
      <c r="BF264" s="35" t="e" cm="1">
        <f t="array" ref="BF264">IF(AND(BE264=1,AX264&lt;&gt;1),VLOOKUP(E264,변환표준점수!$H$8:$O$60,_xlfn.XMATCH('표점 계산기'!$AU264,변환표준점수!$I$6:$O$6)+1,FALSE),IF(AND($E264=0,$DW$4=1),INDEX($CQ$7:$CQ$73,SUM(IF(AO264=$CY$7:$CY$59,ROW($A$1:$A$50),0))),IF(AND($E264&lt;&gt;0,$DW$4&lt;&gt;1),INDEX($CM$7:$CM$73,SUM(IF(AO264=$CU$7:$CU$59,ROW($A$1:$A$50),0))),AO264:AS264)))</f>
        <v>#N/A</v>
      </c>
      <c r="BG264" s="35"/>
      <c r="BH264" s="35"/>
      <c r="BI264" s="35"/>
      <c r="BJ264" s="35"/>
      <c r="BK264" s="35" t="e">
        <f>VLOOKUP(G264,변환표준점수!$X$8:$AM$16,_xlfn.XMATCH(AU264,변환표준점수!$Y$5:$AM$5)+IF(OR(AW264=6,AW264=7,AW264=10,AW264=11),IF(AX264=1,0,1),0)+1,FALSE)</f>
        <v>#N/A</v>
      </c>
      <c r="BL264" s="35" t="e">
        <f>VLOOKUP(H264,변환표준점수!$AO$8:$BE$16,_xlfn.XMATCH(AU264,변환표준점수!$AP$5:$BE$5)+IF(OR(AW264=3,AW264=6,AW264=8,AW264=9,AW264=10),IF(AX264=1,0,1),0)+1,FALSE)</f>
        <v>#N/A</v>
      </c>
      <c r="BM264" s="35" t="e">
        <f>IF(I264=0,VLOOKUP(K264,변환표준점수!$BU$8:$CF$62,'표점 계산기'!$AW264+1,FALSE),VLOOKUP(I264,변환표준점수!$BH$8:$BS$62,'표점 계산기'!$AW264+1,FALSE))</f>
        <v>#N/A</v>
      </c>
      <c r="BN264" s="35" t="e">
        <f>IF(J264=0,VLOOKUP(L264,변환표준점수!$BU$8:$CF$62,'표점 계산기'!$AW264+1,FALSE),VLOOKUP(J264,변환표준점수!$BH$8:$BS$62,'표점 계산기'!$AW264+1,FALSE))</f>
        <v>#N/A</v>
      </c>
      <c r="BO264" s="35" cm="1">
        <f t="array" ref="BO264">IF(M264=0,0,IF(OR(AW264=3,AW264=4),0,IF(AW264=1,INDEX($DI$7:$DI$15,SUM(IF(M264&lt;$DH$7:$DH$15=TRUE,1,0))+1),VLOOKUP(M264,변환표준점수!$BH$8:$BS$62,'표점 계산기'!AW264+1,FALSE))))</f>
        <v>0</v>
      </c>
      <c r="BP264" s="35" t="e" cm="1">
        <f t="array" ref="BP264">INDEX($DP$24:$EO$31,COLUMN(C259),$AY264)</f>
        <v>#N/A</v>
      </c>
      <c r="BQ264" s="35" t="e" cm="1">
        <f t="array" ref="BQ264">INDEX($DP$24:$EO$31,COLUMN(D259),$AY264)</f>
        <v>#N/A</v>
      </c>
      <c r="BR264" s="35" t="e" cm="1">
        <f t="array" ref="BR264">INDEX($DP$24:$EO$31,COLUMN(E259),$AY264)</f>
        <v>#N/A</v>
      </c>
      <c r="BS264" s="35" t="e" cm="1">
        <f t="array" ref="BS264">INDEX($DP$24:$EO$31,COLUMN(F259),$AY264)</f>
        <v>#N/A</v>
      </c>
      <c r="BT264" s="35" t="e" cm="1">
        <f t="array" ref="BT264">INDEX($DP$24:$EO$31,COLUMN(G259),$AY264)</f>
        <v>#N/A</v>
      </c>
      <c r="BU264" s="35" t="e" cm="1">
        <f t="array" ref="BU264">INDEX($DP$24:$EO$31,COLUMN(H259),$AY264)</f>
        <v>#N/A</v>
      </c>
      <c r="BV264" s="59" t="str" cm="1">
        <f t="array" aca="1" ref="BV264:BZ264" ca="1">IFERROR(ROUND(IF(IFERROR(BF264:BJ264/BF264:BJ264,0)=1,(IFERROR(AZ264:BD264*BP264,0)+IFERROR(BF264:BJ264*BQ264,0)+(SUM(BM264:BO264)-MIN(BM264:BO264))*BR264+BK264*BS264+BL264*BT264)*BU264+BK264*(1-BS264)+BL264*(1-BT264)+IF(AW264=1,BO264,0),""),2),"")</f>
        <v/>
      </c>
      <c r="BW264" s="48" t="str">
        <f ca="1"/>
        <v/>
      </c>
      <c r="BX264" s="48" t="str">
        <f ca="1"/>
        <v/>
      </c>
      <c r="BY264" s="48" t="str">
        <f ca="1"/>
        <v/>
      </c>
      <c r="BZ264" s="60" t="str">
        <f ca="1"/>
        <v/>
      </c>
      <c r="CA264" s="6"/>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6"/>
      <c r="DV264" s="6"/>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row>
    <row r="265" spans="1:162" x14ac:dyDescent="0.3">
      <c r="A265" s="5"/>
      <c r="B265" s="17" t="str">
        <f t="shared" si="94"/>
        <v/>
      </c>
      <c r="C265" s="23"/>
      <c r="D265" s="23"/>
      <c r="E265" s="23"/>
      <c r="F265" s="23"/>
      <c r="G265" s="23"/>
      <c r="H265" s="24"/>
      <c r="I265" s="24"/>
      <c r="J265" s="24"/>
      <c r="K265" s="24"/>
      <c r="L265" s="24"/>
      <c r="M265" s="24"/>
      <c r="N265" s="23"/>
      <c r="O265" s="24"/>
      <c r="P265" s="6"/>
      <c r="Q265" s="65">
        <f t="shared" si="95"/>
        <v>1</v>
      </c>
      <c r="R265" s="6" t="e">
        <f t="shared" ref="R265:R328" si="101">VLOOKUP(G265,$DB$7:$DC$15,2,FALSE)</f>
        <v>#N/A</v>
      </c>
      <c r="S265" s="6" t="e">
        <f t="shared" ref="S265:S328" si="102">VLOOKUP(H265,$DE$7:$DF$15,2,FALSE)</f>
        <v>#N/A</v>
      </c>
      <c r="T265" s="6" t="e">
        <f t="shared" ref="T265:T328" si="103">ROUND(IF(AND($DV$4=6,$DW$4=1),IF(N265=1,1.03,1),1)*IF(I265=0,VLOOKUP(K265,$DK$7:$DM$61,3,FALSE),VLOOKUP(I265,$DK$7:$DL$61,2,FALSE)),2)</f>
        <v>#N/A</v>
      </c>
      <c r="U265" s="6" t="e">
        <f t="shared" ref="U265:U328" si="104">ROUND(IF(AND($DV$4=6,$DW$4=1),IF(O265=1,1.03,1),1)*IF(J265=0,VLOOKUP(L265,$DK$7:$DM$61,3,FALSE),VLOOKUP(J265,$DK$7:$DL$61,2,FALSE)),2)</f>
        <v>#N/A</v>
      </c>
      <c r="V265" s="8" cm="1">
        <f t="array" ref="V265">IF(M265=0,0,IF(OR($DV$4=3,$DV$4=4),0,IF($DV$4=1,INDEX($DI$7:$DI$15,SUM(IF(M265&lt;$DH$7:$DH$15=TRUE,1,0))+1),VLOOKUP(M265,$DK$7:$DL$107,2,FALSE))))</f>
        <v>0</v>
      </c>
      <c r="W265" s="6" t="e">
        <f t="shared" si="93"/>
        <v>#N/A</v>
      </c>
      <c r="X265" s="65" cm="1">
        <f t="array" aca="1" ref="X265" ca="1">SUM(IF((IF(E265=0,INDIRECT(_xlfn.CONCAT($CQ$1,MATCH(F265,$CP$7:$CP$100,0)+6)):INDIRECT(_xlfn.CONCAT($CQ$1,MATCH(F265,$CP$7:$CP$100,0)+6+SUM(IF((F265=$CP$7:$CP$59)=TRUE,1,0))-1)),INDIRECT(_xlfn.CONCAT($CM$1,MATCH(E265,$CL$7:$CL$100,0)+6)):INDIRECT(_xlfn.CONCAT($CM$1,MATCH(E265,$CL$7:$CL$100,0)+6+SUM(IF((E265=$CL$7:$CL$59)=TRUE,1,0))-1)))*$S$3*$Q265)=0,0,1))</f>
        <v>2</v>
      </c>
      <c r="Y265" s="65" t="e" cm="1">
        <f t="array" aca="1" ref="Y265" ca="1">SUM(IF((TRANSPOSE(MMULT(MMULT(_xlfn.MUNIT(X265),IF(ROUND(MMULT(IF(E265=0,INDIRECT(_xlfn.CONCAT($CQ$1,MATCH(F265,$CP$7:$CP$100,0)+6)):INDIRECT(_xlfn.CONCAT($CQ$1,MATCH(F265,$CP$7:$CP$100,0)+6+SUM(IF((F265=$CP$7:$CP$59)=TRUE,1,0))-1)),INDIRECT(_xlfn.CONCAT($CM$1,MATCH(E265,$CL$7:$CL$100,0)+6)):INDIRECT(_xlfn.CONCAT($CM$1,MATCH(E265,$CL$7:$CL$100,0)+6+SUM(IF((E265=$CL$7:$CL$59)=TRUE,1,0))-1)))*$S$3*$Q265,1/TRANSPOSE(W265-INDIRECT(_xlfn.CONCAT($CI$1,MATCH(D265,$CH$7:$CH$100,0)+6)):INDIRECT(_xlfn.CONCAT($CI$1,MATCH(D265,$CH$7:$CH$100,0)+6+SUM(IF((D265=$CH$7:$CH$59)=TRUE,1,0))-1))*$R$3)),1)=1,1,0)),W265-INDIRECT(_xlfn.CONCAT($CI$1,MATCH(D265,$CH$7:$CH$100,0)+6)):INDIRECT(_xlfn.CONCAT($CI$1,MATCH(D265,$CH$7:$CH$100,0)+6+SUM(IF((D265=$CH$7:$CH$59)=TRUE,1,0))-1))*$R$3)))=0,0,1))</f>
        <v>#N/A</v>
      </c>
      <c r="Z265" s="65"/>
      <c r="AA265" s="65" t="str" cm="1">
        <f t="array" aca="1" ref="AA265" ca="1">IFERROR(ROUND(IF(_xlfn._xlws.SORT(TRANSPOSE(MMULT(MMULT(_xlfn.MUNIT(X265),IF(ROUND(MMULT(IF(E265=0,IF($DW$4=1,INDIRECT(_xlfn.CONCAT($CY$1,MATCH(F265,$CX$7:$CX$100,0)+6)):INDIRECT(_xlfn.CONCAT($CY$1,MATCH(F265,$CX$7:$CX$100,0)+6+SUM(IF((F265=$CX$7:$CX$59)=TRUE,1,0))-1)),INDIRECT(_xlfn.CONCAT($CQ$1,MATCH(F265,$CP$7:$CP$100,0)+6)):INDIRECT(_xlfn.CONCAT($CQ$1,MATCH(F265,$CP$7:$CP$100,0)+6+SUM(IF((F265=$CP$7:$CP$59)=TRUE,1,0))-1))),IF(OR($DW$4=2,$DW$4=3),INDIRECT(_xlfn.CONCAT($CU$1,MATCH(E265,$CT$7:$CT$100,0)+6)):INDIRECT(_xlfn.CONCAT($CU$1,MATCH(E265,$CT$7:$CT$100,0)+6+SUM(IF((E265=$CT$7:$CT$59)=TRUE,1,0))-1)),INDIRECT(_xlfn.CONCAT($CM$1,MATCH(E265,$CL$7:$CL$100,0)+6)):INDIRECT(_xlfn.CONCAT($CM$1,MATCH(E265,$CL$7:$CL$100,0)+6+SUM(IF((E265=$CL$7:$CL$59)=TRUE,1,0))-1))))*$S$3*IF(AND($DV$4=4,F265=0),1.1,1),1/TRANSPOSE(W265-INDIRECT(_xlfn.CONCAT($CI$1,MATCH(D265,$CH$7:$CH$100,0)+6)):INDIRECT(_xlfn.CONCAT($CI$1,MATCH(D265,$CH$7:$CH$100,0)+6+SUM(IF((D265=$CH$7:$CH$59)=TRUE,1,0))-1))*$R$3)),3)=1,1,0)),W265-INDIRECT(_xlfn.CONCAT($CI$1,MATCH(D265,$CH$7:$CH$100,0)+6)):INDIRECT(_xlfn.CONCAT($CI$1,MATCH(D265,$CH$7:$CH$100,0)+6+SUM(IF((D265=$CH$7:$CH$59)=TRUE,1,0))-1))*$R$3))/($S$3*$Q265),1,-1,TRUE)=0,"",_xlfn._xlws.SORT(TRANSPOSE(MMULT(MMULT(_xlfn.MUNIT(X265),IF(ROUND(MMULT(IF(E265=0,IF($DW$4=1,INDIRECT(_xlfn.CONCAT($CY$1,MATCH(F265,$CX$7:$CX$100,0)+6)):INDIRECT(_xlfn.CONCAT($CY$1,MATCH(F265,$CX$7:$CX$100,0)+6+SUM(IF((F265=$CX$7:$CX$59)=TRUE,1,0))-1)),INDIRECT(_xlfn.CONCAT($CQ$1,MATCH(F265,$CP$7:$CP$100,0)+6)):INDIRECT(_xlfn.CONCAT($CQ$1,MATCH(F265,$CP$7:$CP$100,0)+6+SUM(IF((F265=$CP$7:$CP$59)=TRUE,1,0))-1))),IF(OR($DW$4=2,$DW$4=3),INDIRECT(_xlfn.CONCAT($CU$1,MATCH(E265,$CT$7:$CT$100,0)+6)):INDIRECT(_xlfn.CONCAT($CU$1,MATCH(E265,$CT$7:$CT$100,0)+6+SUM(IF((E265=$CT$7:$CT$59)=TRUE,1,0))-1)),INDIRECT(_xlfn.CONCAT($CM$1,MATCH(E265,$CL$7:$CL$100,0)+6)):INDIRECT(_xlfn.CONCAT($CM$1,MATCH(E265,$CL$7:$CL$100,0)+6+SUM(IF((E265=$CL$7:$CL$59)=TRUE,1,0))-1))))*$S$3*IF(AND($DV$4=4,F265=0),1.1,1),1/TRANSPOSE(W265-INDIRECT(_xlfn.CONCAT($CI$1,MATCH(D265,$CH$7:$CH$100,0)+6)):INDIRECT(_xlfn.CONCAT($CI$1,MATCH(D265,$CH$7:$CH$100,0)+6+SUM(IF((D265=$CH$7:$CH$59)=TRUE,1,0))-1))*$R$3)),3)=1,1,0)),W265-INDIRECT(_xlfn.CONCAT($CI$1,MATCH(D265,$CH$7:$CH$100,0)+6)):INDIRECT(_xlfn.CONCAT($CI$1,MATCH(D265,$CH$7:$CH$100,0)+6+SUM(IF((D265=$CH$7:$CH$59)=TRUE,1,0))-1))*$R$3))/($S$3*$Q265),1,-1,TRUE)),1),"")</f>
        <v/>
      </c>
      <c r="AB265" s="65"/>
      <c r="AC265" s="65"/>
      <c r="AD265" s="65"/>
      <c r="AE265" s="65"/>
      <c r="AF265" s="65"/>
      <c r="AG265" s="65"/>
      <c r="AH265" s="65"/>
      <c r="AI265" s="6"/>
      <c r="AJ265" s="28" t="str">
        <f t="shared" ref="AJ265:AJ328" ca="1" si="105">IF(IF(AO265="",0,($W265-AO265*$S$3)/$R$3)=0,"",IF(AO265=0,0,($W265-AO265*$S$3)/$R$3))</f>
        <v/>
      </c>
      <c r="AK265" s="29" t="str">
        <f t="shared" ref="AK265:AK328" si="106">IF(IF(AP265="",0,($W265-AP265*$S$3)/$R$3)=0,"",IF(AP265=0,0,($W265-AP265*$S$3)/$R$3))</f>
        <v/>
      </c>
      <c r="AL265" s="29" t="str">
        <f t="shared" ref="AL265:AL328" si="107">IF(IF(AQ265="",0,($W265-AQ265*$S$3)/$R$3)=0,"",IF(AQ265=0,0,($W265-AQ265*$S$3)/$R$3))</f>
        <v/>
      </c>
      <c r="AM265" s="29" t="str">
        <f t="shared" ref="AM265:AM328" si="108">IF(IF(AR265="",0,($W265-AR265*$S$3)/$R$3)=0,"",IF(AR265=0,0,($W265-AR265*$S$3)/$R$3))</f>
        <v/>
      </c>
      <c r="AN265" s="112" t="str">
        <f t="shared" ref="AN265:AN328" si="109">IF(IF(AS265="",0,($W265-AS265*$S$3)/$R$3)=0,"",IF(AS265=0,0,($W265-AS265*$S$3)/$R$3))</f>
        <v/>
      </c>
      <c r="AO265" s="28" t="str">
        <f t="shared" ca="1" si="96"/>
        <v/>
      </c>
      <c r="AP265" s="29" t="str">
        <f t="shared" si="97"/>
        <v/>
      </c>
      <c r="AQ265" s="29" t="str">
        <f t="shared" si="98"/>
        <v/>
      </c>
      <c r="AR265" s="29" t="str">
        <f t="shared" si="99"/>
        <v/>
      </c>
      <c r="AS265" s="30" t="str">
        <f t="shared" si="100"/>
        <v/>
      </c>
      <c r="AT265" s="6"/>
      <c r="AU265" s="20"/>
      <c r="AV265" s="20"/>
      <c r="AW265" s="44">
        <f t="shared" si="90"/>
        <v>12</v>
      </c>
      <c r="AX265" s="35" t="e">
        <f t="shared" si="91"/>
        <v>#N/A</v>
      </c>
      <c r="AY265" s="35" t="e" cm="1">
        <f t="array" ref="AY265">_xlfn.XMATCH(1,IF(IF((AU265=$DP$24:$EO$24)=TRUE,1,0)+IF((AV265=$DP$25:$EO$25)=TRUE,1,0)=2,1,0))</f>
        <v>#N/A</v>
      </c>
      <c r="AZ265" s="35" t="str" cm="1">
        <f t="array" aca="1" ref="AZ265:BD265" ca="1">AJ265:AN265</f>
        <v/>
      </c>
      <c r="BA265" s="35" t="str">
        <f ca="1"/>
        <v/>
      </c>
      <c r="BB265" s="35" t="str">
        <f ca="1"/>
        <v/>
      </c>
      <c r="BC265" s="35" t="str">
        <f ca="1"/>
        <v/>
      </c>
      <c r="BD265" s="35" t="str">
        <f ca="1"/>
        <v/>
      </c>
      <c r="BE265" s="35">
        <f t="shared" si="92"/>
        <v>0</v>
      </c>
      <c r="BF265" s="35" t="e" cm="1">
        <f t="array" ref="BF265">IF(AND(BE265=1,AX265&lt;&gt;1),VLOOKUP(E265,변환표준점수!$H$8:$O$60,_xlfn.XMATCH('표점 계산기'!$AU265,변환표준점수!$I$6:$O$6)+1,FALSE),IF(AND($E265=0,$DW$4=1),INDEX($CQ$7:$CQ$73,SUM(IF(AO265=$CY$7:$CY$59,ROW($A$1:$A$50),0))),IF(AND($E265&lt;&gt;0,$DW$4&lt;&gt;1),INDEX($CM$7:$CM$73,SUM(IF(AO265=$CU$7:$CU$59,ROW($A$1:$A$50),0))),AO265:AS265)))</f>
        <v>#N/A</v>
      </c>
      <c r="BG265" s="35"/>
      <c r="BH265" s="35"/>
      <c r="BI265" s="35"/>
      <c r="BJ265" s="35"/>
      <c r="BK265" s="35" t="e">
        <f>VLOOKUP(G265,변환표준점수!$X$8:$AM$16,_xlfn.XMATCH(AU265,변환표준점수!$Y$5:$AM$5)+IF(OR(AW265=6,AW265=7,AW265=10,AW265=11),IF(AX265=1,0,1),0)+1,FALSE)</f>
        <v>#N/A</v>
      </c>
      <c r="BL265" s="35" t="e">
        <f>VLOOKUP(H265,변환표준점수!$AO$8:$BE$16,_xlfn.XMATCH(AU265,변환표준점수!$AP$5:$BE$5)+IF(OR(AW265=3,AW265=6,AW265=8,AW265=9,AW265=10),IF(AX265=1,0,1),0)+1,FALSE)</f>
        <v>#N/A</v>
      </c>
      <c r="BM265" s="35" t="e">
        <f>IF(I265=0,VLOOKUP(K265,변환표준점수!$BU$8:$CF$62,'표점 계산기'!$AW265+1,FALSE),VLOOKUP(I265,변환표준점수!$BH$8:$BS$62,'표점 계산기'!$AW265+1,FALSE))</f>
        <v>#N/A</v>
      </c>
      <c r="BN265" s="35" t="e">
        <f>IF(J265=0,VLOOKUP(L265,변환표준점수!$BU$8:$CF$62,'표점 계산기'!$AW265+1,FALSE),VLOOKUP(J265,변환표준점수!$BH$8:$BS$62,'표점 계산기'!$AW265+1,FALSE))</f>
        <v>#N/A</v>
      </c>
      <c r="BO265" s="35" cm="1">
        <f t="array" ref="BO265">IF(M265=0,0,IF(OR(AW265=3,AW265=4),0,IF(AW265=1,INDEX($DI$7:$DI$15,SUM(IF(M265&lt;$DH$7:$DH$15=TRUE,1,0))+1),VLOOKUP(M265,변환표준점수!$BH$8:$BS$62,'표점 계산기'!AW265+1,FALSE))))</f>
        <v>0</v>
      </c>
      <c r="BP265" s="35" t="e" cm="1">
        <f t="array" ref="BP265">INDEX($DP$24:$EO$31,COLUMN(C260),$AY265)</f>
        <v>#N/A</v>
      </c>
      <c r="BQ265" s="35" t="e" cm="1">
        <f t="array" ref="BQ265">INDEX($DP$24:$EO$31,COLUMN(D260),$AY265)</f>
        <v>#N/A</v>
      </c>
      <c r="BR265" s="35" t="e" cm="1">
        <f t="array" ref="BR265">INDEX($DP$24:$EO$31,COLUMN(E260),$AY265)</f>
        <v>#N/A</v>
      </c>
      <c r="BS265" s="35" t="e" cm="1">
        <f t="array" ref="BS265">INDEX($DP$24:$EO$31,COLUMN(F260),$AY265)</f>
        <v>#N/A</v>
      </c>
      <c r="BT265" s="35" t="e" cm="1">
        <f t="array" ref="BT265">INDEX($DP$24:$EO$31,COLUMN(G260),$AY265)</f>
        <v>#N/A</v>
      </c>
      <c r="BU265" s="35" t="e" cm="1">
        <f t="array" ref="BU265">INDEX($DP$24:$EO$31,COLUMN(H260),$AY265)</f>
        <v>#N/A</v>
      </c>
      <c r="BV265" s="59" t="str" cm="1">
        <f t="array" aca="1" ref="BV265:BZ265" ca="1">IFERROR(ROUND(IF(IFERROR(BF265:BJ265/BF265:BJ265,0)=1,(IFERROR(AZ265:BD265*BP265,0)+IFERROR(BF265:BJ265*BQ265,0)+(SUM(BM265:BO265)-MIN(BM265:BO265))*BR265+BK265*BS265+BL265*BT265)*BU265+BK265*(1-BS265)+BL265*(1-BT265)+IF(AW265=1,BO265,0),""),2),"")</f>
        <v/>
      </c>
      <c r="BW265" s="48" t="str">
        <f ca="1"/>
        <v/>
      </c>
      <c r="BX265" s="48" t="str">
        <f ca="1"/>
        <v/>
      </c>
      <c r="BY265" s="48" t="str">
        <f ca="1"/>
        <v/>
      </c>
      <c r="BZ265" s="60" t="str">
        <f ca="1"/>
        <v/>
      </c>
      <c r="CA265" s="6"/>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6"/>
      <c r="DV265" s="6"/>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row>
    <row r="266" spans="1:162" x14ac:dyDescent="0.3">
      <c r="A266" s="5"/>
      <c r="B266" s="17" t="str">
        <f t="shared" si="94"/>
        <v/>
      </c>
      <c r="C266" s="23"/>
      <c r="D266" s="23"/>
      <c r="E266" s="23"/>
      <c r="F266" s="23"/>
      <c r="G266" s="23"/>
      <c r="H266" s="24"/>
      <c r="I266" s="24"/>
      <c r="J266" s="24"/>
      <c r="K266" s="24"/>
      <c r="L266" s="24"/>
      <c r="M266" s="24"/>
      <c r="N266" s="23"/>
      <c r="O266" s="24"/>
      <c r="P266" s="6"/>
      <c r="Q266" s="65">
        <f t="shared" si="95"/>
        <v>1</v>
      </c>
      <c r="R266" s="6" t="e">
        <f t="shared" si="101"/>
        <v>#N/A</v>
      </c>
      <c r="S266" s="6" t="e">
        <f t="shared" si="102"/>
        <v>#N/A</v>
      </c>
      <c r="T266" s="6" t="e">
        <f t="shared" si="103"/>
        <v>#N/A</v>
      </c>
      <c r="U266" s="6" t="e">
        <f t="shared" si="104"/>
        <v>#N/A</v>
      </c>
      <c r="V266" s="8" cm="1">
        <f t="array" ref="V266">IF(M266=0,0,IF(OR($DV$4=3,$DV$4=4),0,IF($DV$4=1,INDEX($DI$7:$DI$15,SUM(IF(M266&lt;$DH$7:$DH$15=TRUE,1,0))+1),VLOOKUP(M266,$DK$7:$DL$107,2,FALSE))))</f>
        <v>0</v>
      </c>
      <c r="W266" s="6" t="e">
        <f t="shared" si="93"/>
        <v>#N/A</v>
      </c>
      <c r="X266" s="65" cm="1">
        <f t="array" aca="1" ref="X266" ca="1">SUM(IF((IF(E266=0,INDIRECT(_xlfn.CONCAT($CQ$1,MATCH(F266,$CP$7:$CP$100,0)+6)):INDIRECT(_xlfn.CONCAT($CQ$1,MATCH(F266,$CP$7:$CP$100,0)+6+SUM(IF((F266=$CP$7:$CP$59)=TRUE,1,0))-1)),INDIRECT(_xlfn.CONCAT($CM$1,MATCH(E266,$CL$7:$CL$100,0)+6)):INDIRECT(_xlfn.CONCAT($CM$1,MATCH(E266,$CL$7:$CL$100,0)+6+SUM(IF((E266=$CL$7:$CL$59)=TRUE,1,0))-1)))*$S$3*$Q266)=0,0,1))</f>
        <v>2</v>
      </c>
      <c r="Y266" s="65" t="e" cm="1">
        <f t="array" aca="1" ref="Y266" ca="1">SUM(IF((TRANSPOSE(MMULT(MMULT(_xlfn.MUNIT(X266),IF(ROUND(MMULT(IF(E266=0,INDIRECT(_xlfn.CONCAT($CQ$1,MATCH(F266,$CP$7:$CP$100,0)+6)):INDIRECT(_xlfn.CONCAT($CQ$1,MATCH(F266,$CP$7:$CP$100,0)+6+SUM(IF((F266=$CP$7:$CP$59)=TRUE,1,0))-1)),INDIRECT(_xlfn.CONCAT($CM$1,MATCH(E266,$CL$7:$CL$100,0)+6)):INDIRECT(_xlfn.CONCAT($CM$1,MATCH(E266,$CL$7:$CL$100,0)+6+SUM(IF((E266=$CL$7:$CL$59)=TRUE,1,0))-1)))*$S$3*$Q266,1/TRANSPOSE(W266-INDIRECT(_xlfn.CONCAT($CI$1,MATCH(D266,$CH$7:$CH$100,0)+6)):INDIRECT(_xlfn.CONCAT($CI$1,MATCH(D266,$CH$7:$CH$100,0)+6+SUM(IF((D266=$CH$7:$CH$59)=TRUE,1,0))-1))*$R$3)),1)=1,1,0)),W266-INDIRECT(_xlfn.CONCAT($CI$1,MATCH(D266,$CH$7:$CH$100,0)+6)):INDIRECT(_xlfn.CONCAT($CI$1,MATCH(D266,$CH$7:$CH$100,0)+6+SUM(IF((D266=$CH$7:$CH$59)=TRUE,1,0))-1))*$R$3)))=0,0,1))</f>
        <v>#N/A</v>
      </c>
      <c r="Z266" s="65"/>
      <c r="AA266" s="65" t="str" cm="1">
        <f t="array" aca="1" ref="AA266" ca="1">IFERROR(ROUND(IF(_xlfn._xlws.SORT(TRANSPOSE(MMULT(MMULT(_xlfn.MUNIT(X266),IF(ROUND(MMULT(IF(E266=0,IF($DW$4=1,INDIRECT(_xlfn.CONCAT($CY$1,MATCH(F266,$CX$7:$CX$100,0)+6)):INDIRECT(_xlfn.CONCAT($CY$1,MATCH(F266,$CX$7:$CX$100,0)+6+SUM(IF((F266=$CX$7:$CX$59)=TRUE,1,0))-1)),INDIRECT(_xlfn.CONCAT($CQ$1,MATCH(F266,$CP$7:$CP$100,0)+6)):INDIRECT(_xlfn.CONCAT($CQ$1,MATCH(F266,$CP$7:$CP$100,0)+6+SUM(IF((F266=$CP$7:$CP$59)=TRUE,1,0))-1))),IF(OR($DW$4=2,$DW$4=3),INDIRECT(_xlfn.CONCAT($CU$1,MATCH(E266,$CT$7:$CT$100,0)+6)):INDIRECT(_xlfn.CONCAT($CU$1,MATCH(E266,$CT$7:$CT$100,0)+6+SUM(IF((E266=$CT$7:$CT$59)=TRUE,1,0))-1)),INDIRECT(_xlfn.CONCAT($CM$1,MATCH(E266,$CL$7:$CL$100,0)+6)):INDIRECT(_xlfn.CONCAT($CM$1,MATCH(E266,$CL$7:$CL$100,0)+6+SUM(IF((E266=$CL$7:$CL$59)=TRUE,1,0))-1))))*$S$3*IF(AND($DV$4=4,F266=0),1.1,1),1/TRANSPOSE(W266-INDIRECT(_xlfn.CONCAT($CI$1,MATCH(D266,$CH$7:$CH$100,0)+6)):INDIRECT(_xlfn.CONCAT($CI$1,MATCH(D266,$CH$7:$CH$100,0)+6+SUM(IF((D266=$CH$7:$CH$59)=TRUE,1,0))-1))*$R$3)),3)=1,1,0)),W266-INDIRECT(_xlfn.CONCAT($CI$1,MATCH(D266,$CH$7:$CH$100,0)+6)):INDIRECT(_xlfn.CONCAT($CI$1,MATCH(D266,$CH$7:$CH$100,0)+6+SUM(IF((D266=$CH$7:$CH$59)=TRUE,1,0))-1))*$R$3))/($S$3*$Q266),1,-1,TRUE)=0,"",_xlfn._xlws.SORT(TRANSPOSE(MMULT(MMULT(_xlfn.MUNIT(X266),IF(ROUND(MMULT(IF(E266=0,IF($DW$4=1,INDIRECT(_xlfn.CONCAT($CY$1,MATCH(F266,$CX$7:$CX$100,0)+6)):INDIRECT(_xlfn.CONCAT($CY$1,MATCH(F266,$CX$7:$CX$100,0)+6+SUM(IF((F266=$CX$7:$CX$59)=TRUE,1,0))-1)),INDIRECT(_xlfn.CONCAT($CQ$1,MATCH(F266,$CP$7:$CP$100,0)+6)):INDIRECT(_xlfn.CONCAT($CQ$1,MATCH(F266,$CP$7:$CP$100,0)+6+SUM(IF((F266=$CP$7:$CP$59)=TRUE,1,0))-1))),IF(OR($DW$4=2,$DW$4=3),INDIRECT(_xlfn.CONCAT($CU$1,MATCH(E266,$CT$7:$CT$100,0)+6)):INDIRECT(_xlfn.CONCAT($CU$1,MATCH(E266,$CT$7:$CT$100,0)+6+SUM(IF((E266=$CT$7:$CT$59)=TRUE,1,0))-1)),INDIRECT(_xlfn.CONCAT($CM$1,MATCH(E266,$CL$7:$CL$100,0)+6)):INDIRECT(_xlfn.CONCAT($CM$1,MATCH(E266,$CL$7:$CL$100,0)+6+SUM(IF((E266=$CL$7:$CL$59)=TRUE,1,0))-1))))*$S$3*IF(AND($DV$4=4,F266=0),1.1,1),1/TRANSPOSE(W266-INDIRECT(_xlfn.CONCAT($CI$1,MATCH(D266,$CH$7:$CH$100,0)+6)):INDIRECT(_xlfn.CONCAT($CI$1,MATCH(D266,$CH$7:$CH$100,0)+6+SUM(IF((D266=$CH$7:$CH$59)=TRUE,1,0))-1))*$R$3)),3)=1,1,0)),W266-INDIRECT(_xlfn.CONCAT($CI$1,MATCH(D266,$CH$7:$CH$100,0)+6)):INDIRECT(_xlfn.CONCAT($CI$1,MATCH(D266,$CH$7:$CH$100,0)+6+SUM(IF((D266=$CH$7:$CH$59)=TRUE,1,0))-1))*$R$3))/($S$3*$Q266),1,-1,TRUE)),1),"")</f>
        <v/>
      </c>
      <c r="AB266" s="65"/>
      <c r="AC266" s="65"/>
      <c r="AD266" s="65"/>
      <c r="AE266" s="65"/>
      <c r="AF266" s="65"/>
      <c r="AG266" s="65"/>
      <c r="AH266" s="65"/>
      <c r="AI266" s="6"/>
      <c r="AJ266" s="28" t="str">
        <f t="shared" ca="1" si="105"/>
        <v/>
      </c>
      <c r="AK266" s="29" t="str">
        <f t="shared" si="106"/>
        <v/>
      </c>
      <c r="AL266" s="29" t="str">
        <f t="shared" si="107"/>
        <v/>
      </c>
      <c r="AM266" s="29" t="str">
        <f t="shared" si="108"/>
        <v/>
      </c>
      <c r="AN266" s="112" t="str">
        <f t="shared" si="109"/>
        <v/>
      </c>
      <c r="AO266" s="28" t="str">
        <f t="shared" ca="1" si="96"/>
        <v/>
      </c>
      <c r="AP266" s="29" t="str">
        <f t="shared" si="97"/>
        <v/>
      </c>
      <c r="AQ266" s="29" t="str">
        <f t="shared" si="98"/>
        <v/>
      </c>
      <c r="AR266" s="29" t="str">
        <f t="shared" si="99"/>
        <v/>
      </c>
      <c r="AS266" s="30" t="str">
        <f t="shared" si="100"/>
        <v/>
      </c>
      <c r="AT266" s="6"/>
      <c r="AU266" s="20"/>
      <c r="AV266" s="20"/>
      <c r="AW266" s="44">
        <f t="shared" si="90"/>
        <v>12</v>
      </c>
      <c r="AX266" s="35" t="e">
        <f t="shared" si="91"/>
        <v>#N/A</v>
      </c>
      <c r="AY266" s="35" t="e" cm="1">
        <f t="array" ref="AY266">_xlfn.XMATCH(1,IF(IF((AU266=$DP$24:$EO$24)=TRUE,1,0)+IF((AV266=$DP$25:$EO$25)=TRUE,1,0)=2,1,0))</f>
        <v>#N/A</v>
      </c>
      <c r="AZ266" s="35" t="str" cm="1">
        <f t="array" aca="1" ref="AZ266:BD266" ca="1">AJ266:AN266</f>
        <v/>
      </c>
      <c r="BA266" s="35" t="str">
        <f ca="1"/>
        <v/>
      </c>
      <c r="BB266" s="35" t="str">
        <f ca="1"/>
        <v/>
      </c>
      <c r="BC266" s="35" t="str">
        <f ca="1"/>
        <v/>
      </c>
      <c r="BD266" s="35" t="str">
        <f ca="1"/>
        <v/>
      </c>
      <c r="BE266" s="35">
        <f t="shared" si="92"/>
        <v>0</v>
      </c>
      <c r="BF266" s="35" t="e" cm="1">
        <f t="array" ref="BF266">IF(AND(BE266=1,AX266&lt;&gt;1),VLOOKUP(E266,변환표준점수!$H$8:$O$60,_xlfn.XMATCH('표점 계산기'!$AU266,변환표준점수!$I$6:$O$6)+1,FALSE),IF(AND($E266=0,$DW$4=1),INDEX($CQ$7:$CQ$73,SUM(IF(AO266=$CY$7:$CY$59,ROW($A$1:$A$50),0))),IF(AND($E266&lt;&gt;0,$DW$4&lt;&gt;1),INDEX($CM$7:$CM$73,SUM(IF(AO266=$CU$7:$CU$59,ROW($A$1:$A$50),0))),AO266:AS266)))</f>
        <v>#N/A</v>
      </c>
      <c r="BG266" s="35"/>
      <c r="BH266" s="35"/>
      <c r="BI266" s="35"/>
      <c r="BJ266" s="35"/>
      <c r="BK266" s="35" t="e">
        <f>VLOOKUP(G266,변환표준점수!$X$8:$AM$16,_xlfn.XMATCH(AU266,변환표준점수!$Y$5:$AM$5)+IF(OR(AW266=6,AW266=7,AW266=10,AW266=11),IF(AX266=1,0,1),0)+1,FALSE)</f>
        <v>#N/A</v>
      </c>
      <c r="BL266" s="35" t="e">
        <f>VLOOKUP(H266,변환표준점수!$AO$8:$BE$16,_xlfn.XMATCH(AU266,변환표준점수!$AP$5:$BE$5)+IF(OR(AW266=3,AW266=6,AW266=8,AW266=9,AW266=10),IF(AX266=1,0,1),0)+1,FALSE)</f>
        <v>#N/A</v>
      </c>
      <c r="BM266" s="35" t="e">
        <f>IF(I266=0,VLOOKUP(K266,변환표준점수!$BU$8:$CF$62,'표점 계산기'!$AW266+1,FALSE),VLOOKUP(I266,변환표준점수!$BH$8:$BS$62,'표점 계산기'!$AW266+1,FALSE))</f>
        <v>#N/A</v>
      </c>
      <c r="BN266" s="35" t="e">
        <f>IF(J266=0,VLOOKUP(L266,변환표준점수!$BU$8:$CF$62,'표점 계산기'!$AW266+1,FALSE),VLOOKUP(J266,변환표준점수!$BH$8:$BS$62,'표점 계산기'!$AW266+1,FALSE))</f>
        <v>#N/A</v>
      </c>
      <c r="BO266" s="35" cm="1">
        <f t="array" ref="BO266">IF(M266=0,0,IF(OR(AW266=3,AW266=4),0,IF(AW266=1,INDEX($DI$7:$DI$15,SUM(IF(M266&lt;$DH$7:$DH$15=TRUE,1,0))+1),VLOOKUP(M266,변환표준점수!$BH$8:$BS$62,'표점 계산기'!AW266+1,FALSE))))</f>
        <v>0</v>
      </c>
      <c r="BP266" s="35" t="e" cm="1">
        <f t="array" ref="BP266">INDEX($DP$24:$EO$31,COLUMN(C261),$AY266)</f>
        <v>#N/A</v>
      </c>
      <c r="BQ266" s="35" t="e" cm="1">
        <f t="array" ref="BQ266">INDEX($DP$24:$EO$31,COLUMN(D261),$AY266)</f>
        <v>#N/A</v>
      </c>
      <c r="BR266" s="35" t="e" cm="1">
        <f t="array" ref="BR266">INDEX($DP$24:$EO$31,COLUMN(E261),$AY266)</f>
        <v>#N/A</v>
      </c>
      <c r="BS266" s="35" t="e" cm="1">
        <f t="array" ref="BS266">INDEX($DP$24:$EO$31,COLUMN(F261),$AY266)</f>
        <v>#N/A</v>
      </c>
      <c r="BT266" s="35" t="e" cm="1">
        <f t="array" ref="BT266">INDEX($DP$24:$EO$31,COLUMN(G261),$AY266)</f>
        <v>#N/A</v>
      </c>
      <c r="BU266" s="35" t="e" cm="1">
        <f t="array" ref="BU266">INDEX($DP$24:$EO$31,COLUMN(H261),$AY266)</f>
        <v>#N/A</v>
      </c>
      <c r="BV266" s="59" t="str" cm="1">
        <f t="array" aca="1" ref="BV266:BZ266" ca="1">IFERROR(ROUND(IF(IFERROR(BF266:BJ266/BF266:BJ266,0)=1,(IFERROR(AZ266:BD266*BP266,0)+IFERROR(BF266:BJ266*BQ266,0)+(SUM(BM266:BO266)-MIN(BM266:BO266))*BR266+BK266*BS266+BL266*BT266)*BU266+BK266*(1-BS266)+BL266*(1-BT266)+IF(AW266=1,BO266,0),""),2),"")</f>
        <v/>
      </c>
      <c r="BW266" s="48" t="str">
        <f ca="1"/>
        <v/>
      </c>
      <c r="BX266" s="48" t="str">
        <f ca="1"/>
        <v/>
      </c>
      <c r="BY266" s="48" t="str">
        <f ca="1"/>
        <v/>
      </c>
      <c r="BZ266" s="60" t="str">
        <f ca="1"/>
        <v/>
      </c>
      <c r="CA266" s="6"/>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6"/>
      <c r="DV266" s="6"/>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row>
    <row r="267" spans="1:162" x14ac:dyDescent="0.3">
      <c r="A267" s="5"/>
      <c r="B267" s="17" t="str">
        <f t="shared" si="94"/>
        <v/>
      </c>
      <c r="C267" s="23"/>
      <c r="D267" s="23"/>
      <c r="E267" s="23"/>
      <c r="F267" s="23"/>
      <c r="G267" s="23"/>
      <c r="H267" s="24"/>
      <c r="I267" s="24"/>
      <c r="J267" s="24"/>
      <c r="K267" s="24"/>
      <c r="L267" s="24"/>
      <c r="M267" s="24"/>
      <c r="N267" s="23"/>
      <c r="O267" s="24"/>
      <c r="P267" s="6"/>
      <c r="Q267" s="65">
        <f t="shared" si="95"/>
        <v>1</v>
      </c>
      <c r="R267" s="6" t="e">
        <f t="shared" si="101"/>
        <v>#N/A</v>
      </c>
      <c r="S267" s="6" t="e">
        <f t="shared" si="102"/>
        <v>#N/A</v>
      </c>
      <c r="T267" s="6" t="e">
        <f t="shared" si="103"/>
        <v>#N/A</v>
      </c>
      <c r="U267" s="6" t="e">
        <f t="shared" si="104"/>
        <v>#N/A</v>
      </c>
      <c r="V267" s="8" cm="1">
        <f t="array" ref="V267">IF(M267=0,0,IF(OR($DV$4=3,$DV$4=4),0,IF($DV$4=1,INDEX($DI$7:$DI$15,SUM(IF(M267&lt;$DH$7:$DH$15=TRUE,1,0))+1),VLOOKUP(M267,$DK$7:$DL$107,2,FALSE))))</f>
        <v>0</v>
      </c>
      <c r="W267" s="6" t="e">
        <f t="shared" si="93"/>
        <v>#N/A</v>
      </c>
      <c r="X267" s="65" cm="1">
        <f t="array" aca="1" ref="X267" ca="1">SUM(IF((IF(E267=0,INDIRECT(_xlfn.CONCAT($CQ$1,MATCH(F267,$CP$7:$CP$100,0)+6)):INDIRECT(_xlfn.CONCAT($CQ$1,MATCH(F267,$CP$7:$CP$100,0)+6+SUM(IF((F267=$CP$7:$CP$59)=TRUE,1,0))-1)),INDIRECT(_xlfn.CONCAT($CM$1,MATCH(E267,$CL$7:$CL$100,0)+6)):INDIRECT(_xlfn.CONCAT($CM$1,MATCH(E267,$CL$7:$CL$100,0)+6+SUM(IF((E267=$CL$7:$CL$59)=TRUE,1,0))-1)))*$S$3*$Q267)=0,0,1))</f>
        <v>2</v>
      </c>
      <c r="Y267" s="65" t="e" cm="1">
        <f t="array" aca="1" ref="Y267" ca="1">SUM(IF((TRANSPOSE(MMULT(MMULT(_xlfn.MUNIT(X267),IF(ROUND(MMULT(IF(E267=0,INDIRECT(_xlfn.CONCAT($CQ$1,MATCH(F267,$CP$7:$CP$100,0)+6)):INDIRECT(_xlfn.CONCAT($CQ$1,MATCH(F267,$CP$7:$CP$100,0)+6+SUM(IF((F267=$CP$7:$CP$59)=TRUE,1,0))-1)),INDIRECT(_xlfn.CONCAT($CM$1,MATCH(E267,$CL$7:$CL$100,0)+6)):INDIRECT(_xlfn.CONCAT($CM$1,MATCH(E267,$CL$7:$CL$100,0)+6+SUM(IF((E267=$CL$7:$CL$59)=TRUE,1,0))-1)))*$S$3*$Q267,1/TRANSPOSE(W267-INDIRECT(_xlfn.CONCAT($CI$1,MATCH(D267,$CH$7:$CH$100,0)+6)):INDIRECT(_xlfn.CONCAT($CI$1,MATCH(D267,$CH$7:$CH$100,0)+6+SUM(IF((D267=$CH$7:$CH$59)=TRUE,1,0))-1))*$R$3)),1)=1,1,0)),W267-INDIRECT(_xlfn.CONCAT($CI$1,MATCH(D267,$CH$7:$CH$100,0)+6)):INDIRECT(_xlfn.CONCAT($CI$1,MATCH(D267,$CH$7:$CH$100,0)+6+SUM(IF((D267=$CH$7:$CH$59)=TRUE,1,0))-1))*$R$3)))=0,0,1))</f>
        <v>#N/A</v>
      </c>
      <c r="Z267" s="65"/>
      <c r="AA267" s="65" t="str" cm="1">
        <f t="array" aca="1" ref="AA267" ca="1">IFERROR(ROUND(IF(_xlfn._xlws.SORT(TRANSPOSE(MMULT(MMULT(_xlfn.MUNIT(X267),IF(ROUND(MMULT(IF(E267=0,IF($DW$4=1,INDIRECT(_xlfn.CONCAT($CY$1,MATCH(F267,$CX$7:$CX$100,0)+6)):INDIRECT(_xlfn.CONCAT($CY$1,MATCH(F267,$CX$7:$CX$100,0)+6+SUM(IF((F267=$CX$7:$CX$59)=TRUE,1,0))-1)),INDIRECT(_xlfn.CONCAT($CQ$1,MATCH(F267,$CP$7:$CP$100,0)+6)):INDIRECT(_xlfn.CONCAT($CQ$1,MATCH(F267,$CP$7:$CP$100,0)+6+SUM(IF((F267=$CP$7:$CP$59)=TRUE,1,0))-1))),IF(OR($DW$4=2,$DW$4=3),INDIRECT(_xlfn.CONCAT($CU$1,MATCH(E267,$CT$7:$CT$100,0)+6)):INDIRECT(_xlfn.CONCAT($CU$1,MATCH(E267,$CT$7:$CT$100,0)+6+SUM(IF((E267=$CT$7:$CT$59)=TRUE,1,0))-1)),INDIRECT(_xlfn.CONCAT($CM$1,MATCH(E267,$CL$7:$CL$100,0)+6)):INDIRECT(_xlfn.CONCAT($CM$1,MATCH(E267,$CL$7:$CL$100,0)+6+SUM(IF((E267=$CL$7:$CL$59)=TRUE,1,0))-1))))*$S$3*IF(AND($DV$4=4,F267=0),1.1,1),1/TRANSPOSE(W267-INDIRECT(_xlfn.CONCAT($CI$1,MATCH(D267,$CH$7:$CH$100,0)+6)):INDIRECT(_xlfn.CONCAT($CI$1,MATCH(D267,$CH$7:$CH$100,0)+6+SUM(IF((D267=$CH$7:$CH$59)=TRUE,1,0))-1))*$R$3)),3)=1,1,0)),W267-INDIRECT(_xlfn.CONCAT($CI$1,MATCH(D267,$CH$7:$CH$100,0)+6)):INDIRECT(_xlfn.CONCAT($CI$1,MATCH(D267,$CH$7:$CH$100,0)+6+SUM(IF((D267=$CH$7:$CH$59)=TRUE,1,0))-1))*$R$3))/($S$3*$Q267),1,-1,TRUE)=0,"",_xlfn._xlws.SORT(TRANSPOSE(MMULT(MMULT(_xlfn.MUNIT(X267),IF(ROUND(MMULT(IF(E267=0,IF($DW$4=1,INDIRECT(_xlfn.CONCAT($CY$1,MATCH(F267,$CX$7:$CX$100,0)+6)):INDIRECT(_xlfn.CONCAT($CY$1,MATCH(F267,$CX$7:$CX$100,0)+6+SUM(IF((F267=$CX$7:$CX$59)=TRUE,1,0))-1)),INDIRECT(_xlfn.CONCAT($CQ$1,MATCH(F267,$CP$7:$CP$100,0)+6)):INDIRECT(_xlfn.CONCAT($CQ$1,MATCH(F267,$CP$7:$CP$100,0)+6+SUM(IF((F267=$CP$7:$CP$59)=TRUE,1,0))-1))),IF(OR($DW$4=2,$DW$4=3),INDIRECT(_xlfn.CONCAT($CU$1,MATCH(E267,$CT$7:$CT$100,0)+6)):INDIRECT(_xlfn.CONCAT($CU$1,MATCH(E267,$CT$7:$CT$100,0)+6+SUM(IF((E267=$CT$7:$CT$59)=TRUE,1,0))-1)),INDIRECT(_xlfn.CONCAT($CM$1,MATCH(E267,$CL$7:$CL$100,0)+6)):INDIRECT(_xlfn.CONCAT($CM$1,MATCH(E267,$CL$7:$CL$100,0)+6+SUM(IF((E267=$CL$7:$CL$59)=TRUE,1,0))-1))))*$S$3*IF(AND($DV$4=4,F267=0),1.1,1),1/TRANSPOSE(W267-INDIRECT(_xlfn.CONCAT($CI$1,MATCH(D267,$CH$7:$CH$100,0)+6)):INDIRECT(_xlfn.CONCAT($CI$1,MATCH(D267,$CH$7:$CH$100,0)+6+SUM(IF((D267=$CH$7:$CH$59)=TRUE,1,0))-1))*$R$3)),3)=1,1,0)),W267-INDIRECT(_xlfn.CONCAT($CI$1,MATCH(D267,$CH$7:$CH$100,0)+6)):INDIRECT(_xlfn.CONCAT($CI$1,MATCH(D267,$CH$7:$CH$100,0)+6+SUM(IF((D267=$CH$7:$CH$59)=TRUE,1,0))-1))*$R$3))/($S$3*$Q267),1,-1,TRUE)),1),"")</f>
        <v/>
      </c>
      <c r="AB267" s="65"/>
      <c r="AC267" s="65"/>
      <c r="AD267" s="65"/>
      <c r="AE267" s="65"/>
      <c r="AF267" s="65"/>
      <c r="AG267" s="65"/>
      <c r="AH267" s="65"/>
      <c r="AI267" s="6"/>
      <c r="AJ267" s="28" t="str">
        <f t="shared" ca="1" si="105"/>
        <v/>
      </c>
      <c r="AK267" s="29" t="str">
        <f t="shared" si="106"/>
        <v/>
      </c>
      <c r="AL267" s="29" t="str">
        <f t="shared" si="107"/>
        <v/>
      </c>
      <c r="AM267" s="29" t="str">
        <f t="shared" si="108"/>
        <v/>
      </c>
      <c r="AN267" s="112" t="str">
        <f t="shared" si="109"/>
        <v/>
      </c>
      <c r="AO267" s="28" t="str">
        <f t="shared" ca="1" si="96"/>
        <v/>
      </c>
      <c r="AP267" s="29" t="str">
        <f t="shared" si="97"/>
        <v/>
      </c>
      <c r="AQ267" s="29" t="str">
        <f t="shared" si="98"/>
        <v/>
      </c>
      <c r="AR267" s="29" t="str">
        <f t="shared" si="99"/>
        <v/>
      </c>
      <c r="AS267" s="30" t="str">
        <f t="shared" si="100"/>
        <v/>
      </c>
      <c r="AT267" s="6"/>
      <c r="AU267" s="20"/>
      <c r="AV267" s="20"/>
      <c r="AW267" s="44">
        <f t="shared" si="90"/>
        <v>12</v>
      </c>
      <c r="AX267" s="35" t="e">
        <f t="shared" si="91"/>
        <v>#N/A</v>
      </c>
      <c r="AY267" s="35" t="e" cm="1">
        <f t="array" ref="AY267">_xlfn.XMATCH(1,IF(IF((AU267=$DP$24:$EO$24)=TRUE,1,0)+IF((AV267=$DP$25:$EO$25)=TRUE,1,0)=2,1,0))</f>
        <v>#N/A</v>
      </c>
      <c r="AZ267" s="35" t="str" cm="1">
        <f t="array" aca="1" ref="AZ267:BD267" ca="1">AJ267:AN267</f>
        <v/>
      </c>
      <c r="BA267" s="35" t="str">
        <f ca="1"/>
        <v/>
      </c>
      <c r="BB267" s="35" t="str">
        <f ca="1"/>
        <v/>
      </c>
      <c r="BC267" s="35" t="str">
        <f ca="1"/>
        <v/>
      </c>
      <c r="BD267" s="35" t="str">
        <f ca="1"/>
        <v/>
      </c>
      <c r="BE267" s="35">
        <f t="shared" si="92"/>
        <v>0</v>
      </c>
      <c r="BF267" s="35" t="e" cm="1">
        <f t="array" ref="BF267">IF(AND(BE267=1,AX267&lt;&gt;1),VLOOKUP(E267,변환표준점수!$H$8:$O$60,_xlfn.XMATCH('표점 계산기'!$AU267,변환표준점수!$I$6:$O$6)+1,FALSE),IF(AND($E267=0,$DW$4=1),INDEX($CQ$7:$CQ$73,SUM(IF(AO267=$CY$7:$CY$59,ROW($A$1:$A$50),0))),IF(AND($E267&lt;&gt;0,$DW$4&lt;&gt;1),INDEX($CM$7:$CM$73,SUM(IF(AO267=$CU$7:$CU$59,ROW($A$1:$A$50),0))),AO267:AS267)))</f>
        <v>#N/A</v>
      </c>
      <c r="BG267" s="35"/>
      <c r="BH267" s="35"/>
      <c r="BI267" s="35"/>
      <c r="BJ267" s="35"/>
      <c r="BK267" s="35" t="e">
        <f>VLOOKUP(G267,변환표준점수!$X$8:$AM$16,_xlfn.XMATCH(AU267,변환표준점수!$Y$5:$AM$5)+IF(OR(AW267=6,AW267=7,AW267=10,AW267=11),IF(AX267=1,0,1),0)+1,FALSE)</f>
        <v>#N/A</v>
      </c>
      <c r="BL267" s="35" t="e">
        <f>VLOOKUP(H267,변환표준점수!$AO$8:$BE$16,_xlfn.XMATCH(AU267,변환표준점수!$AP$5:$BE$5)+IF(OR(AW267=3,AW267=6,AW267=8,AW267=9,AW267=10),IF(AX267=1,0,1),0)+1,FALSE)</f>
        <v>#N/A</v>
      </c>
      <c r="BM267" s="35" t="e">
        <f>IF(I267=0,VLOOKUP(K267,변환표준점수!$BU$8:$CF$62,'표점 계산기'!$AW267+1,FALSE),VLOOKUP(I267,변환표준점수!$BH$8:$BS$62,'표점 계산기'!$AW267+1,FALSE))</f>
        <v>#N/A</v>
      </c>
      <c r="BN267" s="35" t="e">
        <f>IF(J267=0,VLOOKUP(L267,변환표준점수!$BU$8:$CF$62,'표점 계산기'!$AW267+1,FALSE),VLOOKUP(J267,변환표준점수!$BH$8:$BS$62,'표점 계산기'!$AW267+1,FALSE))</f>
        <v>#N/A</v>
      </c>
      <c r="BO267" s="35" cm="1">
        <f t="array" ref="BO267">IF(M267=0,0,IF(OR(AW267=3,AW267=4),0,IF(AW267=1,INDEX($DI$7:$DI$15,SUM(IF(M267&lt;$DH$7:$DH$15=TRUE,1,0))+1),VLOOKUP(M267,변환표준점수!$BH$8:$BS$62,'표점 계산기'!AW267+1,FALSE))))</f>
        <v>0</v>
      </c>
      <c r="BP267" s="35" t="e" cm="1">
        <f t="array" ref="BP267">INDEX($DP$24:$EO$31,COLUMN(C262),$AY267)</f>
        <v>#N/A</v>
      </c>
      <c r="BQ267" s="35" t="e" cm="1">
        <f t="array" ref="BQ267">INDEX($DP$24:$EO$31,COLUMN(D262),$AY267)</f>
        <v>#N/A</v>
      </c>
      <c r="BR267" s="35" t="e" cm="1">
        <f t="array" ref="BR267">INDEX($DP$24:$EO$31,COLUMN(E262),$AY267)</f>
        <v>#N/A</v>
      </c>
      <c r="BS267" s="35" t="e" cm="1">
        <f t="array" ref="BS267">INDEX($DP$24:$EO$31,COLUMN(F262),$AY267)</f>
        <v>#N/A</v>
      </c>
      <c r="BT267" s="35" t="e" cm="1">
        <f t="array" ref="BT267">INDEX($DP$24:$EO$31,COLUMN(G262),$AY267)</f>
        <v>#N/A</v>
      </c>
      <c r="BU267" s="35" t="e" cm="1">
        <f t="array" ref="BU267">INDEX($DP$24:$EO$31,COLUMN(H262),$AY267)</f>
        <v>#N/A</v>
      </c>
      <c r="BV267" s="59" t="str" cm="1">
        <f t="array" aca="1" ref="BV267:BZ267" ca="1">IFERROR(ROUND(IF(IFERROR(BF267:BJ267/BF267:BJ267,0)=1,(IFERROR(AZ267:BD267*BP267,0)+IFERROR(BF267:BJ267*BQ267,0)+(SUM(BM267:BO267)-MIN(BM267:BO267))*BR267+BK267*BS267+BL267*BT267)*BU267+BK267*(1-BS267)+BL267*(1-BT267)+IF(AW267=1,BO267,0),""),2),"")</f>
        <v/>
      </c>
      <c r="BW267" s="48" t="str">
        <f ca="1"/>
        <v/>
      </c>
      <c r="BX267" s="48" t="str">
        <f ca="1"/>
        <v/>
      </c>
      <c r="BY267" s="48" t="str">
        <f ca="1"/>
        <v/>
      </c>
      <c r="BZ267" s="60" t="str">
        <f ca="1"/>
        <v/>
      </c>
      <c r="CA267" s="6"/>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6"/>
      <c r="DV267" s="6"/>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row>
    <row r="268" spans="1:162" x14ac:dyDescent="0.3">
      <c r="A268" s="5"/>
      <c r="B268" s="17" t="str">
        <f t="shared" si="94"/>
        <v/>
      </c>
      <c r="C268" s="23"/>
      <c r="D268" s="23"/>
      <c r="E268" s="23"/>
      <c r="F268" s="23"/>
      <c r="G268" s="23"/>
      <c r="H268" s="24"/>
      <c r="I268" s="24"/>
      <c r="J268" s="24"/>
      <c r="K268" s="24"/>
      <c r="L268" s="24"/>
      <c r="M268" s="24"/>
      <c r="N268" s="23"/>
      <c r="O268" s="24"/>
      <c r="P268" s="6"/>
      <c r="Q268" s="65">
        <f t="shared" si="95"/>
        <v>1</v>
      </c>
      <c r="R268" s="6" t="e">
        <f t="shared" si="101"/>
        <v>#N/A</v>
      </c>
      <c r="S268" s="6" t="e">
        <f t="shared" si="102"/>
        <v>#N/A</v>
      </c>
      <c r="T268" s="6" t="e">
        <f t="shared" si="103"/>
        <v>#N/A</v>
      </c>
      <c r="U268" s="6" t="e">
        <f t="shared" si="104"/>
        <v>#N/A</v>
      </c>
      <c r="V268" s="8" cm="1">
        <f t="array" ref="V268">IF(M268=0,0,IF(OR($DV$4=3,$DV$4=4),0,IF($DV$4=1,INDEX($DI$7:$DI$15,SUM(IF(M268&lt;$DH$7:$DH$15=TRUE,1,0))+1),VLOOKUP(M268,$DK$7:$DL$107,2,FALSE))))</f>
        <v>0</v>
      </c>
      <c r="W268" s="6" t="e">
        <f t="shared" si="93"/>
        <v>#N/A</v>
      </c>
      <c r="X268" s="65" cm="1">
        <f t="array" aca="1" ref="X268" ca="1">SUM(IF((IF(E268=0,INDIRECT(_xlfn.CONCAT($CQ$1,MATCH(F268,$CP$7:$CP$100,0)+6)):INDIRECT(_xlfn.CONCAT($CQ$1,MATCH(F268,$CP$7:$CP$100,0)+6+SUM(IF((F268=$CP$7:$CP$59)=TRUE,1,0))-1)),INDIRECT(_xlfn.CONCAT($CM$1,MATCH(E268,$CL$7:$CL$100,0)+6)):INDIRECT(_xlfn.CONCAT($CM$1,MATCH(E268,$CL$7:$CL$100,0)+6+SUM(IF((E268=$CL$7:$CL$59)=TRUE,1,0))-1)))*$S$3*$Q268)=0,0,1))</f>
        <v>2</v>
      </c>
      <c r="Y268" s="65" t="e" cm="1">
        <f t="array" aca="1" ref="Y268" ca="1">SUM(IF((TRANSPOSE(MMULT(MMULT(_xlfn.MUNIT(X268),IF(ROUND(MMULT(IF(E268=0,INDIRECT(_xlfn.CONCAT($CQ$1,MATCH(F268,$CP$7:$CP$100,0)+6)):INDIRECT(_xlfn.CONCAT($CQ$1,MATCH(F268,$CP$7:$CP$100,0)+6+SUM(IF((F268=$CP$7:$CP$59)=TRUE,1,0))-1)),INDIRECT(_xlfn.CONCAT($CM$1,MATCH(E268,$CL$7:$CL$100,0)+6)):INDIRECT(_xlfn.CONCAT($CM$1,MATCH(E268,$CL$7:$CL$100,0)+6+SUM(IF((E268=$CL$7:$CL$59)=TRUE,1,0))-1)))*$S$3*$Q268,1/TRANSPOSE(W268-INDIRECT(_xlfn.CONCAT($CI$1,MATCH(D268,$CH$7:$CH$100,0)+6)):INDIRECT(_xlfn.CONCAT($CI$1,MATCH(D268,$CH$7:$CH$100,0)+6+SUM(IF((D268=$CH$7:$CH$59)=TRUE,1,0))-1))*$R$3)),1)=1,1,0)),W268-INDIRECT(_xlfn.CONCAT($CI$1,MATCH(D268,$CH$7:$CH$100,0)+6)):INDIRECT(_xlfn.CONCAT($CI$1,MATCH(D268,$CH$7:$CH$100,0)+6+SUM(IF((D268=$CH$7:$CH$59)=TRUE,1,0))-1))*$R$3)))=0,0,1))</f>
        <v>#N/A</v>
      </c>
      <c r="Z268" s="65"/>
      <c r="AA268" s="65" t="str" cm="1">
        <f t="array" aca="1" ref="AA268" ca="1">IFERROR(ROUND(IF(_xlfn._xlws.SORT(TRANSPOSE(MMULT(MMULT(_xlfn.MUNIT(X268),IF(ROUND(MMULT(IF(E268=0,IF($DW$4=1,INDIRECT(_xlfn.CONCAT($CY$1,MATCH(F268,$CX$7:$CX$100,0)+6)):INDIRECT(_xlfn.CONCAT($CY$1,MATCH(F268,$CX$7:$CX$100,0)+6+SUM(IF((F268=$CX$7:$CX$59)=TRUE,1,0))-1)),INDIRECT(_xlfn.CONCAT($CQ$1,MATCH(F268,$CP$7:$CP$100,0)+6)):INDIRECT(_xlfn.CONCAT($CQ$1,MATCH(F268,$CP$7:$CP$100,0)+6+SUM(IF((F268=$CP$7:$CP$59)=TRUE,1,0))-1))),IF(OR($DW$4=2,$DW$4=3),INDIRECT(_xlfn.CONCAT($CU$1,MATCH(E268,$CT$7:$CT$100,0)+6)):INDIRECT(_xlfn.CONCAT($CU$1,MATCH(E268,$CT$7:$CT$100,0)+6+SUM(IF((E268=$CT$7:$CT$59)=TRUE,1,0))-1)),INDIRECT(_xlfn.CONCAT($CM$1,MATCH(E268,$CL$7:$CL$100,0)+6)):INDIRECT(_xlfn.CONCAT($CM$1,MATCH(E268,$CL$7:$CL$100,0)+6+SUM(IF((E268=$CL$7:$CL$59)=TRUE,1,0))-1))))*$S$3*IF(AND($DV$4=4,F268=0),1.1,1),1/TRANSPOSE(W268-INDIRECT(_xlfn.CONCAT($CI$1,MATCH(D268,$CH$7:$CH$100,0)+6)):INDIRECT(_xlfn.CONCAT($CI$1,MATCH(D268,$CH$7:$CH$100,0)+6+SUM(IF((D268=$CH$7:$CH$59)=TRUE,1,0))-1))*$R$3)),3)=1,1,0)),W268-INDIRECT(_xlfn.CONCAT($CI$1,MATCH(D268,$CH$7:$CH$100,0)+6)):INDIRECT(_xlfn.CONCAT($CI$1,MATCH(D268,$CH$7:$CH$100,0)+6+SUM(IF((D268=$CH$7:$CH$59)=TRUE,1,0))-1))*$R$3))/($S$3*$Q268),1,-1,TRUE)=0,"",_xlfn._xlws.SORT(TRANSPOSE(MMULT(MMULT(_xlfn.MUNIT(X268),IF(ROUND(MMULT(IF(E268=0,IF($DW$4=1,INDIRECT(_xlfn.CONCAT($CY$1,MATCH(F268,$CX$7:$CX$100,0)+6)):INDIRECT(_xlfn.CONCAT($CY$1,MATCH(F268,$CX$7:$CX$100,0)+6+SUM(IF((F268=$CX$7:$CX$59)=TRUE,1,0))-1)),INDIRECT(_xlfn.CONCAT($CQ$1,MATCH(F268,$CP$7:$CP$100,0)+6)):INDIRECT(_xlfn.CONCAT($CQ$1,MATCH(F268,$CP$7:$CP$100,0)+6+SUM(IF((F268=$CP$7:$CP$59)=TRUE,1,0))-1))),IF(OR($DW$4=2,$DW$4=3),INDIRECT(_xlfn.CONCAT($CU$1,MATCH(E268,$CT$7:$CT$100,0)+6)):INDIRECT(_xlfn.CONCAT($CU$1,MATCH(E268,$CT$7:$CT$100,0)+6+SUM(IF((E268=$CT$7:$CT$59)=TRUE,1,0))-1)),INDIRECT(_xlfn.CONCAT($CM$1,MATCH(E268,$CL$7:$CL$100,0)+6)):INDIRECT(_xlfn.CONCAT($CM$1,MATCH(E268,$CL$7:$CL$100,0)+6+SUM(IF((E268=$CL$7:$CL$59)=TRUE,1,0))-1))))*$S$3*IF(AND($DV$4=4,F268=0),1.1,1),1/TRANSPOSE(W268-INDIRECT(_xlfn.CONCAT($CI$1,MATCH(D268,$CH$7:$CH$100,0)+6)):INDIRECT(_xlfn.CONCAT($CI$1,MATCH(D268,$CH$7:$CH$100,0)+6+SUM(IF((D268=$CH$7:$CH$59)=TRUE,1,0))-1))*$R$3)),3)=1,1,0)),W268-INDIRECT(_xlfn.CONCAT($CI$1,MATCH(D268,$CH$7:$CH$100,0)+6)):INDIRECT(_xlfn.CONCAT($CI$1,MATCH(D268,$CH$7:$CH$100,0)+6+SUM(IF((D268=$CH$7:$CH$59)=TRUE,1,0))-1))*$R$3))/($S$3*$Q268),1,-1,TRUE)),1),"")</f>
        <v/>
      </c>
      <c r="AB268" s="65"/>
      <c r="AC268" s="65"/>
      <c r="AD268" s="65"/>
      <c r="AE268" s="65"/>
      <c r="AF268" s="65"/>
      <c r="AG268" s="65"/>
      <c r="AH268" s="65"/>
      <c r="AI268" s="6"/>
      <c r="AJ268" s="28" t="str">
        <f t="shared" ca="1" si="105"/>
        <v/>
      </c>
      <c r="AK268" s="29" t="str">
        <f t="shared" si="106"/>
        <v/>
      </c>
      <c r="AL268" s="29" t="str">
        <f t="shared" si="107"/>
        <v/>
      </c>
      <c r="AM268" s="29" t="str">
        <f t="shared" si="108"/>
        <v/>
      </c>
      <c r="AN268" s="112" t="str">
        <f t="shared" si="109"/>
        <v/>
      </c>
      <c r="AO268" s="28" t="str">
        <f t="shared" ca="1" si="96"/>
        <v/>
      </c>
      <c r="AP268" s="29" t="str">
        <f t="shared" si="97"/>
        <v/>
      </c>
      <c r="AQ268" s="29" t="str">
        <f t="shared" si="98"/>
        <v/>
      </c>
      <c r="AR268" s="29" t="str">
        <f t="shared" si="99"/>
        <v/>
      </c>
      <c r="AS268" s="30" t="str">
        <f t="shared" si="100"/>
        <v/>
      </c>
      <c r="AT268" s="6"/>
      <c r="AU268" s="20"/>
      <c r="AV268" s="20"/>
      <c r="AW268" s="44">
        <f t="shared" si="90"/>
        <v>12</v>
      </c>
      <c r="AX268" s="35" t="e">
        <f t="shared" si="91"/>
        <v>#N/A</v>
      </c>
      <c r="AY268" s="35" t="e" cm="1">
        <f t="array" ref="AY268">_xlfn.XMATCH(1,IF(IF((AU268=$DP$24:$EO$24)=TRUE,1,0)+IF((AV268=$DP$25:$EO$25)=TRUE,1,0)=2,1,0))</f>
        <v>#N/A</v>
      </c>
      <c r="AZ268" s="35" t="str" cm="1">
        <f t="array" aca="1" ref="AZ268:BD268" ca="1">AJ268:AN268</f>
        <v/>
      </c>
      <c r="BA268" s="35" t="str">
        <f ca="1"/>
        <v/>
      </c>
      <c r="BB268" s="35" t="str">
        <f ca="1"/>
        <v/>
      </c>
      <c r="BC268" s="35" t="str">
        <f ca="1"/>
        <v/>
      </c>
      <c r="BD268" s="35" t="str">
        <f ca="1"/>
        <v/>
      </c>
      <c r="BE268" s="35">
        <f t="shared" si="92"/>
        <v>0</v>
      </c>
      <c r="BF268" s="35" t="e" cm="1">
        <f t="array" ref="BF268">IF(AND(BE268=1,AX268&lt;&gt;1),VLOOKUP(E268,변환표준점수!$H$8:$O$60,_xlfn.XMATCH('표점 계산기'!$AU268,변환표준점수!$I$6:$O$6)+1,FALSE),IF(AND($E268=0,$DW$4=1),INDEX($CQ$7:$CQ$73,SUM(IF(AO268=$CY$7:$CY$59,ROW($A$1:$A$50),0))),IF(AND($E268&lt;&gt;0,$DW$4&lt;&gt;1),INDEX($CM$7:$CM$73,SUM(IF(AO268=$CU$7:$CU$59,ROW($A$1:$A$50),0))),AO268:AS268)))</f>
        <v>#N/A</v>
      </c>
      <c r="BG268" s="35"/>
      <c r="BH268" s="35"/>
      <c r="BI268" s="35"/>
      <c r="BJ268" s="35"/>
      <c r="BK268" s="35" t="e">
        <f>VLOOKUP(G268,변환표준점수!$X$8:$AM$16,_xlfn.XMATCH(AU268,변환표준점수!$Y$5:$AM$5)+IF(OR(AW268=6,AW268=7,AW268=10,AW268=11),IF(AX268=1,0,1),0)+1,FALSE)</f>
        <v>#N/A</v>
      </c>
      <c r="BL268" s="35" t="e">
        <f>VLOOKUP(H268,변환표준점수!$AO$8:$BE$16,_xlfn.XMATCH(AU268,변환표준점수!$AP$5:$BE$5)+IF(OR(AW268=3,AW268=6,AW268=8,AW268=9,AW268=10),IF(AX268=1,0,1),0)+1,FALSE)</f>
        <v>#N/A</v>
      </c>
      <c r="BM268" s="35" t="e">
        <f>IF(I268=0,VLOOKUP(K268,변환표준점수!$BU$8:$CF$62,'표점 계산기'!$AW268+1,FALSE),VLOOKUP(I268,변환표준점수!$BH$8:$BS$62,'표점 계산기'!$AW268+1,FALSE))</f>
        <v>#N/A</v>
      </c>
      <c r="BN268" s="35" t="e">
        <f>IF(J268=0,VLOOKUP(L268,변환표준점수!$BU$8:$CF$62,'표점 계산기'!$AW268+1,FALSE),VLOOKUP(J268,변환표준점수!$BH$8:$BS$62,'표점 계산기'!$AW268+1,FALSE))</f>
        <v>#N/A</v>
      </c>
      <c r="BO268" s="35" cm="1">
        <f t="array" ref="BO268">IF(M268=0,0,IF(OR(AW268=3,AW268=4),0,IF(AW268=1,INDEX($DI$7:$DI$15,SUM(IF(M268&lt;$DH$7:$DH$15=TRUE,1,0))+1),VLOOKUP(M268,변환표준점수!$BH$8:$BS$62,'표점 계산기'!AW268+1,FALSE))))</f>
        <v>0</v>
      </c>
      <c r="BP268" s="35" t="e" cm="1">
        <f t="array" ref="BP268">INDEX($DP$24:$EO$31,COLUMN(C263),$AY268)</f>
        <v>#N/A</v>
      </c>
      <c r="BQ268" s="35" t="e" cm="1">
        <f t="array" ref="BQ268">INDEX($DP$24:$EO$31,COLUMN(D263),$AY268)</f>
        <v>#N/A</v>
      </c>
      <c r="BR268" s="35" t="e" cm="1">
        <f t="array" ref="BR268">INDEX($DP$24:$EO$31,COLUMN(E263),$AY268)</f>
        <v>#N/A</v>
      </c>
      <c r="BS268" s="35" t="e" cm="1">
        <f t="array" ref="BS268">INDEX($DP$24:$EO$31,COLUMN(F263),$AY268)</f>
        <v>#N/A</v>
      </c>
      <c r="BT268" s="35" t="e" cm="1">
        <f t="array" ref="BT268">INDEX($DP$24:$EO$31,COLUMN(G263),$AY268)</f>
        <v>#N/A</v>
      </c>
      <c r="BU268" s="35" t="e" cm="1">
        <f t="array" ref="BU268">INDEX($DP$24:$EO$31,COLUMN(H263),$AY268)</f>
        <v>#N/A</v>
      </c>
      <c r="BV268" s="59" t="str" cm="1">
        <f t="array" aca="1" ref="BV268:BZ268" ca="1">IFERROR(ROUND(IF(IFERROR(BF268:BJ268/BF268:BJ268,0)=1,(IFERROR(AZ268:BD268*BP268,0)+IFERROR(BF268:BJ268*BQ268,0)+(SUM(BM268:BO268)-MIN(BM268:BO268))*BR268+BK268*BS268+BL268*BT268)*BU268+BK268*(1-BS268)+BL268*(1-BT268)+IF(AW268=1,BO268,0),""),2),"")</f>
        <v/>
      </c>
      <c r="BW268" s="48" t="str">
        <f ca="1"/>
        <v/>
      </c>
      <c r="BX268" s="48" t="str">
        <f ca="1"/>
        <v/>
      </c>
      <c r="BY268" s="48" t="str">
        <f ca="1"/>
        <v/>
      </c>
      <c r="BZ268" s="60" t="str">
        <f ca="1"/>
        <v/>
      </c>
      <c r="CA268" s="6"/>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6"/>
      <c r="DV268" s="6"/>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row>
    <row r="269" spans="1:162" x14ac:dyDescent="0.3">
      <c r="A269" s="5"/>
      <c r="B269" s="17" t="str">
        <f t="shared" si="94"/>
        <v/>
      </c>
      <c r="C269" s="23"/>
      <c r="D269" s="23"/>
      <c r="E269" s="23"/>
      <c r="F269" s="23"/>
      <c r="G269" s="23"/>
      <c r="H269" s="24"/>
      <c r="I269" s="24"/>
      <c r="J269" s="24"/>
      <c r="K269" s="24"/>
      <c r="L269" s="24"/>
      <c r="M269" s="24"/>
      <c r="N269" s="23"/>
      <c r="O269" s="24"/>
      <c r="P269" s="6"/>
      <c r="Q269" s="65">
        <f t="shared" si="95"/>
        <v>1</v>
      </c>
      <c r="R269" s="6" t="e">
        <f t="shared" si="101"/>
        <v>#N/A</v>
      </c>
      <c r="S269" s="6" t="e">
        <f t="shared" si="102"/>
        <v>#N/A</v>
      </c>
      <c r="T269" s="6" t="e">
        <f t="shared" si="103"/>
        <v>#N/A</v>
      </c>
      <c r="U269" s="6" t="e">
        <f t="shared" si="104"/>
        <v>#N/A</v>
      </c>
      <c r="V269" s="8" cm="1">
        <f t="array" ref="V269">IF(M269=0,0,IF(OR($DV$4=3,$DV$4=4),0,IF($DV$4=1,INDEX($DI$7:$DI$15,SUM(IF(M269&lt;$DH$7:$DH$15=TRUE,1,0))+1),VLOOKUP(M269,$DK$7:$DL$107,2,FALSE))))</f>
        <v>0</v>
      </c>
      <c r="W269" s="6" t="e">
        <f t="shared" si="93"/>
        <v>#N/A</v>
      </c>
      <c r="X269" s="65" cm="1">
        <f t="array" aca="1" ref="X269" ca="1">SUM(IF((IF(E269=0,INDIRECT(_xlfn.CONCAT($CQ$1,MATCH(F269,$CP$7:$CP$100,0)+6)):INDIRECT(_xlfn.CONCAT($CQ$1,MATCH(F269,$CP$7:$CP$100,0)+6+SUM(IF((F269=$CP$7:$CP$59)=TRUE,1,0))-1)),INDIRECT(_xlfn.CONCAT($CM$1,MATCH(E269,$CL$7:$CL$100,0)+6)):INDIRECT(_xlfn.CONCAT($CM$1,MATCH(E269,$CL$7:$CL$100,0)+6+SUM(IF((E269=$CL$7:$CL$59)=TRUE,1,0))-1)))*$S$3*$Q269)=0,0,1))</f>
        <v>2</v>
      </c>
      <c r="Y269" s="65" t="e" cm="1">
        <f t="array" aca="1" ref="Y269" ca="1">SUM(IF((TRANSPOSE(MMULT(MMULT(_xlfn.MUNIT(X269),IF(ROUND(MMULT(IF(E269=0,INDIRECT(_xlfn.CONCAT($CQ$1,MATCH(F269,$CP$7:$CP$100,0)+6)):INDIRECT(_xlfn.CONCAT($CQ$1,MATCH(F269,$CP$7:$CP$100,0)+6+SUM(IF((F269=$CP$7:$CP$59)=TRUE,1,0))-1)),INDIRECT(_xlfn.CONCAT($CM$1,MATCH(E269,$CL$7:$CL$100,0)+6)):INDIRECT(_xlfn.CONCAT($CM$1,MATCH(E269,$CL$7:$CL$100,0)+6+SUM(IF((E269=$CL$7:$CL$59)=TRUE,1,0))-1)))*$S$3*$Q269,1/TRANSPOSE(W269-INDIRECT(_xlfn.CONCAT($CI$1,MATCH(D269,$CH$7:$CH$100,0)+6)):INDIRECT(_xlfn.CONCAT($CI$1,MATCH(D269,$CH$7:$CH$100,0)+6+SUM(IF((D269=$CH$7:$CH$59)=TRUE,1,0))-1))*$R$3)),1)=1,1,0)),W269-INDIRECT(_xlfn.CONCAT($CI$1,MATCH(D269,$CH$7:$CH$100,0)+6)):INDIRECT(_xlfn.CONCAT($CI$1,MATCH(D269,$CH$7:$CH$100,0)+6+SUM(IF((D269=$CH$7:$CH$59)=TRUE,1,0))-1))*$R$3)))=0,0,1))</f>
        <v>#N/A</v>
      </c>
      <c r="Z269" s="65"/>
      <c r="AA269" s="65" t="str" cm="1">
        <f t="array" aca="1" ref="AA269" ca="1">IFERROR(ROUND(IF(_xlfn._xlws.SORT(TRANSPOSE(MMULT(MMULT(_xlfn.MUNIT(X269),IF(ROUND(MMULT(IF(E269=0,IF($DW$4=1,INDIRECT(_xlfn.CONCAT($CY$1,MATCH(F269,$CX$7:$CX$100,0)+6)):INDIRECT(_xlfn.CONCAT($CY$1,MATCH(F269,$CX$7:$CX$100,0)+6+SUM(IF((F269=$CX$7:$CX$59)=TRUE,1,0))-1)),INDIRECT(_xlfn.CONCAT($CQ$1,MATCH(F269,$CP$7:$CP$100,0)+6)):INDIRECT(_xlfn.CONCAT($CQ$1,MATCH(F269,$CP$7:$CP$100,0)+6+SUM(IF((F269=$CP$7:$CP$59)=TRUE,1,0))-1))),IF(OR($DW$4=2,$DW$4=3),INDIRECT(_xlfn.CONCAT($CU$1,MATCH(E269,$CT$7:$CT$100,0)+6)):INDIRECT(_xlfn.CONCAT($CU$1,MATCH(E269,$CT$7:$CT$100,0)+6+SUM(IF((E269=$CT$7:$CT$59)=TRUE,1,0))-1)),INDIRECT(_xlfn.CONCAT($CM$1,MATCH(E269,$CL$7:$CL$100,0)+6)):INDIRECT(_xlfn.CONCAT($CM$1,MATCH(E269,$CL$7:$CL$100,0)+6+SUM(IF((E269=$CL$7:$CL$59)=TRUE,1,0))-1))))*$S$3*IF(AND($DV$4=4,F269=0),1.1,1),1/TRANSPOSE(W269-INDIRECT(_xlfn.CONCAT($CI$1,MATCH(D269,$CH$7:$CH$100,0)+6)):INDIRECT(_xlfn.CONCAT($CI$1,MATCH(D269,$CH$7:$CH$100,0)+6+SUM(IF((D269=$CH$7:$CH$59)=TRUE,1,0))-1))*$R$3)),3)=1,1,0)),W269-INDIRECT(_xlfn.CONCAT($CI$1,MATCH(D269,$CH$7:$CH$100,0)+6)):INDIRECT(_xlfn.CONCAT($CI$1,MATCH(D269,$CH$7:$CH$100,0)+6+SUM(IF((D269=$CH$7:$CH$59)=TRUE,1,0))-1))*$R$3))/($S$3*$Q269),1,-1,TRUE)=0,"",_xlfn._xlws.SORT(TRANSPOSE(MMULT(MMULT(_xlfn.MUNIT(X269),IF(ROUND(MMULT(IF(E269=0,IF($DW$4=1,INDIRECT(_xlfn.CONCAT($CY$1,MATCH(F269,$CX$7:$CX$100,0)+6)):INDIRECT(_xlfn.CONCAT($CY$1,MATCH(F269,$CX$7:$CX$100,0)+6+SUM(IF((F269=$CX$7:$CX$59)=TRUE,1,0))-1)),INDIRECT(_xlfn.CONCAT($CQ$1,MATCH(F269,$CP$7:$CP$100,0)+6)):INDIRECT(_xlfn.CONCAT($CQ$1,MATCH(F269,$CP$7:$CP$100,0)+6+SUM(IF((F269=$CP$7:$CP$59)=TRUE,1,0))-1))),IF(OR($DW$4=2,$DW$4=3),INDIRECT(_xlfn.CONCAT($CU$1,MATCH(E269,$CT$7:$CT$100,0)+6)):INDIRECT(_xlfn.CONCAT($CU$1,MATCH(E269,$CT$7:$CT$100,0)+6+SUM(IF((E269=$CT$7:$CT$59)=TRUE,1,0))-1)),INDIRECT(_xlfn.CONCAT($CM$1,MATCH(E269,$CL$7:$CL$100,0)+6)):INDIRECT(_xlfn.CONCAT($CM$1,MATCH(E269,$CL$7:$CL$100,0)+6+SUM(IF((E269=$CL$7:$CL$59)=TRUE,1,0))-1))))*$S$3*IF(AND($DV$4=4,F269=0),1.1,1),1/TRANSPOSE(W269-INDIRECT(_xlfn.CONCAT($CI$1,MATCH(D269,$CH$7:$CH$100,0)+6)):INDIRECT(_xlfn.CONCAT($CI$1,MATCH(D269,$CH$7:$CH$100,0)+6+SUM(IF((D269=$CH$7:$CH$59)=TRUE,1,0))-1))*$R$3)),3)=1,1,0)),W269-INDIRECT(_xlfn.CONCAT($CI$1,MATCH(D269,$CH$7:$CH$100,0)+6)):INDIRECT(_xlfn.CONCAT($CI$1,MATCH(D269,$CH$7:$CH$100,0)+6+SUM(IF((D269=$CH$7:$CH$59)=TRUE,1,0))-1))*$R$3))/($S$3*$Q269),1,-1,TRUE)),1),"")</f>
        <v/>
      </c>
      <c r="AB269" s="65"/>
      <c r="AC269" s="65"/>
      <c r="AD269" s="65"/>
      <c r="AE269" s="65"/>
      <c r="AF269" s="65"/>
      <c r="AG269" s="65"/>
      <c r="AH269" s="65"/>
      <c r="AI269" s="6"/>
      <c r="AJ269" s="28" t="str">
        <f t="shared" ca="1" si="105"/>
        <v/>
      </c>
      <c r="AK269" s="29" t="str">
        <f t="shared" si="106"/>
        <v/>
      </c>
      <c r="AL269" s="29" t="str">
        <f t="shared" si="107"/>
        <v/>
      </c>
      <c r="AM269" s="29" t="str">
        <f t="shared" si="108"/>
        <v/>
      </c>
      <c r="AN269" s="112" t="str">
        <f t="shared" si="109"/>
        <v/>
      </c>
      <c r="AO269" s="28" t="str">
        <f t="shared" ca="1" si="96"/>
        <v/>
      </c>
      <c r="AP269" s="29" t="str">
        <f t="shared" si="97"/>
        <v/>
      </c>
      <c r="AQ269" s="29" t="str">
        <f t="shared" si="98"/>
        <v/>
      </c>
      <c r="AR269" s="29" t="str">
        <f t="shared" si="99"/>
        <v/>
      </c>
      <c r="AS269" s="30" t="str">
        <f t="shared" si="100"/>
        <v/>
      </c>
      <c r="AT269" s="6"/>
      <c r="AU269" s="20"/>
      <c r="AV269" s="20"/>
      <c r="AW269" s="44">
        <f t="shared" si="90"/>
        <v>12</v>
      </c>
      <c r="AX269" s="35" t="e">
        <f t="shared" si="91"/>
        <v>#N/A</v>
      </c>
      <c r="AY269" s="35" t="e" cm="1">
        <f t="array" ref="AY269">_xlfn.XMATCH(1,IF(IF((AU269=$DP$24:$EO$24)=TRUE,1,0)+IF((AV269=$DP$25:$EO$25)=TRUE,1,0)=2,1,0))</f>
        <v>#N/A</v>
      </c>
      <c r="AZ269" s="35" t="str" cm="1">
        <f t="array" aca="1" ref="AZ269:BD269" ca="1">AJ269:AN269</f>
        <v/>
      </c>
      <c r="BA269" s="35" t="str">
        <f ca="1"/>
        <v/>
      </c>
      <c r="BB269" s="35" t="str">
        <f ca="1"/>
        <v/>
      </c>
      <c r="BC269" s="35" t="str">
        <f ca="1"/>
        <v/>
      </c>
      <c r="BD269" s="35" t="str">
        <f ca="1"/>
        <v/>
      </c>
      <c r="BE269" s="35">
        <f t="shared" si="92"/>
        <v>0</v>
      </c>
      <c r="BF269" s="35" t="e" cm="1">
        <f t="array" ref="BF269">IF(AND(BE269=1,AX269&lt;&gt;1),VLOOKUP(E269,변환표준점수!$H$8:$O$60,_xlfn.XMATCH('표점 계산기'!$AU269,변환표준점수!$I$6:$O$6)+1,FALSE),IF(AND($E269=0,$DW$4=1),INDEX($CQ$7:$CQ$73,SUM(IF(AO269=$CY$7:$CY$59,ROW($A$1:$A$50),0))),IF(AND($E269&lt;&gt;0,$DW$4&lt;&gt;1),INDEX($CM$7:$CM$73,SUM(IF(AO269=$CU$7:$CU$59,ROW($A$1:$A$50),0))),AO269:AS269)))</f>
        <v>#N/A</v>
      </c>
      <c r="BG269" s="35"/>
      <c r="BH269" s="35"/>
      <c r="BI269" s="35"/>
      <c r="BJ269" s="35"/>
      <c r="BK269" s="35" t="e">
        <f>VLOOKUP(G269,변환표준점수!$X$8:$AM$16,_xlfn.XMATCH(AU269,변환표준점수!$Y$5:$AM$5)+IF(OR(AW269=6,AW269=7,AW269=10,AW269=11),IF(AX269=1,0,1),0)+1,FALSE)</f>
        <v>#N/A</v>
      </c>
      <c r="BL269" s="35" t="e">
        <f>VLOOKUP(H269,변환표준점수!$AO$8:$BE$16,_xlfn.XMATCH(AU269,변환표준점수!$AP$5:$BE$5)+IF(OR(AW269=3,AW269=6,AW269=8,AW269=9,AW269=10),IF(AX269=1,0,1),0)+1,FALSE)</f>
        <v>#N/A</v>
      </c>
      <c r="BM269" s="35" t="e">
        <f>IF(I269=0,VLOOKUP(K269,변환표준점수!$BU$8:$CF$62,'표점 계산기'!$AW269+1,FALSE),VLOOKUP(I269,변환표준점수!$BH$8:$BS$62,'표점 계산기'!$AW269+1,FALSE))</f>
        <v>#N/A</v>
      </c>
      <c r="BN269" s="35" t="e">
        <f>IF(J269=0,VLOOKUP(L269,변환표준점수!$BU$8:$CF$62,'표점 계산기'!$AW269+1,FALSE),VLOOKUP(J269,변환표준점수!$BH$8:$BS$62,'표점 계산기'!$AW269+1,FALSE))</f>
        <v>#N/A</v>
      </c>
      <c r="BO269" s="35" cm="1">
        <f t="array" ref="BO269">IF(M269=0,0,IF(OR(AW269=3,AW269=4),0,IF(AW269=1,INDEX($DI$7:$DI$15,SUM(IF(M269&lt;$DH$7:$DH$15=TRUE,1,0))+1),VLOOKUP(M269,변환표준점수!$BH$8:$BS$62,'표점 계산기'!AW269+1,FALSE))))</f>
        <v>0</v>
      </c>
      <c r="BP269" s="35" t="e" cm="1">
        <f t="array" ref="BP269">INDEX($DP$24:$EO$31,COLUMN(C264),$AY269)</f>
        <v>#N/A</v>
      </c>
      <c r="BQ269" s="35" t="e" cm="1">
        <f t="array" ref="BQ269">INDEX($DP$24:$EO$31,COLUMN(D264),$AY269)</f>
        <v>#N/A</v>
      </c>
      <c r="BR269" s="35" t="e" cm="1">
        <f t="array" ref="BR269">INDEX($DP$24:$EO$31,COLUMN(E264),$AY269)</f>
        <v>#N/A</v>
      </c>
      <c r="BS269" s="35" t="e" cm="1">
        <f t="array" ref="BS269">INDEX($DP$24:$EO$31,COLUMN(F264),$AY269)</f>
        <v>#N/A</v>
      </c>
      <c r="BT269" s="35" t="e" cm="1">
        <f t="array" ref="BT269">INDEX($DP$24:$EO$31,COLUMN(G264),$AY269)</f>
        <v>#N/A</v>
      </c>
      <c r="BU269" s="35" t="e" cm="1">
        <f t="array" ref="BU269">INDEX($DP$24:$EO$31,COLUMN(H264),$AY269)</f>
        <v>#N/A</v>
      </c>
      <c r="BV269" s="59" t="str" cm="1">
        <f t="array" aca="1" ref="BV269:BZ269" ca="1">IFERROR(ROUND(IF(IFERROR(BF269:BJ269/BF269:BJ269,0)=1,(IFERROR(AZ269:BD269*BP269,0)+IFERROR(BF269:BJ269*BQ269,0)+(SUM(BM269:BO269)-MIN(BM269:BO269))*BR269+BK269*BS269+BL269*BT269)*BU269+BK269*(1-BS269)+BL269*(1-BT269)+IF(AW269=1,BO269,0),""),2),"")</f>
        <v/>
      </c>
      <c r="BW269" s="48" t="str">
        <f ca="1"/>
        <v/>
      </c>
      <c r="BX269" s="48" t="str">
        <f ca="1"/>
        <v/>
      </c>
      <c r="BY269" s="48" t="str">
        <f ca="1"/>
        <v/>
      </c>
      <c r="BZ269" s="60" t="str">
        <f ca="1"/>
        <v/>
      </c>
      <c r="CA269" s="6"/>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6"/>
      <c r="DV269" s="6"/>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row>
    <row r="270" spans="1:162" x14ac:dyDescent="0.3">
      <c r="A270" s="5"/>
      <c r="B270" s="17" t="str">
        <f t="shared" si="94"/>
        <v/>
      </c>
      <c r="C270" s="23"/>
      <c r="D270" s="23"/>
      <c r="E270" s="23"/>
      <c r="F270" s="23"/>
      <c r="G270" s="23"/>
      <c r="H270" s="24"/>
      <c r="I270" s="24"/>
      <c r="J270" s="24"/>
      <c r="K270" s="24"/>
      <c r="L270" s="24"/>
      <c r="M270" s="24"/>
      <c r="N270" s="23"/>
      <c r="O270" s="24"/>
      <c r="P270" s="6"/>
      <c r="Q270" s="65">
        <f t="shared" si="95"/>
        <v>1</v>
      </c>
      <c r="R270" s="6" t="e">
        <f t="shared" si="101"/>
        <v>#N/A</v>
      </c>
      <c r="S270" s="6" t="e">
        <f t="shared" si="102"/>
        <v>#N/A</v>
      </c>
      <c r="T270" s="6" t="e">
        <f t="shared" si="103"/>
        <v>#N/A</v>
      </c>
      <c r="U270" s="6" t="e">
        <f t="shared" si="104"/>
        <v>#N/A</v>
      </c>
      <c r="V270" s="8" cm="1">
        <f t="array" ref="V270">IF(M270=0,0,IF(OR($DV$4=3,$DV$4=4),0,IF($DV$4=1,INDEX($DI$7:$DI$15,SUM(IF(M270&lt;$DH$7:$DH$15=TRUE,1,0))+1),VLOOKUP(M270,$DK$7:$DL$107,2,FALSE))))</f>
        <v>0</v>
      </c>
      <c r="W270" s="6" t="e">
        <f t="shared" si="93"/>
        <v>#N/A</v>
      </c>
      <c r="X270" s="65" cm="1">
        <f t="array" aca="1" ref="X270" ca="1">SUM(IF((IF(E270=0,INDIRECT(_xlfn.CONCAT($CQ$1,MATCH(F270,$CP$7:$CP$100,0)+6)):INDIRECT(_xlfn.CONCAT($CQ$1,MATCH(F270,$CP$7:$CP$100,0)+6+SUM(IF((F270=$CP$7:$CP$59)=TRUE,1,0))-1)),INDIRECT(_xlfn.CONCAT($CM$1,MATCH(E270,$CL$7:$CL$100,0)+6)):INDIRECT(_xlfn.CONCAT($CM$1,MATCH(E270,$CL$7:$CL$100,0)+6+SUM(IF((E270=$CL$7:$CL$59)=TRUE,1,0))-1)))*$S$3*$Q270)=0,0,1))</f>
        <v>2</v>
      </c>
      <c r="Y270" s="65" t="e" cm="1">
        <f t="array" aca="1" ref="Y270" ca="1">SUM(IF((TRANSPOSE(MMULT(MMULT(_xlfn.MUNIT(X270),IF(ROUND(MMULT(IF(E270=0,INDIRECT(_xlfn.CONCAT($CQ$1,MATCH(F270,$CP$7:$CP$100,0)+6)):INDIRECT(_xlfn.CONCAT($CQ$1,MATCH(F270,$CP$7:$CP$100,0)+6+SUM(IF((F270=$CP$7:$CP$59)=TRUE,1,0))-1)),INDIRECT(_xlfn.CONCAT($CM$1,MATCH(E270,$CL$7:$CL$100,0)+6)):INDIRECT(_xlfn.CONCAT($CM$1,MATCH(E270,$CL$7:$CL$100,0)+6+SUM(IF((E270=$CL$7:$CL$59)=TRUE,1,0))-1)))*$S$3*$Q270,1/TRANSPOSE(W270-INDIRECT(_xlfn.CONCAT($CI$1,MATCH(D270,$CH$7:$CH$100,0)+6)):INDIRECT(_xlfn.CONCAT($CI$1,MATCH(D270,$CH$7:$CH$100,0)+6+SUM(IF((D270=$CH$7:$CH$59)=TRUE,1,0))-1))*$R$3)),1)=1,1,0)),W270-INDIRECT(_xlfn.CONCAT($CI$1,MATCH(D270,$CH$7:$CH$100,0)+6)):INDIRECT(_xlfn.CONCAT($CI$1,MATCH(D270,$CH$7:$CH$100,0)+6+SUM(IF((D270=$CH$7:$CH$59)=TRUE,1,0))-1))*$R$3)))=0,0,1))</f>
        <v>#N/A</v>
      </c>
      <c r="Z270" s="65"/>
      <c r="AA270" s="65" t="str" cm="1">
        <f t="array" aca="1" ref="AA270" ca="1">IFERROR(ROUND(IF(_xlfn._xlws.SORT(TRANSPOSE(MMULT(MMULT(_xlfn.MUNIT(X270),IF(ROUND(MMULT(IF(E270=0,IF($DW$4=1,INDIRECT(_xlfn.CONCAT($CY$1,MATCH(F270,$CX$7:$CX$100,0)+6)):INDIRECT(_xlfn.CONCAT($CY$1,MATCH(F270,$CX$7:$CX$100,0)+6+SUM(IF((F270=$CX$7:$CX$59)=TRUE,1,0))-1)),INDIRECT(_xlfn.CONCAT($CQ$1,MATCH(F270,$CP$7:$CP$100,0)+6)):INDIRECT(_xlfn.CONCAT($CQ$1,MATCH(F270,$CP$7:$CP$100,0)+6+SUM(IF((F270=$CP$7:$CP$59)=TRUE,1,0))-1))),IF(OR($DW$4=2,$DW$4=3),INDIRECT(_xlfn.CONCAT($CU$1,MATCH(E270,$CT$7:$CT$100,0)+6)):INDIRECT(_xlfn.CONCAT($CU$1,MATCH(E270,$CT$7:$CT$100,0)+6+SUM(IF((E270=$CT$7:$CT$59)=TRUE,1,0))-1)),INDIRECT(_xlfn.CONCAT($CM$1,MATCH(E270,$CL$7:$CL$100,0)+6)):INDIRECT(_xlfn.CONCAT($CM$1,MATCH(E270,$CL$7:$CL$100,0)+6+SUM(IF((E270=$CL$7:$CL$59)=TRUE,1,0))-1))))*$S$3*IF(AND($DV$4=4,F270=0),1.1,1),1/TRANSPOSE(W270-INDIRECT(_xlfn.CONCAT($CI$1,MATCH(D270,$CH$7:$CH$100,0)+6)):INDIRECT(_xlfn.CONCAT($CI$1,MATCH(D270,$CH$7:$CH$100,0)+6+SUM(IF((D270=$CH$7:$CH$59)=TRUE,1,0))-1))*$R$3)),3)=1,1,0)),W270-INDIRECT(_xlfn.CONCAT($CI$1,MATCH(D270,$CH$7:$CH$100,0)+6)):INDIRECT(_xlfn.CONCAT($CI$1,MATCH(D270,$CH$7:$CH$100,0)+6+SUM(IF((D270=$CH$7:$CH$59)=TRUE,1,0))-1))*$R$3))/($S$3*$Q270),1,-1,TRUE)=0,"",_xlfn._xlws.SORT(TRANSPOSE(MMULT(MMULT(_xlfn.MUNIT(X270),IF(ROUND(MMULT(IF(E270=0,IF($DW$4=1,INDIRECT(_xlfn.CONCAT($CY$1,MATCH(F270,$CX$7:$CX$100,0)+6)):INDIRECT(_xlfn.CONCAT($CY$1,MATCH(F270,$CX$7:$CX$100,0)+6+SUM(IF((F270=$CX$7:$CX$59)=TRUE,1,0))-1)),INDIRECT(_xlfn.CONCAT($CQ$1,MATCH(F270,$CP$7:$CP$100,0)+6)):INDIRECT(_xlfn.CONCAT($CQ$1,MATCH(F270,$CP$7:$CP$100,0)+6+SUM(IF((F270=$CP$7:$CP$59)=TRUE,1,0))-1))),IF(OR($DW$4=2,$DW$4=3),INDIRECT(_xlfn.CONCAT($CU$1,MATCH(E270,$CT$7:$CT$100,0)+6)):INDIRECT(_xlfn.CONCAT($CU$1,MATCH(E270,$CT$7:$CT$100,0)+6+SUM(IF((E270=$CT$7:$CT$59)=TRUE,1,0))-1)),INDIRECT(_xlfn.CONCAT($CM$1,MATCH(E270,$CL$7:$CL$100,0)+6)):INDIRECT(_xlfn.CONCAT($CM$1,MATCH(E270,$CL$7:$CL$100,0)+6+SUM(IF((E270=$CL$7:$CL$59)=TRUE,1,0))-1))))*$S$3*IF(AND($DV$4=4,F270=0),1.1,1),1/TRANSPOSE(W270-INDIRECT(_xlfn.CONCAT($CI$1,MATCH(D270,$CH$7:$CH$100,0)+6)):INDIRECT(_xlfn.CONCAT($CI$1,MATCH(D270,$CH$7:$CH$100,0)+6+SUM(IF((D270=$CH$7:$CH$59)=TRUE,1,0))-1))*$R$3)),3)=1,1,0)),W270-INDIRECT(_xlfn.CONCAT($CI$1,MATCH(D270,$CH$7:$CH$100,0)+6)):INDIRECT(_xlfn.CONCAT($CI$1,MATCH(D270,$CH$7:$CH$100,0)+6+SUM(IF((D270=$CH$7:$CH$59)=TRUE,1,0))-1))*$R$3))/($S$3*$Q270),1,-1,TRUE)),1),"")</f>
        <v/>
      </c>
      <c r="AB270" s="65"/>
      <c r="AC270" s="65"/>
      <c r="AD270" s="65"/>
      <c r="AE270" s="65"/>
      <c r="AF270" s="65"/>
      <c r="AG270" s="65"/>
      <c r="AH270" s="65"/>
      <c r="AI270" s="6"/>
      <c r="AJ270" s="28" t="str">
        <f t="shared" ca="1" si="105"/>
        <v/>
      </c>
      <c r="AK270" s="29" t="str">
        <f t="shared" si="106"/>
        <v/>
      </c>
      <c r="AL270" s="29" t="str">
        <f t="shared" si="107"/>
        <v/>
      </c>
      <c r="AM270" s="29" t="str">
        <f t="shared" si="108"/>
        <v/>
      </c>
      <c r="AN270" s="112" t="str">
        <f t="shared" si="109"/>
        <v/>
      </c>
      <c r="AO270" s="28" t="str">
        <f t="shared" ca="1" si="96"/>
        <v/>
      </c>
      <c r="AP270" s="29" t="str">
        <f t="shared" si="97"/>
        <v/>
      </c>
      <c r="AQ270" s="29" t="str">
        <f t="shared" si="98"/>
        <v/>
      </c>
      <c r="AR270" s="29" t="str">
        <f t="shared" si="99"/>
        <v/>
      </c>
      <c r="AS270" s="30" t="str">
        <f t="shared" si="100"/>
        <v/>
      </c>
      <c r="AT270" s="6"/>
      <c r="AU270" s="20"/>
      <c r="AV270" s="20"/>
      <c r="AW270" s="44">
        <f t="shared" si="90"/>
        <v>12</v>
      </c>
      <c r="AX270" s="35" t="e">
        <f t="shared" si="91"/>
        <v>#N/A</v>
      </c>
      <c r="AY270" s="35" t="e" cm="1">
        <f t="array" ref="AY270">_xlfn.XMATCH(1,IF(IF((AU270=$DP$24:$EO$24)=TRUE,1,0)+IF((AV270=$DP$25:$EO$25)=TRUE,1,0)=2,1,0))</f>
        <v>#N/A</v>
      </c>
      <c r="AZ270" s="35" t="str" cm="1">
        <f t="array" aca="1" ref="AZ270:BD270" ca="1">AJ270:AN270</f>
        <v/>
      </c>
      <c r="BA270" s="35" t="str">
        <f ca="1"/>
        <v/>
      </c>
      <c r="BB270" s="35" t="str">
        <f ca="1"/>
        <v/>
      </c>
      <c r="BC270" s="35" t="str">
        <f ca="1"/>
        <v/>
      </c>
      <c r="BD270" s="35" t="str">
        <f ca="1"/>
        <v/>
      </c>
      <c r="BE270" s="35">
        <f t="shared" si="92"/>
        <v>0</v>
      </c>
      <c r="BF270" s="35" t="e" cm="1">
        <f t="array" ref="BF270">IF(AND(BE270=1,AX270&lt;&gt;1),VLOOKUP(E270,변환표준점수!$H$8:$O$60,_xlfn.XMATCH('표점 계산기'!$AU270,변환표준점수!$I$6:$O$6)+1,FALSE),IF(AND($E270=0,$DW$4=1),INDEX($CQ$7:$CQ$73,SUM(IF(AO270=$CY$7:$CY$59,ROW($A$1:$A$50),0))),IF(AND($E270&lt;&gt;0,$DW$4&lt;&gt;1),INDEX($CM$7:$CM$73,SUM(IF(AO270=$CU$7:$CU$59,ROW($A$1:$A$50),0))),AO270:AS270)))</f>
        <v>#N/A</v>
      </c>
      <c r="BG270" s="35"/>
      <c r="BH270" s="35"/>
      <c r="BI270" s="35"/>
      <c r="BJ270" s="35"/>
      <c r="BK270" s="35" t="e">
        <f>VLOOKUP(G270,변환표준점수!$X$8:$AM$16,_xlfn.XMATCH(AU270,변환표준점수!$Y$5:$AM$5)+IF(OR(AW270=6,AW270=7,AW270=10,AW270=11),IF(AX270=1,0,1),0)+1,FALSE)</f>
        <v>#N/A</v>
      </c>
      <c r="BL270" s="35" t="e">
        <f>VLOOKUP(H270,변환표준점수!$AO$8:$BE$16,_xlfn.XMATCH(AU270,변환표준점수!$AP$5:$BE$5)+IF(OR(AW270=3,AW270=6,AW270=8,AW270=9,AW270=10),IF(AX270=1,0,1),0)+1,FALSE)</f>
        <v>#N/A</v>
      </c>
      <c r="BM270" s="35" t="e">
        <f>IF(I270=0,VLOOKUP(K270,변환표준점수!$BU$8:$CF$62,'표점 계산기'!$AW270+1,FALSE),VLOOKUP(I270,변환표준점수!$BH$8:$BS$62,'표점 계산기'!$AW270+1,FALSE))</f>
        <v>#N/A</v>
      </c>
      <c r="BN270" s="35" t="e">
        <f>IF(J270=0,VLOOKUP(L270,변환표준점수!$BU$8:$CF$62,'표점 계산기'!$AW270+1,FALSE),VLOOKUP(J270,변환표준점수!$BH$8:$BS$62,'표점 계산기'!$AW270+1,FALSE))</f>
        <v>#N/A</v>
      </c>
      <c r="BO270" s="35" cm="1">
        <f t="array" ref="BO270">IF(M270=0,0,IF(OR(AW270=3,AW270=4),0,IF(AW270=1,INDEX($DI$7:$DI$15,SUM(IF(M270&lt;$DH$7:$DH$15=TRUE,1,0))+1),VLOOKUP(M270,변환표준점수!$BH$8:$BS$62,'표점 계산기'!AW270+1,FALSE))))</f>
        <v>0</v>
      </c>
      <c r="BP270" s="35" t="e" cm="1">
        <f t="array" ref="BP270">INDEX($DP$24:$EO$31,COLUMN(C265),$AY270)</f>
        <v>#N/A</v>
      </c>
      <c r="BQ270" s="35" t="e" cm="1">
        <f t="array" ref="BQ270">INDEX($DP$24:$EO$31,COLUMN(D265),$AY270)</f>
        <v>#N/A</v>
      </c>
      <c r="BR270" s="35" t="e" cm="1">
        <f t="array" ref="BR270">INDEX($DP$24:$EO$31,COLUMN(E265),$AY270)</f>
        <v>#N/A</v>
      </c>
      <c r="BS270" s="35" t="e" cm="1">
        <f t="array" ref="BS270">INDEX($DP$24:$EO$31,COLUMN(F265),$AY270)</f>
        <v>#N/A</v>
      </c>
      <c r="BT270" s="35" t="e" cm="1">
        <f t="array" ref="BT270">INDEX($DP$24:$EO$31,COLUMN(G265),$AY270)</f>
        <v>#N/A</v>
      </c>
      <c r="BU270" s="35" t="e" cm="1">
        <f t="array" ref="BU270">INDEX($DP$24:$EO$31,COLUMN(H265),$AY270)</f>
        <v>#N/A</v>
      </c>
      <c r="BV270" s="59" t="str" cm="1">
        <f t="array" aca="1" ref="BV270:BZ270" ca="1">IFERROR(ROUND(IF(IFERROR(BF270:BJ270/BF270:BJ270,0)=1,(IFERROR(AZ270:BD270*BP270,0)+IFERROR(BF270:BJ270*BQ270,0)+(SUM(BM270:BO270)-MIN(BM270:BO270))*BR270+BK270*BS270+BL270*BT270)*BU270+BK270*(1-BS270)+BL270*(1-BT270)+IF(AW270=1,BO270,0),""),2),"")</f>
        <v/>
      </c>
      <c r="BW270" s="48" t="str">
        <f ca="1"/>
        <v/>
      </c>
      <c r="BX270" s="48" t="str">
        <f ca="1"/>
        <v/>
      </c>
      <c r="BY270" s="48" t="str">
        <f ca="1"/>
        <v/>
      </c>
      <c r="BZ270" s="60" t="str">
        <f ca="1"/>
        <v/>
      </c>
      <c r="CA270" s="6"/>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6"/>
      <c r="DV270" s="6"/>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row>
    <row r="271" spans="1:162" x14ac:dyDescent="0.3">
      <c r="A271" s="5"/>
      <c r="B271" s="17" t="str">
        <f t="shared" si="94"/>
        <v/>
      </c>
      <c r="C271" s="23"/>
      <c r="D271" s="23"/>
      <c r="E271" s="23"/>
      <c r="F271" s="23"/>
      <c r="G271" s="23"/>
      <c r="H271" s="24"/>
      <c r="I271" s="24"/>
      <c r="J271" s="24"/>
      <c r="K271" s="24"/>
      <c r="L271" s="24"/>
      <c r="M271" s="24"/>
      <c r="N271" s="23"/>
      <c r="O271" s="24"/>
      <c r="P271" s="6"/>
      <c r="Q271" s="65">
        <f t="shared" si="95"/>
        <v>1</v>
      </c>
      <c r="R271" s="6" t="e">
        <f t="shared" si="101"/>
        <v>#N/A</v>
      </c>
      <c r="S271" s="6" t="e">
        <f t="shared" si="102"/>
        <v>#N/A</v>
      </c>
      <c r="T271" s="6" t="e">
        <f t="shared" si="103"/>
        <v>#N/A</v>
      </c>
      <c r="U271" s="6" t="e">
        <f t="shared" si="104"/>
        <v>#N/A</v>
      </c>
      <c r="V271" s="8" cm="1">
        <f t="array" ref="V271">IF(M271=0,0,IF(OR($DV$4=3,$DV$4=4),0,IF($DV$4=1,INDEX($DI$7:$DI$15,SUM(IF(M271&lt;$DH$7:$DH$15=TRUE,1,0))+1),VLOOKUP(M271,$DK$7:$DL$107,2,FALSE))))</f>
        <v>0</v>
      </c>
      <c r="W271" s="6" t="e">
        <f t="shared" si="93"/>
        <v>#N/A</v>
      </c>
      <c r="X271" s="65" cm="1">
        <f t="array" aca="1" ref="X271" ca="1">SUM(IF((IF(E271=0,INDIRECT(_xlfn.CONCAT($CQ$1,MATCH(F271,$CP$7:$CP$100,0)+6)):INDIRECT(_xlfn.CONCAT($CQ$1,MATCH(F271,$CP$7:$CP$100,0)+6+SUM(IF((F271=$CP$7:$CP$59)=TRUE,1,0))-1)),INDIRECT(_xlfn.CONCAT($CM$1,MATCH(E271,$CL$7:$CL$100,0)+6)):INDIRECT(_xlfn.CONCAT($CM$1,MATCH(E271,$CL$7:$CL$100,0)+6+SUM(IF((E271=$CL$7:$CL$59)=TRUE,1,0))-1)))*$S$3*$Q271)=0,0,1))</f>
        <v>2</v>
      </c>
      <c r="Y271" s="65" t="e" cm="1">
        <f t="array" aca="1" ref="Y271" ca="1">SUM(IF((TRANSPOSE(MMULT(MMULT(_xlfn.MUNIT(X271),IF(ROUND(MMULT(IF(E271=0,INDIRECT(_xlfn.CONCAT($CQ$1,MATCH(F271,$CP$7:$CP$100,0)+6)):INDIRECT(_xlfn.CONCAT($CQ$1,MATCH(F271,$CP$7:$CP$100,0)+6+SUM(IF((F271=$CP$7:$CP$59)=TRUE,1,0))-1)),INDIRECT(_xlfn.CONCAT($CM$1,MATCH(E271,$CL$7:$CL$100,0)+6)):INDIRECT(_xlfn.CONCAT($CM$1,MATCH(E271,$CL$7:$CL$100,0)+6+SUM(IF((E271=$CL$7:$CL$59)=TRUE,1,0))-1)))*$S$3*$Q271,1/TRANSPOSE(W271-INDIRECT(_xlfn.CONCAT($CI$1,MATCH(D271,$CH$7:$CH$100,0)+6)):INDIRECT(_xlfn.CONCAT($CI$1,MATCH(D271,$CH$7:$CH$100,0)+6+SUM(IF((D271=$CH$7:$CH$59)=TRUE,1,0))-1))*$R$3)),1)=1,1,0)),W271-INDIRECT(_xlfn.CONCAT($CI$1,MATCH(D271,$CH$7:$CH$100,0)+6)):INDIRECT(_xlfn.CONCAT($CI$1,MATCH(D271,$CH$7:$CH$100,0)+6+SUM(IF((D271=$CH$7:$CH$59)=TRUE,1,0))-1))*$R$3)))=0,0,1))</f>
        <v>#N/A</v>
      </c>
      <c r="Z271" s="65"/>
      <c r="AA271" s="65" t="str" cm="1">
        <f t="array" aca="1" ref="AA271" ca="1">IFERROR(ROUND(IF(_xlfn._xlws.SORT(TRANSPOSE(MMULT(MMULT(_xlfn.MUNIT(X271),IF(ROUND(MMULT(IF(E271=0,IF($DW$4=1,INDIRECT(_xlfn.CONCAT($CY$1,MATCH(F271,$CX$7:$CX$100,0)+6)):INDIRECT(_xlfn.CONCAT($CY$1,MATCH(F271,$CX$7:$CX$100,0)+6+SUM(IF((F271=$CX$7:$CX$59)=TRUE,1,0))-1)),INDIRECT(_xlfn.CONCAT($CQ$1,MATCH(F271,$CP$7:$CP$100,0)+6)):INDIRECT(_xlfn.CONCAT($CQ$1,MATCH(F271,$CP$7:$CP$100,0)+6+SUM(IF((F271=$CP$7:$CP$59)=TRUE,1,0))-1))),IF(OR($DW$4=2,$DW$4=3),INDIRECT(_xlfn.CONCAT($CU$1,MATCH(E271,$CT$7:$CT$100,0)+6)):INDIRECT(_xlfn.CONCAT($CU$1,MATCH(E271,$CT$7:$CT$100,0)+6+SUM(IF((E271=$CT$7:$CT$59)=TRUE,1,0))-1)),INDIRECT(_xlfn.CONCAT($CM$1,MATCH(E271,$CL$7:$CL$100,0)+6)):INDIRECT(_xlfn.CONCAT($CM$1,MATCH(E271,$CL$7:$CL$100,0)+6+SUM(IF((E271=$CL$7:$CL$59)=TRUE,1,0))-1))))*$S$3*IF(AND($DV$4=4,F271=0),1.1,1),1/TRANSPOSE(W271-INDIRECT(_xlfn.CONCAT($CI$1,MATCH(D271,$CH$7:$CH$100,0)+6)):INDIRECT(_xlfn.CONCAT($CI$1,MATCH(D271,$CH$7:$CH$100,0)+6+SUM(IF((D271=$CH$7:$CH$59)=TRUE,1,0))-1))*$R$3)),3)=1,1,0)),W271-INDIRECT(_xlfn.CONCAT($CI$1,MATCH(D271,$CH$7:$CH$100,0)+6)):INDIRECT(_xlfn.CONCAT($CI$1,MATCH(D271,$CH$7:$CH$100,0)+6+SUM(IF((D271=$CH$7:$CH$59)=TRUE,1,0))-1))*$R$3))/($S$3*$Q271),1,-1,TRUE)=0,"",_xlfn._xlws.SORT(TRANSPOSE(MMULT(MMULT(_xlfn.MUNIT(X271),IF(ROUND(MMULT(IF(E271=0,IF($DW$4=1,INDIRECT(_xlfn.CONCAT($CY$1,MATCH(F271,$CX$7:$CX$100,0)+6)):INDIRECT(_xlfn.CONCAT($CY$1,MATCH(F271,$CX$7:$CX$100,0)+6+SUM(IF((F271=$CX$7:$CX$59)=TRUE,1,0))-1)),INDIRECT(_xlfn.CONCAT($CQ$1,MATCH(F271,$CP$7:$CP$100,0)+6)):INDIRECT(_xlfn.CONCAT($CQ$1,MATCH(F271,$CP$7:$CP$100,0)+6+SUM(IF((F271=$CP$7:$CP$59)=TRUE,1,0))-1))),IF(OR($DW$4=2,$DW$4=3),INDIRECT(_xlfn.CONCAT($CU$1,MATCH(E271,$CT$7:$CT$100,0)+6)):INDIRECT(_xlfn.CONCAT($CU$1,MATCH(E271,$CT$7:$CT$100,0)+6+SUM(IF((E271=$CT$7:$CT$59)=TRUE,1,0))-1)),INDIRECT(_xlfn.CONCAT($CM$1,MATCH(E271,$CL$7:$CL$100,0)+6)):INDIRECT(_xlfn.CONCAT($CM$1,MATCH(E271,$CL$7:$CL$100,0)+6+SUM(IF((E271=$CL$7:$CL$59)=TRUE,1,0))-1))))*$S$3*IF(AND($DV$4=4,F271=0),1.1,1),1/TRANSPOSE(W271-INDIRECT(_xlfn.CONCAT($CI$1,MATCH(D271,$CH$7:$CH$100,0)+6)):INDIRECT(_xlfn.CONCAT($CI$1,MATCH(D271,$CH$7:$CH$100,0)+6+SUM(IF((D271=$CH$7:$CH$59)=TRUE,1,0))-1))*$R$3)),3)=1,1,0)),W271-INDIRECT(_xlfn.CONCAT($CI$1,MATCH(D271,$CH$7:$CH$100,0)+6)):INDIRECT(_xlfn.CONCAT($CI$1,MATCH(D271,$CH$7:$CH$100,0)+6+SUM(IF((D271=$CH$7:$CH$59)=TRUE,1,0))-1))*$R$3))/($S$3*$Q271),1,-1,TRUE)),1),"")</f>
        <v/>
      </c>
      <c r="AB271" s="65"/>
      <c r="AC271" s="65"/>
      <c r="AD271" s="65"/>
      <c r="AE271" s="65"/>
      <c r="AF271" s="65"/>
      <c r="AG271" s="65"/>
      <c r="AH271" s="65"/>
      <c r="AI271" s="6"/>
      <c r="AJ271" s="28" t="str">
        <f t="shared" ca="1" si="105"/>
        <v/>
      </c>
      <c r="AK271" s="29" t="str">
        <f t="shared" si="106"/>
        <v/>
      </c>
      <c r="AL271" s="29" t="str">
        <f t="shared" si="107"/>
        <v/>
      </c>
      <c r="AM271" s="29" t="str">
        <f t="shared" si="108"/>
        <v/>
      </c>
      <c r="AN271" s="112" t="str">
        <f t="shared" si="109"/>
        <v/>
      </c>
      <c r="AO271" s="28" t="str">
        <f t="shared" ca="1" si="96"/>
        <v/>
      </c>
      <c r="AP271" s="29" t="str">
        <f t="shared" si="97"/>
        <v/>
      </c>
      <c r="AQ271" s="29" t="str">
        <f t="shared" si="98"/>
        <v/>
      </c>
      <c r="AR271" s="29" t="str">
        <f t="shared" si="99"/>
        <v/>
      </c>
      <c r="AS271" s="30" t="str">
        <f t="shared" si="100"/>
        <v/>
      </c>
      <c r="AT271" s="6"/>
      <c r="AU271" s="20"/>
      <c r="AV271" s="20"/>
      <c r="AW271" s="44">
        <f t="shared" si="90"/>
        <v>12</v>
      </c>
      <c r="AX271" s="35" t="e">
        <f t="shared" si="91"/>
        <v>#N/A</v>
      </c>
      <c r="AY271" s="35" t="e" cm="1">
        <f t="array" ref="AY271">_xlfn.XMATCH(1,IF(IF((AU271=$DP$24:$EO$24)=TRUE,1,0)+IF((AV271=$DP$25:$EO$25)=TRUE,1,0)=2,1,0))</f>
        <v>#N/A</v>
      </c>
      <c r="AZ271" s="35" t="str" cm="1">
        <f t="array" aca="1" ref="AZ271:BD271" ca="1">AJ271:AN271</f>
        <v/>
      </c>
      <c r="BA271" s="35" t="str">
        <f ca="1"/>
        <v/>
      </c>
      <c r="BB271" s="35" t="str">
        <f ca="1"/>
        <v/>
      </c>
      <c r="BC271" s="35" t="str">
        <f ca="1"/>
        <v/>
      </c>
      <c r="BD271" s="35" t="str">
        <f ca="1"/>
        <v/>
      </c>
      <c r="BE271" s="35">
        <f t="shared" si="92"/>
        <v>0</v>
      </c>
      <c r="BF271" s="35" t="e" cm="1">
        <f t="array" ref="BF271">IF(AND(BE271=1,AX271&lt;&gt;1),VLOOKUP(E271,변환표준점수!$H$8:$O$60,_xlfn.XMATCH('표점 계산기'!$AU271,변환표준점수!$I$6:$O$6)+1,FALSE),IF(AND($E271=0,$DW$4=1),INDEX($CQ$7:$CQ$73,SUM(IF(AO271=$CY$7:$CY$59,ROW($A$1:$A$50),0))),IF(AND($E271&lt;&gt;0,$DW$4&lt;&gt;1),INDEX($CM$7:$CM$73,SUM(IF(AO271=$CU$7:$CU$59,ROW($A$1:$A$50),0))),AO271:AS271)))</f>
        <v>#N/A</v>
      </c>
      <c r="BG271" s="35"/>
      <c r="BH271" s="35"/>
      <c r="BI271" s="35"/>
      <c r="BJ271" s="35"/>
      <c r="BK271" s="35" t="e">
        <f>VLOOKUP(G271,변환표준점수!$X$8:$AM$16,_xlfn.XMATCH(AU271,변환표준점수!$Y$5:$AM$5)+IF(OR(AW271=6,AW271=7,AW271=10,AW271=11),IF(AX271=1,0,1),0)+1,FALSE)</f>
        <v>#N/A</v>
      </c>
      <c r="BL271" s="35" t="e">
        <f>VLOOKUP(H271,변환표준점수!$AO$8:$BE$16,_xlfn.XMATCH(AU271,변환표준점수!$AP$5:$BE$5)+IF(OR(AW271=3,AW271=6,AW271=8,AW271=9,AW271=10),IF(AX271=1,0,1),0)+1,FALSE)</f>
        <v>#N/A</v>
      </c>
      <c r="BM271" s="35" t="e">
        <f>IF(I271=0,VLOOKUP(K271,변환표준점수!$BU$8:$CF$62,'표점 계산기'!$AW271+1,FALSE),VLOOKUP(I271,변환표준점수!$BH$8:$BS$62,'표점 계산기'!$AW271+1,FALSE))</f>
        <v>#N/A</v>
      </c>
      <c r="BN271" s="35" t="e">
        <f>IF(J271=0,VLOOKUP(L271,변환표준점수!$BU$8:$CF$62,'표점 계산기'!$AW271+1,FALSE),VLOOKUP(J271,변환표준점수!$BH$8:$BS$62,'표점 계산기'!$AW271+1,FALSE))</f>
        <v>#N/A</v>
      </c>
      <c r="BO271" s="35" cm="1">
        <f t="array" ref="BO271">IF(M271=0,0,IF(OR(AW271=3,AW271=4),0,IF(AW271=1,INDEX($DI$7:$DI$15,SUM(IF(M271&lt;$DH$7:$DH$15=TRUE,1,0))+1),VLOOKUP(M271,변환표준점수!$BH$8:$BS$62,'표점 계산기'!AW271+1,FALSE))))</f>
        <v>0</v>
      </c>
      <c r="BP271" s="35" t="e" cm="1">
        <f t="array" ref="BP271">INDEX($DP$24:$EO$31,COLUMN(C266),$AY271)</f>
        <v>#N/A</v>
      </c>
      <c r="BQ271" s="35" t="e" cm="1">
        <f t="array" ref="BQ271">INDEX($DP$24:$EO$31,COLUMN(D266),$AY271)</f>
        <v>#N/A</v>
      </c>
      <c r="BR271" s="35" t="e" cm="1">
        <f t="array" ref="BR271">INDEX($DP$24:$EO$31,COLUMN(E266),$AY271)</f>
        <v>#N/A</v>
      </c>
      <c r="BS271" s="35" t="e" cm="1">
        <f t="array" ref="BS271">INDEX($DP$24:$EO$31,COLUMN(F266),$AY271)</f>
        <v>#N/A</v>
      </c>
      <c r="BT271" s="35" t="e" cm="1">
        <f t="array" ref="BT271">INDEX($DP$24:$EO$31,COLUMN(G266),$AY271)</f>
        <v>#N/A</v>
      </c>
      <c r="BU271" s="35" t="e" cm="1">
        <f t="array" ref="BU271">INDEX($DP$24:$EO$31,COLUMN(H266),$AY271)</f>
        <v>#N/A</v>
      </c>
      <c r="BV271" s="59" t="str" cm="1">
        <f t="array" aca="1" ref="BV271:BZ271" ca="1">IFERROR(ROUND(IF(IFERROR(BF271:BJ271/BF271:BJ271,0)=1,(IFERROR(AZ271:BD271*BP271,0)+IFERROR(BF271:BJ271*BQ271,0)+(SUM(BM271:BO271)-MIN(BM271:BO271))*BR271+BK271*BS271+BL271*BT271)*BU271+BK271*(1-BS271)+BL271*(1-BT271)+IF(AW271=1,BO271,0),""),2),"")</f>
        <v/>
      </c>
      <c r="BW271" s="48" t="str">
        <f ca="1"/>
        <v/>
      </c>
      <c r="BX271" s="48" t="str">
        <f ca="1"/>
        <v/>
      </c>
      <c r="BY271" s="48" t="str">
        <f ca="1"/>
        <v/>
      </c>
      <c r="BZ271" s="60" t="str">
        <f ca="1"/>
        <v/>
      </c>
      <c r="CA271" s="6"/>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6"/>
      <c r="DV271" s="6"/>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row>
    <row r="272" spans="1:162" x14ac:dyDescent="0.3">
      <c r="A272" s="5"/>
      <c r="B272" s="17" t="str">
        <f t="shared" si="94"/>
        <v/>
      </c>
      <c r="C272" s="23"/>
      <c r="D272" s="23"/>
      <c r="E272" s="23"/>
      <c r="F272" s="23"/>
      <c r="G272" s="23"/>
      <c r="H272" s="24"/>
      <c r="I272" s="24"/>
      <c r="J272" s="24"/>
      <c r="K272" s="24"/>
      <c r="L272" s="24"/>
      <c r="M272" s="24"/>
      <c r="N272" s="23"/>
      <c r="O272" s="24"/>
      <c r="P272" s="6"/>
      <c r="Q272" s="65">
        <f t="shared" si="95"/>
        <v>1</v>
      </c>
      <c r="R272" s="6" t="e">
        <f t="shared" si="101"/>
        <v>#N/A</v>
      </c>
      <c r="S272" s="6" t="e">
        <f t="shared" si="102"/>
        <v>#N/A</v>
      </c>
      <c r="T272" s="6" t="e">
        <f t="shared" si="103"/>
        <v>#N/A</v>
      </c>
      <c r="U272" s="6" t="e">
        <f t="shared" si="104"/>
        <v>#N/A</v>
      </c>
      <c r="V272" s="8" cm="1">
        <f t="array" ref="V272">IF(M272=0,0,IF(OR($DV$4=3,$DV$4=4),0,IF($DV$4=1,INDEX($DI$7:$DI$15,SUM(IF(M272&lt;$DH$7:$DH$15=TRUE,1,0))+1),VLOOKUP(M272,$DK$7:$DL$107,2,FALSE))))</f>
        <v>0</v>
      </c>
      <c r="W272" s="6" t="e">
        <f t="shared" si="93"/>
        <v>#N/A</v>
      </c>
      <c r="X272" s="65" cm="1">
        <f t="array" aca="1" ref="X272" ca="1">SUM(IF((IF(E272=0,INDIRECT(_xlfn.CONCAT($CQ$1,MATCH(F272,$CP$7:$CP$100,0)+6)):INDIRECT(_xlfn.CONCAT($CQ$1,MATCH(F272,$CP$7:$CP$100,0)+6+SUM(IF((F272=$CP$7:$CP$59)=TRUE,1,0))-1)),INDIRECT(_xlfn.CONCAT($CM$1,MATCH(E272,$CL$7:$CL$100,0)+6)):INDIRECT(_xlfn.CONCAT($CM$1,MATCH(E272,$CL$7:$CL$100,0)+6+SUM(IF((E272=$CL$7:$CL$59)=TRUE,1,0))-1)))*$S$3*$Q272)=0,0,1))</f>
        <v>2</v>
      </c>
      <c r="Y272" s="65" t="e" cm="1">
        <f t="array" aca="1" ref="Y272" ca="1">SUM(IF((TRANSPOSE(MMULT(MMULT(_xlfn.MUNIT(X272),IF(ROUND(MMULT(IF(E272=0,INDIRECT(_xlfn.CONCAT($CQ$1,MATCH(F272,$CP$7:$CP$100,0)+6)):INDIRECT(_xlfn.CONCAT($CQ$1,MATCH(F272,$CP$7:$CP$100,0)+6+SUM(IF((F272=$CP$7:$CP$59)=TRUE,1,0))-1)),INDIRECT(_xlfn.CONCAT($CM$1,MATCH(E272,$CL$7:$CL$100,0)+6)):INDIRECT(_xlfn.CONCAT($CM$1,MATCH(E272,$CL$7:$CL$100,0)+6+SUM(IF((E272=$CL$7:$CL$59)=TRUE,1,0))-1)))*$S$3*$Q272,1/TRANSPOSE(W272-INDIRECT(_xlfn.CONCAT($CI$1,MATCH(D272,$CH$7:$CH$100,0)+6)):INDIRECT(_xlfn.CONCAT($CI$1,MATCH(D272,$CH$7:$CH$100,0)+6+SUM(IF((D272=$CH$7:$CH$59)=TRUE,1,0))-1))*$R$3)),1)=1,1,0)),W272-INDIRECT(_xlfn.CONCAT($CI$1,MATCH(D272,$CH$7:$CH$100,0)+6)):INDIRECT(_xlfn.CONCAT($CI$1,MATCH(D272,$CH$7:$CH$100,0)+6+SUM(IF((D272=$CH$7:$CH$59)=TRUE,1,0))-1))*$R$3)))=0,0,1))</f>
        <v>#N/A</v>
      </c>
      <c r="Z272" s="65"/>
      <c r="AA272" s="65" t="str" cm="1">
        <f t="array" aca="1" ref="AA272" ca="1">IFERROR(ROUND(IF(_xlfn._xlws.SORT(TRANSPOSE(MMULT(MMULT(_xlfn.MUNIT(X272),IF(ROUND(MMULT(IF(E272=0,IF($DW$4=1,INDIRECT(_xlfn.CONCAT($CY$1,MATCH(F272,$CX$7:$CX$100,0)+6)):INDIRECT(_xlfn.CONCAT($CY$1,MATCH(F272,$CX$7:$CX$100,0)+6+SUM(IF((F272=$CX$7:$CX$59)=TRUE,1,0))-1)),INDIRECT(_xlfn.CONCAT($CQ$1,MATCH(F272,$CP$7:$CP$100,0)+6)):INDIRECT(_xlfn.CONCAT($CQ$1,MATCH(F272,$CP$7:$CP$100,0)+6+SUM(IF((F272=$CP$7:$CP$59)=TRUE,1,0))-1))),IF(OR($DW$4=2,$DW$4=3),INDIRECT(_xlfn.CONCAT($CU$1,MATCH(E272,$CT$7:$CT$100,0)+6)):INDIRECT(_xlfn.CONCAT($CU$1,MATCH(E272,$CT$7:$CT$100,0)+6+SUM(IF((E272=$CT$7:$CT$59)=TRUE,1,0))-1)),INDIRECT(_xlfn.CONCAT($CM$1,MATCH(E272,$CL$7:$CL$100,0)+6)):INDIRECT(_xlfn.CONCAT($CM$1,MATCH(E272,$CL$7:$CL$100,0)+6+SUM(IF((E272=$CL$7:$CL$59)=TRUE,1,0))-1))))*$S$3*IF(AND($DV$4=4,F272=0),1.1,1),1/TRANSPOSE(W272-INDIRECT(_xlfn.CONCAT($CI$1,MATCH(D272,$CH$7:$CH$100,0)+6)):INDIRECT(_xlfn.CONCAT($CI$1,MATCH(D272,$CH$7:$CH$100,0)+6+SUM(IF((D272=$CH$7:$CH$59)=TRUE,1,0))-1))*$R$3)),3)=1,1,0)),W272-INDIRECT(_xlfn.CONCAT($CI$1,MATCH(D272,$CH$7:$CH$100,0)+6)):INDIRECT(_xlfn.CONCAT($CI$1,MATCH(D272,$CH$7:$CH$100,0)+6+SUM(IF((D272=$CH$7:$CH$59)=TRUE,1,0))-1))*$R$3))/($S$3*$Q272),1,-1,TRUE)=0,"",_xlfn._xlws.SORT(TRANSPOSE(MMULT(MMULT(_xlfn.MUNIT(X272),IF(ROUND(MMULT(IF(E272=0,IF($DW$4=1,INDIRECT(_xlfn.CONCAT($CY$1,MATCH(F272,$CX$7:$CX$100,0)+6)):INDIRECT(_xlfn.CONCAT($CY$1,MATCH(F272,$CX$7:$CX$100,0)+6+SUM(IF((F272=$CX$7:$CX$59)=TRUE,1,0))-1)),INDIRECT(_xlfn.CONCAT($CQ$1,MATCH(F272,$CP$7:$CP$100,0)+6)):INDIRECT(_xlfn.CONCAT($CQ$1,MATCH(F272,$CP$7:$CP$100,0)+6+SUM(IF((F272=$CP$7:$CP$59)=TRUE,1,0))-1))),IF(OR($DW$4=2,$DW$4=3),INDIRECT(_xlfn.CONCAT($CU$1,MATCH(E272,$CT$7:$CT$100,0)+6)):INDIRECT(_xlfn.CONCAT($CU$1,MATCH(E272,$CT$7:$CT$100,0)+6+SUM(IF((E272=$CT$7:$CT$59)=TRUE,1,0))-1)),INDIRECT(_xlfn.CONCAT($CM$1,MATCH(E272,$CL$7:$CL$100,0)+6)):INDIRECT(_xlfn.CONCAT($CM$1,MATCH(E272,$CL$7:$CL$100,0)+6+SUM(IF((E272=$CL$7:$CL$59)=TRUE,1,0))-1))))*$S$3*IF(AND($DV$4=4,F272=0),1.1,1),1/TRANSPOSE(W272-INDIRECT(_xlfn.CONCAT($CI$1,MATCH(D272,$CH$7:$CH$100,0)+6)):INDIRECT(_xlfn.CONCAT($CI$1,MATCH(D272,$CH$7:$CH$100,0)+6+SUM(IF((D272=$CH$7:$CH$59)=TRUE,1,0))-1))*$R$3)),3)=1,1,0)),W272-INDIRECT(_xlfn.CONCAT($CI$1,MATCH(D272,$CH$7:$CH$100,0)+6)):INDIRECT(_xlfn.CONCAT($CI$1,MATCH(D272,$CH$7:$CH$100,0)+6+SUM(IF((D272=$CH$7:$CH$59)=TRUE,1,0))-1))*$R$3))/($S$3*$Q272),1,-1,TRUE)),1),"")</f>
        <v/>
      </c>
      <c r="AB272" s="65"/>
      <c r="AC272" s="65"/>
      <c r="AD272" s="65"/>
      <c r="AE272" s="65"/>
      <c r="AF272" s="65"/>
      <c r="AG272" s="65"/>
      <c r="AH272" s="65"/>
      <c r="AI272" s="6"/>
      <c r="AJ272" s="28" t="str">
        <f t="shared" ca="1" si="105"/>
        <v/>
      </c>
      <c r="AK272" s="29" t="str">
        <f t="shared" si="106"/>
        <v/>
      </c>
      <c r="AL272" s="29" t="str">
        <f t="shared" si="107"/>
        <v/>
      </c>
      <c r="AM272" s="29" t="str">
        <f t="shared" si="108"/>
        <v/>
      </c>
      <c r="AN272" s="112" t="str">
        <f t="shared" si="109"/>
        <v/>
      </c>
      <c r="AO272" s="28" t="str">
        <f t="shared" ca="1" si="96"/>
        <v/>
      </c>
      <c r="AP272" s="29" t="str">
        <f t="shared" si="97"/>
        <v/>
      </c>
      <c r="AQ272" s="29" t="str">
        <f t="shared" si="98"/>
        <v/>
      </c>
      <c r="AR272" s="29" t="str">
        <f t="shared" si="99"/>
        <v/>
      </c>
      <c r="AS272" s="30" t="str">
        <f t="shared" si="100"/>
        <v/>
      </c>
      <c r="AT272" s="6"/>
      <c r="AU272" s="20"/>
      <c r="AV272" s="20"/>
      <c r="AW272" s="44">
        <f t="shared" si="90"/>
        <v>12</v>
      </c>
      <c r="AX272" s="35" t="e">
        <f t="shared" si="91"/>
        <v>#N/A</v>
      </c>
      <c r="AY272" s="35" t="e" cm="1">
        <f t="array" ref="AY272">_xlfn.XMATCH(1,IF(IF((AU272=$DP$24:$EO$24)=TRUE,1,0)+IF((AV272=$DP$25:$EO$25)=TRUE,1,0)=2,1,0))</f>
        <v>#N/A</v>
      </c>
      <c r="AZ272" s="35" t="str" cm="1">
        <f t="array" aca="1" ref="AZ272:BD272" ca="1">AJ272:AN272</f>
        <v/>
      </c>
      <c r="BA272" s="35" t="str">
        <f ca="1"/>
        <v/>
      </c>
      <c r="BB272" s="35" t="str">
        <f ca="1"/>
        <v/>
      </c>
      <c r="BC272" s="35" t="str">
        <f ca="1"/>
        <v/>
      </c>
      <c r="BD272" s="35" t="str">
        <f ca="1"/>
        <v/>
      </c>
      <c r="BE272" s="35">
        <f t="shared" si="92"/>
        <v>0</v>
      </c>
      <c r="BF272" s="35" t="e" cm="1">
        <f t="array" ref="BF272">IF(AND(BE272=1,AX272&lt;&gt;1),VLOOKUP(E272,변환표준점수!$H$8:$O$60,_xlfn.XMATCH('표점 계산기'!$AU272,변환표준점수!$I$6:$O$6)+1,FALSE),IF(AND($E272=0,$DW$4=1),INDEX($CQ$7:$CQ$73,SUM(IF(AO272=$CY$7:$CY$59,ROW($A$1:$A$50),0))),IF(AND($E272&lt;&gt;0,$DW$4&lt;&gt;1),INDEX($CM$7:$CM$73,SUM(IF(AO272=$CU$7:$CU$59,ROW($A$1:$A$50),0))),AO272:AS272)))</f>
        <v>#N/A</v>
      </c>
      <c r="BG272" s="35"/>
      <c r="BH272" s="35"/>
      <c r="BI272" s="35"/>
      <c r="BJ272" s="35"/>
      <c r="BK272" s="35" t="e">
        <f>VLOOKUP(G272,변환표준점수!$X$8:$AM$16,_xlfn.XMATCH(AU272,변환표준점수!$Y$5:$AM$5)+IF(OR(AW272=6,AW272=7,AW272=10,AW272=11),IF(AX272=1,0,1),0)+1,FALSE)</f>
        <v>#N/A</v>
      </c>
      <c r="BL272" s="35" t="e">
        <f>VLOOKUP(H272,변환표준점수!$AO$8:$BE$16,_xlfn.XMATCH(AU272,변환표준점수!$AP$5:$BE$5)+IF(OR(AW272=3,AW272=6,AW272=8,AW272=9,AW272=10),IF(AX272=1,0,1),0)+1,FALSE)</f>
        <v>#N/A</v>
      </c>
      <c r="BM272" s="35" t="e">
        <f>IF(I272=0,VLOOKUP(K272,변환표준점수!$BU$8:$CF$62,'표점 계산기'!$AW272+1,FALSE),VLOOKUP(I272,변환표준점수!$BH$8:$BS$62,'표점 계산기'!$AW272+1,FALSE))</f>
        <v>#N/A</v>
      </c>
      <c r="BN272" s="35" t="e">
        <f>IF(J272=0,VLOOKUP(L272,변환표준점수!$BU$8:$CF$62,'표점 계산기'!$AW272+1,FALSE),VLOOKUP(J272,변환표준점수!$BH$8:$BS$62,'표점 계산기'!$AW272+1,FALSE))</f>
        <v>#N/A</v>
      </c>
      <c r="BO272" s="35" cm="1">
        <f t="array" ref="BO272">IF(M272=0,0,IF(OR(AW272=3,AW272=4),0,IF(AW272=1,INDEX($DI$7:$DI$15,SUM(IF(M272&lt;$DH$7:$DH$15=TRUE,1,0))+1),VLOOKUP(M272,변환표준점수!$BH$8:$BS$62,'표점 계산기'!AW272+1,FALSE))))</f>
        <v>0</v>
      </c>
      <c r="BP272" s="35" t="e" cm="1">
        <f t="array" ref="BP272">INDEX($DP$24:$EO$31,COLUMN(C267),$AY272)</f>
        <v>#N/A</v>
      </c>
      <c r="BQ272" s="35" t="e" cm="1">
        <f t="array" ref="BQ272">INDEX($DP$24:$EO$31,COLUMN(D267),$AY272)</f>
        <v>#N/A</v>
      </c>
      <c r="BR272" s="35" t="e" cm="1">
        <f t="array" ref="BR272">INDEX($DP$24:$EO$31,COLUMN(E267),$AY272)</f>
        <v>#N/A</v>
      </c>
      <c r="BS272" s="35" t="e" cm="1">
        <f t="array" ref="BS272">INDEX($DP$24:$EO$31,COLUMN(F267),$AY272)</f>
        <v>#N/A</v>
      </c>
      <c r="BT272" s="35" t="e" cm="1">
        <f t="array" ref="BT272">INDEX($DP$24:$EO$31,COLUMN(G267),$AY272)</f>
        <v>#N/A</v>
      </c>
      <c r="BU272" s="35" t="e" cm="1">
        <f t="array" ref="BU272">INDEX($DP$24:$EO$31,COLUMN(H267),$AY272)</f>
        <v>#N/A</v>
      </c>
      <c r="BV272" s="59" t="str" cm="1">
        <f t="array" aca="1" ref="BV272:BZ272" ca="1">IFERROR(ROUND(IF(IFERROR(BF272:BJ272/BF272:BJ272,0)=1,(IFERROR(AZ272:BD272*BP272,0)+IFERROR(BF272:BJ272*BQ272,0)+(SUM(BM272:BO272)-MIN(BM272:BO272))*BR272+BK272*BS272+BL272*BT272)*BU272+BK272*(1-BS272)+BL272*(1-BT272)+IF(AW272=1,BO272,0),""),2),"")</f>
        <v/>
      </c>
      <c r="BW272" s="48" t="str">
        <f ca="1"/>
        <v/>
      </c>
      <c r="BX272" s="48" t="str">
        <f ca="1"/>
        <v/>
      </c>
      <c r="BY272" s="48" t="str">
        <f ca="1"/>
        <v/>
      </c>
      <c r="BZ272" s="60" t="str">
        <f ca="1"/>
        <v/>
      </c>
      <c r="CA272" s="6"/>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6"/>
      <c r="DV272" s="6"/>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row>
    <row r="273" spans="1:162" x14ac:dyDescent="0.3">
      <c r="A273" s="5"/>
      <c r="B273" s="17" t="str">
        <f t="shared" si="94"/>
        <v/>
      </c>
      <c r="C273" s="23"/>
      <c r="D273" s="23"/>
      <c r="E273" s="23"/>
      <c r="F273" s="23"/>
      <c r="G273" s="23"/>
      <c r="H273" s="24"/>
      <c r="I273" s="24"/>
      <c r="J273" s="24"/>
      <c r="K273" s="24"/>
      <c r="L273" s="24"/>
      <c r="M273" s="24"/>
      <c r="N273" s="23"/>
      <c r="O273" s="24"/>
      <c r="P273" s="6"/>
      <c r="Q273" s="65">
        <f t="shared" si="95"/>
        <v>1</v>
      </c>
      <c r="R273" s="6" t="e">
        <f t="shared" si="101"/>
        <v>#N/A</v>
      </c>
      <c r="S273" s="6" t="e">
        <f t="shared" si="102"/>
        <v>#N/A</v>
      </c>
      <c r="T273" s="6" t="e">
        <f t="shared" si="103"/>
        <v>#N/A</v>
      </c>
      <c r="U273" s="6" t="e">
        <f t="shared" si="104"/>
        <v>#N/A</v>
      </c>
      <c r="V273" s="8" cm="1">
        <f t="array" ref="V273">IF(M273=0,0,IF(OR($DV$4=3,$DV$4=4),0,IF($DV$4=1,INDEX($DI$7:$DI$15,SUM(IF(M273&lt;$DH$7:$DH$15=TRUE,1,0))+1),VLOOKUP(M273,$DK$7:$DL$107,2,FALSE))))</f>
        <v>0</v>
      </c>
      <c r="W273" s="6" t="e">
        <f t="shared" si="93"/>
        <v>#N/A</v>
      </c>
      <c r="X273" s="65" cm="1">
        <f t="array" aca="1" ref="X273" ca="1">SUM(IF((IF(E273=0,INDIRECT(_xlfn.CONCAT($CQ$1,MATCH(F273,$CP$7:$CP$100,0)+6)):INDIRECT(_xlfn.CONCAT($CQ$1,MATCH(F273,$CP$7:$CP$100,0)+6+SUM(IF((F273=$CP$7:$CP$59)=TRUE,1,0))-1)),INDIRECT(_xlfn.CONCAT($CM$1,MATCH(E273,$CL$7:$CL$100,0)+6)):INDIRECT(_xlfn.CONCAT($CM$1,MATCH(E273,$CL$7:$CL$100,0)+6+SUM(IF((E273=$CL$7:$CL$59)=TRUE,1,0))-1)))*$S$3*$Q273)=0,0,1))</f>
        <v>2</v>
      </c>
      <c r="Y273" s="65" t="e" cm="1">
        <f t="array" aca="1" ref="Y273" ca="1">SUM(IF((TRANSPOSE(MMULT(MMULT(_xlfn.MUNIT(X273),IF(ROUND(MMULT(IF(E273=0,INDIRECT(_xlfn.CONCAT($CQ$1,MATCH(F273,$CP$7:$CP$100,0)+6)):INDIRECT(_xlfn.CONCAT($CQ$1,MATCH(F273,$CP$7:$CP$100,0)+6+SUM(IF((F273=$CP$7:$CP$59)=TRUE,1,0))-1)),INDIRECT(_xlfn.CONCAT($CM$1,MATCH(E273,$CL$7:$CL$100,0)+6)):INDIRECT(_xlfn.CONCAT($CM$1,MATCH(E273,$CL$7:$CL$100,0)+6+SUM(IF((E273=$CL$7:$CL$59)=TRUE,1,0))-1)))*$S$3*$Q273,1/TRANSPOSE(W273-INDIRECT(_xlfn.CONCAT($CI$1,MATCH(D273,$CH$7:$CH$100,0)+6)):INDIRECT(_xlfn.CONCAT($CI$1,MATCH(D273,$CH$7:$CH$100,0)+6+SUM(IF((D273=$CH$7:$CH$59)=TRUE,1,0))-1))*$R$3)),1)=1,1,0)),W273-INDIRECT(_xlfn.CONCAT($CI$1,MATCH(D273,$CH$7:$CH$100,0)+6)):INDIRECT(_xlfn.CONCAT($CI$1,MATCH(D273,$CH$7:$CH$100,0)+6+SUM(IF((D273=$CH$7:$CH$59)=TRUE,1,0))-1))*$R$3)))=0,0,1))</f>
        <v>#N/A</v>
      </c>
      <c r="Z273" s="65"/>
      <c r="AA273" s="65" t="str" cm="1">
        <f t="array" aca="1" ref="AA273" ca="1">IFERROR(ROUND(IF(_xlfn._xlws.SORT(TRANSPOSE(MMULT(MMULT(_xlfn.MUNIT(X273),IF(ROUND(MMULT(IF(E273=0,IF($DW$4=1,INDIRECT(_xlfn.CONCAT($CY$1,MATCH(F273,$CX$7:$CX$100,0)+6)):INDIRECT(_xlfn.CONCAT($CY$1,MATCH(F273,$CX$7:$CX$100,0)+6+SUM(IF((F273=$CX$7:$CX$59)=TRUE,1,0))-1)),INDIRECT(_xlfn.CONCAT($CQ$1,MATCH(F273,$CP$7:$CP$100,0)+6)):INDIRECT(_xlfn.CONCAT($CQ$1,MATCH(F273,$CP$7:$CP$100,0)+6+SUM(IF((F273=$CP$7:$CP$59)=TRUE,1,0))-1))),IF(OR($DW$4=2,$DW$4=3),INDIRECT(_xlfn.CONCAT($CU$1,MATCH(E273,$CT$7:$CT$100,0)+6)):INDIRECT(_xlfn.CONCAT($CU$1,MATCH(E273,$CT$7:$CT$100,0)+6+SUM(IF((E273=$CT$7:$CT$59)=TRUE,1,0))-1)),INDIRECT(_xlfn.CONCAT($CM$1,MATCH(E273,$CL$7:$CL$100,0)+6)):INDIRECT(_xlfn.CONCAT($CM$1,MATCH(E273,$CL$7:$CL$100,0)+6+SUM(IF((E273=$CL$7:$CL$59)=TRUE,1,0))-1))))*$S$3*IF(AND($DV$4=4,F273=0),1.1,1),1/TRANSPOSE(W273-INDIRECT(_xlfn.CONCAT($CI$1,MATCH(D273,$CH$7:$CH$100,0)+6)):INDIRECT(_xlfn.CONCAT($CI$1,MATCH(D273,$CH$7:$CH$100,0)+6+SUM(IF((D273=$CH$7:$CH$59)=TRUE,1,0))-1))*$R$3)),3)=1,1,0)),W273-INDIRECT(_xlfn.CONCAT($CI$1,MATCH(D273,$CH$7:$CH$100,0)+6)):INDIRECT(_xlfn.CONCAT($CI$1,MATCH(D273,$CH$7:$CH$100,0)+6+SUM(IF((D273=$CH$7:$CH$59)=TRUE,1,0))-1))*$R$3))/($S$3*$Q273),1,-1,TRUE)=0,"",_xlfn._xlws.SORT(TRANSPOSE(MMULT(MMULT(_xlfn.MUNIT(X273),IF(ROUND(MMULT(IF(E273=0,IF($DW$4=1,INDIRECT(_xlfn.CONCAT($CY$1,MATCH(F273,$CX$7:$CX$100,0)+6)):INDIRECT(_xlfn.CONCAT($CY$1,MATCH(F273,$CX$7:$CX$100,0)+6+SUM(IF((F273=$CX$7:$CX$59)=TRUE,1,0))-1)),INDIRECT(_xlfn.CONCAT($CQ$1,MATCH(F273,$CP$7:$CP$100,0)+6)):INDIRECT(_xlfn.CONCAT($CQ$1,MATCH(F273,$CP$7:$CP$100,0)+6+SUM(IF((F273=$CP$7:$CP$59)=TRUE,1,0))-1))),IF(OR($DW$4=2,$DW$4=3),INDIRECT(_xlfn.CONCAT($CU$1,MATCH(E273,$CT$7:$CT$100,0)+6)):INDIRECT(_xlfn.CONCAT($CU$1,MATCH(E273,$CT$7:$CT$100,0)+6+SUM(IF((E273=$CT$7:$CT$59)=TRUE,1,0))-1)),INDIRECT(_xlfn.CONCAT($CM$1,MATCH(E273,$CL$7:$CL$100,0)+6)):INDIRECT(_xlfn.CONCAT($CM$1,MATCH(E273,$CL$7:$CL$100,0)+6+SUM(IF((E273=$CL$7:$CL$59)=TRUE,1,0))-1))))*$S$3*IF(AND($DV$4=4,F273=0),1.1,1),1/TRANSPOSE(W273-INDIRECT(_xlfn.CONCAT($CI$1,MATCH(D273,$CH$7:$CH$100,0)+6)):INDIRECT(_xlfn.CONCAT($CI$1,MATCH(D273,$CH$7:$CH$100,0)+6+SUM(IF((D273=$CH$7:$CH$59)=TRUE,1,0))-1))*$R$3)),3)=1,1,0)),W273-INDIRECT(_xlfn.CONCAT($CI$1,MATCH(D273,$CH$7:$CH$100,0)+6)):INDIRECT(_xlfn.CONCAT($CI$1,MATCH(D273,$CH$7:$CH$100,0)+6+SUM(IF((D273=$CH$7:$CH$59)=TRUE,1,0))-1))*$R$3))/($S$3*$Q273),1,-1,TRUE)),1),"")</f>
        <v/>
      </c>
      <c r="AB273" s="65"/>
      <c r="AC273" s="65"/>
      <c r="AD273" s="65"/>
      <c r="AE273" s="65"/>
      <c r="AF273" s="65"/>
      <c r="AG273" s="65"/>
      <c r="AH273" s="65"/>
      <c r="AI273" s="6"/>
      <c r="AJ273" s="28" t="str">
        <f t="shared" ca="1" si="105"/>
        <v/>
      </c>
      <c r="AK273" s="29" t="str">
        <f t="shared" si="106"/>
        <v/>
      </c>
      <c r="AL273" s="29" t="str">
        <f t="shared" si="107"/>
        <v/>
      </c>
      <c r="AM273" s="29" t="str">
        <f t="shared" si="108"/>
        <v/>
      </c>
      <c r="AN273" s="112" t="str">
        <f t="shared" si="109"/>
        <v/>
      </c>
      <c r="AO273" s="28" t="str">
        <f t="shared" ca="1" si="96"/>
        <v/>
      </c>
      <c r="AP273" s="29" t="str">
        <f t="shared" si="97"/>
        <v/>
      </c>
      <c r="AQ273" s="29" t="str">
        <f t="shared" si="98"/>
        <v/>
      </c>
      <c r="AR273" s="29" t="str">
        <f t="shared" si="99"/>
        <v/>
      </c>
      <c r="AS273" s="30" t="str">
        <f t="shared" si="100"/>
        <v/>
      </c>
      <c r="AT273" s="6"/>
      <c r="AU273" s="20"/>
      <c r="AV273" s="20"/>
      <c r="AW273" s="44">
        <f t="shared" si="90"/>
        <v>12</v>
      </c>
      <c r="AX273" s="35" t="e">
        <f t="shared" si="91"/>
        <v>#N/A</v>
      </c>
      <c r="AY273" s="35" t="e" cm="1">
        <f t="array" ref="AY273">_xlfn.XMATCH(1,IF(IF((AU273=$DP$24:$EO$24)=TRUE,1,0)+IF((AV273=$DP$25:$EO$25)=TRUE,1,0)=2,1,0))</f>
        <v>#N/A</v>
      </c>
      <c r="AZ273" s="35" t="str" cm="1">
        <f t="array" aca="1" ref="AZ273:BD273" ca="1">AJ273:AN273</f>
        <v/>
      </c>
      <c r="BA273" s="35" t="str">
        <f ca="1"/>
        <v/>
      </c>
      <c r="BB273" s="35" t="str">
        <f ca="1"/>
        <v/>
      </c>
      <c r="BC273" s="35" t="str">
        <f ca="1"/>
        <v/>
      </c>
      <c r="BD273" s="35" t="str">
        <f ca="1"/>
        <v/>
      </c>
      <c r="BE273" s="35">
        <f t="shared" si="92"/>
        <v>0</v>
      </c>
      <c r="BF273" s="35" t="e" cm="1">
        <f t="array" ref="BF273">IF(AND(BE273=1,AX273&lt;&gt;1),VLOOKUP(E273,변환표준점수!$H$8:$O$60,_xlfn.XMATCH('표점 계산기'!$AU273,변환표준점수!$I$6:$O$6)+1,FALSE),IF(AND($E273=0,$DW$4=1),INDEX($CQ$7:$CQ$73,SUM(IF(AO273=$CY$7:$CY$59,ROW($A$1:$A$50),0))),IF(AND($E273&lt;&gt;0,$DW$4&lt;&gt;1),INDEX($CM$7:$CM$73,SUM(IF(AO273=$CU$7:$CU$59,ROW($A$1:$A$50),0))),AO273:AS273)))</f>
        <v>#N/A</v>
      </c>
      <c r="BG273" s="35"/>
      <c r="BH273" s="35"/>
      <c r="BI273" s="35"/>
      <c r="BJ273" s="35"/>
      <c r="BK273" s="35" t="e">
        <f>VLOOKUP(G273,변환표준점수!$X$8:$AM$16,_xlfn.XMATCH(AU273,변환표준점수!$Y$5:$AM$5)+IF(OR(AW273=6,AW273=7,AW273=10,AW273=11),IF(AX273=1,0,1),0)+1,FALSE)</f>
        <v>#N/A</v>
      </c>
      <c r="BL273" s="35" t="e">
        <f>VLOOKUP(H273,변환표준점수!$AO$8:$BE$16,_xlfn.XMATCH(AU273,변환표준점수!$AP$5:$BE$5)+IF(OR(AW273=3,AW273=6,AW273=8,AW273=9,AW273=10),IF(AX273=1,0,1),0)+1,FALSE)</f>
        <v>#N/A</v>
      </c>
      <c r="BM273" s="35" t="e">
        <f>IF(I273=0,VLOOKUP(K273,변환표준점수!$BU$8:$CF$62,'표점 계산기'!$AW273+1,FALSE),VLOOKUP(I273,변환표준점수!$BH$8:$BS$62,'표점 계산기'!$AW273+1,FALSE))</f>
        <v>#N/A</v>
      </c>
      <c r="BN273" s="35" t="e">
        <f>IF(J273=0,VLOOKUP(L273,변환표준점수!$BU$8:$CF$62,'표점 계산기'!$AW273+1,FALSE),VLOOKUP(J273,변환표준점수!$BH$8:$BS$62,'표점 계산기'!$AW273+1,FALSE))</f>
        <v>#N/A</v>
      </c>
      <c r="BO273" s="35" cm="1">
        <f t="array" ref="BO273">IF(M273=0,0,IF(OR(AW273=3,AW273=4),0,IF(AW273=1,INDEX($DI$7:$DI$15,SUM(IF(M273&lt;$DH$7:$DH$15=TRUE,1,0))+1),VLOOKUP(M273,변환표준점수!$BH$8:$BS$62,'표점 계산기'!AW273+1,FALSE))))</f>
        <v>0</v>
      </c>
      <c r="BP273" s="35" t="e" cm="1">
        <f t="array" ref="BP273">INDEX($DP$24:$EO$31,COLUMN(C268),$AY273)</f>
        <v>#N/A</v>
      </c>
      <c r="BQ273" s="35" t="e" cm="1">
        <f t="array" ref="BQ273">INDEX($DP$24:$EO$31,COLUMN(D268),$AY273)</f>
        <v>#N/A</v>
      </c>
      <c r="BR273" s="35" t="e" cm="1">
        <f t="array" ref="BR273">INDEX($DP$24:$EO$31,COLUMN(E268),$AY273)</f>
        <v>#N/A</v>
      </c>
      <c r="BS273" s="35" t="e" cm="1">
        <f t="array" ref="BS273">INDEX($DP$24:$EO$31,COLUMN(F268),$AY273)</f>
        <v>#N/A</v>
      </c>
      <c r="BT273" s="35" t="e" cm="1">
        <f t="array" ref="BT273">INDEX($DP$24:$EO$31,COLUMN(G268),$AY273)</f>
        <v>#N/A</v>
      </c>
      <c r="BU273" s="35" t="e" cm="1">
        <f t="array" ref="BU273">INDEX($DP$24:$EO$31,COLUMN(H268),$AY273)</f>
        <v>#N/A</v>
      </c>
      <c r="BV273" s="59" t="str" cm="1">
        <f t="array" aca="1" ref="BV273:BZ273" ca="1">IFERROR(ROUND(IF(IFERROR(BF273:BJ273/BF273:BJ273,0)=1,(IFERROR(AZ273:BD273*BP273,0)+IFERROR(BF273:BJ273*BQ273,0)+(SUM(BM273:BO273)-MIN(BM273:BO273))*BR273+BK273*BS273+BL273*BT273)*BU273+BK273*(1-BS273)+BL273*(1-BT273)+IF(AW273=1,BO273,0),""),2),"")</f>
        <v/>
      </c>
      <c r="BW273" s="48" t="str">
        <f ca="1"/>
        <v/>
      </c>
      <c r="BX273" s="48" t="str">
        <f ca="1"/>
        <v/>
      </c>
      <c r="BY273" s="48" t="str">
        <f ca="1"/>
        <v/>
      </c>
      <c r="BZ273" s="60" t="str">
        <f ca="1"/>
        <v/>
      </c>
      <c r="CA273" s="6"/>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6"/>
      <c r="DV273" s="6"/>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row>
    <row r="274" spans="1:162" x14ac:dyDescent="0.3">
      <c r="A274" s="5"/>
      <c r="B274" s="17" t="str">
        <f t="shared" si="94"/>
        <v/>
      </c>
      <c r="C274" s="23"/>
      <c r="D274" s="23"/>
      <c r="E274" s="23"/>
      <c r="F274" s="23"/>
      <c r="G274" s="23"/>
      <c r="H274" s="24"/>
      <c r="I274" s="24"/>
      <c r="J274" s="24"/>
      <c r="K274" s="24"/>
      <c r="L274" s="24"/>
      <c r="M274" s="24"/>
      <c r="N274" s="23"/>
      <c r="O274" s="24"/>
      <c r="P274" s="6"/>
      <c r="Q274" s="65">
        <f t="shared" si="95"/>
        <v>1</v>
      </c>
      <c r="R274" s="6" t="e">
        <f t="shared" si="101"/>
        <v>#N/A</v>
      </c>
      <c r="S274" s="6" t="e">
        <f t="shared" si="102"/>
        <v>#N/A</v>
      </c>
      <c r="T274" s="6" t="e">
        <f t="shared" si="103"/>
        <v>#N/A</v>
      </c>
      <c r="U274" s="6" t="e">
        <f t="shared" si="104"/>
        <v>#N/A</v>
      </c>
      <c r="V274" s="8" cm="1">
        <f t="array" ref="V274">IF(M274=0,0,IF(OR($DV$4=3,$DV$4=4),0,IF($DV$4=1,INDEX($DI$7:$DI$15,SUM(IF(M274&lt;$DH$7:$DH$15=TRUE,1,0))+1),VLOOKUP(M274,$DK$7:$DL$107,2,FALSE))))</f>
        <v>0</v>
      </c>
      <c r="W274" s="6" t="e">
        <f t="shared" si="93"/>
        <v>#N/A</v>
      </c>
      <c r="X274" s="65" cm="1">
        <f t="array" aca="1" ref="X274" ca="1">SUM(IF((IF(E274=0,INDIRECT(_xlfn.CONCAT($CQ$1,MATCH(F274,$CP$7:$CP$100,0)+6)):INDIRECT(_xlfn.CONCAT($CQ$1,MATCH(F274,$CP$7:$CP$100,0)+6+SUM(IF((F274=$CP$7:$CP$59)=TRUE,1,0))-1)),INDIRECT(_xlfn.CONCAT($CM$1,MATCH(E274,$CL$7:$CL$100,0)+6)):INDIRECT(_xlfn.CONCAT($CM$1,MATCH(E274,$CL$7:$CL$100,0)+6+SUM(IF((E274=$CL$7:$CL$59)=TRUE,1,0))-1)))*$S$3*$Q274)=0,0,1))</f>
        <v>2</v>
      </c>
      <c r="Y274" s="65" t="e" cm="1">
        <f t="array" aca="1" ref="Y274" ca="1">SUM(IF((TRANSPOSE(MMULT(MMULT(_xlfn.MUNIT(X274),IF(ROUND(MMULT(IF(E274=0,INDIRECT(_xlfn.CONCAT($CQ$1,MATCH(F274,$CP$7:$CP$100,0)+6)):INDIRECT(_xlfn.CONCAT($CQ$1,MATCH(F274,$CP$7:$CP$100,0)+6+SUM(IF((F274=$CP$7:$CP$59)=TRUE,1,0))-1)),INDIRECT(_xlfn.CONCAT($CM$1,MATCH(E274,$CL$7:$CL$100,0)+6)):INDIRECT(_xlfn.CONCAT($CM$1,MATCH(E274,$CL$7:$CL$100,0)+6+SUM(IF((E274=$CL$7:$CL$59)=TRUE,1,0))-1)))*$S$3*$Q274,1/TRANSPOSE(W274-INDIRECT(_xlfn.CONCAT($CI$1,MATCH(D274,$CH$7:$CH$100,0)+6)):INDIRECT(_xlfn.CONCAT($CI$1,MATCH(D274,$CH$7:$CH$100,0)+6+SUM(IF((D274=$CH$7:$CH$59)=TRUE,1,0))-1))*$R$3)),1)=1,1,0)),W274-INDIRECT(_xlfn.CONCAT($CI$1,MATCH(D274,$CH$7:$CH$100,0)+6)):INDIRECT(_xlfn.CONCAT($CI$1,MATCH(D274,$CH$7:$CH$100,0)+6+SUM(IF((D274=$CH$7:$CH$59)=TRUE,1,0))-1))*$R$3)))=0,0,1))</f>
        <v>#N/A</v>
      </c>
      <c r="Z274" s="65"/>
      <c r="AA274" s="65" t="str" cm="1">
        <f t="array" aca="1" ref="AA274" ca="1">IFERROR(ROUND(IF(_xlfn._xlws.SORT(TRANSPOSE(MMULT(MMULT(_xlfn.MUNIT(X274),IF(ROUND(MMULT(IF(E274=0,IF($DW$4=1,INDIRECT(_xlfn.CONCAT($CY$1,MATCH(F274,$CX$7:$CX$100,0)+6)):INDIRECT(_xlfn.CONCAT($CY$1,MATCH(F274,$CX$7:$CX$100,0)+6+SUM(IF((F274=$CX$7:$CX$59)=TRUE,1,0))-1)),INDIRECT(_xlfn.CONCAT($CQ$1,MATCH(F274,$CP$7:$CP$100,0)+6)):INDIRECT(_xlfn.CONCAT($CQ$1,MATCH(F274,$CP$7:$CP$100,0)+6+SUM(IF((F274=$CP$7:$CP$59)=TRUE,1,0))-1))),IF(OR($DW$4=2,$DW$4=3),INDIRECT(_xlfn.CONCAT($CU$1,MATCH(E274,$CT$7:$CT$100,0)+6)):INDIRECT(_xlfn.CONCAT($CU$1,MATCH(E274,$CT$7:$CT$100,0)+6+SUM(IF((E274=$CT$7:$CT$59)=TRUE,1,0))-1)),INDIRECT(_xlfn.CONCAT($CM$1,MATCH(E274,$CL$7:$CL$100,0)+6)):INDIRECT(_xlfn.CONCAT($CM$1,MATCH(E274,$CL$7:$CL$100,0)+6+SUM(IF((E274=$CL$7:$CL$59)=TRUE,1,0))-1))))*$S$3*IF(AND($DV$4=4,F274=0),1.1,1),1/TRANSPOSE(W274-INDIRECT(_xlfn.CONCAT($CI$1,MATCH(D274,$CH$7:$CH$100,0)+6)):INDIRECT(_xlfn.CONCAT($CI$1,MATCH(D274,$CH$7:$CH$100,0)+6+SUM(IF((D274=$CH$7:$CH$59)=TRUE,1,0))-1))*$R$3)),3)=1,1,0)),W274-INDIRECT(_xlfn.CONCAT($CI$1,MATCH(D274,$CH$7:$CH$100,0)+6)):INDIRECT(_xlfn.CONCAT($CI$1,MATCH(D274,$CH$7:$CH$100,0)+6+SUM(IF((D274=$CH$7:$CH$59)=TRUE,1,0))-1))*$R$3))/($S$3*$Q274),1,-1,TRUE)=0,"",_xlfn._xlws.SORT(TRANSPOSE(MMULT(MMULT(_xlfn.MUNIT(X274),IF(ROUND(MMULT(IF(E274=0,IF($DW$4=1,INDIRECT(_xlfn.CONCAT($CY$1,MATCH(F274,$CX$7:$CX$100,0)+6)):INDIRECT(_xlfn.CONCAT($CY$1,MATCH(F274,$CX$7:$CX$100,0)+6+SUM(IF((F274=$CX$7:$CX$59)=TRUE,1,0))-1)),INDIRECT(_xlfn.CONCAT($CQ$1,MATCH(F274,$CP$7:$CP$100,0)+6)):INDIRECT(_xlfn.CONCAT($CQ$1,MATCH(F274,$CP$7:$CP$100,0)+6+SUM(IF((F274=$CP$7:$CP$59)=TRUE,1,0))-1))),IF(OR($DW$4=2,$DW$4=3),INDIRECT(_xlfn.CONCAT($CU$1,MATCH(E274,$CT$7:$CT$100,0)+6)):INDIRECT(_xlfn.CONCAT($CU$1,MATCH(E274,$CT$7:$CT$100,0)+6+SUM(IF((E274=$CT$7:$CT$59)=TRUE,1,0))-1)),INDIRECT(_xlfn.CONCAT($CM$1,MATCH(E274,$CL$7:$CL$100,0)+6)):INDIRECT(_xlfn.CONCAT($CM$1,MATCH(E274,$CL$7:$CL$100,0)+6+SUM(IF((E274=$CL$7:$CL$59)=TRUE,1,0))-1))))*$S$3*IF(AND($DV$4=4,F274=0),1.1,1),1/TRANSPOSE(W274-INDIRECT(_xlfn.CONCAT($CI$1,MATCH(D274,$CH$7:$CH$100,0)+6)):INDIRECT(_xlfn.CONCAT($CI$1,MATCH(D274,$CH$7:$CH$100,0)+6+SUM(IF((D274=$CH$7:$CH$59)=TRUE,1,0))-1))*$R$3)),3)=1,1,0)),W274-INDIRECT(_xlfn.CONCAT($CI$1,MATCH(D274,$CH$7:$CH$100,0)+6)):INDIRECT(_xlfn.CONCAT($CI$1,MATCH(D274,$CH$7:$CH$100,0)+6+SUM(IF((D274=$CH$7:$CH$59)=TRUE,1,0))-1))*$R$3))/($S$3*$Q274),1,-1,TRUE)),1),"")</f>
        <v/>
      </c>
      <c r="AB274" s="65"/>
      <c r="AC274" s="65"/>
      <c r="AD274" s="65"/>
      <c r="AE274" s="65"/>
      <c r="AF274" s="65"/>
      <c r="AG274" s="65"/>
      <c r="AH274" s="65"/>
      <c r="AI274" s="6"/>
      <c r="AJ274" s="28" t="str">
        <f t="shared" ca="1" si="105"/>
        <v/>
      </c>
      <c r="AK274" s="29" t="str">
        <f t="shared" si="106"/>
        <v/>
      </c>
      <c r="AL274" s="29" t="str">
        <f t="shared" si="107"/>
        <v/>
      </c>
      <c r="AM274" s="29" t="str">
        <f t="shared" si="108"/>
        <v/>
      </c>
      <c r="AN274" s="112" t="str">
        <f t="shared" si="109"/>
        <v/>
      </c>
      <c r="AO274" s="28" t="str">
        <f t="shared" ca="1" si="96"/>
        <v/>
      </c>
      <c r="AP274" s="29" t="str">
        <f t="shared" si="97"/>
        <v/>
      </c>
      <c r="AQ274" s="29" t="str">
        <f t="shared" si="98"/>
        <v/>
      </c>
      <c r="AR274" s="29" t="str">
        <f t="shared" si="99"/>
        <v/>
      </c>
      <c r="AS274" s="30" t="str">
        <f t="shared" si="100"/>
        <v/>
      </c>
      <c r="AT274" s="6"/>
      <c r="AU274" s="20"/>
      <c r="AV274" s="20"/>
      <c r="AW274" s="44">
        <f t="shared" si="90"/>
        <v>12</v>
      </c>
      <c r="AX274" s="35" t="e">
        <f t="shared" si="91"/>
        <v>#N/A</v>
      </c>
      <c r="AY274" s="35" t="e" cm="1">
        <f t="array" ref="AY274">_xlfn.XMATCH(1,IF(IF((AU274=$DP$24:$EO$24)=TRUE,1,0)+IF((AV274=$DP$25:$EO$25)=TRUE,1,0)=2,1,0))</f>
        <v>#N/A</v>
      </c>
      <c r="AZ274" s="35" t="str" cm="1">
        <f t="array" aca="1" ref="AZ274:BD274" ca="1">AJ274:AN274</f>
        <v/>
      </c>
      <c r="BA274" s="35" t="str">
        <f ca="1"/>
        <v/>
      </c>
      <c r="BB274" s="35" t="str">
        <f ca="1"/>
        <v/>
      </c>
      <c r="BC274" s="35" t="str">
        <f ca="1"/>
        <v/>
      </c>
      <c r="BD274" s="35" t="str">
        <f ca="1"/>
        <v/>
      </c>
      <c r="BE274" s="35">
        <f t="shared" si="92"/>
        <v>0</v>
      </c>
      <c r="BF274" s="35" t="e" cm="1">
        <f t="array" ref="BF274">IF(AND(BE274=1,AX274&lt;&gt;1),VLOOKUP(E274,변환표준점수!$H$8:$O$60,_xlfn.XMATCH('표점 계산기'!$AU274,변환표준점수!$I$6:$O$6)+1,FALSE),IF(AND($E274=0,$DW$4=1),INDEX($CQ$7:$CQ$73,SUM(IF(AO274=$CY$7:$CY$59,ROW($A$1:$A$50),0))),IF(AND($E274&lt;&gt;0,$DW$4&lt;&gt;1),INDEX($CM$7:$CM$73,SUM(IF(AO274=$CU$7:$CU$59,ROW($A$1:$A$50),0))),AO274:AS274)))</f>
        <v>#N/A</v>
      </c>
      <c r="BG274" s="35"/>
      <c r="BH274" s="35"/>
      <c r="BI274" s="35"/>
      <c r="BJ274" s="35"/>
      <c r="BK274" s="35" t="e">
        <f>VLOOKUP(G274,변환표준점수!$X$8:$AM$16,_xlfn.XMATCH(AU274,변환표준점수!$Y$5:$AM$5)+IF(OR(AW274=6,AW274=7,AW274=10,AW274=11),IF(AX274=1,0,1),0)+1,FALSE)</f>
        <v>#N/A</v>
      </c>
      <c r="BL274" s="35" t="e">
        <f>VLOOKUP(H274,변환표준점수!$AO$8:$BE$16,_xlfn.XMATCH(AU274,변환표준점수!$AP$5:$BE$5)+IF(OR(AW274=3,AW274=6,AW274=8,AW274=9,AW274=10),IF(AX274=1,0,1),0)+1,FALSE)</f>
        <v>#N/A</v>
      </c>
      <c r="BM274" s="35" t="e">
        <f>IF(I274=0,VLOOKUP(K274,변환표준점수!$BU$8:$CF$62,'표점 계산기'!$AW274+1,FALSE),VLOOKUP(I274,변환표준점수!$BH$8:$BS$62,'표점 계산기'!$AW274+1,FALSE))</f>
        <v>#N/A</v>
      </c>
      <c r="BN274" s="35" t="e">
        <f>IF(J274=0,VLOOKUP(L274,변환표준점수!$BU$8:$CF$62,'표점 계산기'!$AW274+1,FALSE),VLOOKUP(J274,변환표준점수!$BH$8:$BS$62,'표점 계산기'!$AW274+1,FALSE))</f>
        <v>#N/A</v>
      </c>
      <c r="BO274" s="35" cm="1">
        <f t="array" ref="BO274">IF(M274=0,0,IF(OR(AW274=3,AW274=4),0,IF(AW274=1,INDEX($DI$7:$DI$15,SUM(IF(M274&lt;$DH$7:$DH$15=TRUE,1,0))+1),VLOOKUP(M274,변환표준점수!$BH$8:$BS$62,'표점 계산기'!AW274+1,FALSE))))</f>
        <v>0</v>
      </c>
      <c r="BP274" s="35" t="e" cm="1">
        <f t="array" ref="BP274">INDEX($DP$24:$EO$31,COLUMN(C269),$AY274)</f>
        <v>#N/A</v>
      </c>
      <c r="BQ274" s="35" t="e" cm="1">
        <f t="array" ref="BQ274">INDEX($DP$24:$EO$31,COLUMN(D269),$AY274)</f>
        <v>#N/A</v>
      </c>
      <c r="BR274" s="35" t="e" cm="1">
        <f t="array" ref="BR274">INDEX($DP$24:$EO$31,COLUMN(E269),$AY274)</f>
        <v>#N/A</v>
      </c>
      <c r="BS274" s="35" t="e" cm="1">
        <f t="array" ref="BS274">INDEX($DP$24:$EO$31,COLUMN(F269),$AY274)</f>
        <v>#N/A</v>
      </c>
      <c r="BT274" s="35" t="e" cm="1">
        <f t="array" ref="BT274">INDEX($DP$24:$EO$31,COLUMN(G269),$AY274)</f>
        <v>#N/A</v>
      </c>
      <c r="BU274" s="35" t="e" cm="1">
        <f t="array" ref="BU274">INDEX($DP$24:$EO$31,COLUMN(H269),$AY274)</f>
        <v>#N/A</v>
      </c>
      <c r="BV274" s="59" t="str" cm="1">
        <f t="array" aca="1" ref="BV274:BZ274" ca="1">IFERROR(ROUND(IF(IFERROR(BF274:BJ274/BF274:BJ274,0)=1,(IFERROR(AZ274:BD274*BP274,0)+IFERROR(BF274:BJ274*BQ274,0)+(SUM(BM274:BO274)-MIN(BM274:BO274))*BR274+BK274*BS274+BL274*BT274)*BU274+BK274*(1-BS274)+BL274*(1-BT274)+IF(AW274=1,BO274,0),""),2),"")</f>
        <v/>
      </c>
      <c r="BW274" s="48" t="str">
        <f ca="1"/>
        <v/>
      </c>
      <c r="BX274" s="48" t="str">
        <f ca="1"/>
        <v/>
      </c>
      <c r="BY274" s="48" t="str">
        <f ca="1"/>
        <v/>
      </c>
      <c r="BZ274" s="60" t="str">
        <f ca="1"/>
        <v/>
      </c>
      <c r="CA274" s="6"/>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6"/>
      <c r="DV274" s="6"/>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row>
    <row r="275" spans="1:162" x14ac:dyDescent="0.3">
      <c r="A275" s="5"/>
      <c r="B275" s="17" t="str">
        <f t="shared" si="94"/>
        <v/>
      </c>
      <c r="C275" s="23"/>
      <c r="D275" s="23"/>
      <c r="E275" s="23"/>
      <c r="F275" s="23"/>
      <c r="G275" s="23"/>
      <c r="H275" s="24"/>
      <c r="I275" s="24"/>
      <c r="J275" s="24"/>
      <c r="K275" s="24"/>
      <c r="L275" s="24"/>
      <c r="M275" s="24"/>
      <c r="N275" s="23"/>
      <c r="O275" s="24"/>
      <c r="P275" s="6"/>
      <c r="Q275" s="65">
        <f t="shared" si="95"/>
        <v>1</v>
      </c>
      <c r="R275" s="6" t="e">
        <f t="shared" si="101"/>
        <v>#N/A</v>
      </c>
      <c r="S275" s="6" t="e">
        <f t="shared" si="102"/>
        <v>#N/A</v>
      </c>
      <c r="T275" s="6" t="e">
        <f t="shared" si="103"/>
        <v>#N/A</v>
      </c>
      <c r="U275" s="6" t="e">
        <f t="shared" si="104"/>
        <v>#N/A</v>
      </c>
      <c r="V275" s="8" cm="1">
        <f t="array" ref="V275">IF(M275=0,0,IF(OR($DV$4=3,$DV$4=4),0,IF($DV$4=1,INDEX($DI$7:$DI$15,SUM(IF(M275&lt;$DH$7:$DH$15=TRUE,1,0))+1),VLOOKUP(M275,$DK$7:$DL$107,2,FALSE))))</f>
        <v>0</v>
      </c>
      <c r="W275" s="6" t="e">
        <f t="shared" si="93"/>
        <v>#N/A</v>
      </c>
      <c r="X275" s="65" cm="1">
        <f t="array" aca="1" ref="X275" ca="1">SUM(IF((IF(E275=0,INDIRECT(_xlfn.CONCAT($CQ$1,MATCH(F275,$CP$7:$CP$100,0)+6)):INDIRECT(_xlfn.CONCAT($CQ$1,MATCH(F275,$CP$7:$CP$100,0)+6+SUM(IF((F275=$CP$7:$CP$59)=TRUE,1,0))-1)),INDIRECT(_xlfn.CONCAT($CM$1,MATCH(E275,$CL$7:$CL$100,0)+6)):INDIRECT(_xlfn.CONCAT($CM$1,MATCH(E275,$CL$7:$CL$100,0)+6+SUM(IF((E275=$CL$7:$CL$59)=TRUE,1,0))-1)))*$S$3*$Q275)=0,0,1))</f>
        <v>2</v>
      </c>
      <c r="Y275" s="65" t="e" cm="1">
        <f t="array" aca="1" ref="Y275" ca="1">SUM(IF((TRANSPOSE(MMULT(MMULT(_xlfn.MUNIT(X275),IF(ROUND(MMULT(IF(E275=0,INDIRECT(_xlfn.CONCAT($CQ$1,MATCH(F275,$CP$7:$CP$100,0)+6)):INDIRECT(_xlfn.CONCAT($CQ$1,MATCH(F275,$CP$7:$CP$100,0)+6+SUM(IF((F275=$CP$7:$CP$59)=TRUE,1,0))-1)),INDIRECT(_xlfn.CONCAT($CM$1,MATCH(E275,$CL$7:$CL$100,0)+6)):INDIRECT(_xlfn.CONCAT($CM$1,MATCH(E275,$CL$7:$CL$100,0)+6+SUM(IF((E275=$CL$7:$CL$59)=TRUE,1,0))-1)))*$S$3*$Q275,1/TRANSPOSE(W275-INDIRECT(_xlfn.CONCAT($CI$1,MATCH(D275,$CH$7:$CH$100,0)+6)):INDIRECT(_xlfn.CONCAT($CI$1,MATCH(D275,$CH$7:$CH$100,0)+6+SUM(IF((D275=$CH$7:$CH$59)=TRUE,1,0))-1))*$R$3)),1)=1,1,0)),W275-INDIRECT(_xlfn.CONCAT($CI$1,MATCH(D275,$CH$7:$CH$100,0)+6)):INDIRECT(_xlfn.CONCAT($CI$1,MATCH(D275,$CH$7:$CH$100,0)+6+SUM(IF((D275=$CH$7:$CH$59)=TRUE,1,0))-1))*$R$3)))=0,0,1))</f>
        <v>#N/A</v>
      </c>
      <c r="Z275" s="65"/>
      <c r="AA275" s="65" t="str" cm="1">
        <f t="array" aca="1" ref="AA275" ca="1">IFERROR(ROUND(IF(_xlfn._xlws.SORT(TRANSPOSE(MMULT(MMULT(_xlfn.MUNIT(X275),IF(ROUND(MMULT(IF(E275=0,IF($DW$4=1,INDIRECT(_xlfn.CONCAT($CY$1,MATCH(F275,$CX$7:$CX$100,0)+6)):INDIRECT(_xlfn.CONCAT($CY$1,MATCH(F275,$CX$7:$CX$100,0)+6+SUM(IF((F275=$CX$7:$CX$59)=TRUE,1,0))-1)),INDIRECT(_xlfn.CONCAT($CQ$1,MATCH(F275,$CP$7:$CP$100,0)+6)):INDIRECT(_xlfn.CONCAT($CQ$1,MATCH(F275,$CP$7:$CP$100,0)+6+SUM(IF((F275=$CP$7:$CP$59)=TRUE,1,0))-1))),IF(OR($DW$4=2,$DW$4=3),INDIRECT(_xlfn.CONCAT($CU$1,MATCH(E275,$CT$7:$CT$100,0)+6)):INDIRECT(_xlfn.CONCAT($CU$1,MATCH(E275,$CT$7:$CT$100,0)+6+SUM(IF((E275=$CT$7:$CT$59)=TRUE,1,0))-1)),INDIRECT(_xlfn.CONCAT($CM$1,MATCH(E275,$CL$7:$CL$100,0)+6)):INDIRECT(_xlfn.CONCAT($CM$1,MATCH(E275,$CL$7:$CL$100,0)+6+SUM(IF((E275=$CL$7:$CL$59)=TRUE,1,0))-1))))*$S$3*IF(AND($DV$4=4,F275=0),1.1,1),1/TRANSPOSE(W275-INDIRECT(_xlfn.CONCAT($CI$1,MATCH(D275,$CH$7:$CH$100,0)+6)):INDIRECT(_xlfn.CONCAT($CI$1,MATCH(D275,$CH$7:$CH$100,0)+6+SUM(IF((D275=$CH$7:$CH$59)=TRUE,1,0))-1))*$R$3)),3)=1,1,0)),W275-INDIRECT(_xlfn.CONCAT($CI$1,MATCH(D275,$CH$7:$CH$100,0)+6)):INDIRECT(_xlfn.CONCAT($CI$1,MATCH(D275,$CH$7:$CH$100,0)+6+SUM(IF((D275=$CH$7:$CH$59)=TRUE,1,0))-1))*$R$3))/($S$3*$Q275),1,-1,TRUE)=0,"",_xlfn._xlws.SORT(TRANSPOSE(MMULT(MMULT(_xlfn.MUNIT(X275),IF(ROUND(MMULT(IF(E275=0,IF($DW$4=1,INDIRECT(_xlfn.CONCAT($CY$1,MATCH(F275,$CX$7:$CX$100,0)+6)):INDIRECT(_xlfn.CONCAT($CY$1,MATCH(F275,$CX$7:$CX$100,0)+6+SUM(IF((F275=$CX$7:$CX$59)=TRUE,1,0))-1)),INDIRECT(_xlfn.CONCAT($CQ$1,MATCH(F275,$CP$7:$CP$100,0)+6)):INDIRECT(_xlfn.CONCAT($CQ$1,MATCH(F275,$CP$7:$CP$100,0)+6+SUM(IF((F275=$CP$7:$CP$59)=TRUE,1,0))-1))),IF(OR($DW$4=2,$DW$4=3),INDIRECT(_xlfn.CONCAT($CU$1,MATCH(E275,$CT$7:$CT$100,0)+6)):INDIRECT(_xlfn.CONCAT($CU$1,MATCH(E275,$CT$7:$CT$100,0)+6+SUM(IF((E275=$CT$7:$CT$59)=TRUE,1,0))-1)),INDIRECT(_xlfn.CONCAT($CM$1,MATCH(E275,$CL$7:$CL$100,0)+6)):INDIRECT(_xlfn.CONCAT($CM$1,MATCH(E275,$CL$7:$CL$100,0)+6+SUM(IF((E275=$CL$7:$CL$59)=TRUE,1,0))-1))))*$S$3*IF(AND($DV$4=4,F275=0),1.1,1),1/TRANSPOSE(W275-INDIRECT(_xlfn.CONCAT($CI$1,MATCH(D275,$CH$7:$CH$100,0)+6)):INDIRECT(_xlfn.CONCAT($CI$1,MATCH(D275,$CH$7:$CH$100,0)+6+SUM(IF((D275=$CH$7:$CH$59)=TRUE,1,0))-1))*$R$3)),3)=1,1,0)),W275-INDIRECT(_xlfn.CONCAT($CI$1,MATCH(D275,$CH$7:$CH$100,0)+6)):INDIRECT(_xlfn.CONCAT($CI$1,MATCH(D275,$CH$7:$CH$100,0)+6+SUM(IF((D275=$CH$7:$CH$59)=TRUE,1,0))-1))*$R$3))/($S$3*$Q275),1,-1,TRUE)),1),"")</f>
        <v/>
      </c>
      <c r="AB275" s="65"/>
      <c r="AC275" s="65"/>
      <c r="AD275" s="65"/>
      <c r="AE275" s="65"/>
      <c r="AF275" s="65"/>
      <c r="AG275" s="65"/>
      <c r="AH275" s="65"/>
      <c r="AI275" s="6"/>
      <c r="AJ275" s="28" t="str">
        <f t="shared" ca="1" si="105"/>
        <v/>
      </c>
      <c r="AK275" s="29" t="str">
        <f t="shared" si="106"/>
        <v/>
      </c>
      <c r="AL275" s="29" t="str">
        <f t="shared" si="107"/>
        <v/>
      </c>
      <c r="AM275" s="29" t="str">
        <f t="shared" si="108"/>
        <v/>
      </c>
      <c r="AN275" s="112" t="str">
        <f t="shared" si="109"/>
        <v/>
      </c>
      <c r="AO275" s="28" t="str">
        <f t="shared" ca="1" si="96"/>
        <v/>
      </c>
      <c r="AP275" s="29" t="str">
        <f t="shared" si="97"/>
        <v/>
      </c>
      <c r="AQ275" s="29" t="str">
        <f t="shared" si="98"/>
        <v/>
      </c>
      <c r="AR275" s="29" t="str">
        <f t="shared" si="99"/>
        <v/>
      </c>
      <c r="AS275" s="30" t="str">
        <f t="shared" si="100"/>
        <v/>
      </c>
      <c r="AT275" s="6"/>
      <c r="AU275" s="20"/>
      <c r="AV275" s="20"/>
      <c r="AW275" s="44">
        <f t="shared" si="90"/>
        <v>12</v>
      </c>
      <c r="AX275" s="35" t="e">
        <f t="shared" si="91"/>
        <v>#N/A</v>
      </c>
      <c r="AY275" s="35" t="e" cm="1">
        <f t="array" ref="AY275">_xlfn.XMATCH(1,IF(IF((AU275=$DP$24:$EO$24)=TRUE,1,0)+IF((AV275=$DP$25:$EO$25)=TRUE,1,0)=2,1,0))</f>
        <v>#N/A</v>
      </c>
      <c r="AZ275" s="35" t="str" cm="1">
        <f t="array" aca="1" ref="AZ275:BD275" ca="1">AJ275:AN275</f>
        <v/>
      </c>
      <c r="BA275" s="35" t="str">
        <f ca="1"/>
        <v/>
      </c>
      <c r="BB275" s="35" t="str">
        <f ca="1"/>
        <v/>
      </c>
      <c r="BC275" s="35" t="str">
        <f ca="1"/>
        <v/>
      </c>
      <c r="BD275" s="35" t="str">
        <f ca="1"/>
        <v/>
      </c>
      <c r="BE275" s="35">
        <f t="shared" si="92"/>
        <v>0</v>
      </c>
      <c r="BF275" s="35" t="e" cm="1">
        <f t="array" ref="BF275">IF(AND(BE275=1,AX275&lt;&gt;1),VLOOKUP(E275,변환표준점수!$H$8:$O$60,_xlfn.XMATCH('표점 계산기'!$AU275,변환표준점수!$I$6:$O$6)+1,FALSE),IF(AND($E275=0,$DW$4=1),INDEX($CQ$7:$CQ$73,SUM(IF(AO275=$CY$7:$CY$59,ROW($A$1:$A$50),0))),IF(AND($E275&lt;&gt;0,$DW$4&lt;&gt;1),INDEX($CM$7:$CM$73,SUM(IF(AO275=$CU$7:$CU$59,ROW($A$1:$A$50),0))),AO275:AS275)))</f>
        <v>#N/A</v>
      </c>
      <c r="BG275" s="35"/>
      <c r="BH275" s="35"/>
      <c r="BI275" s="35"/>
      <c r="BJ275" s="35"/>
      <c r="BK275" s="35" t="e">
        <f>VLOOKUP(G275,변환표준점수!$X$8:$AM$16,_xlfn.XMATCH(AU275,변환표준점수!$Y$5:$AM$5)+IF(OR(AW275=6,AW275=7,AW275=10,AW275=11),IF(AX275=1,0,1),0)+1,FALSE)</f>
        <v>#N/A</v>
      </c>
      <c r="BL275" s="35" t="e">
        <f>VLOOKUP(H275,변환표준점수!$AO$8:$BE$16,_xlfn.XMATCH(AU275,변환표준점수!$AP$5:$BE$5)+IF(OR(AW275=3,AW275=6,AW275=8,AW275=9,AW275=10),IF(AX275=1,0,1),0)+1,FALSE)</f>
        <v>#N/A</v>
      </c>
      <c r="BM275" s="35" t="e">
        <f>IF(I275=0,VLOOKUP(K275,변환표준점수!$BU$8:$CF$62,'표점 계산기'!$AW275+1,FALSE),VLOOKUP(I275,변환표준점수!$BH$8:$BS$62,'표점 계산기'!$AW275+1,FALSE))</f>
        <v>#N/A</v>
      </c>
      <c r="BN275" s="35" t="e">
        <f>IF(J275=0,VLOOKUP(L275,변환표준점수!$BU$8:$CF$62,'표점 계산기'!$AW275+1,FALSE),VLOOKUP(J275,변환표준점수!$BH$8:$BS$62,'표점 계산기'!$AW275+1,FALSE))</f>
        <v>#N/A</v>
      </c>
      <c r="BO275" s="35" cm="1">
        <f t="array" ref="BO275">IF(M275=0,0,IF(OR(AW275=3,AW275=4),0,IF(AW275=1,INDEX($DI$7:$DI$15,SUM(IF(M275&lt;$DH$7:$DH$15=TRUE,1,0))+1),VLOOKUP(M275,변환표준점수!$BH$8:$BS$62,'표점 계산기'!AW275+1,FALSE))))</f>
        <v>0</v>
      </c>
      <c r="BP275" s="35" t="e" cm="1">
        <f t="array" ref="BP275">INDEX($DP$24:$EO$31,COLUMN(C270),$AY275)</f>
        <v>#N/A</v>
      </c>
      <c r="BQ275" s="35" t="e" cm="1">
        <f t="array" ref="BQ275">INDEX($DP$24:$EO$31,COLUMN(D270),$AY275)</f>
        <v>#N/A</v>
      </c>
      <c r="BR275" s="35" t="e" cm="1">
        <f t="array" ref="BR275">INDEX($DP$24:$EO$31,COLUMN(E270),$AY275)</f>
        <v>#N/A</v>
      </c>
      <c r="BS275" s="35" t="e" cm="1">
        <f t="array" ref="BS275">INDEX($DP$24:$EO$31,COLUMN(F270),$AY275)</f>
        <v>#N/A</v>
      </c>
      <c r="BT275" s="35" t="e" cm="1">
        <f t="array" ref="BT275">INDEX($DP$24:$EO$31,COLUMN(G270),$AY275)</f>
        <v>#N/A</v>
      </c>
      <c r="BU275" s="35" t="e" cm="1">
        <f t="array" ref="BU275">INDEX($DP$24:$EO$31,COLUMN(H270),$AY275)</f>
        <v>#N/A</v>
      </c>
      <c r="BV275" s="59" t="str" cm="1">
        <f t="array" aca="1" ref="BV275:BZ275" ca="1">IFERROR(ROUND(IF(IFERROR(BF275:BJ275/BF275:BJ275,0)=1,(IFERROR(AZ275:BD275*BP275,0)+IFERROR(BF275:BJ275*BQ275,0)+(SUM(BM275:BO275)-MIN(BM275:BO275))*BR275+BK275*BS275+BL275*BT275)*BU275+BK275*(1-BS275)+BL275*(1-BT275)+IF(AW275=1,BO275,0),""),2),"")</f>
        <v/>
      </c>
      <c r="BW275" s="48" t="str">
        <f ca="1"/>
        <v/>
      </c>
      <c r="BX275" s="48" t="str">
        <f ca="1"/>
        <v/>
      </c>
      <c r="BY275" s="48" t="str">
        <f ca="1"/>
        <v/>
      </c>
      <c r="BZ275" s="60" t="str">
        <f ca="1"/>
        <v/>
      </c>
      <c r="CA275" s="6"/>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6"/>
      <c r="DV275" s="6"/>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row>
    <row r="276" spans="1:162" x14ac:dyDescent="0.3">
      <c r="A276" s="5"/>
      <c r="B276" s="17" t="str">
        <f t="shared" si="94"/>
        <v/>
      </c>
      <c r="C276" s="23"/>
      <c r="D276" s="23"/>
      <c r="E276" s="23"/>
      <c r="F276" s="23"/>
      <c r="G276" s="23"/>
      <c r="H276" s="24"/>
      <c r="I276" s="24"/>
      <c r="J276" s="24"/>
      <c r="K276" s="24"/>
      <c r="L276" s="24"/>
      <c r="M276" s="24"/>
      <c r="N276" s="23"/>
      <c r="O276" s="24"/>
      <c r="P276" s="6"/>
      <c r="Q276" s="65">
        <f t="shared" si="95"/>
        <v>1</v>
      </c>
      <c r="R276" s="6" t="e">
        <f t="shared" si="101"/>
        <v>#N/A</v>
      </c>
      <c r="S276" s="6" t="e">
        <f t="shared" si="102"/>
        <v>#N/A</v>
      </c>
      <c r="T276" s="6" t="e">
        <f t="shared" si="103"/>
        <v>#N/A</v>
      </c>
      <c r="U276" s="6" t="e">
        <f t="shared" si="104"/>
        <v>#N/A</v>
      </c>
      <c r="V276" s="8" cm="1">
        <f t="array" ref="V276">IF(M276=0,0,IF(OR($DV$4=3,$DV$4=4),0,IF($DV$4=1,INDEX($DI$7:$DI$15,SUM(IF(M276&lt;$DH$7:$DH$15=TRUE,1,0))+1),VLOOKUP(M276,$DK$7:$DL$107,2,FALSE))))</f>
        <v>0</v>
      </c>
      <c r="W276" s="6" t="e">
        <f t="shared" si="93"/>
        <v>#N/A</v>
      </c>
      <c r="X276" s="65" cm="1">
        <f t="array" aca="1" ref="X276" ca="1">SUM(IF((IF(E276=0,INDIRECT(_xlfn.CONCAT($CQ$1,MATCH(F276,$CP$7:$CP$100,0)+6)):INDIRECT(_xlfn.CONCAT($CQ$1,MATCH(F276,$CP$7:$CP$100,0)+6+SUM(IF((F276=$CP$7:$CP$59)=TRUE,1,0))-1)),INDIRECT(_xlfn.CONCAT($CM$1,MATCH(E276,$CL$7:$CL$100,0)+6)):INDIRECT(_xlfn.CONCAT($CM$1,MATCH(E276,$CL$7:$CL$100,0)+6+SUM(IF((E276=$CL$7:$CL$59)=TRUE,1,0))-1)))*$S$3*$Q276)=0,0,1))</f>
        <v>2</v>
      </c>
      <c r="Y276" s="65" t="e" cm="1">
        <f t="array" aca="1" ref="Y276" ca="1">SUM(IF((TRANSPOSE(MMULT(MMULT(_xlfn.MUNIT(X276),IF(ROUND(MMULT(IF(E276=0,INDIRECT(_xlfn.CONCAT($CQ$1,MATCH(F276,$CP$7:$CP$100,0)+6)):INDIRECT(_xlfn.CONCAT($CQ$1,MATCH(F276,$CP$7:$CP$100,0)+6+SUM(IF((F276=$CP$7:$CP$59)=TRUE,1,0))-1)),INDIRECT(_xlfn.CONCAT($CM$1,MATCH(E276,$CL$7:$CL$100,0)+6)):INDIRECT(_xlfn.CONCAT($CM$1,MATCH(E276,$CL$7:$CL$100,0)+6+SUM(IF((E276=$CL$7:$CL$59)=TRUE,1,0))-1)))*$S$3*$Q276,1/TRANSPOSE(W276-INDIRECT(_xlfn.CONCAT($CI$1,MATCH(D276,$CH$7:$CH$100,0)+6)):INDIRECT(_xlfn.CONCAT($CI$1,MATCH(D276,$CH$7:$CH$100,0)+6+SUM(IF((D276=$CH$7:$CH$59)=TRUE,1,0))-1))*$R$3)),1)=1,1,0)),W276-INDIRECT(_xlfn.CONCAT($CI$1,MATCH(D276,$CH$7:$CH$100,0)+6)):INDIRECT(_xlfn.CONCAT($CI$1,MATCH(D276,$CH$7:$CH$100,0)+6+SUM(IF((D276=$CH$7:$CH$59)=TRUE,1,0))-1))*$R$3)))=0,0,1))</f>
        <v>#N/A</v>
      </c>
      <c r="Z276" s="65"/>
      <c r="AA276" s="65" t="str" cm="1">
        <f t="array" aca="1" ref="AA276" ca="1">IFERROR(ROUND(IF(_xlfn._xlws.SORT(TRANSPOSE(MMULT(MMULT(_xlfn.MUNIT(X276),IF(ROUND(MMULT(IF(E276=0,IF($DW$4=1,INDIRECT(_xlfn.CONCAT($CY$1,MATCH(F276,$CX$7:$CX$100,0)+6)):INDIRECT(_xlfn.CONCAT($CY$1,MATCH(F276,$CX$7:$CX$100,0)+6+SUM(IF((F276=$CX$7:$CX$59)=TRUE,1,0))-1)),INDIRECT(_xlfn.CONCAT($CQ$1,MATCH(F276,$CP$7:$CP$100,0)+6)):INDIRECT(_xlfn.CONCAT($CQ$1,MATCH(F276,$CP$7:$CP$100,0)+6+SUM(IF((F276=$CP$7:$CP$59)=TRUE,1,0))-1))),IF(OR($DW$4=2,$DW$4=3),INDIRECT(_xlfn.CONCAT($CU$1,MATCH(E276,$CT$7:$CT$100,0)+6)):INDIRECT(_xlfn.CONCAT($CU$1,MATCH(E276,$CT$7:$CT$100,0)+6+SUM(IF((E276=$CT$7:$CT$59)=TRUE,1,0))-1)),INDIRECT(_xlfn.CONCAT($CM$1,MATCH(E276,$CL$7:$CL$100,0)+6)):INDIRECT(_xlfn.CONCAT($CM$1,MATCH(E276,$CL$7:$CL$100,0)+6+SUM(IF((E276=$CL$7:$CL$59)=TRUE,1,0))-1))))*$S$3*IF(AND($DV$4=4,F276=0),1.1,1),1/TRANSPOSE(W276-INDIRECT(_xlfn.CONCAT($CI$1,MATCH(D276,$CH$7:$CH$100,0)+6)):INDIRECT(_xlfn.CONCAT($CI$1,MATCH(D276,$CH$7:$CH$100,0)+6+SUM(IF((D276=$CH$7:$CH$59)=TRUE,1,0))-1))*$R$3)),3)=1,1,0)),W276-INDIRECT(_xlfn.CONCAT($CI$1,MATCH(D276,$CH$7:$CH$100,0)+6)):INDIRECT(_xlfn.CONCAT($CI$1,MATCH(D276,$CH$7:$CH$100,0)+6+SUM(IF((D276=$CH$7:$CH$59)=TRUE,1,0))-1))*$R$3))/($S$3*$Q276),1,-1,TRUE)=0,"",_xlfn._xlws.SORT(TRANSPOSE(MMULT(MMULT(_xlfn.MUNIT(X276),IF(ROUND(MMULT(IF(E276=0,IF($DW$4=1,INDIRECT(_xlfn.CONCAT($CY$1,MATCH(F276,$CX$7:$CX$100,0)+6)):INDIRECT(_xlfn.CONCAT($CY$1,MATCH(F276,$CX$7:$CX$100,0)+6+SUM(IF((F276=$CX$7:$CX$59)=TRUE,1,0))-1)),INDIRECT(_xlfn.CONCAT($CQ$1,MATCH(F276,$CP$7:$CP$100,0)+6)):INDIRECT(_xlfn.CONCAT($CQ$1,MATCH(F276,$CP$7:$CP$100,0)+6+SUM(IF((F276=$CP$7:$CP$59)=TRUE,1,0))-1))),IF(OR($DW$4=2,$DW$4=3),INDIRECT(_xlfn.CONCAT($CU$1,MATCH(E276,$CT$7:$CT$100,0)+6)):INDIRECT(_xlfn.CONCAT($CU$1,MATCH(E276,$CT$7:$CT$100,0)+6+SUM(IF((E276=$CT$7:$CT$59)=TRUE,1,0))-1)),INDIRECT(_xlfn.CONCAT($CM$1,MATCH(E276,$CL$7:$CL$100,0)+6)):INDIRECT(_xlfn.CONCAT($CM$1,MATCH(E276,$CL$7:$CL$100,0)+6+SUM(IF((E276=$CL$7:$CL$59)=TRUE,1,0))-1))))*$S$3*IF(AND($DV$4=4,F276=0),1.1,1),1/TRANSPOSE(W276-INDIRECT(_xlfn.CONCAT($CI$1,MATCH(D276,$CH$7:$CH$100,0)+6)):INDIRECT(_xlfn.CONCAT($CI$1,MATCH(D276,$CH$7:$CH$100,0)+6+SUM(IF((D276=$CH$7:$CH$59)=TRUE,1,0))-1))*$R$3)),3)=1,1,0)),W276-INDIRECT(_xlfn.CONCAT($CI$1,MATCH(D276,$CH$7:$CH$100,0)+6)):INDIRECT(_xlfn.CONCAT($CI$1,MATCH(D276,$CH$7:$CH$100,0)+6+SUM(IF((D276=$CH$7:$CH$59)=TRUE,1,0))-1))*$R$3))/($S$3*$Q276),1,-1,TRUE)),1),"")</f>
        <v/>
      </c>
      <c r="AB276" s="65"/>
      <c r="AC276" s="65"/>
      <c r="AD276" s="65"/>
      <c r="AE276" s="65"/>
      <c r="AF276" s="65"/>
      <c r="AG276" s="65"/>
      <c r="AH276" s="65"/>
      <c r="AI276" s="6"/>
      <c r="AJ276" s="28" t="str">
        <f t="shared" ca="1" si="105"/>
        <v/>
      </c>
      <c r="AK276" s="29" t="str">
        <f t="shared" si="106"/>
        <v/>
      </c>
      <c r="AL276" s="29" t="str">
        <f t="shared" si="107"/>
        <v/>
      </c>
      <c r="AM276" s="29" t="str">
        <f t="shared" si="108"/>
        <v/>
      </c>
      <c r="AN276" s="112" t="str">
        <f t="shared" si="109"/>
        <v/>
      </c>
      <c r="AO276" s="28" t="str">
        <f t="shared" ca="1" si="96"/>
        <v/>
      </c>
      <c r="AP276" s="29" t="str">
        <f t="shared" si="97"/>
        <v/>
      </c>
      <c r="AQ276" s="29" t="str">
        <f t="shared" si="98"/>
        <v/>
      </c>
      <c r="AR276" s="29" t="str">
        <f t="shared" si="99"/>
        <v/>
      </c>
      <c r="AS276" s="30" t="str">
        <f t="shared" si="100"/>
        <v/>
      </c>
      <c r="AT276" s="6"/>
      <c r="AU276" s="20"/>
      <c r="AV276" s="20"/>
      <c r="AW276" s="44">
        <f t="shared" si="90"/>
        <v>12</v>
      </c>
      <c r="AX276" s="35" t="e">
        <f t="shared" si="91"/>
        <v>#N/A</v>
      </c>
      <c r="AY276" s="35" t="e" cm="1">
        <f t="array" ref="AY276">_xlfn.XMATCH(1,IF(IF((AU276=$DP$24:$EO$24)=TRUE,1,0)+IF((AV276=$DP$25:$EO$25)=TRUE,1,0)=2,1,0))</f>
        <v>#N/A</v>
      </c>
      <c r="AZ276" s="35" t="str" cm="1">
        <f t="array" aca="1" ref="AZ276:BD276" ca="1">AJ276:AN276</f>
        <v/>
      </c>
      <c r="BA276" s="35" t="str">
        <f ca="1"/>
        <v/>
      </c>
      <c r="BB276" s="35" t="str">
        <f ca="1"/>
        <v/>
      </c>
      <c r="BC276" s="35" t="str">
        <f ca="1"/>
        <v/>
      </c>
      <c r="BD276" s="35" t="str">
        <f ca="1"/>
        <v/>
      </c>
      <c r="BE276" s="35">
        <f t="shared" si="92"/>
        <v>0</v>
      </c>
      <c r="BF276" s="35" t="e" cm="1">
        <f t="array" ref="BF276">IF(AND(BE276=1,AX276&lt;&gt;1),VLOOKUP(E276,변환표준점수!$H$8:$O$60,_xlfn.XMATCH('표점 계산기'!$AU276,변환표준점수!$I$6:$O$6)+1,FALSE),IF(AND($E276=0,$DW$4=1),INDEX($CQ$7:$CQ$73,SUM(IF(AO276=$CY$7:$CY$59,ROW($A$1:$A$50),0))),IF(AND($E276&lt;&gt;0,$DW$4&lt;&gt;1),INDEX($CM$7:$CM$73,SUM(IF(AO276=$CU$7:$CU$59,ROW($A$1:$A$50),0))),AO276:AS276)))</f>
        <v>#N/A</v>
      </c>
      <c r="BG276" s="35"/>
      <c r="BH276" s="35"/>
      <c r="BI276" s="35"/>
      <c r="BJ276" s="35"/>
      <c r="BK276" s="35" t="e">
        <f>VLOOKUP(G276,변환표준점수!$X$8:$AM$16,_xlfn.XMATCH(AU276,변환표준점수!$Y$5:$AM$5)+IF(OR(AW276=6,AW276=7,AW276=10,AW276=11),IF(AX276=1,0,1),0)+1,FALSE)</f>
        <v>#N/A</v>
      </c>
      <c r="BL276" s="35" t="e">
        <f>VLOOKUP(H276,변환표준점수!$AO$8:$BE$16,_xlfn.XMATCH(AU276,변환표준점수!$AP$5:$BE$5)+IF(OR(AW276=3,AW276=6,AW276=8,AW276=9,AW276=10),IF(AX276=1,0,1),0)+1,FALSE)</f>
        <v>#N/A</v>
      </c>
      <c r="BM276" s="35" t="e">
        <f>IF(I276=0,VLOOKUP(K276,변환표준점수!$BU$8:$CF$62,'표점 계산기'!$AW276+1,FALSE),VLOOKUP(I276,변환표준점수!$BH$8:$BS$62,'표점 계산기'!$AW276+1,FALSE))</f>
        <v>#N/A</v>
      </c>
      <c r="BN276" s="35" t="e">
        <f>IF(J276=0,VLOOKUP(L276,변환표준점수!$BU$8:$CF$62,'표점 계산기'!$AW276+1,FALSE),VLOOKUP(J276,변환표준점수!$BH$8:$BS$62,'표점 계산기'!$AW276+1,FALSE))</f>
        <v>#N/A</v>
      </c>
      <c r="BO276" s="35" cm="1">
        <f t="array" ref="BO276">IF(M276=0,0,IF(OR(AW276=3,AW276=4),0,IF(AW276=1,INDEX($DI$7:$DI$15,SUM(IF(M276&lt;$DH$7:$DH$15=TRUE,1,0))+1),VLOOKUP(M276,변환표준점수!$BH$8:$BS$62,'표점 계산기'!AW276+1,FALSE))))</f>
        <v>0</v>
      </c>
      <c r="BP276" s="35" t="e" cm="1">
        <f t="array" ref="BP276">INDEX($DP$24:$EO$31,COLUMN(C271),$AY276)</f>
        <v>#N/A</v>
      </c>
      <c r="BQ276" s="35" t="e" cm="1">
        <f t="array" ref="BQ276">INDEX($DP$24:$EO$31,COLUMN(D271),$AY276)</f>
        <v>#N/A</v>
      </c>
      <c r="BR276" s="35" t="e" cm="1">
        <f t="array" ref="BR276">INDEX($DP$24:$EO$31,COLUMN(E271),$AY276)</f>
        <v>#N/A</v>
      </c>
      <c r="BS276" s="35" t="e" cm="1">
        <f t="array" ref="BS276">INDEX($DP$24:$EO$31,COLUMN(F271),$AY276)</f>
        <v>#N/A</v>
      </c>
      <c r="BT276" s="35" t="e" cm="1">
        <f t="array" ref="BT276">INDEX($DP$24:$EO$31,COLUMN(G271),$AY276)</f>
        <v>#N/A</v>
      </c>
      <c r="BU276" s="35" t="e" cm="1">
        <f t="array" ref="BU276">INDEX($DP$24:$EO$31,COLUMN(H271),$AY276)</f>
        <v>#N/A</v>
      </c>
      <c r="BV276" s="59" t="str" cm="1">
        <f t="array" aca="1" ref="BV276:BZ276" ca="1">IFERROR(ROUND(IF(IFERROR(BF276:BJ276/BF276:BJ276,0)=1,(IFERROR(AZ276:BD276*BP276,0)+IFERROR(BF276:BJ276*BQ276,0)+(SUM(BM276:BO276)-MIN(BM276:BO276))*BR276+BK276*BS276+BL276*BT276)*BU276+BK276*(1-BS276)+BL276*(1-BT276)+IF(AW276=1,BO276,0),""),2),"")</f>
        <v/>
      </c>
      <c r="BW276" s="48" t="str">
        <f ca="1"/>
        <v/>
      </c>
      <c r="BX276" s="48" t="str">
        <f ca="1"/>
        <v/>
      </c>
      <c r="BY276" s="48" t="str">
        <f ca="1"/>
        <v/>
      </c>
      <c r="BZ276" s="60" t="str">
        <f ca="1"/>
        <v/>
      </c>
      <c r="CA276" s="6"/>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6"/>
      <c r="DV276" s="6"/>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row>
    <row r="277" spans="1:162" x14ac:dyDescent="0.3">
      <c r="A277" s="5"/>
      <c r="B277" s="17" t="str">
        <f t="shared" si="94"/>
        <v/>
      </c>
      <c r="C277" s="23"/>
      <c r="D277" s="23"/>
      <c r="E277" s="23"/>
      <c r="F277" s="23"/>
      <c r="G277" s="23"/>
      <c r="H277" s="24"/>
      <c r="I277" s="24"/>
      <c r="J277" s="24"/>
      <c r="K277" s="24"/>
      <c r="L277" s="24"/>
      <c r="M277" s="24"/>
      <c r="N277" s="23"/>
      <c r="O277" s="24"/>
      <c r="P277" s="6"/>
      <c r="Q277" s="65">
        <f t="shared" si="95"/>
        <v>1</v>
      </c>
      <c r="R277" s="6" t="e">
        <f t="shared" si="101"/>
        <v>#N/A</v>
      </c>
      <c r="S277" s="6" t="e">
        <f t="shared" si="102"/>
        <v>#N/A</v>
      </c>
      <c r="T277" s="6" t="e">
        <f t="shared" si="103"/>
        <v>#N/A</v>
      </c>
      <c r="U277" s="6" t="e">
        <f t="shared" si="104"/>
        <v>#N/A</v>
      </c>
      <c r="V277" s="8" cm="1">
        <f t="array" ref="V277">IF(M277=0,0,IF(OR($DV$4=3,$DV$4=4),0,IF($DV$4=1,INDEX($DI$7:$DI$15,SUM(IF(M277&lt;$DH$7:$DH$15=TRUE,1,0))+1),VLOOKUP(M277,$DK$7:$DL$107,2,FALSE))))</f>
        <v>0</v>
      </c>
      <c r="W277" s="6" t="e">
        <f t="shared" si="93"/>
        <v>#N/A</v>
      </c>
      <c r="X277" s="65" cm="1">
        <f t="array" aca="1" ref="X277" ca="1">SUM(IF((IF(E277=0,INDIRECT(_xlfn.CONCAT($CQ$1,MATCH(F277,$CP$7:$CP$100,0)+6)):INDIRECT(_xlfn.CONCAT($CQ$1,MATCH(F277,$CP$7:$CP$100,0)+6+SUM(IF((F277=$CP$7:$CP$59)=TRUE,1,0))-1)),INDIRECT(_xlfn.CONCAT($CM$1,MATCH(E277,$CL$7:$CL$100,0)+6)):INDIRECT(_xlfn.CONCAT($CM$1,MATCH(E277,$CL$7:$CL$100,0)+6+SUM(IF((E277=$CL$7:$CL$59)=TRUE,1,0))-1)))*$S$3*$Q277)=0,0,1))</f>
        <v>2</v>
      </c>
      <c r="Y277" s="65" t="e" cm="1">
        <f t="array" aca="1" ref="Y277" ca="1">SUM(IF((TRANSPOSE(MMULT(MMULT(_xlfn.MUNIT(X277),IF(ROUND(MMULT(IF(E277=0,INDIRECT(_xlfn.CONCAT($CQ$1,MATCH(F277,$CP$7:$CP$100,0)+6)):INDIRECT(_xlfn.CONCAT($CQ$1,MATCH(F277,$CP$7:$CP$100,0)+6+SUM(IF((F277=$CP$7:$CP$59)=TRUE,1,0))-1)),INDIRECT(_xlfn.CONCAT($CM$1,MATCH(E277,$CL$7:$CL$100,0)+6)):INDIRECT(_xlfn.CONCAT($CM$1,MATCH(E277,$CL$7:$CL$100,0)+6+SUM(IF((E277=$CL$7:$CL$59)=TRUE,1,0))-1)))*$S$3*$Q277,1/TRANSPOSE(W277-INDIRECT(_xlfn.CONCAT($CI$1,MATCH(D277,$CH$7:$CH$100,0)+6)):INDIRECT(_xlfn.CONCAT($CI$1,MATCH(D277,$CH$7:$CH$100,0)+6+SUM(IF((D277=$CH$7:$CH$59)=TRUE,1,0))-1))*$R$3)),1)=1,1,0)),W277-INDIRECT(_xlfn.CONCAT($CI$1,MATCH(D277,$CH$7:$CH$100,0)+6)):INDIRECT(_xlfn.CONCAT($CI$1,MATCH(D277,$CH$7:$CH$100,0)+6+SUM(IF((D277=$CH$7:$CH$59)=TRUE,1,0))-1))*$R$3)))=0,0,1))</f>
        <v>#N/A</v>
      </c>
      <c r="Z277" s="65"/>
      <c r="AA277" s="65" t="str" cm="1">
        <f t="array" aca="1" ref="AA277" ca="1">IFERROR(ROUND(IF(_xlfn._xlws.SORT(TRANSPOSE(MMULT(MMULT(_xlfn.MUNIT(X277),IF(ROUND(MMULT(IF(E277=0,IF($DW$4=1,INDIRECT(_xlfn.CONCAT($CY$1,MATCH(F277,$CX$7:$CX$100,0)+6)):INDIRECT(_xlfn.CONCAT($CY$1,MATCH(F277,$CX$7:$CX$100,0)+6+SUM(IF((F277=$CX$7:$CX$59)=TRUE,1,0))-1)),INDIRECT(_xlfn.CONCAT($CQ$1,MATCH(F277,$CP$7:$CP$100,0)+6)):INDIRECT(_xlfn.CONCAT($CQ$1,MATCH(F277,$CP$7:$CP$100,0)+6+SUM(IF((F277=$CP$7:$CP$59)=TRUE,1,0))-1))),IF(OR($DW$4=2,$DW$4=3),INDIRECT(_xlfn.CONCAT($CU$1,MATCH(E277,$CT$7:$CT$100,0)+6)):INDIRECT(_xlfn.CONCAT($CU$1,MATCH(E277,$CT$7:$CT$100,0)+6+SUM(IF((E277=$CT$7:$CT$59)=TRUE,1,0))-1)),INDIRECT(_xlfn.CONCAT($CM$1,MATCH(E277,$CL$7:$CL$100,0)+6)):INDIRECT(_xlfn.CONCAT($CM$1,MATCH(E277,$CL$7:$CL$100,0)+6+SUM(IF((E277=$CL$7:$CL$59)=TRUE,1,0))-1))))*$S$3*IF(AND($DV$4=4,F277=0),1.1,1),1/TRANSPOSE(W277-INDIRECT(_xlfn.CONCAT($CI$1,MATCH(D277,$CH$7:$CH$100,0)+6)):INDIRECT(_xlfn.CONCAT($CI$1,MATCH(D277,$CH$7:$CH$100,0)+6+SUM(IF((D277=$CH$7:$CH$59)=TRUE,1,0))-1))*$R$3)),3)=1,1,0)),W277-INDIRECT(_xlfn.CONCAT($CI$1,MATCH(D277,$CH$7:$CH$100,0)+6)):INDIRECT(_xlfn.CONCAT($CI$1,MATCH(D277,$CH$7:$CH$100,0)+6+SUM(IF((D277=$CH$7:$CH$59)=TRUE,1,0))-1))*$R$3))/($S$3*$Q277),1,-1,TRUE)=0,"",_xlfn._xlws.SORT(TRANSPOSE(MMULT(MMULT(_xlfn.MUNIT(X277),IF(ROUND(MMULT(IF(E277=0,IF($DW$4=1,INDIRECT(_xlfn.CONCAT($CY$1,MATCH(F277,$CX$7:$CX$100,0)+6)):INDIRECT(_xlfn.CONCAT($CY$1,MATCH(F277,$CX$7:$CX$100,0)+6+SUM(IF((F277=$CX$7:$CX$59)=TRUE,1,0))-1)),INDIRECT(_xlfn.CONCAT($CQ$1,MATCH(F277,$CP$7:$CP$100,0)+6)):INDIRECT(_xlfn.CONCAT($CQ$1,MATCH(F277,$CP$7:$CP$100,0)+6+SUM(IF((F277=$CP$7:$CP$59)=TRUE,1,0))-1))),IF(OR($DW$4=2,$DW$4=3),INDIRECT(_xlfn.CONCAT($CU$1,MATCH(E277,$CT$7:$CT$100,0)+6)):INDIRECT(_xlfn.CONCAT($CU$1,MATCH(E277,$CT$7:$CT$100,0)+6+SUM(IF((E277=$CT$7:$CT$59)=TRUE,1,0))-1)),INDIRECT(_xlfn.CONCAT($CM$1,MATCH(E277,$CL$7:$CL$100,0)+6)):INDIRECT(_xlfn.CONCAT($CM$1,MATCH(E277,$CL$7:$CL$100,0)+6+SUM(IF((E277=$CL$7:$CL$59)=TRUE,1,0))-1))))*$S$3*IF(AND($DV$4=4,F277=0),1.1,1),1/TRANSPOSE(W277-INDIRECT(_xlfn.CONCAT($CI$1,MATCH(D277,$CH$7:$CH$100,0)+6)):INDIRECT(_xlfn.CONCAT($CI$1,MATCH(D277,$CH$7:$CH$100,0)+6+SUM(IF((D277=$CH$7:$CH$59)=TRUE,1,0))-1))*$R$3)),3)=1,1,0)),W277-INDIRECT(_xlfn.CONCAT($CI$1,MATCH(D277,$CH$7:$CH$100,0)+6)):INDIRECT(_xlfn.CONCAT($CI$1,MATCH(D277,$CH$7:$CH$100,0)+6+SUM(IF((D277=$CH$7:$CH$59)=TRUE,1,0))-1))*$R$3))/($S$3*$Q277),1,-1,TRUE)),1),"")</f>
        <v/>
      </c>
      <c r="AB277" s="65"/>
      <c r="AC277" s="65"/>
      <c r="AD277" s="65"/>
      <c r="AE277" s="65"/>
      <c r="AF277" s="65"/>
      <c r="AG277" s="65"/>
      <c r="AH277" s="65"/>
      <c r="AI277" s="6"/>
      <c r="AJ277" s="28" t="str">
        <f t="shared" ca="1" si="105"/>
        <v/>
      </c>
      <c r="AK277" s="29" t="str">
        <f t="shared" si="106"/>
        <v/>
      </c>
      <c r="AL277" s="29" t="str">
        <f t="shared" si="107"/>
        <v/>
      </c>
      <c r="AM277" s="29" t="str">
        <f t="shared" si="108"/>
        <v/>
      </c>
      <c r="AN277" s="112" t="str">
        <f t="shared" si="109"/>
        <v/>
      </c>
      <c r="AO277" s="28" t="str">
        <f t="shared" ca="1" si="96"/>
        <v/>
      </c>
      <c r="AP277" s="29" t="str">
        <f t="shared" si="97"/>
        <v/>
      </c>
      <c r="AQ277" s="29" t="str">
        <f t="shared" si="98"/>
        <v/>
      </c>
      <c r="AR277" s="29" t="str">
        <f t="shared" si="99"/>
        <v/>
      </c>
      <c r="AS277" s="30" t="str">
        <f t="shared" si="100"/>
        <v/>
      </c>
      <c r="AT277" s="6"/>
      <c r="AU277" s="20"/>
      <c r="AV277" s="20"/>
      <c r="AW277" s="44">
        <f t="shared" si="90"/>
        <v>12</v>
      </c>
      <c r="AX277" s="35" t="e">
        <f t="shared" si="91"/>
        <v>#N/A</v>
      </c>
      <c r="AY277" s="35" t="e" cm="1">
        <f t="array" ref="AY277">_xlfn.XMATCH(1,IF(IF((AU277=$DP$24:$EO$24)=TRUE,1,0)+IF((AV277=$DP$25:$EO$25)=TRUE,1,0)=2,1,0))</f>
        <v>#N/A</v>
      </c>
      <c r="AZ277" s="35" t="str" cm="1">
        <f t="array" aca="1" ref="AZ277:BD277" ca="1">AJ277:AN277</f>
        <v/>
      </c>
      <c r="BA277" s="35" t="str">
        <f ca="1"/>
        <v/>
      </c>
      <c r="BB277" s="35" t="str">
        <f ca="1"/>
        <v/>
      </c>
      <c r="BC277" s="35" t="str">
        <f ca="1"/>
        <v/>
      </c>
      <c r="BD277" s="35" t="str">
        <f ca="1"/>
        <v/>
      </c>
      <c r="BE277" s="35">
        <f t="shared" si="92"/>
        <v>0</v>
      </c>
      <c r="BF277" s="35" t="e" cm="1">
        <f t="array" ref="BF277">IF(AND(BE277=1,AX277&lt;&gt;1),VLOOKUP(E277,변환표준점수!$H$8:$O$60,_xlfn.XMATCH('표점 계산기'!$AU277,변환표준점수!$I$6:$O$6)+1,FALSE),IF(AND($E277=0,$DW$4=1),INDEX($CQ$7:$CQ$73,SUM(IF(AO277=$CY$7:$CY$59,ROW($A$1:$A$50),0))),IF(AND($E277&lt;&gt;0,$DW$4&lt;&gt;1),INDEX($CM$7:$CM$73,SUM(IF(AO277=$CU$7:$CU$59,ROW($A$1:$A$50),0))),AO277:AS277)))</f>
        <v>#N/A</v>
      </c>
      <c r="BG277" s="35"/>
      <c r="BH277" s="35"/>
      <c r="BI277" s="35"/>
      <c r="BJ277" s="35"/>
      <c r="BK277" s="35" t="e">
        <f>VLOOKUP(G277,변환표준점수!$X$8:$AM$16,_xlfn.XMATCH(AU277,변환표준점수!$Y$5:$AM$5)+IF(OR(AW277=6,AW277=7,AW277=10,AW277=11),IF(AX277=1,0,1),0)+1,FALSE)</f>
        <v>#N/A</v>
      </c>
      <c r="BL277" s="35" t="e">
        <f>VLOOKUP(H277,변환표준점수!$AO$8:$BE$16,_xlfn.XMATCH(AU277,변환표준점수!$AP$5:$BE$5)+IF(OR(AW277=3,AW277=6,AW277=8,AW277=9,AW277=10),IF(AX277=1,0,1),0)+1,FALSE)</f>
        <v>#N/A</v>
      </c>
      <c r="BM277" s="35" t="e">
        <f>IF(I277=0,VLOOKUP(K277,변환표준점수!$BU$8:$CF$62,'표점 계산기'!$AW277+1,FALSE),VLOOKUP(I277,변환표준점수!$BH$8:$BS$62,'표점 계산기'!$AW277+1,FALSE))</f>
        <v>#N/A</v>
      </c>
      <c r="BN277" s="35" t="e">
        <f>IF(J277=0,VLOOKUP(L277,변환표준점수!$BU$8:$CF$62,'표점 계산기'!$AW277+1,FALSE),VLOOKUP(J277,변환표준점수!$BH$8:$BS$62,'표점 계산기'!$AW277+1,FALSE))</f>
        <v>#N/A</v>
      </c>
      <c r="BO277" s="35" cm="1">
        <f t="array" ref="BO277">IF(M277=0,0,IF(OR(AW277=3,AW277=4),0,IF(AW277=1,INDEX($DI$7:$DI$15,SUM(IF(M277&lt;$DH$7:$DH$15=TRUE,1,0))+1),VLOOKUP(M277,변환표준점수!$BH$8:$BS$62,'표점 계산기'!AW277+1,FALSE))))</f>
        <v>0</v>
      </c>
      <c r="BP277" s="35" t="e" cm="1">
        <f t="array" ref="BP277">INDEX($DP$24:$EO$31,COLUMN(C272),$AY277)</f>
        <v>#N/A</v>
      </c>
      <c r="BQ277" s="35" t="e" cm="1">
        <f t="array" ref="BQ277">INDEX($DP$24:$EO$31,COLUMN(D272),$AY277)</f>
        <v>#N/A</v>
      </c>
      <c r="BR277" s="35" t="e" cm="1">
        <f t="array" ref="BR277">INDEX($DP$24:$EO$31,COLUMN(E272),$AY277)</f>
        <v>#N/A</v>
      </c>
      <c r="BS277" s="35" t="e" cm="1">
        <f t="array" ref="BS277">INDEX($DP$24:$EO$31,COLUMN(F272),$AY277)</f>
        <v>#N/A</v>
      </c>
      <c r="BT277" s="35" t="e" cm="1">
        <f t="array" ref="BT277">INDEX($DP$24:$EO$31,COLUMN(G272),$AY277)</f>
        <v>#N/A</v>
      </c>
      <c r="BU277" s="35" t="e" cm="1">
        <f t="array" ref="BU277">INDEX($DP$24:$EO$31,COLUMN(H272),$AY277)</f>
        <v>#N/A</v>
      </c>
      <c r="BV277" s="59" t="str" cm="1">
        <f t="array" aca="1" ref="BV277:BZ277" ca="1">IFERROR(ROUND(IF(IFERROR(BF277:BJ277/BF277:BJ277,0)=1,(IFERROR(AZ277:BD277*BP277,0)+IFERROR(BF277:BJ277*BQ277,0)+(SUM(BM277:BO277)-MIN(BM277:BO277))*BR277+BK277*BS277+BL277*BT277)*BU277+BK277*(1-BS277)+BL277*(1-BT277)+IF(AW277=1,BO277,0),""),2),"")</f>
        <v/>
      </c>
      <c r="BW277" s="48" t="str">
        <f ca="1"/>
        <v/>
      </c>
      <c r="BX277" s="48" t="str">
        <f ca="1"/>
        <v/>
      </c>
      <c r="BY277" s="48" t="str">
        <f ca="1"/>
        <v/>
      </c>
      <c r="BZ277" s="60" t="str">
        <f ca="1"/>
        <v/>
      </c>
      <c r="CA277" s="6"/>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6"/>
      <c r="DV277" s="6"/>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row>
    <row r="278" spans="1:162" x14ac:dyDescent="0.3">
      <c r="A278" s="5"/>
      <c r="B278" s="17" t="str">
        <f t="shared" si="94"/>
        <v/>
      </c>
      <c r="C278" s="23"/>
      <c r="D278" s="23"/>
      <c r="E278" s="23"/>
      <c r="F278" s="23"/>
      <c r="G278" s="23"/>
      <c r="H278" s="24"/>
      <c r="I278" s="24"/>
      <c r="J278" s="24"/>
      <c r="K278" s="24"/>
      <c r="L278" s="24"/>
      <c r="M278" s="24"/>
      <c r="N278" s="23"/>
      <c r="O278" s="24"/>
      <c r="P278" s="6"/>
      <c r="Q278" s="65">
        <f t="shared" si="95"/>
        <v>1</v>
      </c>
      <c r="R278" s="6" t="e">
        <f t="shared" si="101"/>
        <v>#N/A</v>
      </c>
      <c r="S278" s="6" t="e">
        <f t="shared" si="102"/>
        <v>#N/A</v>
      </c>
      <c r="T278" s="6" t="e">
        <f t="shared" si="103"/>
        <v>#N/A</v>
      </c>
      <c r="U278" s="6" t="e">
        <f t="shared" si="104"/>
        <v>#N/A</v>
      </c>
      <c r="V278" s="8" cm="1">
        <f t="array" ref="V278">IF(M278=0,0,IF(OR($DV$4=3,$DV$4=4),0,IF($DV$4=1,INDEX($DI$7:$DI$15,SUM(IF(M278&lt;$DH$7:$DH$15=TRUE,1,0))+1),VLOOKUP(M278,$DK$7:$DL$107,2,FALSE))))</f>
        <v>0</v>
      </c>
      <c r="W278" s="6" t="e">
        <f t="shared" si="93"/>
        <v>#N/A</v>
      </c>
      <c r="X278" s="65" cm="1">
        <f t="array" aca="1" ref="X278" ca="1">SUM(IF((IF(E278=0,INDIRECT(_xlfn.CONCAT($CQ$1,MATCH(F278,$CP$7:$CP$100,0)+6)):INDIRECT(_xlfn.CONCAT($CQ$1,MATCH(F278,$CP$7:$CP$100,0)+6+SUM(IF((F278=$CP$7:$CP$59)=TRUE,1,0))-1)),INDIRECT(_xlfn.CONCAT($CM$1,MATCH(E278,$CL$7:$CL$100,0)+6)):INDIRECT(_xlfn.CONCAT($CM$1,MATCH(E278,$CL$7:$CL$100,0)+6+SUM(IF((E278=$CL$7:$CL$59)=TRUE,1,0))-1)))*$S$3*$Q278)=0,0,1))</f>
        <v>2</v>
      </c>
      <c r="Y278" s="65" t="e" cm="1">
        <f t="array" aca="1" ref="Y278" ca="1">SUM(IF((TRANSPOSE(MMULT(MMULT(_xlfn.MUNIT(X278),IF(ROUND(MMULT(IF(E278=0,INDIRECT(_xlfn.CONCAT($CQ$1,MATCH(F278,$CP$7:$CP$100,0)+6)):INDIRECT(_xlfn.CONCAT($CQ$1,MATCH(F278,$CP$7:$CP$100,0)+6+SUM(IF((F278=$CP$7:$CP$59)=TRUE,1,0))-1)),INDIRECT(_xlfn.CONCAT($CM$1,MATCH(E278,$CL$7:$CL$100,0)+6)):INDIRECT(_xlfn.CONCAT($CM$1,MATCH(E278,$CL$7:$CL$100,0)+6+SUM(IF((E278=$CL$7:$CL$59)=TRUE,1,0))-1)))*$S$3*$Q278,1/TRANSPOSE(W278-INDIRECT(_xlfn.CONCAT($CI$1,MATCH(D278,$CH$7:$CH$100,0)+6)):INDIRECT(_xlfn.CONCAT($CI$1,MATCH(D278,$CH$7:$CH$100,0)+6+SUM(IF((D278=$CH$7:$CH$59)=TRUE,1,0))-1))*$R$3)),1)=1,1,0)),W278-INDIRECT(_xlfn.CONCAT($CI$1,MATCH(D278,$CH$7:$CH$100,0)+6)):INDIRECT(_xlfn.CONCAT($CI$1,MATCH(D278,$CH$7:$CH$100,0)+6+SUM(IF((D278=$CH$7:$CH$59)=TRUE,1,0))-1))*$R$3)))=0,0,1))</f>
        <v>#N/A</v>
      </c>
      <c r="Z278" s="65"/>
      <c r="AA278" s="65" t="str" cm="1">
        <f t="array" aca="1" ref="AA278" ca="1">IFERROR(ROUND(IF(_xlfn._xlws.SORT(TRANSPOSE(MMULT(MMULT(_xlfn.MUNIT(X278),IF(ROUND(MMULT(IF(E278=0,IF($DW$4=1,INDIRECT(_xlfn.CONCAT($CY$1,MATCH(F278,$CX$7:$CX$100,0)+6)):INDIRECT(_xlfn.CONCAT($CY$1,MATCH(F278,$CX$7:$CX$100,0)+6+SUM(IF((F278=$CX$7:$CX$59)=TRUE,1,0))-1)),INDIRECT(_xlfn.CONCAT($CQ$1,MATCH(F278,$CP$7:$CP$100,0)+6)):INDIRECT(_xlfn.CONCAT($CQ$1,MATCH(F278,$CP$7:$CP$100,0)+6+SUM(IF((F278=$CP$7:$CP$59)=TRUE,1,0))-1))),IF(OR($DW$4=2,$DW$4=3),INDIRECT(_xlfn.CONCAT($CU$1,MATCH(E278,$CT$7:$CT$100,0)+6)):INDIRECT(_xlfn.CONCAT($CU$1,MATCH(E278,$CT$7:$CT$100,0)+6+SUM(IF((E278=$CT$7:$CT$59)=TRUE,1,0))-1)),INDIRECT(_xlfn.CONCAT($CM$1,MATCH(E278,$CL$7:$CL$100,0)+6)):INDIRECT(_xlfn.CONCAT($CM$1,MATCH(E278,$CL$7:$CL$100,0)+6+SUM(IF((E278=$CL$7:$CL$59)=TRUE,1,0))-1))))*$S$3*IF(AND($DV$4=4,F278=0),1.1,1),1/TRANSPOSE(W278-INDIRECT(_xlfn.CONCAT($CI$1,MATCH(D278,$CH$7:$CH$100,0)+6)):INDIRECT(_xlfn.CONCAT($CI$1,MATCH(D278,$CH$7:$CH$100,0)+6+SUM(IF((D278=$CH$7:$CH$59)=TRUE,1,0))-1))*$R$3)),3)=1,1,0)),W278-INDIRECT(_xlfn.CONCAT($CI$1,MATCH(D278,$CH$7:$CH$100,0)+6)):INDIRECT(_xlfn.CONCAT($CI$1,MATCH(D278,$CH$7:$CH$100,0)+6+SUM(IF((D278=$CH$7:$CH$59)=TRUE,1,0))-1))*$R$3))/($S$3*$Q278),1,-1,TRUE)=0,"",_xlfn._xlws.SORT(TRANSPOSE(MMULT(MMULT(_xlfn.MUNIT(X278),IF(ROUND(MMULT(IF(E278=0,IF($DW$4=1,INDIRECT(_xlfn.CONCAT($CY$1,MATCH(F278,$CX$7:$CX$100,0)+6)):INDIRECT(_xlfn.CONCAT($CY$1,MATCH(F278,$CX$7:$CX$100,0)+6+SUM(IF((F278=$CX$7:$CX$59)=TRUE,1,0))-1)),INDIRECT(_xlfn.CONCAT($CQ$1,MATCH(F278,$CP$7:$CP$100,0)+6)):INDIRECT(_xlfn.CONCAT($CQ$1,MATCH(F278,$CP$7:$CP$100,0)+6+SUM(IF((F278=$CP$7:$CP$59)=TRUE,1,0))-1))),IF(OR($DW$4=2,$DW$4=3),INDIRECT(_xlfn.CONCAT($CU$1,MATCH(E278,$CT$7:$CT$100,0)+6)):INDIRECT(_xlfn.CONCAT($CU$1,MATCH(E278,$CT$7:$CT$100,0)+6+SUM(IF((E278=$CT$7:$CT$59)=TRUE,1,0))-1)),INDIRECT(_xlfn.CONCAT($CM$1,MATCH(E278,$CL$7:$CL$100,0)+6)):INDIRECT(_xlfn.CONCAT($CM$1,MATCH(E278,$CL$7:$CL$100,0)+6+SUM(IF((E278=$CL$7:$CL$59)=TRUE,1,0))-1))))*$S$3*IF(AND($DV$4=4,F278=0),1.1,1),1/TRANSPOSE(W278-INDIRECT(_xlfn.CONCAT($CI$1,MATCH(D278,$CH$7:$CH$100,0)+6)):INDIRECT(_xlfn.CONCAT($CI$1,MATCH(D278,$CH$7:$CH$100,0)+6+SUM(IF((D278=$CH$7:$CH$59)=TRUE,1,0))-1))*$R$3)),3)=1,1,0)),W278-INDIRECT(_xlfn.CONCAT($CI$1,MATCH(D278,$CH$7:$CH$100,0)+6)):INDIRECT(_xlfn.CONCAT($CI$1,MATCH(D278,$CH$7:$CH$100,0)+6+SUM(IF((D278=$CH$7:$CH$59)=TRUE,1,0))-1))*$R$3))/($S$3*$Q278),1,-1,TRUE)),1),"")</f>
        <v/>
      </c>
      <c r="AB278" s="65"/>
      <c r="AC278" s="65"/>
      <c r="AD278" s="65"/>
      <c r="AE278" s="65"/>
      <c r="AF278" s="65"/>
      <c r="AG278" s="65"/>
      <c r="AH278" s="65"/>
      <c r="AI278" s="6"/>
      <c r="AJ278" s="28" t="str">
        <f t="shared" ca="1" si="105"/>
        <v/>
      </c>
      <c r="AK278" s="29" t="str">
        <f t="shared" si="106"/>
        <v/>
      </c>
      <c r="AL278" s="29" t="str">
        <f t="shared" si="107"/>
        <v/>
      </c>
      <c r="AM278" s="29" t="str">
        <f t="shared" si="108"/>
        <v/>
      </c>
      <c r="AN278" s="112" t="str">
        <f t="shared" si="109"/>
        <v/>
      </c>
      <c r="AO278" s="28" t="str">
        <f t="shared" ca="1" si="96"/>
        <v/>
      </c>
      <c r="AP278" s="29" t="str">
        <f t="shared" si="97"/>
        <v/>
      </c>
      <c r="AQ278" s="29" t="str">
        <f t="shared" si="98"/>
        <v/>
      </c>
      <c r="AR278" s="29" t="str">
        <f t="shared" si="99"/>
        <v/>
      </c>
      <c r="AS278" s="30" t="str">
        <f t="shared" si="100"/>
        <v/>
      </c>
      <c r="AT278" s="6"/>
      <c r="AU278" s="20"/>
      <c r="AV278" s="20"/>
      <c r="AW278" s="44">
        <f t="shared" si="90"/>
        <v>12</v>
      </c>
      <c r="AX278" s="35" t="e">
        <f t="shared" si="91"/>
        <v>#N/A</v>
      </c>
      <c r="AY278" s="35" t="e" cm="1">
        <f t="array" ref="AY278">_xlfn.XMATCH(1,IF(IF((AU278=$DP$24:$EO$24)=TRUE,1,0)+IF((AV278=$DP$25:$EO$25)=TRUE,1,0)=2,1,0))</f>
        <v>#N/A</v>
      </c>
      <c r="AZ278" s="35" t="str" cm="1">
        <f t="array" aca="1" ref="AZ278:BD278" ca="1">AJ278:AN278</f>
        <v/>
      </c>
      <c r="BA278" s="35" t="str">
        <f ca="1"/>
        <v/>
      </c>
      <c r="BB278" s="35" t="str">
        <f ca="1"/>
        <v/>
      </c>
      <c r="BC278" s="35" t="str">
        <f ca="1"/>
        <v/>
      </c>
      <c r="BD278" s="35" t="str">
        <f ca="1"/>
        <v/>
      </c>
      <c r="BE278" s="35">
        <f t="shared" si="92"/>
        <v>0</v>
      </c>
      <c r="BF278" s="35" t="e" cm="1">
        <f t="array" ref="BF278">IF(AND(BE278=1,AX278&lt;&gt;1),VLOOKUP(E278,변환표준점수!$H$8:$O$60,_xlfn.XMATCH('표점 계산기'!$AU278,변환표준점수!$I$6:$O$6)+1,FALSE),IF(AND($E278=0,$DW$4=1),INDEX($CQ$7:$CQ$73,SUM(IF(AO278=$CY$7:$CY$59,ROW($A$1:$A$50),0))),IF(AND($E278&lt;&gt;0,$DW$4&lt;&gt;1),INDEX($CM$7:$CM$73,SUM(IF(AO278=$CU$7:$CU$59,ROW($A$1:$A$50),0))),AO278:AS278)))</f>
        <v>#N/A</v>
      </c>
      <c r="BG278" s="35"/>
      <c r="BH278" s="35"/>
      <c r="BI278" s="35"/>
      <c r="BJ278" s="35"/>
      <c r="BK278" s="35" t="e">
        <f>VLOOKUP(G278,변환표준점수!$X$8:$AM$16,_xlfn.XMATCH(AU278,변환표준점수!$Y$5:$AM$5)+IF(OR(AW278=6,AW278=7,AW278=10,AW278=11),IF(AX278=1,0,1),0)+1,FALSE)</f>
        <v>#N/A</v>
      </c>
      <c r="BL278" s="35" t="e">
        <f>VLOOKUP(H278,변환표준점수!$AO$8:$BE$16,_xlfn.XMATCH(AU278,변환표준점수!$AP$5:$BE$5)+IF(OR(AW278=3,AW278=6,AW278=8,AW278=9,AW278=10),IF(AX278=1,0,1),0)+1,FALSE)</f>
        <v>#N/A</v>
      </c>
      <c r="BM278" s="35" t="e">
        <f>IF(I278=0,VLOOKUP(K278,변환표준점수!$BU$8:$CF$62,'표점 계산기'!$AW278+1,FALSE),VLOOKUP(I278,변환표준점수!$BH$8:$BS$62,'표점 계산기'!$AW278+1,FALSE))</f>
        <v>#N/A</v>
      </c>
      <c r="BN278" s="35" t="e">
        <f>IF(J278=0,VLOOKUP(L278,변환표준점수!$BU$8:$CF$62,'표점 계산기'!$AW278+1,FALSE),VLOOKUP(J278,변환표준점수!$BH$8:$BS$62,'표점 계산기'!$AW278+1,FALSE))</f>
        <v>#N/A</v>
      </c>
      <c r="BO278" s="35" cm="1">
        <f t="array" ref="BO278">IF(M278=0,0,IF(OR(AW278=3,AW278=4),0,IF(AW278=1,INDEX($DI$7:$DI$15,SUM(IF(M278&lt;$DH$7:$DH$15=TRUE,1,0))+1),VLOOKUP(M278,변환표준점수!$BH$8:$BS$62,'표점 계산기'!AW278+1,FALSE))))</f>
        <v>0</v>
      </c>
      <c r="BP278" s="35" t="e" cm="1">
        <f t="array" ref="BP278">INDEX($DP$24:$EO$31,COLUMN(C273),$AY278)</f>
        <v>#N/A</v>
      </c>
      <c r="BQ278" s="35" t="e" cm="1">
        <f t="array" ref="BQ278">INDEX($DP$24:$EO$31,COLUMN(D273),$AY278)</f>
        <v>#N/A</v>
      </c>
      <c r="BR278" s="35" t="e" cm="1">
        <f t="array" ref="BR278">INDEX($DP$24:$EO$31,COLUMN(E273),$AY278)</f>
        <v>#N/A</v>
      </c>
      <c r="BS278" s="35" t="e" cm="1">
        <f t="array" ref="BS278">INDEX($DP$24:$EO$31,COLUMN(F273),$AY278)</f>
        <v>#N/A</v>
      </c>
      <c r="BT278" s="35" t="e" cm="1">
        <f t="array" ref="BT278">INDEX($DP$24:$EO$31,COLUMN(G273),$AY278)</f>
        <v>#N/A</v>
      </c>
      <c r="BU278" s="35" t="e" cm="1">
        <f t="array" ref="BU278">INDEX($DP$24:$EO$31,COLUMN(H273),$AY278)</f>
        <v>#N/A</v>
      </c>
      <c r="BV278" s="59" t="str" cm="1">
        <f t="array" aca="1" ref="BV278:BZ278" ca="1">IFERROR(ROUND(IF(IFERROR(BF278:BJ278/BF278:BJ278,0)=1,(IFERROR(AZ278:BD278*BP278,0)+IFERROR(BF278:BJ278*BQ278,0)+(SUM(BM278:BO278)-MIN(BM278:BO278))*BR278+BK278*BS278+BL278*BT278)*BU278+BK278*(1-BS278)+BL278*(1-BT278)+IF(AW278=1,BO278,0),""),2),"")</f>
        <v/>
      </c>
      <c r="BW278" s="48" t="str">
        <f ca="1"/>
        <v/>
      </c>
      <c r="BX278" s="48" t="str">
        <f ca="1"/>
        <v/>
      </c>
      <c r="BY278" s="48" t="str">
        <f ca="1"/>
        <v/>
      </c>
      <c r="BZ278" s="60" t="str">
        <f ca="1"/>
        <v/>
      </c>
      <c r="CA278" s="6"/>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6"/>
      <c r="DV278" s="6"/>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row>
    <row r="279" spans="1:162" x14ac:dyDescent="0.3">
      <c r="A279" s="5"/>
      <c r="B279" s="17" t="str">
        <f t="shared" si="94"/>
        <v/>
      </c>
      <c r="C279" s="23"/>
      <c r="D279" s="23"/>
      <c r="E279" s="23"/>
      <c r="F279" s="23"/>
      <c r="G279" s="23"/>
      <c r="H279" s="24"/>
      <c r="I279" s="24"/>
      <c r="J279" s="24"/>
      <c r="K279" s="24"/>
      <c r="L279" s="24"/>
      <c r="M279" s="24"/>
      <c r="N279" s="23"/>
      <c r="O279" s="24"/>
      <c r="P279" s="6"/>
      <c r="Q279" s="65">
        <f t="shared" si="95"/>
        <v>1</v>
      </c>
      <c r="R279" s="6" t="e">
        <f t="shared" si="101"/>
        <v>#N/A</v>
      </c>
      <c r="S279" s="6" t="e">
        <f t="shared" si="102"/>
        <v>#N/A</v>
      </c>
      <c r="T279" s="6" t="e">
        <f t="shared" si="103"/>
        <v>#N/A</v>
      </c>
      <c r="U279" s="6" t="e">
        <f t="shared" si="104"/>
        <v>#N/A</v>
      </c>
      <c r="V279" s="8" cm="1">
        <f t="array" ref="V279">IF(M279=0,0,IF(OR($DV$4=3,$DV$4=4),0,IF($DV$4=1,INDEX($DI$7:$DI$15,SUM(IF(M279&lt;$DH$7:$DH$15=TRUE,1,0))+1),VLOOKUP(M279,$DK$7:$DL$107,2,FALSE))))</f>
        <v>0</v>
      </c>
      <c r="W279" s="6" t="e">
        <f t="shared" si="93"/>
        <v>#N/A</v>
      </c>
      <c r="X279" s="65" cm="1">
        <f t="array" aca="1" ref="X279" ca="1">SUM(IF((IF(E279=0,INDIRECT(_xlfn.CONCAT($CQ$1,MATCH(F279,$CP$7:$CP$100,0)+6)):INDIRECT(_xlfn.CONCAT($CQ$1,MATCH(F279,$CP$7:$CP$100,0)+6+SUM(IF((F279=$CP$7:$CP$59)=TRUE,1,0))-1)),INDIRECT(_xlfn.CONCAT($CM$1,MATCH(E279,$CL$7:$CL$100,0)+6)):INDIRECT(_xlfn.CONCAT($CM$1,MATCH(E279,$CL$7:$CL$100,0)+6+SUM(IF((E279=$CL$7:$CL$59)=TRUE,1,0))-1)))*$S$3*$Q279)=0,0,1))</f>
        <v>2</v>
      </c>
      <c r="Y279" s="65" t="e" cm="1">
        <f t="array" aca="1" ref="Y279" ca="1">SUM(IF((TRANSPOSE(MMULT(MMULT(_xlfn.MUNIT(X279),IF(ROUND(MMULT(IF(E279=0,INDIRECT(_xlfn.CONCAT($CQ$1,MATCH(F279,$CP$7:$CP$100,0)+6)):INDIRECT(_xlfn.CONCAT($CQ$1,MATCH(F279,$CP$7:$CP$100,0)+6+SUM(IF((F279=$CP$7:$CP$59)=TRUE,1,0))-1)),INDIRECT(_xlfn.CONCAT($CM$1,MATCH(E279,$CL$7:$CL$100,0)+6)):INDIRECT(_xlfn.CONCAT($CM$1,MATCH(E279,$CL$7:$CL$100,0)+6+SUM(IF((E279=$CL$7:$CL$59)=TRUE,1,0))-1)))*$S$3*$Q279,1/TRANSPOSE(W279-INDIRECT(_xlfn.CONCAT($CI$1,MATCH(D279,$CH$7:$CH$100,0)+6)):INDIRECT(_xlfn.CONCAT($CI$1,MATCH(D279,$CH$7:$CH$100,0)+6+SUM(IF((D279=$CH$7:$CH$59)=TRUE,1,0))-1))*$R$3)),1)=1,1,0)),W279-INDIRECT(_xlfn.CONCAT($CI$1,MATCH(D279,$CH$7:$CH$100,0)+6)):INDIRECT(_xlfn.CONCAT($CI$1,MATCH(D279,$CH$7:$CH$100,0)+6+SUM(IF((D279=$CH$7:$CH$59)=TRUE,1,0))-1))*$R$3)))=0,0,1))</f>
        <v>#N/A</v>
      </c>
      <c r="Z279" s="65"/>
      <c r="AA279" s="65" t="str" cm="1">
        <f t="array" aca="1" ref="AA279" ca="1">IFERROR(ROUND(IF(_xlfn._xlws.SORT(TRANSPOSE(MMULT(MMULT(_xlfn.MUNIT(X279),IF(ROUND(MMULT(IF(E279=0,IF($DW$4=1,INDIRECT(_xlfn.CONCAT($CY$1,MATCH(F279,$CX$7:$CX$100,0)+6)):INDIRECT(_xlfn.CONCAT($CY$1,MATCH(F279,$CX$7:$CX$100,0)+6+SUM(IF((F279=$CX$7:$CX$59)=TRUE,1,0))-1)),INDIRECT(_xlfn.CONCAT($CQ$1,MATCH(F279,$CP$7:$CP$100,0)+6)):INDIRECT(_xlfn.CONCAT($CQ$1,MATCH(F279,$CP$7:$CP$100,0)+6+SUM(IF((F279=$CP$7:$CP$59)=TRUE,1,0))-1))),IF(OR($DW$4=2,$DW$4=3),INDIRECT(_xlfn.CONCAT($CU$1,MATCH(E279,$CT$7:$CT$100,0)+6)):INDIRECT(_xlfn.CONCAT($CU$1,MATCH(E279,$CT$7:$CT$100,0)+6+SUM(IF((E279=$CT$7:$CT$59)=TRUE,1,0))-1)),INDIRECT(_xlfn.CONCAT($CM$1,MATCH(E279,$CL$7:$CL$100,0)+6)):INDIRECT(_xlfn.CONCAT($CM$1,MATCH(E279,$CL$7:$CL$100,0)+6+SUM(IF((E279=$CL$7:$CL$59)=TRUE,1,0))-1))))*$S$3*IF(AND($DV$4=4,F279=0),1.1,1),1/TRANSPOSE(W279-INDIRECT(_xlfn.CONCAT($CI$1,MATCH(D279,$CH$7:$CH$100,0)+6)):INDIRECT(_xlfn.CONCAT($CI$1,MATCH(D279,$CH$7:$CH$100,0)+6+SUM(IF((D279=$CH$7:$CH$59)=TRUE,1,0))-1))*$R$3)),3)=1,1,0)),W279-INDIRECT(_xlfn.CONCAT($CI$1,MATCH(D279,$CH$7:$CH$100,0)+6)):INDIRECT(_xlfn.CONCAT($CI$1,MATCH(D279,$CH$7:$CH$100,0)+6+SUM(IF((D279=$CH$7:$CH$59)=TRUE,1,0))-1))*$R$3))/($S$3*$Q279),1,-1,TRUE)=0,"",_xlfn._xlws.SORT(TRANSPOSE(MMULT(MMULT(_xlfn.MUNIT(X279),IF(ROUND(MMULT(IF(E279=0,IF($DW$4=1,INDIRECT(_xlfn.CONCAT($CY$1,MATCH(F279,$CX$7:$CX$100,0)+6)):INDIRECT(_xlfn.CONCAT($CY$1,MATCH(F279,$CX$7:$CX$100,0)+6+SUM(IF((F279=$CX$7:$CX$59)=TRUE,1,0))-1)),INDIRECT(_xlfn.CONCAT($CQ$1,MATCH(F279,$CP$7:$CP$100,0)+6)):INDIRECT(_xlfn.CONCAT($CQ$1,MATCH(F279,$CP$7:$CP$100,0)+6+SUM(IF((F279=$CP$7:$CP$59)=TRUE,1,0))-1))),IF(OR($DW$4=2,$DW$4=3),INDIRECT(_xlfn.CONCAT($CU$1,MATCH(E279,$CT$7:$CT$100,0)+6)):INDIRECT(_xlfn.CONCAT($CU$1,MATCH(E279,$CT$7:$CT$100,0)+6+SUM(IF((E279=$CT$7:$CT$59)=TRUE,1,0))-1)),INDIRECT(_xlfn.CONCAT($CM$1,MATCH(E279,$CL$7:$CL$100,0)+6)):INDIRECT(_xlfn.CONCAT($CM$1,MATCH(E279,$CL$7:$CL$100,0)+6+SUM(IF((E279=$CL$7:$CL$59)=TRUE,1,0))-1))))*$S$3*IF(AND($DV$4=4,F279=0),1.1,1),1/TRANSPOSE(W279-INDIRECT(_xlfn.CONCAT($CI$1,MATCH(D279,$CH$7:$CH$100,0)+6)):INDIRECT(_xlfn.CONCAT($CI$1,MATCH(D279,$CH$7:$CH$100,0)+6+SUM(IF((D279=$CH$7:$CH$59)=TRUE,1,0))-1))*$R$3)),3)=1,1,0)),W279-INDIRECT(_xlfn.CONCAT($CI$1,MATCH(D279,$CH$7:$CH$100,0)+6)):INDIRECT(_xlfn.CONCAT($CI$1,MATCH(D279,$CH$7:$CH$100,0)+6+SUM(IF((D279=$CH$7:$CH$59)=TRUE,1,0))-1))*$R$3))/($S$3*$Q279),1,-1,TRUE)),1),"")</f>
        <v/>
      </c>
      <c r="AB279" s="65"/>
      <c r="AC279" s="65"/>
      <c r="AD279" s="65"/>
      <c r="AE279" s="65"/>
      <c r="AF279" s="65"/>
      <c r="AG279" s="65"/>
      <c r="AH279" s="65"/>
      <c r="AI279" s="6"/>
      <c r="AJ279" s="28" t="str">
        <f t="shared" ca="1" si="105"/>
        <v/>
      </c>
      <c r="AK279" s="29" t="str">
        <f t="shared" si="106"/>
        <v/>
      </c>
      <c r="AL279" s="29" t="str">
        <f t="shared" si="107"/>
        <v/>
      </c>
      <c r="AM279" s="29" t="str">
        <f t="shared" si="108"/>
        <v/>
      </c>
      <c r="AN279" s="112" t="str">
        <f t="shared" si="109"/>
        <v/>
      </c>
      <c r="AO279" s="28" t="str">
        <f t="shared" ca="1" si="96"/>
        <v/>
      </c>
      <c r="AP279" s="29" t="str">
        <f t="shared" si="97"/>
        <v/>
      </c>
      <c r="AQ279" s="29" t="str">
        <f t="shared" si="98"/>
        <v/>
      </c>
      <c r="AR279" s="29" t="str">
        <f t="shared" si="99"/>
        <v/>
      </c>
      <c r="AS279" s="30" t="str">
        <f t="shared" si="100"/>
        <v/>
      </c>
      <c r="AT279" s="6"/>
      <c r="AU279" s="20"/>
      <c r="AV279" s="20"/>
      <c r="AW279" s="44">
        <f t="shared" si="90"/>
        <v>12</v>
      </c>
      <c r="AX279" s="35" t="e">
        <f t="shared" si="91"/>
        <v>#N/A</v>
      </c>
      <c r="AY279" s="35" t="e" cm="1">
        <f t="array" ref="AY279">_xlfn.XMATCH(1,IF(IF((AU279=$DP$24:$EO$24)=TRUE,1,0)+IF((AV279=$DP$25:$EO$25)=TRUE,1,0)=2,1,0))</f>
        <v>#N/A</v>
      </c>
      <c r="AZ279" s="35" t="str" cm="1">
        <f t="array" aca="1" ref="AZ279:BD279" ca="1">AJ279:AN279</f>
        <v/>
      </c>
      <c r="BA279" s="35" t="str">
        <f ca="1"/>
        <v/>
      </c>
      <c r="BB279" s="35" t="str">
        <f ca="1"/>
        <v/>
      </c>
      <c r="BC279" s="35" t="str">
        <f ca="1"/>
        <v/>
      </c>
      <c r="BD279" s="35" t="str">
        <f ca="1"/>
        <v/>
      </c>
      <c r="BE279" s="35">
        <f t="shared" si="92"/>
        <v>0</v>
      </c>
      <c r="BF279" s="35" t="e" cm="1">
        <f t="array" ref="BF279">IF(AND(BE279=1,AX279&lt;&gt;1),VLOOKUP(E279,변환표준점수!$H$8:$O$60,_xlfn.XMATCH('표점 계산기'!$AU279,변환표준점수!$I$6:$O$6)+1,FALSE),IF(AND($E279=0,$DW$4=1),INDEX($CQ$7:$CQ$73,SUM(IF(AO279=$CY$7:$CY$59,ROW($A$1:$A$50),0))),IF(AND($E279&lt;&gt;0,$DW$4&lt;&gt;1),INDEX($CM$7:$CM$73,SUM(IF(AO279=$CU$7:$CU$59,ROW($A$1:$A$50),0))),AO279:AS279)))</f>
        <v>#N/A</v>
      </c>
      <c r="BG279" s="35"/>
      <c r="BH279" s="35"/>
      <c r="BI279" s="35"/>
      <c r="BJ279" s="35"/>
      <c r="BK279" s="35" t="e">
        <f>VLOOKUP(G279,변환표준점수!$X$8:$AM$16,_xlfn.XMATCH(AU279,변환표준점수!$Y$5:$AM$5)+IF(OR(AW279=6,AW279=7,AW279=10,AW279=11),IF(AX279=1,0,1),0)+1,FALSE)</f>
        <v>#N/A</v>
      </c>
      <c r="BL279" s="35" t="e">
        <f>VLOOKUP(H279,변환표준점수!$AO$8:$BE$16,_xlfn.XMATCH(AU279,변환표준점수!$AP$5:$BE$5)+IF(OR(AW279=3,AW279=6,AW279=8,AW279=9,AW279=10),IF(AX279=1,0,1),0)+1,FALSE)</f>
        <v>#N/A</v>
      </c>
      <c r="BM279" s="35" t="e">
        <f>IF(I279=0,VLOOKUP(K279,변환표준점수!$BU$8:$CF$62,'표점 계산기'!$AW279+1,FALSE),VLOOKUP(I279,변환표준점수!$BH$8:$BS$62,'표점 계산기'!$AW279+1,FALSE))</f>
        <v>#N/A</v>
      </c>
      <c r="BN279" s="35" t="e">
        <f>IF(J279=0,VLOOKUP(L279,변환표준점수!$BU$8:$CF$62,'표점 계산기'!$AW279+1,FALSE),VLOOKUP(J279,변환표준점수!$BH$8:$BS$62,'표점 계산기'!$AW279+1,FALSE))</f>
        <v>#N/A</v>
      </c>
      <c r="BO279" s="35" cm="1">
        <f t="array" ref="BO279">IF(M279=0,0,IF(OR(AW279=3,AW279=4),0,IF(AW279=1,INDEX($DI$7:$DI$15,SUM(IF(M279&lt;$DH$7:$DH$15=TRUE,1,0))+1),VLOOKUP(M279,변환표준점수!$BH$8:$BS$62,'표점 계산기'!AW279+1,FALSE))))</f>
        <v>0</v>
      </c>
      <c r="BP279" s="35" t="e" cm="1">
        <f t="array" ref="BP279">INDEX($DP$24:$EO$31,COLUMN(C274),$AY279)</f>
        <v>#N/A</v>
      </c>
      <c r="BQ279" s="35" t="e" cm="1">
        <f t="array" ref="BQ279">INDEX($DP$24:$EO$31,COLUMN(D274),$AY279)</f>
        <v>#N/A</v>
      </c>
      <c r="BR279" s="35" t="e" cm="1">
        <f t="array" ref="BR279">INDEX($DP$24:$EO$31,COLUMN(E274),$AY279)</f>
        <v>#N/A</v>
      </c>
      <c r="BS279" s="35" t="e" cm="1">
        <f t="array" ref="BS279">INDEX($DP$24:$EO$31,COLUMN(F274),$AY279)</f>
        <v>#N/A</v>
      </c>
      <c r="BT279" s="35" t="e" cm="1">
        <f t="array" ref="BT279">INDEX($DP$24:$EO$31,COLUMN(G274),$AY279)</f>
        <v>#N/A</v>
      </c>
      <c r="BU279" s="35" t="e" cm="1">
        <f t="array" ref="BU279">INDEX($DP$24:$EO$31,COLUMN(H274),$AY279)</f>
        <v>#N/A</v>
      </c>
      <c r="BV279" s="59" t="str" cm="1">
        <f t="array" aca="1" ref="BV279:BZ279" ca="1">IFERROR(ROUND(IF(IFERROR(BF279:BJ279/BF279:BJ279,0)=1,(IFERROR(AZ279:BD279*BP279,0)+IFERROR(BF279:BJ279*BQ279,0)+(SUM(BM279:BO279)-MIN(BM279:BO279))*BR279+BK279*BS279+BL279*BT279)*BU279+BK279*(1-BS279)+BL279*(1-BT279)+IF(AW279=1,BO279,0),""),2),"")</f>
        <v/>
      </c>
      <c r="BW279" s="48" t="str">
        <f ca="1"/>
        <v/>
      </c>
      <c r="BX279" s="48" t="str">
        <f ca="1"/>
        <v/>
      </c>
      <c r="BY279" s="48" t="str">
        <f ca="1"/>
        <v/>
      </c>
      <c r="BZ279" s="60" t="str">
        <f ca="1"/>
        <v/>
      </c>
      <c r="CA279" s="6"/>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6"/>
      <c r="DV279" s="6"/>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row>
    <row r="280" spans="1:162" x14ac:dyDescent="0.3">
      <c r="A280" s="5"/>
      <c r="B280" s="17" t="str">
        <f t="shared" si="94"/>
        <v/>
      </c>
      <c r="C280" s="23"/>
      <c r="D280" s="23"/>
      <c r="E280" s="23"/>
      <c r="F280" s="23"/>
      <c r="G280" s="23"/>
      <c r="H280" s="24"/>
      <c r="I280" s="24"/>
      <c r="J280" s="24"/>
      <c r="K280" s="24"/>
      <c r="L280" s="24"/>
      <c r="M280" s="24"/>
      <c r="N280" s="23"/>
      <c r="O280" s="24"/>
      <c r="P280" s="6"/>
      <c r="Q280" s="65">
        <f t="shared" si="95"/>
        <v>1</v>
      </c>
      <c r="R280" s="6" t="e">
        <f t="shared" si="101"/>
        <v>#N/A</v>
      </c>
      <c r="S280" s="6" t="e">
        <f t="shared" si="102"/>
        <v>#N/A</v>
      </c>
      <c r="T280" s="6" t="e">
        <f t="shared" si="103"/>
        <v>#N/A</v>
      </c>
      <c r="U280" s="6" t="e">
        <f t="shared" si="104"/>
        <v>#N/A</v>
      </c>
      <c r="V280" s="8" cm="1">
        <f t="array" ref="V280">IF(M280=0,0,IF(OR($DV$4=3,$DV$4=4),0,IF($DV$4=1,INDEX($DI$7:$DI$15,SUM(IF(M280&lt;$DH$7:$DH$15=TRUE,1,0))+1),VLOOKUP(M280,$DK$7:$DL$107,2,FALSE))))</f>
        <v>0</v>
      </c>
      <c r="W280" s="6" t="e">
        <f t="shared" si="93"/>
        <v>#N/A</v>
      </c>
      <c r="X280" s="65" cm="1">
        <f t="array" aca="1" ref="X280" ca="1">SUM(IF((IF(E280=0,INDIRECT(_xlfn.CONCAT($CQ$1,MATCH(F280,$CP$7:$CP$100,0)+6)):INDIRECT(_xlfn.CONCAT($CQ$1,MATCH(F280,$CP$7:$CP$100,0)+6+SUM(IF((F280=$CP$7:$CP$59)=TRUE,1,0))-1)),INDIRECT(_xlfn.CONCAT($CM$1,MATCH(E280,$CL$7:$CL$100,0)+6)):INDIRECT(_xlfn.CONCAT($CM$1,MATCH(E280,$CL$7:$CL$100,0)+6+SUM(IF((E280=$CL$7:$CL$59)=TRUE,1,0))-1)))*$S$3*$Q280)=0,0,1))</f>
        <v>2</v>
      </c>
      <c r="Y280" s="65" t="e" cm="1">
        <f t="array" aca="1" ref="Y280" ca="1">SUM(IF((TRANSPOSE(MMULT(MMULT(_xlfn.MUNIT(X280),IF(ROUND(MMULT(IF(E280=0,INDIRECT(_xlfn.CONCAT($CQ$1,MATCH(F280,$CP$7:$CP$100,0)+6)):INDIRECT(_xlfn.CONCAT($CQ$1,MATCH(F280,$CP$7:$CP$100,0)+6+SUM(IF((F280=$CP$7:$CP$59)=TRUE,1,0))-1)),INDIRECT(_xlfn.CONCAT($CM$1,MATCH(E280,$CL$7:$CL$100,0)+6)):INDIRECT(_xlfn.CONCAT($CM$1,MATCH(E280,$CL$7:$CL$100,0)+6+SUM(IF((E280=$CL$7:$CL$59)=TRUE,1,0))-1)))*$S$3*$Q280,1/TRANSPOSE(W280-INDIRECT(_xlfn.CONCAT($CI$1,MATCH(D280,$CH$7:$CH$100,0)+6)):INDIRECT(_xlfn.CONCAT($CI$1,MATCH(D280,$CH$7:$CH$100,0)+6+SUM(IF((D280=$CH$7:$CH$59)=TRUE,1,0))-1))*$R$3)),1)=1,1,0)),W280-INDIRECT(_xlfn.CONCAT($CI$1,MATCH(D280,$CH$7:$CH$100,0)+6)):INDIRECT(_xlfn.CONCAT($CI$1,MATCH(D280,$CH$7:$CH$100,0)+6+SUM(IF((D280=$CH$7:$CH$59)=TRUE,1,0))-1))*$R$3)))=0,0,1))</f>
        <v>#N/A</v>
      </c>
      <c r="Z280" s="65"/>
      <c r="AA280" s="65" t="str" cm="1">
        <f t="array" aca="1" ref="AA280" ca="1">IFERROR(ROUND(IF(_xlfn._xlws.SORT(TRANSPOSE(MMULT(MMULT(_xlfn.MUNIT(X280),IF(ROUND(MMULT(IF(E280=0,IF($DW$4=1,INDIRECT(_xlfn.CONCAT($CY$1,MATCH(F280,$CX$7:$CX$100,0)+6)):INDIRECT(_xlfn.CONCAT($CY$1,MATCH(F280,$CX$7:$CX$100,0)+6+SUM(IF((F280=$CX$7:$CX$59)=TRUE,1,0))-1)),INDIRECT(_xlfn.CONCAT($CQ$1,MATCH(F280,$CP$7:$CP$100,0)+6)):INDIRECT(_xlfn.CONCAT($CQ$1,MATCH(F280,$CP$7:$CP$100,0)+6+SUM(IF((F280=$CP$7:$CP$59)=TRUE,1,0))-1))),IF(OR($DW$4=2,$DW$4=3),INDIRECT(_xlfn.CONCAT($CU$1,MATCH(E280,$CT$7:$CT$100,0)+6)):INDIRECT(_xlfn.CONCAT($CU$1,MATCH(E280,$CT$7:$CT$100,0)+6+SUM(IF((E280=$CT$7:$CT$59)=TRUE,1,0))-1)),INDIRECT(_xlfn.CONCAT($CM$1,MATCH(E280,$CL$7:$CL$100,0)+6)):INDIRECT(_xlfn.CONCAT($CM$1,MATCH(E280,$CL$7:$CL$100,0)+6+SUM(IF((E280=$CL$7:$CL$59)=TRUE,1,0))-1))))*$S$3*IF(AND($DV$4=4,F280=0),1.1,1),1/TRANSPOSE(W280-INDIRECT(_xlfn.CONCAT($CI$1,MATCH(D280,$CH$7:$CH$100,0)+6)):INDIRECT(_xlfn.CONCAT($CI$1,MATCH(D280,$CH$7:$CH$100,0)+6+SUM(IF((D280=$CH$7:$CH$59)=TRUE,1,0))-1))*$R$3)),3)=1,1,0)),W280-INDIRECT(_xlfn.CONCAT($CI$1,MATCH(D280,$CH$7:$CH$100,0)+6)):INDIRECT(_xlfn.CONCAT($CI$1,MATCH(D280,$CH$7:$CH$100,0)+6+SUM(IF((D280=$CH$7:$CH$59)=TRUE,1,0))-1))*$R$3))/($S$3*$Q280),1,-1,TRUE)=0,"",_xlfn._xlws.SORT(TRANSPOSE(MMULT(MMULT(_xlfn.MUNIT(X280),IF(ROUND(MMULT(IF(E280=0,IF($DW$4=1,INDIRECT(_xlfn.CONCAT($CY$1,MATCH(F280,$CX$7:$CX$100,0)+6)):INDIRECT(_xlfn.CONCAT($CY$1,MATCH(F280,$CX$7:$CX$100,0)+6+SUM(IF((F280=$CX$7:$CX$59)=TRUE,1,0))-1)),INDIRECT(_xlfn.CONCAT($CQ$1,MATCH(F280,$CP$7:$CP$100,0)+6)):INDIRECT(_xlfn.CONCAT($CQ$1,MATCH(F280,$CP$7:$CP$100,0)+6+SUM(IF((F280=$CP$7:$CP$59)=TRUE,1,0))-1))),IF(OR($DW$4=2,$DW$4=3),INDIRECT(_xlfn.CONCAT($CU$1,MATCH(E280,$CT$7:$CT$100,0)+6)):INDIRECT(_xlfn.CONCAT($CU$1,MATCH(E280,$CT$7:$CT$100,0)+6+SUM(IF((E280=$CT$7:$CT$59)=TRUE,1,0))-1)),INDIRECT(_xlfn.CONCAT($CM$1,MATCH(E280,$CL$7:$CL$100,0)+6)):INDIRECT(_xlfn.CONCAT($CM$1,MATCH(E280,$CL$7:$CL$100,0)+6+SUM(IF((E280=$CL$7:$CL$59)=TRUE,1,0))-1))))*$S$3*IF(AND($DV$4=4,F280=0),1.1,1),1/TRANSPOSE(W280-INDIRECT(_xlfn.CONCAT($CI$1,MATCH(D280,$CH$7:$CH$100,0)+6)):INDIRECT(_xlfn.CONCAT($CI$1,MATCH(D280,$CH$7:$CH$100,0)+6+SUM(IF((D280=$CH$7:$CH$59)=TRUE,1,0))-1))*$R$3)),3)=1,1,0)),W280-INDIRECT(_xlfn.CONCAT($CI$1,MATCH(D280,$CH$7:$CH$100,0)+6)):INDIRECT(_xlfn.CONCAT($CI$1,MATCH(D280,$CH$7:$CH$100,0)+6+SUM(IF((D280=$CH$7:$CH$59)=TRUE,1,0))-1))*$R$3))/($S$3*$Q280),1,-1,TRUE)),1),"")</f>
        <v/>
      </c>
      <c r="AB280" s="65"/>
      <c r="AC280" s="65"/>
      <c r="AD280" s="65"/>
      <c r="AE280" s="65"/>
      <c r="AF280" s="65"/>
      <c r="AG280" s="65"/>
      <c r="AH280" s="65"/>
      <c r="AI280" s="6"/>
      <c r="AJ280" s="28" t="str">
        <f t="shared" ca="1" si="105"/>
        <v/>
      </c>
      <c r="AK280" s="29" t="str">
        <f t="shared" si="106"/>
        <v/>
      </c>
      <c r="AL280" s="29" t="str">
        <f t="shared" si="107"/>
        <v/>
      </c>
      <c r="AM280" s="29" t="str">
        <f t="shared" si="108"/>
        <v/>
      </c>
      <c r="AN280" s="112" t="str">
        <f t="shared" si="109"/>
        <v/>
      </c>
      <c r="AO280" s="28" t="str">
        <f t="shared" ca="1" si="96"/>
        <v/>
      </c>
      <c r="AP280" s="29" t="str">
        <f t="shared" si="97"/>
        <v/>
      </c>
      <c r="AQ280" s="29" t="str">
        <f t="shared" si="98"/>
        <v/>
      </c>
      <c r="AR280" s="29" t="str">
        <f t="shared" si="99"/>
        <v/>
      </c>
      <c r="AS280" s="30" t="str">
        <f t="shared" si="100"/>
        <v/>
      </c>
      <c r="AT280" s="6"/>
      <c r="AU280" s="20"/>
      <c r="AV280" s="20"/>
      <c r="AW280" s="44">
        <f t="shared" si="90"/>
        <v>12</v>
      </c>
      <c r="AX280" s="35" t="e">
        <f t="shared" si="91"/>
        <v>#N/A</v>
      </c>
      <c r="AY280" s="35" t="e" cm="1">
        <f t="array" ref="AY280">_xlfn.XMATCH(1,IF(IF((AU280=$DP$24:$EO$24)=TRUE,1,0)+IF((AV280=$DP$25:$EO$25)=TRUE,1,0)=2,1,0))</f>
        <v>#N/A</v>
      </c>
      <c r="AZ280" s="35" t="str" cm="1">
        <f t="array" aca="1" ref="AZ280:BD280" ca="1">AJ280:AN280</f>
        <v/>
      </c>
      <c r="BA280" s="35" t="str">
        <f ca="1"/>
        <v/>
      </c>
      <c r="BB280" s="35" t="str">
        <f ca="1"/>
        <v/>
      </c>
      <c r="BC280" s="35" t="str">
        <f ca="1"/>
        <v/>
      </c>
      <c r="BD280" s="35" t="str">
        <f ca="1"/>
        <v/>
      </c>
      <c r="BE280" s="35">
        <f t="shared" si="92"/>
        <v>0</v>
      </c>
      <c r="BF280" s="35" t="e" cm="1">
        <f t="array" ref="BF280">IF(AND(BE280=1,AX280&lt;&gt;1),VLOOKUP(E280,변환표준점수!$H$8:$O$60,_xlfn.XMATCH('표점 계산기'!$AU280,변환표준점수!$I$6:$O$6)+1,FALSE),IF(AND($E280=0,$DW$4=1),INDEX($CQ$7:$CQ$73,SUM(IF(AO280=$CY$7:$CY$59,ROW($A$1:$A$50),0))),IF(AND($E280&lt;&gt;0,$DW$4&lt;&gt;1),INDEX($CM$7:$CM$73,SUM(IF(AO280=$CU$7:$CU$59,ROW($A$1:$A$50),0))),AO280:AS280)))</f>
        <v>#N/A</v>
      </c>
      <c r="BG280" s="35"/>
      <c r="BH280" s="35"/>
      <c r="BI280" s="35"/>
      <c r="BJ280" s="35"/>
      <c r="BK280" s="35" t="e">
        <f>VLOOKUP(G280,변환표준점수!$X$8:$AM$16,_xlfn.XMATCH(AU280,변환표준점수!$Y$5:$AM$5)+IF(OR(AW280=6,AW280=7,AW280=10,AW280=11),IF(AX280=1,0,1),0)+1,FALSE)</f>
        <v>#N/A</v>
      </c>
      <c r="BL280" s="35" t="e">
        <f>VLOOKUP(H280,변환표준점수!$AO$8:$BE$16,_xlfn.XMATCH(AU280,변환표준점수!$AP$5:$BE$5)+IF(OR(AW280=3,AW280=6,AW280=8,AW280=9,AW280=10),IF(AX280=1,0,1),0)+1,FALSE)</f>
        <v>#N/A</v>
      </c>
      <c r="BM280" s="35" t="e">
        <f>IF(I280=0,VLOOKUP(K280,변환표준점수!$BU$8:$CF$62,'표점 계산기'!$AW280+1,FALSE),VLOOKUP(I280,변환표준점수!$BH$8:$BS$62,'표점 계산기'!$AW280+1,FALSE))</f>
        <v>#N/A</v>
      </c>
      <c r="BN280" s="35" t="e">
        <f>IF(J280=0,VLOOKUP(L280,변환표준점수!$BU$8:$CF$62,'표점 계산기'!$AW280+1,FALSE),VLOOKUP(J280,변환표준점수!$BH$8:$BS$62,'표점 계산기'!$AW280+1,FALSE))</f>
        <v>#N/A</v>
      </c>
      <c r="BO280" s="35" cm="1">
        <f t="array" ref="BO280">IF(M280=0,0,IF(OR(AW280=3,AW280=4),0,IF(AW280=1,INDEX($DI$7:$DI$15,SUM(IF(M280&lt;$DH$7:$DH$15=TRUE,1,0))+1),VLOOKUP(M280,변환표준점수!$BH$8:$BS$62,'표점 계산기'!AW280+1,FALSE))))</f>
        <v>0</v>
      </c>
      <c r="BP280" s="35" t="e" cm="1">
        <f t="array" ref="BP280">INDEX($DP$24:$EO$31,COLUMN(C275),$AY280)</f>
        <v>#N/A</v>
      </c>
      <c r="BQ280" s="35" t="e" cm="1">
        <f t="array" ref="BQ280">INDEX($DP$24:$EO$31,COLUMN(D275),$AY280)</f>
        <v>#N/A</v>
      </c>
      <c r="BR280" s="35" t="e" cm="1">
        <f t="array" ref="BR280">INDEX($DP$24:$EO$31,COLUMN(E275),$AY280)</f>
        <v>#N/A</v>
      </c>
      <c r="BS280" s="35" t="e" cm="1">
        <f t="array" ref="BS280">INDEX($DP$24:$EO$31,COLUMN(F275),$AY280)</f>
        <v>#N/A</v>
      </c>
      <c r="BT280" s="35" t="e" cm="1">
        <f t="array" ref="BT280">INDEX($DP$24:$EO$31,COLUMN(G275),$AY280)</f>
        <v>#N/A</v>
      </c>
      <c r="BU280" s="35" t="e" cm="1">
        <f t="array" ref="BU280">INDEX($DP$24:$EO$31,COLUMN(H275),$AY280)</f>
        <v>#N/A</v>
      </c>
      <c r="BV280" s="59" t="str" cm="1">
        <f t="array" aca="1" ref="BV280:BZ280" ca="1">IFERROR(ROUND(IF(IFERROR(BF280:BJ280/BF280:BJ280,0)=1,(IFERROR(AZ280:BD280*BP280,0)+IFERROR(BF280:BJ280*BQ280,0)+(SUM(BM280:BO280)-MIN(BM280:BO280))*BR280+BK280*BS280+BL280*BT280)*BU280+BK280*(1-BS280)+BL280*(1-BT280)+IF(AW280=1,BO280,0),""),2),"")</f>
        <v/>
      </c>
      <c r="BW280" s="48" t="str">
        <f ca="1"/>
        <v/>
      </c>
      <c r="BX280" s="48" t="str">
        <f ca="1"/>
        <v/>
      </c>
      <c r="BY280" s="48" t="str">
        <f ca="1"/>
        <v/>
      </c>
      <c r="BZ280" s="60" t="str">
        <f ca="1"/>
        <v/>
      </c>
      <c r="CA280" s="6"/>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6"/>
      <c r="DV280" s="6"/>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row>
    <row r="281" spans="1:162" x14ac:dyDescent="0.3">
      <c r="A281" s="5"/>
      <c r="B281" s="17" t="str">
        <f t="shared" si="94"/>
        <v/>
      </c>
      <c r="C281" s="23"/>
      <c r="D281" s="23"/>
      <c r="E281" s="23"/>
      <c r="F281" s="23"/>
      <c r="G281" s="23"/>
      <c r="H281" s="24"/>
      <c r="I281" s="24"/>
      <c r="J281" s="24"/>
      <c r="K281" s="24"/>
      <c r="L281" s="24"/>
      <c r="M281" s="24"/>
      <c r="N281" s="23"/>
      <c r="O281" s="24"/>
      <c r="P281" s="6"/>
      <c r="Q281" s="65">
        <f t="shared" si="95"/>
        <v>1</v>
      </c>
      <c r="R281" s="6" t="e">
        <f t="shared" si="101"/>
        <v>#N/A</v>
      </c>
      <c r="S281" s="6" t="e">
        <f t="shared" si="102"/>
        <v>#N/A</v>
      </c>
      <c r="T281" s="6" t="e">
        <f t="shared" si="103"/>
        <v>#N/A</v>
      </c>
      <c r="U281" s="6" t="e">
        <f t="shared" si="104"/>
        <v>#N/A</v>
      </c>
      <c r="V281" s="8" cm="1">
        <f t="array" ref="V281">IF(M281=0,0,IF(OR($DV$4=3,$DV$4=4),0,IF($DV$4=1,INDEX($DI$7:$DI$15,SUM(IF(M281&lt;$DH$7:$DH$15=TRUE,1,0))+1),VLOOKUP(M281,$DK$7:$DL$107,2,FALSE))))</f>
        <v>0</v>
      </c>
      <c r="W281" s="6" t="e">
        <f t="shared" si="93"/>
        <v>#N/A</v>
      </c>
      <c r="X281" s="65" cm="1">
        <f t="array" aca="1" ref="X281" ca="1">SUM(IF((IF(E281=0,INDIRECT(_xlfn.CONCAT($CQ$1,MATCH(F281,$CP$7:$CP$100,0)+6)):INDIRECT(_xlfn.CONCAT($CQ$1,MATCH(F281,$CP$7:$CP$100,0)+6+SUM(IF((F281=$CP$7:$CP$59)=TRUE,1,0))-1)),INDIRECT(_xlfn.CONCAT($CM$1,MATCH(E281,$CL$7:$CL$100,0)+6)):INDIRECT(_xlfn.CONCAT($CM$1,MATCH(E281,$CL$7:$CL$100,0)+6+SUM(IF((E281=$CL$7:$CL$59)=TRUE,1,0))-1)))*$S$3*$Q281)=0,0,1))</f>
        <v>2</v>
      </c>
      <c r="Y281" s="65" t="e" cm="1">
        <f t="array" aca="1" ref="Y281" ca="1">SUM(IF((TRANSPOSE(MMULT(MMULT(_xlfn.MUNIT(X281),IF(ROUND(MMULT(IF(E281=0,INDIRECT(_xlfn.CONCAT($CQ$1,MATCH(F281,$CP$7:$CP$100,0)+6)):INDIRECT(_xlfn.CONCAT($CQ$1,MATCH(F281,$CP$7:$CP$100,0)+6+SUM(IF((F281=$CP$7:$CP$59)=TRUE,1,0))-1)),INDIRECT(_xlfn.CONCAT($CM$1,MATCH(E281,$CL$7:$CL$100,0)+6)):INDIRECT(_xlfn.CONCAT($CM$1,MATCH(E281,$CL$7:$CL$100,0)+6+SUM(IF((E281=$CL$7:$CL$59)=TRUE,1,0))-1)))*$S$3*$Q281,1/TRANSPOSE(W281-INDIRECT(_xlfn.CONCAT($CI$1,MATCH(D281,$CH$7:$CH$100,0)+6)):INDIRECT(_xlfn.CONCAT($CI$1,MATCH(D281,$CH$7:$CH$100,0)+6+SUM(IF((D281=$CH$7:$CH$59)=TRUE,1,0))-1))*$R$3)),1)=1,1,0)),W281-INDIRECT(_xlfn.CONCAT($CI$1,MATCH(D281,$CH$7:$CH$100,0)+6)):INDIRECT(_xlfn.CONCAT($CI$1,MATCH(D281,$CH$7:$CH$100,0)+6+SUM(IF((D281=$CH$7:$CH$59)=TRUE,1,0))-1))*$R$3)))=0,0,1))</f>
        <v>#N/A</v>
      </c>
      <c r="Z281" s="65"/>
      <c r="AA281" s="65" t="str" cm="1">
        <f t="array" aca="1" ref="AA281" ca="1">IFERROR(ROUND(IF(_xlfn._xlws.SORT(TRANSPOSE(MMULT(MMULT(_xlfn.MUNIT(X281),IF(ROUND(MMULT(IF(E281=0,IF($DW$4=1,INDIRECT(_xlfn.CONCAT($CY$1,MATCH(F281,$CX$7:$CX$100,0)+6)):INDIRECT(_xlfn.CONCAT($CY$1,MATCH(F281,$CX$7:$CX$100,0)+6+SUM(IF((F281=$CX$7:$CX$59)=TRUE,1,0))-1)),INDIRECT(_xlfn.CONCAT($CQ$1,MATCH(F281,$CP$7:$CP$100,0)+6)):INDIRECT(_xlfn.CONCAT($CQ$1,MATCH(F281,$CP$7:$CP$100,0)+6+SUM(IF((F281=$CP$7:$CP$59)=TRUE,1,0))-1))),IF(OR($DW$4=2,$DW$4=3),INDIRECT(_xlfn.CONCAT($CU$1,MATCH(E281,$CT$7:$CT$100,0)+6)):INDIRECT(_xlfn.CONCAT($CU$1,MATCH(E281,$CT$7:$CT$100,0)+6+SUM(IF((E281=$CT$7:$CT$59)=TRUE,1,0))-1)),INDIRECT(_xlfn.CONCAT($CM$1,MATCH(E281,$CL$7:$CL$100,0)+6)):INDIRECT(_xlfn.CONCAT($CM$1,MATCH(E281,$CL$7:$CL$100,0)+6+SUM(IF((E281=$CL$7:$CL$59)=TRUE,1,0))-1))))*$S$3*IF(AND($DV$4=4,F281=0),1.1,1),1/TRANSPOSE(W281-INDIRECT(_xlfn.CONCAT($CI$1,MATCH(D281,$CH$7:$CH$100,0)+6)):INDIRECT(_xlfn.CONCAT($CI$1,MATCH(D281,$CH$7:$CH$100,0)+6+SUM(IF((D281=$CH$7:$CH$59)=TRUE,1,0))-1))*$R$3)),3)=1,1,0)),W281-INDIRECT(_xlfn.CONCAT($CI$1,MATCH(D281,$CH$7:$CH$100,0)+6)):INDIRECT(_xlfn.CONCAT($CI$1,MATCH(D281,$CH$7:$CH$100,0)+6+SUM(IF((D281=$CH$7:$CH$59)=TRUE,1,0))-1))*$R$3))/($S$3*$Q281),1,-1,TRUE)=0,"",_xlfn._xlws.SORT(TRANSPOSE(MMULT(MMULT(_xlfn.MUNIT(X281),IF(ROUND(MMULT(IF(E281=0,IF($DW$4=1,INDIRECT(_xlfn.CONCAT($CY$1,MATCH(F281,$CX$7:$CX$100,0)+6)):INDIRECT(_xlfn.CONCAT($CY$1,MATCH(F281,$CX$7:$CX$100,0)+6+SUM(IF((F281=$CX$7:$CX$59)=TRUE,1,0))-1)),INDIRECT(_xlfn.CONCAT($CQ$1,MATCH(F281,$CP$7:$CP$100,0)+6)):INDIRECT(_xlfn.CONCAT($CQ$1,MATCH(F281,$CP$7:$CP$100,0)+6+SUM(IF((F281=$CP$7:$CP$59)=TRUE,1,0))-1))),IF(OR($DW$4=2,$DW$4=3),INDIRECT(_xlfn.CONCAT($CU$1,MATCH(E281,$CT$7:$CT$100,0)+6)):INDIRECT(_xlfn.CONCAT($CU$1,MATCH(E281,$CT$7:$CT$100,0)+6+SUM(IF((E281=$CT$7:$CT$59)=TRUE,1,0))-1)),INDIRECT(_xlfn.CONCAT($CM$1,MATCH(E281,$CL$7:$CL$100,0)+6)):INDIRECT(_xlfn.CONCAT($CM$1,MATCH(E281,$CL$7:$CL$100,0)+6+SUM(IF((E281=$CL$7:$CL$59)=TRUE,1,0))-1))))*$S$3*IF(AND($DV$4=4,F281=0),1.1,1),1/TRANSPOSE(W281-INDIRECT(_xlfn.CONCAT($CI$1,MATCH(D281,$CH$7:$CH$100,0)+6)):INDIRECT(_xlfn.CONCAT($CI$1,MATCH(D281,$CH$7:$CH$100,0)+6+SUM(IF((D281=$CH$7:$CH$59)=TRUE,1,0))-1))*$R$3)),3)=1,1,0)),W281-INDIRECT(_xlfn.CONCAT($CI$1,MATCH(D281,$CH$7:$CH$100,0)+6)):INDIRECT(_xlfn.CONCAT($CI$1,MATCH(D281,$CH$7:$CH$100,0)+6+SUM(IF((D281=$CH$7:$CH$59)=TRUE,1,0))-1))*$R$3))/($S$3*$Q281),1,-1,TRUE)),1),"")</f>
        <v/>
      </c>
      <c r="AB281" s="65"/>
      <c r="AC281" s="65"/>
      <c r="AD281" s="65"/>
      <c r="AE281" s="65"/>
      <c r="AF281" s="65"/>
      <c r="AG281" s="65"/>
      <c r="AH281" s="65"/>
      <c r="AI281" s="6"/>
      <c r="AJ281" s="28" t="str">
        <f t="shared" ca="1" si="105"/>
        <v/>
      </c>
      <c r="AK281" s="29" t="str">
        <f t="shared" si="106"/>
        <v/>
      </c>
      <c r="AL281" s="29" t="str">
        <f t="shared" si="107"/>
        <v/>
      </c>
      <c r="AM281" s="29" t="str">
        <f t="shared" si="108"/>
        <v/>
      </c>
      <c r="AN281" s="112" t="str">
        <f t="shared" si="109"/>
        <v/>
      </c>
      <c r="AO281" s="28" t="str">
        <f t="shared" ca="1" si="96"/>
        <v/>
      </c>
      <c r="AP281" s="29" t="str">
        <f t="shared" si="97"/>
        <v/>
      </c>
      <c r="AQ281" s="29" t="str">
        <f t="shared" si="98"/>
        <v/>
      </c>
      <c r="AR281" s="29" t="str">
        <f t="shared" si="99"/>
        <v/>
      </c>
      <c r="AS281" s="30" t="str">
        <f t="shared" si="100"/>
        <v/>
      </c>
      <c r="AT281" s="6"/>
      <c r="AU281" s="20"/>
      <c r="AV281" s="20"/>
      <c r="AW281" s="44">
        <f t="shared" si="90"/>
        <v>12</v>
      </c>
      <c r="AX281" s="35" t="e">
        <f t="shared" si="91"/>
        <v>#N/A</v>
      </c>
      <c r="AY281" s="35" t="e" cm="1">
        <f t="array" ref="AY281">_xlfn.XMATCH(1,IF(IF((AU281=$DP$24:$EO$24)=TRUE,1,0)+IF((AV281=$DP$25:$EO$25)=TRUE,1,0)=2,1,0))</f>
        <v>#N/A</v>
      </c>
      <c r="AZ281" s="35" t="str" cm="1">
        <f t="array" aca="1" ref="AZ281:BD281" ca="1">AJ281:AN281</f>
        <v/>
      </c>
      <c r="BA281" s="35" t="str">
        <f ca="1"/>
        <v/>
      </c>
      <c r="BB281" s="35" t="str">
        <f ca="1"/>
        <v/>
      </c>
      <c r="BC281" s="35" t="str">
        <f ca="1"/>
        <v/>
      </c>
      <c r="BD281" s="35" t="str">
        <f ca="1"/>
        <v/>
      </c>
      <c r="BE281" s="35">
        <f t="shared" si="92"/>
        <v>0</v>
      </c>
      <c r="BF281" s="35" t="e" cm="1">
        <f t="array" ref="BF281">IF(AND(BE281=1,AX281&lt;&gt;1),VLOOKUP(E281,변환표준점수!$H$8:$O$60,_xlfn.XMATCH('표점 계산기'!$AU281,변환표준점수!$I$6:$O$6)+1,FALSE),IF(AND($E281=0,$DW$4=1),INDEX($CQ$7:$CQ$73,SUM(IF(AO281=$CY$7:$CY$59,ROW($A$1:$A$50),0))),IF(AND($E281&lt;&gt;0,$DW$4&lt;&gt;1),INDEX($CM$7:$CM$73,SUM(IF(AO281=$CU$7:$CU$59,ROW($A$1:$A$50),0))),AO281:AS281)))</f>
        <v>#N/A</v>
      </c>
      <c r="BG281" s="35"/>
      <c r="BH281" s="35"/>
      <c r="BI281" s="35"/>
      <c r="BJ281" s="35"/>
      <c r="BK281" s="35" t="e">
        <f>VLOOKUP(G281,변환표준점수!$X$8:$AM$16,_xlfn.XMATCH(AU281,변환표준점수!$Y$5:$AM$5)+IF(OR(AW281=6,AW281=7,AW281=10,AW281=11),IF(AX281=1,0,1),0)+1,FALSE)</f>
        <v>#N/A</v>
      </c>
      <c r="BL281" s="35" t="e">
        <f>VLOOKUP(H281,변환표준점수!$AO$8:$BE$16,_xlfn.XMATCH(AU281,변환표준점수!$AP$5:$BE$5)+IF(OR(AW281=3,AW281=6,AW281=8,AW281=9,AW281=10),IF(AX281=1,0,1),0)+1,FALSE)</f>
        <v>#N/A</v>
      </c>
      <c r="BM281" s="35" t="e">
        <f>IF(I281=0,VLOOKUP(K281,변환표준점수!$BU$8:$CF$62,'표점 계산기'!$AW281+1,FALSE),VLOOKUP(I281,변환표준점수!$BH$8:$BS$62,'표점 계산기'!$AW281+1,FALSE))</f>
        <v>#N/A</v>
      </c>
      <c r="BN281" s="35" t="e">
        <f>IF(J281=0,VLOOKUP(L281,변환표준점수!$BU$8:$CF$62,'표점 계산기'!$AW281+1,FALSE),VLOOKUP(J281,변환표준점수!$BH$8:$BS$62,'표점 계산기'!$AW281+1,FALSE))</f>
        <v>#N/A</v>
      </c>
      <c r="BO281" s="35" cm="1">
        <f t="array" ref="BO281">IF(M281=0,0,IF(OR(AW281=3,AW281=4),0,IF(AW281=1,INDEX($DI$7:$DI$15,SUM(IF(M281&lt;$DH$7:$DH$15=TRUE,1,0))+1),VLOOKUP(M281,변환표준점수!$BH$8:$BS$62,'표점 계산기'!AW281+1,FALSE))))</f>
        <v>0</v>
      </c>
      <c r="BP281" s="35" t="e" cm="1">
        <f t="array" ref="BP281">INDEX($DP$24:$EO$31,COLUMN(C276),$AY281)</f>
        <v>#N/A</v>
      </c>
      <c r="BQ281" s="35" t="e" cm="1">
        <f t="array" ref="BQ281">INDEX($DP$24:$EO$31,COLUMN(D276),$AY281)</f>
        <v>#N/A</v>
      </c>
      <c r="BR281" s="35" t="e" cm="1">
        <f t="array" ref="BR281">INDEX($DP$24:$EO$31,COLUMN(E276),$AY281)</f>
        <v>#N/A</v>
      </c>
      <c r="BS281" s="35" t="e" cm="1">
        <f t="array" ref="BS281">INDEX($DP$24:$EO$31,COLUMN(F276),$AY281)</f>
        <v>#N/A</v>
      </c>
      <c r="BT281" s="35" t="e" cm="1">
        <f t="array" ref="BT281">INDEX($DP$24:$EO$31,COLUMN(G276),$AY281)</f>
        <v>#N/A</v>
      </c>
      <c r="BU281" s="35" t="e" cm="1">
        <f t="array" ref="BU281">INDEX($DP$24:$EO$31,COLUMN(H276),$AY281)</f>
        <v>#N/A</v>
      </c>
      <c r="BV281" s="59" t="str" cm="1">
        <f t="array" aca="1" ref="BV281:BZ281" ca="1">IFERROR(ROUND(IF(IFERROR(BF281:BJ281/BF281:BJ281,0)=1,(IFERROR(AZ281:BD281*BP281,0)+IFERROR(BF281:BJ281*BQ281,0)+(SUM(BM281:BO281)-MIN(BM281:BO281))*BR281+BK281*BS281+BL281*BT281)*BU281+BK281*(1-BS281)+BL281*(1-BT281)+IF(AW281=1,BO281,0),""),2),"")</f>
        <v/>
      </c>
      <c r="BW281" s="48" t="str">
        <f ca="1"/>
        <v/>
      </c>
      <c r="BX281" s="48" t="str">
        <f ca="1"/>
        <v/>
      </c>
      <c r="BY281" s="48" t="str">
        <f ca="1"/>
        <v/>
      </c>
      <c r="BZ281" s="60" t="str">
        <f ca="1"/>
        <v/>
      </c>
      <c r="CA281" s="6"/>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6"/>
      <c r="DV281" s="6"/>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row>
    <row r="282" spans="1:162" x14ac:dyDescent="0.3">
      <c r="A282" s="5"/>
      <c r="B282" s="17" t="str">
        <f t="shared" si="94"/>
        <v/>
      </c>
      <c r="C282" s="23"/>
      <c r="D282" s="23"/>
      <c r="E282" s="23"/>
      <c r="F282" s="23"/>
      <c r="G282" s="23"/>
      <c r="H282" s="24"/>
      <c r="I282" s="24"/>
      <c r="J282" s="24"/>
      <c r="K282" s="24"/>
      <c r="L282" s="24"/>
      <c r="M282" s="24"/>
      <c r="N282" s="23"/>
      <c r="O282" s="24"/>
      <c r="P282" s="6"/>
      <c r="Q282" s="65">
        <f t="shared" si="95"/>
        <v>1</v>
      </c>
      <c r="R282" s="6" t="e">
        <f t="shared" si="101"/>
        <v>#N/A</v>
      </c>
      <c r="S282" s="6" t="e">
        <f t="shared" si="102"/>
        <v>#N/A</v>
      </c>
      <c r="T282" s="6" t="e">
        <f t="shared" si="103"/>
        <v>#N/A</v>
      </c>
      <c r="U282" s="6" t="e">
        <f t="shared" si="104"/>
        <v>#N/A</v>
      </c>
      <c r="V282" s="8" cm="1">
        <f t="array" ref="V282">IF(M282=0,0,IF(OR($DV$4=3,$DV$4=4),0,IF($DV$4=1,INDEX($DI$7:$DI$15,SUM(IF(M282&lt;$DH$7:$DH$15=TRUE,1,0))+1),VLOOKUP(M282,$DK$7:$DL$107,2,FALSE))))</f>
        <v>0</v>
      </c>
      <c r="W282" s="6" t="e">
        <f t="shared" si="93"/>
        <v>#N/A</v>
      </c>
      <c r="X282" s="65" cm="1">
        <f t="array" aca="1" ref="X282" ca="1">SUM(IF((IF(E282=0,INDIRECT(_xlfn.CONCAT($CQ$1,MATCH(F282,$CP$7:$CP$100,0)+6)):INDIRECT(_xlfn.CONCAT($CQ$1,MATCH(F282,$CP$7:$CP$100,0)+6+SUM(IF((F282=$CP$7:$CP$59)=TRUE,1,0))-1)),INDIRECT(_xlfn.CONCAT($CM$1,MATCH(E282,$CL$7:$CL$100,0)+6)):INDIRECT(_xlfn.CONCAT($CM$1,MATCH(E282,$CL$7:$CL$100,0)+6+SUM(IF((E282=$CL$7:$CL$59)=TRUE,1,0))-1)))*$S$3*$Q282)=0,0,1))</f>
        <v>2</v>
      </c>
      <c r="Y282" s="65" t="e" cm="1">
        <f t="array" aca="1" ref="Y282" ca="1">SUM(IF((TRANSPOSE(MMULT(MMULT(_xlfn.MUNIT(X282),IF(ROUND(MMULT(IF(E282=0,INDIRECT(_xlfn.CONCAT($CQ$1,MATCH(F282,$CP$7:$CP$100,0)+6)):INDIRECT(_xlfn.CONCAT($CQ$1,MATCH(F282,$CP$7:$CP$100,0)+6+SUM(IF((F282=$CP$7:$CP$59)=TRUE,1,0))-1)),INDIRECT(_xlfn.CONCAT($CM$1,MATCH(E282,$CL$7:$CL$100,0)+6)):INDIRECT(_xlfn.CONCAT($CM$1,MATCH(E282,$CL$7:$CL$100,0)+6+SUM(IF((E282=$CL$7:$CL$59)=TRUE,1,0))-1)))*$S$3*$Q282,1/TRANSPOSE(W282-INDIRECT(_xlfn.CONCAT($CI$1,MATCH(D282,$CH$7:$CH$100,0)+6)):INDIRECT(_xlfn.CONCAT($CI$1,MATCH(D282,$CH$7:$CH$100,0)+6+SUM(IF((D282=$CH$7:$CH$59)=TRUE,1,0))-1))*$R$3)),1)=1,1,0)),W282-INDIRECT(_xlfn.CONCAT($CI$1,MATCH(D282,$CH$7:$CH$100,0)+6)):INDIRECT(_xlfn.CONCAT($CI$1,MATCH(D282,$CH$7:$CH$100,0)+6+SUM(IF((D282=$CH$7:$CH$59)=TRUE,1,0))-1))*$R$3)))=0,0,1))</f>
        <v>#N/A</v>
      </c>
      <c r="Z282" s="65"/>
      <c r="AA282" s="65" t="str" cm="1">
        <f t="array" aca="1" ref="AA282" ca="1">IFERROR(ROUND(IF(_xlfn._xlws.SORT(TRANSPOSE(MMULT(MMULT(_xlfn.MUNIT(X282),IF(ROUND(MMULT(IF(E282=0,IF($DW$4=1,INDIRECT(_xlfn.CONCAT($CY$1,MATCH(F282,$CX$7:$CX$100,0)+6)):INDIRECT(_xlfn.CONCAT($CY$1,MATCH(F282,$CX$7:$CX$100,0)+6+SUM(IF((F282=$CX$7:$CX$59)=TRUE,1,0))-1)),INDIRECT(_xlfn.CONCAT($CQ$1,MATCH(F282,$CP$7:$CP$100,0)+6)):INDIRECT(_xlfn.CONCAT($CQ$1,MATCH(F282,$CP$7:$CP$100,0)+6+SUM(IF((F282=$CP$7:$CP$59)=TRUE,1,0))-1))),IF(OR($DW$4=2,$DW$4=3),INDIRECT(_xlfn.CONCAT($CU$1,MATCH(E282,$CT$7:$CT$100,0)+6)):INDIRECT(_xlfn.CONCAT($CU$1,MATCH(E282,$CT$7:$CT$100,0)+6+SUM(IF((E282=$CT$7:$CT$59)=TRUE,1,0))-1)),INDIRECT(_xlfn.CONCAT($CM$1,MATCH(E282,$CL$7:$CL$100,0)+6)):INDIRECT(_xlfn.CONCAT($CM$1,MATCH(E282,$CL$7:$CL$100,0)+6+SUM(IF((E282=$CL$7:$CL$59)=TRUE,1,0))-1))))*$S$3*IF(AND($DV$4=4,F282=0),1.1,1),1/TRANSPOSE(W282-INDIRECT(_xlfn.CONCAT($CI$1,MATCH(D282,$CH$7:$CH$100,0)+6)):INDIRECT(_xlfn.CONCAT($CI$1,MATCH(D282,$CH$7:$CH$100,0)+6+SUM(IF((D282=$CH$7:$CH$59)=TRUE,1,0))-1))*$R$3)),3)=1,1,0)),W282-INDIRECT(_xlfn.CONCAT($CI$1,MATCH(D282,$CH$7:$CH$100,0)+6)):INDIRECT(_xlfn.CONCAT($CI$1,MATCH(D282,$CH$7:$CH$100,0)+6+SUM(IF((D282=$CH$7:$CH$59)=TRUE,1,0))-1))*$R$3))/($S$3*$Q282),1,-1,TRUE)=0,"",_xlfn._xlws.SORT(TRANSPOSE(MMULT(MMULT(_xlfn.MUNIT(X282),IF(ROUND(MMULT(IF(E282=0,IF($DW$4=1,INDIRECT(_xlfn.CONCAT($CY$1,MATCH(F282,$CX$7:$CX$100,0)+6)):INDIRECT(_xlfn.CONCAT($CY$1,MATCH(F282,$CX$7:$CX$100,0)+6+SUM(IF((F282=$CX$7:$CX$59)=TRUE,1,0))-1)),INDIRECT(_xlfn.CONCAT($CQ$1,MATCH(F282,$CP$7:$CP$100,0)+6)):INDIRECT(_xlfn.CONCAT($CQ$1,MATCH(F282,$CP$7:$CP$100,0)+6+SUM(IF((F282=$CP$7:$CP$59)=TRUE,1,0))-1))),IF(OR($DW$4=2,$DW$4=3),INDIRECT(_xlfn.CONCAT($CU$1,MATCH(E282,$CT$7:$CT$100,0)+6)):INDIRECT(_xlfn.CONCAT($CU$1,MATCH(E282,$CT$7:$CT$100,0)+6+SUM(IF((E282=$CT$7:$CT$59)=TRUE,1,0))-1)),INDIRECT(_xlfn.CONCAT($CM$1,MATCH(E282,$CL$7:$CL$100,0)+6)):INDIRECT(_xlfn.CONCAT($CM$1,MATCH(E282,$CL$7:$CL$100,0)+6+SUM(IF((E282=$CL$7:$CL$59)=TRUE,1,0))-1))))*$S$3*IF(AND($DV$4=4,F282=0),1.1,1),1/TRANSPOSE(W282-INDIRECT(_xlfn.CONCAT($CI$1,MATCH(D282,$CH$7:$CH$100,0)+6)):INDIRECT(_xlfn.CONCAT($CI$1,MATCH(D282,$CH$7:$CH$100,0)+6+SUM(IF((D282=$CH$7:$CH$59)=TRUE,1,0))-1))*$R$3)),3)=1,1,0)),W282-INDIRECT(_xlfn.CONCAT($CI$1,MATCH(D282,$CH$7:$CH$100,0)+6)):INDIRECT(_xlfn.CONCAT($CI$1,MATCH(D282,$CH$7:$CH$100,0)+6+SUM(IF((D282=$CH$7:$CH$59)=TRUE,1,0))-1))*$R$3))/($S$3*$Q282),1,-1,TRUE)),1),"")</f>
        <v/>
      </c>
      <c r="AB282" s="65"/>
      <c r="AC282" s="65"/>
      <c r="AD282" s="65"/>
      <c r="AE282" s="65"/>
      <c r="AF282" s="65"/>
      <c r="AG282" s="65"/>
      <c r="AH282" s="65"/>
      <c r="AI282" s="6"/>
      <c r="AJ282" s="28" t="str">
        <f t="shared" ca="1" si="105"/>
        <v/>
      </c>
      <c r="AK282" s="29" t="str">
        <f t="shared" si="106"/>
        <v/>
      </c>
      <c r="AL282" s="29" t="str">
        <f t="shared" si="107"/>
        <v/>
      </c>
      <c r="AM282" s="29" t="str">
        <f t="shared" si="108"/>
        <v/>
      </c>
      <c r="AN282" s="112" t="str">
        <f t="shared" si="109"/>
        <v/>
      </c>
      <c r="AO282" s="28" t="str">
        <f t="shared" ca="1" si="96"/>
        <v/>
      </c>
      <c r="AP282" s="29" t="str">
        <f t="shared" si="97"/>
        <v/>
      </c>
      <c r="AQ282" s="29" t="str">
        <f t="shared" si="98"/>
        <v/>
      </c>
      <c r="AR282" s="29" t="str">
        <f t="shared" si="99"/>
        <v/>
      </c>
      <c r="AS282" s="30" t="str">
        <f t="shared" si="100"/>
        <v/>
      </c>
      <c r="AT282" s="6"/>
      <c r="AU282" s="20"/>
      <c r="AV282" s="20"/>
      <c r="AW282" s="44">
        <f t="shared" si="90"/>
        <v>12</v>
      </c>
      <c r="AX282" s="35" t="e">
        <f t="shared" si="91"/>
        <v>#N/A</v>
      </c>
      <c r="AY282" s="35" t="e" cm="1">
        <f t="array" ref="AY282">_xlfn.XMATCH(1,IF(IF((AU282=$DP$24:$EO$24)=TRUE,1,0)+IF((AV282=$DP$25:$EO$25)=TRUE,1,0)=2,1,0))</f>
        <v>#N/A</v>
      </c>
      <c r="AZ282" s="35" t="str" cm="1">
        <f t="array" aca="1" ref="AZ282:BD282" ca="1">AJ282:AN282</f>
        <v/>
      </c>
      <c r="BA282" s="35" t="str">
        <f ca="1"/>
        <v/>
      </c>
      <c r="BB282" s="35" t="str">
        <f ca="1"/>
        <v/>
      </c>
      <c r="BC282" s="35" t="str">
        <f ca="1"/>
        <v/>
      </c>
      <c r="BD282" s="35" t="str">
        <f ca="1"/>
        <v/>
      </c>
      <c r="BE282" s="35">
        <f t="shared" si="92"/>
        <v>0</v>
      </c>
      <c r="BF282" s="35" t="e" cm="1">
        <f t="array" ref="BF282">IF(AND(BE282=1,AX282&lt;&gt;1),VLOOKUP(E282,변환표준점수!$H$8:$O$60,_xlfn.XMATCH('표점 계산기'!$AU282,변환표준점수!$I$6:$O$6)+1,FALSE),IF(AND($E282=0,$DW$4=1),INDEX($CQ$7:$CQ$73,SUM(IF(AO282=$CY$7:$CY$59,ROW($A$1:$A$50),0))),IF(AND($E282&lt;&gt;0,$DW$4&lt;&gt;1),INDEX($CM$7:$CM$73,SUM(IF(AO282=$CU$7:$CU$59,ROW($A$1:$A$50),0))),AO282:AS282)))</f>
        <v>#N/A</v>
      </c>
      <c r="BG282" s="35"/>
      <c r="BH282" s="35"/>
      <c r="BI282" s="35"/>
      <c r="BJ282" s="35"/>
      <c r="BK282" s="35" t="e">
        <f>VLOOKUP(G282,변환표준점수!$X$8:$AM$16,_xlfn.XMATCH(AU282,변환표준점수!$Y$5:$AM$5)+IF(OR(AW282=6,AW282=7,AW282=10,AW282=11),IF(AX282=1,0,1),0)+1,FALSE)</f>
        <v>#N/A</v>
      </c>
      <c r="BL282" s="35" t="e">
        <f>VLOOKUP(H282,변환표준점수!$AO$8:$BE$16,_xlfn.XMATCH(AU282,변환표준점수!$AP$5:$BE$5)+IF(OR(AW282=3,AW282=6,AW282=8,AW282=9,AW282=10),IF(AX282=1,0,1),0)+1,FALSE)</f>
        <v>#N/A</v>
      </c>
      <c r="BM282" s="35" t="e">
        <f>IF(I282=0,VLOOKUP(K282,변환표준점수!$BU$8:$CF$62,'표점 계산기'!$AW282+1,FALSE),VLOOKUP(I282,변환표준점수!$BH$8:$BS$62,'표점 계산기'!$AW282+1,FALSE))</f>
        <v>#N/A</v>
      </c>
      <c r="BN282" s="35" t="e">
        <f>IF(J282=0,VLOOKUP(L282,변환표준점수!$BU$8:$CF$62,'표점 계산기'!$AW282+1,FALSE),VLOOKUP(J282,변환표준점수!$BH$8:$BS$62,'표점 계산기'!$AW282+1,FALSE))</f>
        <v>#N/A</v>
      </c>
      <c r="BO282" s="35" cm="1">
        <f t="array" ref="BO282">IF(M282=0,0,IF(OR(AW282=3,AW282=4),0,IF(AW282=1,INDEX($DI$7:$DI$15,SUM(IF(M282&lt;$DH$7:$DH$15=TRUE,1,0))+1),VLOOKUP(M282,변환표준점수!$BH$8:$BS$62,'표점 계산기'!AW282+1,FALSE))))</f>
        <v>0</v>
      </c>
      <c r="BP282" s="35" t="e" cm="1">
        <f t="array" ref="BP282">INDEX($DP$24:$EO$31,COLUMN(C277),$AY282)</f>
        <v>#N/A</v>
      </c>
      <c r="BQ282" s="35" t="e" cm="1">
        <f t="array" ref="BQ282">INDEX($DP$24:$EO$31,COLUMN(D277),$AY282)</f>
        <v>#N/A</v>
      </c>
      <c r="BR282" s="35" t="e" cm="1">
        <f t="array" ref="BR282">INDEX($DP$24:$EO$31,COLUMN(E277),$AY282)</f>
        <v>#N/A</v>
      </c>
      <c r="BS282" s="35" t="e" cm="1">
        <f t="array" ref="BS282">INDEX($DP$24:$EO$31,COLUMN(F277),$AY282)</f>
        <v>#N/A</v>
      </c>
      <c r="BT282" s="35" t="e" cm="1">
        <f t="array" ref="BT282">INDEX($DP$24:$EO$31,COLUMN(G277),$AY282)</f>
        <v>#N/A</v>
      </c>
      <c r="BU282" s="35" t="e" cm="1">
        <f t="array" ref="BU282">INDEX($DP$24:$EO$31,COLUMN(H277),$AY282)</f>
        <v>#N/A</v>
      </c>
      <c r="BV282" s="59" t="str" cm="1">
        <f t="array" aca="1" ref="BV282:BZ282" ca="1">IFERROR(ROUND(IF(IFERROR(BF282:BJ282/BF282:BJ282,0)=1,(IFERROR(AZ282:BD282*BP282,0)+IFERROR(BF282:BJ282*BQ282,0)+(SUM(BM282:BO282)-MIN(BM282:BO282))*BR282+BK282*BS282+BL282*BT282)*BU282+BK282*(1-BS282)+BL282*(1-BT282)+IF(AW282=1,BO282,0),""),2),"")</f>
        <v/>
      </c>
      <c r="BW282" s="48" t="str">
        <f ca="1"/>
        <v/>
      </c>
      <c r="BX282" s="48" t="str">
        <f ca="1"/>
        <v/>
      </c>
      <c r="BY282" s="48" t="str">
        <f ca="1"/>
        <v/>
      </c>
      <c r="BZ282" s="60" t="str">
        <f ca="1"/>
        <v/>
      </c>
      <c r="CA282" s="6"/>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6"/>
      <c r="DV282" s="6"/>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row>
    <row r="283" spans="1:162" x14ac:dyDescent="0.3">
      <c r="A283" s="5"/>
      <c r="B283" s="17" t="str">
        <f t="shared" si="94"/>
        <v/>
      </c>
      <c r="C283" s="23"/>
      <c r="D283" s="23"/>
      <c r="E283" s="23"/>
      <c r="F283" s="23"/>
      <c r="G283" s="23"/>
      <c r="H283" s="24"/>
      <c r="I283" s="24"/>
      <c r="J283" s="24"/>
      <c r="K283" s="24"/>
      <c r="L283" s="24"/>
      <c r="M283" s="24"/>
      <c r="N283" s="23"/>
      <c r="O283" s="24"/>
      <c r="P283" s="6"/>
      <c r="Q283" s="65">
        <f t="shared" si="95"/>
        <v>1</v>
      </c>
      <c r="R283" s="6" t="e">
        <f t="shared" si="101"/>
        <v>#N/A</v>
      </c>
      <c r="S283" s="6" t="e">
        <f t="shared" si="102"/>
        <v>#N/A</v>
      </c>
      <c r="T283" s="6" t="e">
        <f t="shared" si="103"/>
        <v>#N/A</v>
      </c>
      <c r="U283" s="6" t="e">
        <f t="shared" si="104"/>
        <v>#N/A</v>
      </c>
      <c r="V283" s="8" cm="1">
        <f t="array" ref="V283">IF(M283=0,0,IF(OR($DV$4=3,$DV$4=4),0,IF($DV$4=1,INDEX($DI$7:$DI$15,SUM(IF(M283&lt;$DH$7:$DH$15=TRUE,1,0))+1),VLOOKUP(M283,$DK$7:$DL$107,2,FALSE))))</f>
        <v>0</v>
      </c>
      <c r="W283" s="6" t="e">
        <f t="shared" si="93"/>
        <v>#N/A</v>
      </c>
      <c r="X283" s="65" cm="1">
        <f t="array" aca="1" ref="X283" ca="1">SUM(IF((IF(E283=0,INDIRECT(_xlfn.CONCAT($CQ$1,MATCH(F283,$CP$7:$CP$100,0)+6)):INDIRECT(_xlfn.CONCAT($CQ$1,MATCH(F283,$CP$7:$CP$100,0)+6+SUM(IF((F283=$CP$7:$CP$59)=TRUE,1,0))-1)),INDIRECT(_xlfn.CONCAT($CM$1,MATCH(E283,$CL$7:$CL$100,0)+6)):INDIRECT(_xlfn.CONCAT($CM$1,MATCH(E283,$CL$7:$CL$100,0)+6+SUM(IF((E283=$CL$7:$CL$59)=TRUE,1,0))-1)))*$S$3*$Q283)=0,0,1))</f>
        <v>2</v>
      </c>
      <c r="Y283" s="65" t="e" cm="1">
        <f t="array" aca="1" ref="Y283" ca="1">SUM(IF((TRANSPOSE(MMULT(MMULT(_xlfn.MUNIT(X283),IF(ROUND(MMULT(IF(E283=0,INDIRECT(_xlfn.CONCAT($CQ$1,MATCH(F283,$CP$7:$CP$100,0)+6)):INDIRECT(_xlfn.CONCAT($CQ$1,MATCH(F283,$CP$7:$CP$100,0)+6+SUM(IF((F283=$CP$7:$CP$59)=TRUE,1,0))-1)),INDIRECT(_xlfn.CONCAT($CM$1,MATCH(E283,$CL$7:$CL$100,0)+6)):INDIRECT(_xlfn.CONCAT($CM$1,MATCH(E283,$CL$7:$CL$100,0)+6+SUM(IF((E283=$CL$7:$CL$59)=TRUE,1,0))-1)))*$S$3*$Q283,1/TRANSPOSE(W283-INDIRECT(_xlfn.CONCAT($CI$1,MATCH(D283,$CH$7:$CH$100,0)+6)):INDIRECT(_xlfn.CONCAT($CI$1,MATCH(D283,$CH$7:$CH$100,0)+6+SUM(IF((D283=$CH$7:$CH$59)=TRUE,1,0))-1))*$R$3)),1)=1,1,0)),W283-INDIRECT(_xlfn.CONCAT($CI$1,MATCH(D283,$CH$7:$CH$100,0)+6)):INDIRECT(_xlfn.CONCAT($CI$1,MATCH(D283,$CH$7:$CH$100,0)+6+SUM(IF((D283=$CH$7:$CH$59)=TRUE,1,0))-1))*$R$3)))=0,0,1))</f>
        <v>#N/A</v>
      </c>
      <c r="Z283" s="65"/>
      <c r="AA283" s="65" t="str" cm="1">
        <f t="array" aca="1" ref="AA283" ca="1">IFERROR(ROUND(IF(_xlfn._xlws.SORT(TRANSPOSE(MMULT(MMULT(_xlfn.MUNIT(X283),IF(ROUND(MMULT(IF(E283=0,IF($DW$4=1,INDIRECT(_xlfn.CONCAT($CY$1,MATCH(F283,$CX$7:$CX$100,0)+6)):INDIRECT(_xlfn.CONCAT($CY$1,MATCH(F283,$CX$7:$CX$100,0)+6+SUM(IF((F283=$CX$7:$CX$59)=TRUE,1,0))-1)),INDIRECT(_xlfn.CONCAT($CQ$1,MATCH(F283,$CP$7:$CP$100,0)+6)):INDIRECT(_xlfn.CONCAT($CQ$1,MATCH(F283,$CP$7:$CP$100,0)+6+SUM(IF((F283=$CP$7:$CP$59)=TRUE,1,0))-1))),IF(OR($DW$4=2,$DW$4=3),INDIRECT(_xlfn.CONCAT($CU$1,MATCH(E283,$CT$7:$CT$100,0)+6)):INDIRECT(_xlfn.CONCAT($CU$1,MATCH(E283,$CT$7:$CT$100,0)+6+SUM(IF((E283=$CT$7:$CT$59)=TRUE,1,0))-1)),INDIRECT(_xlfn.CONCAT($CM$1,MATCH(E283,$CL$7:$CL$100,0)+6)):INDIRECT(_xlfn.CONCAT($CM$1,MATCH(E283,$CL$7:$CL$100,0)+6+SUM(IF((E283=$CL$7:$CL$59)=TRUE,1,0))-1))))*$S$3*IF(AND($DV$4=4,F283=0),1.1,1),1/TRANSPOSE(W283-INDIRECT(_xlfn.CONCAT($CI$1,MATCH(D283,$CH$7:$CH$100,0)+6)):INDIRECT(_xlfn.CONCAT($CI$1,MATCH(D283,$CH$7:$CH$100,0)+6+SUM(IF((D283=$CH$7:$CH$59)=TRUE,1,0))-1))*$R$3)),3)=1,1,0)),W283-INDIRECT(_xlfn.CONCAT($CI$1,MATCH(D283,$CH$7:$CH$100,0)+6)):INDIRECT(_xlfn.CONCAT($CI$1,MATCH(D283,$CH$7:$CH$100,0)+6+SUM(IF((D283=$CH$7:$CH$59)=TRUE,1,0))-1))*$R$3))/($S$3*$Q283),1,-1,TRUE)=0,"",_xlfn._xlws.SORT(TRANSPOSE(MMULT(MMULT(_xlfn.MUNIT(X283),IF(ROUND(MMULT(IF(E283=0,IF($DW$4=1,INDIRECT(_xlfn.CONCAT($CY$1,MATCH(F283,$CX$7:$CX$100,0)+6)):INDIRECT(_xlfn.CONCAT($CY$1,MATCH(F283,$CX$7:$CX$100,0)+6+SUM(IF((F283=$CX$7:$CX$59)=TRUE,1,0))-1)),INDIRECT(_xlfn.CONCAT($CQ$1,MATCH(F283,$CP$7:$CP$100,0)+6)):INDIRECT(_xlfn.CONCAT($CQ$1,MATCH(F283,$CP$7:$CP$100,0)+6+SUM(IF((F283=$CP$7:$CP$59)=TRUE,1,0))-1))),IF(OR($DW$4=2,$DW$4=3),INDIRECT(_xlfn.CONCAT($CU$1,MATCH(E283,$CT$7:$CT$100,0)+6)):INDIRECT(_xlfn.CONCAT($CU$1,MATCH(E283,$CT$7:$CT$100,0)+6+SUM(IF((E283=$CT$7:$CT$59)=TRUE,1,0))-1)),INDIRECT(_xlfn.CONCAT($CM$1,MATCH(E283,$CL$7:$CL$100,0)+6)):INDIRECT(_xlfn.CONCAT($CM$1,MATCH(E283,$CL$7:$CL$100,0)+6+SUM(IF((E283=$CL$7:$CL$59)=TRUE,1,0))-1))))*$S$3*IF(AND($DV$4=4,F283=0),1.1,1),1/TRANSPOSE(W283-INDIRECT(_xlfn.CONCAT($CI$1,MATCH(D283,$CH$7:$CH$100,0)+6)):INDIRECT(_xlfn.CONCAT($CI$1,MATCH(D283,$CH$7:$CH$100,0)+6+SUM(IF((D283=$CH$7:$CH$59)=TRUE,1,0))-1))*$R$3)),3)=1,1,0)),W283-INDIRECT(_xlfn.CONCAT($CI$1,MATCH(D283,$CH$7:$CH$100,0)+6)):INDIRECT(_xlfn.CONCAT($CI$1,MATCH(D283,$CH$7:$CH$100,0)+6+SUM(IF((D283=$CH$7:$CH$59)=TRUE,1,0))-1))*$R$3))/($S$3*$Q283),1,-1,TRUE)),1),"")</f>
        <v/>
      </c>
      <c r="AB283" s="65"/>
      <c r="AC283" s="65"/>
      <c r="AD283" s="65"/>
      <c r="AE283" s="65"/>
      <c r="AF283" s="65"/>
      <c r="AG283" s="65"/>
      <c r="AH283" s="65"/>
      <c r="AI283" s="6"/>
      <c r="AJ283" s="28" t="str">
        <f t="shared" ca="1" si="105"/>
        <v/>
      </c>
      <c r="AK283" s="29" t="str">
        <f t="shared" si="106"/>
        <v/>
      </c>
      <c r="AL283" s="29" t="str">
        <f t="shared" si="107"/>
        <v/>
      </c>
      <c r="AM283" s="29" t="str">
        <f t="shared" si="108"/>
        <v/>
      </c>
      <c r="AN283" s="112" t="str">
        <f t="shared" si="109"/>
        <v/>
      </c>
      <c r="AO283" s="28" t="str">
        <f t="shared" ca="1" si="96"/>
        <v/>
      </c>
      <c r="AP283" s="29" t="str">
        <f t="shared" si="97"/>
        <v/>
      </c>
      <c r="AQ283" s="29" t="str">
        <f t="shared" si="98"/>
        <v/>
      </c>
      <c r="AR283" s="29" t="str">
        <f t="shared" si="99"/>
        <v/>
      </c>
      <c r="AS283" s="30" t="str">
        <f t="shared" si="100"/>
        <v/>
      </c>
      <c r="AT283" s="6"/>
      <c r="AU283" s="20"/>
      <c r="AV283" s="20"/>
      <c r="AW283" s="44">
        <f t="shared" ref="AW283:AW346" si="110">IFERROR(VLOOKUP(AU283,$DU$5:$DV$15,2,FALSE),12)</f>
        <v>12</v>
      </c>
      <c r="AX283" s="35" t="e">
        <f t="shared" ref="AX283:AX346" si="111">VLOOKUP(AV283,$DX$11:$DY$19,2,FALSE)</f>
        <v>#N/A</v>
      </c>
      <c r="AY283" s="35" t="e" cm="1">
        <f t="array" ref="AY283">_xlfn.XMATCH(1,IF(IF((AU283=$DP$24:$EO$24)=TRUE,1,0)+IF((AV283=$DP$25:$EO$25)=TRUE,1,0)=2,1,0))</f>
        <v>#N/A</v>
      </c>
      <c r="AZ283" s="35" t="str" cm="1">
        <f t="array" aca="1" ref="AZ283:BD283" ca="1">AJ283:AN283</f>
        <v/>
      </c>
      <c r="BA283" s="35" t="str">
        <f ca="1"/>
        <v/>
      </c>
      <c r="BB283" s="35" t="str">
        <f ca="1"/>
        <v/>
      </c>
      <c r="BC283" s="35" t="str">
        <f ca="1"/>
        <v/>
      </c>
      <c r="BD283" s="35" t="str">
        <f ca="1"/>
        <v/>
      </c>
      <c r="BE283" s="35">
        <f t="shared" ref="BE283:BE346" si="112">IF(E283=0,0,1)</f>
        <v>0</v>
      </c>
      <c r="BF283" s="35" t="e" cm="1">
        <f t="array" ref="BF283">IF(AND(BE283=1,AX283&lt;&gt;1),VLOOKUP(E283,변환표준점수!$H$8:$O$60,_xlfn.XMATCH('표점 계산기'!$AU283,변환표준점수!$I$6:$O$6)+1,FALSE),IF(AND($E283=0,$DW$4=1),INDEX($CQ$7:$CQ$73,SUM(IF(AO283=$CY$7:$CY$59,ROW($A$1:$A$50),0))),IF(AND($E283&lt;&gt;0,$DW$4&lt;&gt;1),INDEX($CM$7:$CM$73,SUM(IF(AO283=$CU$7:$CU$59,ROW($A$1:$A$50),0))),AO283:AS283)))</f>
        <v>#N/A</v>
      </c>
      <c r="BG283" s="35"/>
      <c r="BH283" s="35"/>
      <c r="BI283" s="35"/>
      <c r="BJ283" s="35"/>
      <c r="BK283" s="35" t="e">
        <f>VLOOKUP(G283,변환표준점수!$X$8:$AM$16,_xlfn.XMATCH(AU283,변환표준점수!$Y$5:$AM$5)+IF(OR(AW283=6,AW283=7,AW283=10,AW283=11),IF(AX283=1,0,1),0)+1,FALSE)</f>
        <v>#N/A</v>
      </c>
      <c r="BL283" s="35" t="e">
        <f>VLOOKUP(H283,변환표준점수!$AO$8:$BE$16,_xlfn.XMATCH(AU283,변환표준점수!$AP$5:$BE$5)+IF(OR(AW283=3,AW283=6,AW283=8,AW283=9,AW283=10),IF(AX283=1,0,1),0)+1,FALSE)</f>
        <v>#N/A</v>
      </c>
      <c r="BM283" s="35" t="e">
        <f>IF(I283=0,VLOOKUP(K283,변환표준점수!$BU$8:$CF$62,'표점 계산기'!$AW283+1,FALSE),VLOOKUP(I283,변환표준점수!$BH$8:$BS$62,'표점 계산기'!$AW283+1,FALSE))</f>
        <v>#N/A</v>
      </c>
      <c r="BN283" s="35" t="e">
        <f>IF(J283=0,VLOOKUP(L283,변환표준점수!$BU$8:$CF$62,'표점 계산기'!$AW283+1,FALSE),VLOOKUP(J283,변환표준점수!$BH$8:$BS$62,'표점 계산기'!$AW283+1,FALSE))</f>
        <v>#N/A</v>
      </c>
      <c r="BO283" s="35" cm="1">
        <f t="array" ref="BO283">IF(M283=0,0,IF(OR(AW283=3,AW283=4),0,IF(AW283=1,INDEX($DI$7:$DI$15,SUM(IF(M283&lt;$DH$7:$DH$15=TRUE,1,0))+1),VLOOKUP(M283,변환표준점수!$BH$8:$BS$62,'표점 계산기'!AW283+1,FALSE))))</f>
        <v>0</v>
      </c>
      <c r="BP283" s="35" t="e" cm="1">
        <f t="array" ref="BP283">INDEX($DP$24:$EO$31,COLUMN(C278),$AY283)</f>
        <v>#N/A</v>
      </c>
      <c r="BQ283" s="35" t="e" cm="1">
        <f t="array" ref="BQ283">INDEX($DP$24:$EO$31,COLUMN(D278),$AY283)</f>
        <v>#N/A</v>
      </c>
      <c r="BR283" s="35" t="e" cm="1">
        <f t="array" ref="BR283">INDEX($DP$24:$EO$31,COLUMN(E278),$AY283)</f>
        <v>#N/A</v>
      </c>
      <c r="BS283" s="35" t="e" cm="1">
        <f t="array" ref="BS283">INDEX($DP$24:$EO$31,COLUMN(F278),$AY283)</f>
        <v>#N/A</v>
      </c>
      <c r="BT283" s="35" t="e" cm="1">
        <f t="array" ref="BT283">INDEX($DP$24:$EO$31,COLUMN(G278),$AY283)</f>
        <v>#N/A</v>
      </c>
      <c r="BU283" s="35" t="e" cm="1">
        <f t="array" ref="BU283">INDEX($DP$24:$EO$31,COLUMN(H278),$AY283)</f>
        <v>#N/A</v>
      </c>
      <c r="BV283" s="59" t="str" cm="1">
        <f t="array" aca="1" ref="BV283:BZ283" ca="1">IFERROR(ROUND(IF(IFERROR(BF283:BJ283/BF283:BJ283,0)=1,(IFERROR(AZ283:BD283*BP283,0)+IFERROR(BF283:BJ283*BQ283,0)+(SUM(BM283:BO283)-MIN(BM283:BO283))*BR283+BK283*BS283+BL283*BT283)*BU283+BK283*(1-BS283)+BL283*(1-BT283)+IF(AW283=1,BO283,0),""),2),"")</f>
        <v/>
      </c>
      <c r="BW283" s="48" t="str">
        <f ca="1"/>
        <v/>
      </c>
      <c r="BX283" s="48" t="str">
        <f ca="1"/>
        <v/>
      </c>
      <c r="BY283" s="48" t="str">
        <f ca="1"/>
        <v/>
      </c>
      <c r="BZ283" s="60" t="str">
        <f ca="1"/>
        <v/>
      </c>
      <c r="CA283" s="6"/>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6"/>
      <c r="DV283" s="6"/>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row>
    <row r="284" spans="1:162" x14ac:dyDescent="0.3">
      <c r="A284" s="5"/>
      <c r="B284" s="17" t="str">
        <f t="shared" si="94"/>
        <v/>
      </c>
      <c r="C284" s="23"/>
      <c r="D284" s="23"/>
      <c r="E284" s="23"/>
      <c r="F284" s="23"/>
      <c r="G284" s="23"/>
      <c r="H284" s="24"/>
      <c r="I284" s="24"/>
      <c r="J284" s="24"/>
      <c r="K284" s="24"/>
      <c r="L284" s="24"/>
      <c r="M284" s="24"/>
      <c r="N284" s="23"/>
      <c r="O284" s="24"/>
      <c r="P284" s="6"/>
      <c r="Q284" s="65">
        <f t="shared" si="95"/>
        <v>1</v>
      </c>
      <c r="R284" s="6" t="e">
        <f t="shared" si="101"/>
        <v>#N/A</v>
      </c>
      <c r="S284" s="6" t="e">
        <f t="shared" si="102"/>
        <v>#N/A</v>
      </c>
      <c r="T284" s="6" t="e">
        <f t="shared" si="103"/>
        <v>#N/A</v>
      </c>
      <c r="U284" s="6" t="e">
        <f t="shared" si="104"/>
        <v>#N/A</v>
      </c>
      <c r="V284" s="8" cm="1">
        <f t="array" ref="V284">IF(M284=0,0,IF(OR($DV$4=3,$DV$4=4),0,IF($DV$4=1,INDEX($DI$7:$DI$15,SUM(IF(M284&lt;$DH$7:$DH$15=TRUE,1,0))+1),VLOOKUP(M284,$DK$7:$DL$107,2,FALSE))))</f>
        <v>0</v>
      </c>
      <c r="W284" s="6" t="e">
        <f t="shared" si="93"/>
        <v>#N/A</v>
      </c>
      <c r="X284" s="65" cm="1">
        <f t="array" aca="1" ref="X284" ca="1">SUM(IF((IF(E284=0,INDIRECT(_xlfn.CONCAT($CQ$1,MATCH(F284,$CP$7:$CP$100,0)+6)):INDIRECT(_xlfn.CONCAT($CQ$1,MATCH(F284,$CP$7:$CP$100,0)+6+SUM(IF((F284=$CP$7:$CP$59)=TRUE,1,0))-1)),INDIRECT(_xlfn.CONCAT($CM$1,MATCH(E284,$CL$7:$CL$100,0)+6)):INDIRECT(_xlfn.CONCAT($CM$1,MATCH(E284,$CL$7:$CL$100,0)+6+SUM(IF((E284=$CL$7:$CL$59)=TRUE,1,0))-1)))*$S$3*$Q284)=0,0,1))</f>
        <v>2</v>
      </c>
      <c r="Y284" s="65" t="e" cm="1">
        <f t="array" aca="1" ref="Y284" ca="1">SUM(IF((TRANSPOSE(MMULT(MMULT(_xlfn.MUNIT(X284),IF(ROUND(MMULT(IF(E284=0,INDIRECT(_xlfn.CONCAT($CQ$1,MATCH(F284,$CP$7:$CP$100,0)+6)):INDIRECT(_xlfn.CONCAT($CQ$1,MATCH(F284,$CP$7:$CP$100,0)+6+SUM(IF((F284=$CP$7:$CP$59)=TRUE,1,0))-1)),INDIRECT(_xlfn.CONCAT($CM$1,MATCH(E284,$CL$7:$CL$100,0)+6)):INDIRECT(_xlfn.CONCAT($CM$1,MATCH(E284,$CL$7:$CL$100,0)+6+SUM(IF((E284=$CL$7:$CL$59)=TRUE,1,0))-1)))*$S$3*$Q284,1/TRANSPOSE(W284-INDIRECT(_xlfn.CONCAT($CI$1,MATCH(D284,$CH$7:$CH$100,0)+6)):INDIRECT(_xlfn.CONCAT($CI$1,MATCH(D284,$CH$7:$CH$100,0)+6+SUM(IF((D284=$CH$7:$CH$59)=TRUE,1,0))-1))*$R$3)),1)=1,1,0)),W284-INDIRECT(_xlfn.CONCAT($CI$1,MATCH(D284,$CH$7:$CH$100,0)+6)):INDIRECT(_xlfn.CONCAT($CI$1,MATCH(D284,$CH$7:$CH$100,0)+6+SUM(IF((D284=$CH$7:$CH$59)=TRUE,1,0))-1))*$R$3)))=0,0,1))</f>
        <v>#N/A</v>
      </c>
      <c r="Z284" s="65"/>
      <c r="AA284" s="65" t="str" cm="1">
        <f t="array" aca="1" ref="AA284" ca="1">IFERROR(ROUND(IF(_xlfn._xlws.SORT(TRANSPOSE(MMULT(MMULT(_xlfn.MUNIT(X284),IF(ROUND(MMULT(IF(E284=0,IF($DW$4=1,INDIRECT(_xlfn.CONCAT($CY$1,MATCH(F284,$CX$7:$CX$100,0)+6)):INDIRECT(_xlfn.CONCAT($CY$1,MATCH(F284,$CX$7:$CX$100,0)+6+SUM(IF((F284=$CX$7:$CX$59)=TRUE,1,0))-1)),INDIRECT(_xlfn.CONCAT($CQ$1,MATCH(F284,$CP$7:$CP$100,0)+6)):INDIRECT(_xlfn.CONCAT($CQ$1,MATCH(F284,$CP$7:$CP$100,0)+6+SUM(IF((F284=$CP$7:$CP$59)=TRUE,1,0))-1))),IF(OR($DW$4=2,$DW$4=3),INDIRECT(_xlfn.CONCAT($CU$1,MATCH(E284,$CT$7:$CT$100,0)+6)):INDIRECT(_xlfn.CONCAT($CU$1,MATCH(E284,$CT$7:$CT$100,0)+6+SUM(IF((E284=$CT$7:$CT$59)=TRUE,1,0))-1)),INDIRECT(_xlfn.CONCAT($CM$1,MATCH(E284,$CL$7:$CL$100,0)+6)):INDIRECT(_xlfn.CONCAT($CM$1,MATCH(E284,$CL$7:$CL$100,0)+6+SUM(IF((E284=$CL$7:$CL$59)=TRUE,1,0))-1))))*$S$3*IF(AND($DV$4=4,F284=0),1.1,1),1/TRANSPOSE(W284-INDIRECT(_xlfn.CONCAT($CI$1,MATCH(D284,$CH$7:$CH$100,0)+6)):INDIRECT(_xlfn.CONCAT($CI$1,MATCH(D284,$CH$7:$CH$100,0)+6+SUM(IF((D284=$CH$7:$CH$59)=TRUE,1,0))-1))*$R$3)),3)=1,1,0)),W284-INDIRECT(_xlfn.CONCAT($CI$1,MATCH(D284,$CH$7:$CH$100,0)+6)):INDIRECT(_xlfn.CONCAT($CI$1,MATCH(D284,$CH$7:$CH$100,0)+6+SUM(IF((D284=$CH$7:$CH$59)=TRUE,1,0))-1))*$R$3))/($S$3*$Q284),1,-1,TRUE)=0,"",_xlfn._xlws.SORT(TRANSPOSE(MMULT(MMULT(_xlfn.MUNIT(X284),IF(ROUND(MMULT(IF(E284=0,IF($DW$4=1,INDIRECT(_xlfn.CONCAT($CY$1,MATCH(F284,$CX$7:$CX$100,0)+6)):INDIRECT(_xlfn.CONCAT($CY$1,MATCH(F284,$CX$7:$CX$100,0)+6+SUM(IF((F284=$CX$7:$CX$59)=TRUE,1,0))-1)),INDIRECT(_xlfn.CONCAT($CQ$1,MATCH(F284,$CP$7:$CP$100,0)+6)):INDIRECT(_xlfn.CONCAT($CQ$1,MATCH(F284,$CP$7:$CP$100,0)+6+SUM(IF((F284=$CP$7:$CP$59)=TRUE,1,0))-1))),IF(OR($DW$4=2,$DW$4=3),INDIRECT(_xlfn.CONCAT($CU$1,MATCH(E284,$CT$7:$CT$100,0)+6)):INDIRECT(_xlfn.CONCAT($CU$1,MATCH(E284,$CT$7:$CT$100,0)+6+SUM(IF((E284=$CT$7:$CT$59)=TRUE,1,0))-1)),INDIRECT(_xlfn.CONCAT($CM$1,MATCH(E284,$CL$7:$CL$100,0)+6)):INDIRECT(_xlfn.CONCAT($CM$1,MATCH(E284,$CL$7:$CL$100,0)+6+SUM(IF((E284=$CL$7:$CL$59)=TRUE,1,0))-1))))*$S$3*IF(AND($DV$4=4,F284=0),1.1,1),1/TRANSPOSE(W284-INDIRECT(_xlfn.CONCAT($CI$1,MATCH(D284,$CH$7:$CH$100,0)+6)):INDIRECT(_xlfn.CONCAT($CI$1,MATCH(D284,$CH$7:$CH$100,0)+6+SUM(IF((D284=$CH$7:$CH$59)=TRUE,1,0))-1))*$R$3)),3)=1,1,0)),W284-INDIRECT(_xlfn.CONCAT($CI$1,MATCH(D284,$CH$7:$CH$100,0)+6)):INDIRECT(_xlfn.CONCAT($CI$1,MATCH(D284,$CH$7:$CH$100,0)+6+SUM(IF((D284=$CH$7:$CH$59)=TRUE,1,0))-1))*$R$3))/($S$3*$Q284),1,-1,TRUE)),1),"")</f>
        <v/>
      </c>
      <c r="AB284" s="65"/>
      <c r="AC284" s="65"/>
      <c r="AD284" s="65"/>
      <c r="AE284" s="65"/>
      <c r="AF284" s="65"/>
      <c r="AG284" s="65"/>
      <c r="AH284" s="65"/>
      <c r="AI284" s="6"/>
      <c r="AJ284" s="28" t="str">
        <f t="shared" ca="1" si="105"/>
        <v/>
      </c>
      <c r="AK284" s="29" t="str">
        <f t="shared" si="106"/>
        <v/>
      </c>
      <c r="AL284" s="29" t="str">
        <f t="shared" si="107"/>
        <v/>
      </c>
      <c r="AM284" s="29" t="str">
        <f t="shared" si="108"/>
        <v/>
      </c>
      <c r="AN284" s="112" t="str">
        <f t="shared" si="109"/>
        <v/>
      </c>
      <c r="AO284" s="28" t="str">
        <f t="shared" ca="1" si="96"/>
        <v/>
      </c>
      <c r="AP284" s="29" t="str">
        <f t="shared" si="97"/>
        <v/>
      </c>
      <c r="AQ284" s="29" t="str">
        <f t="shared" si="98"/>
        <v/>
      </c>
      <c r="AR284" s="29" t="str">
        <f t="shared" si="99"/>
        <v/>
      </c>
      <c r="AS284" s="30" t="str">
        <f t="shared" si="100"/>
        <v/>
      </c>
      <c r="AT284" s="6"/>
      <c r="AU284" s="20"/>
      <c r="AV284" s="20"/>
      <c r="AW284" s="44">
        <f t="shared" si="110"/>
        <v>12</v>
      </c>
      <c r="AX284" s="35" t="e">
        <f t="shared" si="111"/>
        <v>#N/A</v>
      </c>
      <c r="AY284" s="35" t="e" cm="1">
        <f t="array" ref="AY284">_xlfn.XMATCH(1,IF(IF((AU284=$DP$24:$EO$24)=TRUE,1,0)+IF((AV284=$DP$25:$EO$25)=TRUE,1,0)=2,1,0))</f>
        <v>#N/A</v>
      </c>
      <c r="AZ284" s="35" t="str" cm="1">
        <f t="array" aca="1" ref="AZ284:BD284" ca="1">AJ284:AN284</f>
        <v/>
      </c>
      <c r="BA284" s="35" t="str">
        <f ca="1"/>
        <v/>
      </c>
      <c r="BB284" s="35" t="str">
        <f ca="1"/>
        <v/>
      </c>
      <c r="BC284" s="35" t="str">
        <f ca="1"/>
        <v/>
      </c>
      <c r="BD284" s="35" t="str">
        <f ca="1"/>
        <v/>
      </c>
      <c r="BE284" s="35">
        <f t="shared" si="112"/>
        <v>0</v>
      </c>
      <c r="BF284" s="35" t="e" cm="1">
        <f t="array" ref="BF284">IF(AND(BE284=1,AX284&lt;&gt;1),VLOOKUP(E284,변환표준점수!$H$8:$O$60,_xlfn.XMATCH('표점 계산기'!$AU284,변환표준점수!$I$6:$O$6)+1,FALSE),IF(AND($E284=0,$DW$4=1),INDEX($CQ$7:$CQ$73,SUM(IF(AO284=$CY$7:$CY$59,ROW($A$1:$A$50),0))),IF(AND($E284&lt;&gt;0,$DW$4&lt;&gt;1),INDEX($CM$7:$CM$73,SUM(IF(AO284=$CU$7:$CU$59,ROW($A$1:$A$50),0))),AO284:AS284)))</f>
        <v>#N/A</v>
      </c>
      <c r="BG284" s="35"/>
      <c r="BH284" s="35"/>
      <c r="BI284" s="35"/>
      <c r="BJ284" s="35"/>
      <c r="BK284" s="35" t="e">
        <f>VLOOKUP(G284,변환표준점수!$X$8:$AM$16,_xlfn.XMATCH(AU284,변환표준점수!$Y$5:$AM$5)+IF(OR(AW284=6,AW284=7,AW284=10,AW284=11),IF(AX284=1,0,1),0)+1,FALSE)</f>
        <v>#N/A</v>
      </c>
      <c r="BL284" s="35" t="e">
        <f>VLOOKUP(H284,변환표준점수!$AO$8:$BE$16,_xlfn.XMATCH(AU284,변환표준점수!$AP$5:$BE$5)+IF(OR(AW284=3,AW284=6,AW284=8,AW284=9,AW284=10),IF(AX284=1,0,1),0)+1,FALSE)</f>
        <v>#N/A</v>
      </c>
      <c r="BM284" s="35" t="e">
        <f>IF(I284=0,VLOOKUP(K284,변환표준점수!$BU$8:$CF$62,'표점 계산기'!$AW284+1,FALSE),VLOOKUP(I284,변환표준점수!$BH$8:$BS$62,'표점 계산기'!$AW284+1,FALSE))</f>
        <v>#N/A</v>
      </c>
      <c r="BN284" s="35" t="e">
        <f>IF(J284=0,VLOOKUP(L284,변환표준점수!$BU$8:$CF$62,'표점 계산기'!$AW284+1,FALSE),VLOOKUP(J284,변환표준점수!$BH$8:$BS$62,'표점 계산기'!$AW284+1,FALSE))</f>
        <v>#N/A</v>
      </c>
      <c r="BO284" s="35" cm="1">
        <f t="array" ref="BO284">IF(M284=0,0,IF(OR(AW284=3,AW284=4),0,IF(AW284=1,INDEX($DI$7:$DI$15,SUM(IF(M284&lt;$DH$7:$DH$15=TRUE,1,0))+1),VLOOKUP(M284,변환표준점수!$BH$8:$BS$62,'표점 계산기'!AW284+1,FALSE))))</f>
        <v>0</v>
      </c>
      <c r="BP284" s="35" t="e" cm="1">
        <f t="array" ref="BP284">INDEX($DP$24:$EO$31,COLUMN(C279),$AY284)</f>
        <v>#N/A</v>
      </c>
      <c r="BQ284" s="35" t="e" cm="1">
        <f t="array" ref="BQ284">INDEX($DP$24:$EO$31,COLUMN(D279),$AY284)</f>
        <v>#N/A</v>
      </c>
      <c r="BR284" s="35" t="e" cm="1">
        <f t="array" ref="BR284">INDEX($DP$24:$EO$31,COLUMN(E279),$AY284)</f>
        <v>#N/A</v>
      </c>
      <c r="BS284" s="35" t="e" cm="1">
        <f t="array" ref="BS284">INDEX($DP$24:$EO$31,COLUMN(F279),$AY284)</f>
        <v>#N/A</v>
      </c>
      <c r="BT284" s="35" t="e" cm="1">
        <f t="array" ref="BT284">INDEX($DP$24:$EO$31,COLUMN(G279),$AY284)</f>
        <v>#N/A</v>
      </c>
      <c r="BU284" s="35" t="e" cm="1">
        <f t="array" ref="BU284">INDEX($DP$24:$EO$31,COLUMN(H279),$AY284)</f>
        <v>#N/A</v>
      </c>
      <c r="BV284" s="59" t="str" cm="1">
        <f t="array" aca="1" ref="BV284:BZ284" ca="1">IFERROR(ROUND(IF(IFERROR(BF284:BJ284/BF284:BJ284,0)=1,(IFERROR(AZ284:BD284*BP284,0)+IFERROR(BF284:BJ284*BQ284,0)+(SUM(BM284:BO284)-MIN(BM284:BO284))*BR284+BK284*BS284+BL284*BT284)*BU284+BK284*(1-BS284)+BL284*(1-BT284)+IF(AW284=1,BO284,0),""),2),"")</f>
        <v/>
      </c>
      <c r="BW284" s="48" t="str">
        <f ca="1"/>
        <v/>
      </c>
      <c r="BX284" s="48" t="str">
        <f ca="1"/>
        <v/>
      </c>
      <c r="BY284" s="48" t="str">
        <f ca="1"/>
        <v/>
      </c>
      <c r="BZ284" s="60" t="str">
        <f ca="1"/>
        <v/>
      </c>
      <c r="CA284" s="6"/>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6"/>
      <c r="DV284" s="6"/>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row>
    <row r="285" spans="1:162" x14ac:dyDescent="0.3">
      <c r="A285" s="5"/>
      <c r="B285" s="17" t="str">
        <f t="shared" si="94"/>
        <v/>
      </c>
      <c r="C285" s="23"/>
      <c r="D285" s="23"/>
      <c r="E285" s="23"/>
      <c r="F285" s="23"/>
      <c r="G285" s="23"/>
      <c r="H285" s="24"/>
      <c r="I285" s="24"/>
      <c r="J285" s="24"/>
      <c r="K285" s="24"/>
      <c r="L285" s="24"/>
      <c r="M285" s="24"/>
      <c r="N285" s="23"/>
      <c r="O285" s="24"/>
      <c r="P285" s="6"/>
      <c r="Q285" s="65">
        <f t="shared" si="95"/>
        <v>1</v>
      </c>
      <c r="R285" s="6" t="e">
        <f t="shared" si="101"/>
        <v>#N/A</v>
      </c>
      <c r="S285" s="6" t="e">
        <f t="shared" si="102"/>
        <v>#N/A</v>
      </c>
      <c r="T285" s="6" t="e">
        <f t="shared" si="103"/>
        <v>#N/A</v>
      </c>
      <c r="U285" s="6" t="e">
        <f t="shared" si="104"/>
        <v>#N/A</v>
      </c>
      <c r="V285" s="8" cm="1">
        <f t="array" ref="V285">IF(M285=0,0,IF(OR($DV$4=3,$DV$4=4),0,IF($DV$4=1,INDEX($DI$7:$DI$15,SUM(IF(M285&lt;$DH$7:$DH$15=TRUE,1,0))+1),VLOOKUP(M285,$DK$7:$DL$107,2,FALSE))))</f>
        <v>0</v>
      </c>
      <c r="W285" s="6" t="e">
        <f t="shared" si="93"/>
        <v>#N/A</v>
      </c>
      <c r="X285" s="65" cm="1">
        <f t="array" aca="1" ref="X285" ca="1">SUM(IF((IF(E285=0,INDIRECT(_xlfn.CONCAT($CQ$1,MATCH(F285,$CP$7:$CP$100,0)+6)):INDIRECT(_xlfn.CONCAT($CQ$1,MATCH(F285,$CP$7:$CP$100,0)+6+SUM(IF((F285=$CP$7:$CP$59)=TRUE,1,0))-1)),INDIRECT(_xlfn.CONCAT($CM$1,MATCH(E285,$CL$7:$CL$100,0)+6)):INDIRECT(_xlfn.CONCAT($CM$1,MATCH(E285,$CL$7:$CL$100,0)+6+SUM(IF((E285=$CL$7:$CL$59)=TRUE,1,0))-1)))*$S$3*$Q285)=0,0,1))</f>
        <v>2</v>
      </c>
      <c r="Y285" s="65" t="e" cm="1">
        <f t="array" aca="1" ref="Y285" ca="1">SUM(IF((TRANSPOSE(MMULT(MMULT(_xlfn.MUNIT(X285),IF(ROUND(MMULT(IF(E285=0,INDIRECT(_xlfn.CONCAT($CQ$1,MATCH(F285,$CP$7:$CP$100,0)+6)):INDIRECT(_xlfn.CONCAT($CQ$1,MATCH(F285,$CP$7:$CP$100,0)+6+SUM(IF((F285=$CP$7:$CP$59)=TRUE,1,0))-1)),INDIRECT(_xlfn.CONCAT($CM$1,MATCH(E285,$CL$7:$CL$100,0)+6)):INDIRECT(_xlfn.CONCAT($CM$1,MATCH(E285,$CL$7:$CL$100,0)+6+SUM(IF((E285=$CL$7:$CL$59)=TRUE,1,0))-1)))*$S$3*$Q285,1/TRANSPOSE(W285-INDIRECT(_xlfn.CONCAT($CI$1,MATCH(D285,$CH$7:$CH$100,0)+6)):INDIRECT(_xlfn.CONCAT($CI$1,MATCH(D285,$CH$7:$CH$100,0)+6+SUM(IF((D285=$CH$7:$CH$59)=TRUE,1,0))-1))*$R$3)),1)=1,1,0)),W285-INDIRECT(_xlfn.CONCAT($CI$1,MATCH(D285,$CH$7:$CH$100,0)+6)):INDIRECT(_xlfn.CONCAT($CI$1,MATCH(D285,$CH$7:$CH$100,0)+6+SUM(IF((D285=$CH$7:$CH$59)=TRUE,1,0))-1))*$R$3)))=0,0,1))</f>
        <v>#N/A</v>
      </c>
      <c r="Z285" s="65"/>
      <c r="AA285" s="65" t="str" cm="1">
        <f t="array" aca="1" ref="AA285" ca="1">IFERROR(ROUND(IF(_xlfn._xlws.SORT(TRANSPOSE(MMULT(MMULT(_xlfn.MUNIT(X285),IF(ROUND(MMULT(IF(E285=0,IF($DW$4=1,INDIRECT(_xlfn.CONCAT($CY$1,MATCH(F285,$CX$7:$CX$100,0)+6)):INDIRECT(_xlfn.CONCAT($CY$1,MATCH(F285,$CX$7:$CX$100,0)+6+SUM(IF((F285=$CX$7:$CX$59)=TRUE,1,0))-1)),INDIRECT(_xlfn.CONCAT($CQ$1,MATCH(F285,$CP$7:$CP$100,0)+6)):INDIRECT(_xlfn.CONCAT($CQ$1,MATCH(F285,$CP$7:$CP$100,0)+6+SUM(IF((F285=$CP$7:$CP$59)=TRUE,1,0))-1))),IF(OR($DW$4=2,$DW$4=3),INDIRECT(_xlfn.CONCAT($CU$1,MATCH(E285,$CT$7:$CT$100,0)+6)):INDIRECT(_xlfn.CONCAT($CU$1,MATCH(E285,$CT$7:$CT$100,0)+6+SUM(IF((E285=$CT$7:$CT$59)=TRUE,1,0))-1)),INDIRECT(_xlfn.CONCAT($CM$1,MATCH(E285,$CL$7:$CL$100,0)+6)):INDIRECT(_xlfn.CONCAT($CM$1,MATCH(E285,$CL$7:$CL$100,0)+6+SUM(IF((E285=$CL$7:$CL$59)=TRUE,1,0))-1))))*$S$3*IF(AND($DV$4=4,F285=0),1.1,1),1/TRANSPOSE(W285-INDIRECT(_xlfn.CONCAT($CI$1,MATCH(D285,$CH$7:$CH$100,0)+6)):INDIRECT(_xlfn.CONCAT($CI$1,MATCH(D285,$CH$7:$CH$100,0)+6+SUM(IF((D285=$CH$7:$CH$59)=TRUE,1,0))-1))*$R$3)),3)=1,1,0)),W285-INDIRECT(_xlfn.CONCAT($CI$1,MATCH(D285,$CH$7:$CH$100,0)+6)):INDIRECT(_xlfn.CONCAT($CI$1,MATCH(D285,$CH$7:$CH$100,0)+6+SUM(IF((D285=$CH$7:$CH$59)=TRUE,1,0))-1))*$R$3))/($S$3*$Q285),1,-1,TRUE)=0,"",_xlfn._xlws.SORT(TRANSPOSE(MMULT(MMULT(_xlfn.MUNIT(X285),IF(ROUND(MMULT(IF(E285=0,IF($DW$4=1,INDIRECT(_xlfn.CONCAT($CY$1,MATCH(F285,$CX$7:$CX$100,0)+6)):INDIRECT(_xlfn.CONCAT($CY$1,MATCH(F285,$CX$7:$CX$100,0)+6+SUM(IF((F285=$CX$7:$CX$59)=TRUE,1,0))-1)),INDIRECT(_xlfn.CONCAT($CQ$1,MATCH(F285,$CP$7:$CP$100,0)+6)):INDIRECT(_xlfn.CONCAT($CQ$1,MATCH(F285,$CP$7:$CP$100,0)+6+SUM(IF((F285=$CP$7:$CP$59)=TRUE,1,0))-1))),IF(OR($DW$4=2,$DW$4=3),INDIRECT(_xlfn.CONCAT($CU$1,MATCH(E285,$CT$7:$CT$100,0)+6)):INDIRECT(_xlfn.CONCAT($CU$1,MATCH(E285,$CT$7:$CT$100,0)+6+SUM(IF((E285=$CT$7:$CT$59)=TRUE,1,0))-1)),INDIRECT(_xlfn.CONCAT($CM$1,MATCH(E285,$CL$7:$CL$100,0)+6)):INDIRECT(_xlfn.CONCAT($CM$1,MATCH(E285,$CL$7:$CL$100,0)+6+SUM(IF((E285=$CL$7:$CL$59)=TRUE,1,0))-1))))*$S$3*IF(AND($DV$4=4,F285=0),1.1,1),1/TRANSPOSE(W285-INDIRECT(_xlfn.CONCAT($CI$1,MATCH(D285,$CH$7:$CH$100,0)+6)):INDIRECT(_xlfn.CONCAT($CI$1,MATCH(D285,$CH$7:$CH$100,0)+6+SUM(IF((D285=$CH$7:$CH$59)=TRUE,1,0))-1))*$R$3)),3)=1,1,0)),W285-INDIRECT(_xlfn.CONCAT($CI$1,MATCH(D285,$CH$7:$CH$100,0)+6)):INDIRECT(_xlfn.CONCAT($CI$1,MATCH(D285,$CH$7:$CH$100,0)+6+SUM(IF((D285=$CH$7:$CH$59)=TRUE,1,0))-1))*$R$3))/($S$3*$Q285),1,-1,TRUE)),1),"")</f>
        <v/>
      </c>
      <c r="AB285" s="65"/>
      <c r="AC285" s="65"/>
      <c r="AD285" s="65"/>
      <c r="AE285" s="65"/>
      <c r="AF285" s="65"/>
      <c r="AG285" s="65"/>
      <c r="AH285" s="65"/>
      <c r="AI285" s="6"/>
      <c r="AJ285" s="28" t="str">
        <f t="shared" ca="1" si="105"/>
        <v/>
      </c>
      <c r="AK285" s="29" t="str">
        <f t="shared" si="106"/>
        <v/>
      </c>
      <c r="AL285" s="29" t="str">
        <f t="shared" si="107"/>
        <v/>
      </c>
      <c r="AM285" s="29" t="str">
        <f t="shared" si="108"/>
        <v/>
      </c>
      <c r="AN285" s="112" t="str">
        <f t="shared" si="109"/>
        <v/>
      </c>
      <c r="AO285" s="28" t="str">
        <f t="shared" ca="1" si="96"/>
        <v/>
      </c>
      <c r="AP285" s="29" t="str">
        <f t="shared" si="97"/>
        <v/>
      </c>
      <c r="AQ285" s="29" t="str">
        <f t="shared" si="98"/>
        <v/>
      </c>
      <c r="AR285" s="29" t="str">
        <f t="shared" si="99"/>
        <v/>
      </c>
      <c r="AS285" s="30" t="str">
        <f t="shared" si="100"/>
        <v/>
      </c>
      <c r="AT285" s="6"/>
      <c r="AU285" s="20"/>
      <c r="AV285" s="20"/>
      <c r="AW285" s="44">
        <f t="shared" si="110"/>
        <v>12</v>
      </c>
      <c r="AX285" s="35" t="e">
        <f t="shared" si="111"/>
        <v>#N/A</v>
      </c>
      <c r="AY285" s="35" t="e" cm="1">
        <f t="array" ref="AY285">_xlfn.XMATCH(1,IF(IF((AU285=$DP$24:$EO$24)=TRUE,1,0)+IF((AV285=$DP$25:$EO$25)=TRUE,1,0)=2,1,0))</f>
        <v>#N/A</v>
      </c>
      <c r="AZ285" s="35" t="str" cm="1">
        <f t="array" aca="1" ref="AZ285:BD285" ca="1">AJ285:AN285</f>
        <v/>
      </c>
      <c r="BA285" s="35" t="str">
        <f ca="1"/>
        <v/>
      </c>
      <c r="BB285" s="35" t="str">
        <f ca="1"/>
        <v/>
      </c>
      <c r="BC285" s="35" t="str">
        <f ca="1"/>
        <v/>
      </c>
      <c r="BD285" s="35" t="str">
        <f ca="1"/>
        <v/>
      </c>
      <c r="BE285" s="35">
        <f t="shared" si="112"/>
        <v>0</v>
      </c>
      <c r="BF285" s="35" t="e" cm="1">
        <f t="array" ref="BF285">IF(AND(BE285=1,AX285&lt;&gt;1),VLOOKUP(E285,변환표준점수!$H$8:$O$60,_xlfn.XMATCH('표점 계산기'!$AU285,변환표준점수!$I$6:$O$6)+1,FALSE),IF(AND($E285=0,$DW$4=1),INDEX($CQ$7:$CQ$73,SUM(IF(AO285=$CY$7:$CY$59,ROW($A$1:$A$50),0))),IF(AND($E285&lt;&gt;0,$DW$4&lt;&gt;1),INDEX($CM$7:$CM$73,SUM(IF(AO285=$CU$7:$CU$59,ROW($A$1:$A$50),0))),AO285:AS285)))</f>
        <v>#N/A</v>
      </c>
      <c r="BG285" s="35"/>
      <c r="BH285" s="35"/>
      <c r="BI285" s="35"/>
      <c r="BJ285" s="35"/>
      <c r="BK285" s="35" t="e">
        <f>VLOOKUP(G285,변환표준점수!$X$8:$AM$16,_xlfn.XMATCH(AU285,변환표준점수!$Y$5:$AM$5)+IF(OR(AW285=6,AW285=7,AW285=10,AW285=11),IF(AX285=1,0,1),0)+1,FALSE)</f>
        <v>#N/A</v>
      </c>
      <c r="BL285" s="35" t="e">
        <f>VLOOKUP(H285,변환표준점수!$AO$8:$BE$16,_xlfn.XMATCH(AU285,변환표준점수!$AP$5:$BE$5)+IF(OR(AW285=3,AW285=6,AW285=8,AW285=9,AW285=10),IF(AX285=1,0,1),0)+1,FALSE)</f>
        <v>#N/A</v>
      </c>
      <c r="BM285" s="35" t="e">
        <f>IF(I285=0,VLOOKUP(K285,변환표준점수!$BU$8:$CF$62,'표점 계산기'!$AW285+1,FALSE),VLOOKUP(I285,변환표준점수!$BH$8:$BS$62,'표점 계산기'!$AW285+1,FALSE))</f>
        <v>#N/A</v>
      </c>
      <c r="BN285" s="35" t="e">
        <f>IF(J285=0,VLOOKUP(L285,변환표준점수!$BU$8:$CF$62,'표점 계산기'!$AW285+1,FALSE),VLOOKUP(J285,변환표준점수!$BH$8:$BS$62,'표점 계산기'!$AW285+1,FALSE))</f>
        <v>#N/A</v>
      </c>
      <c r="BO285" s="35" cm="1">
        <f t="array" ref="BO285">IF(M285=0,0,IF(OR(AW285=3,AW285=4),0,IF(AW285=1,INDEX($DI$7:$DI$15,SUM(IF(M285&lt;$DH$7:$DH$15=TRUE,1,0))+1),VLOOKUP(M285,변환표준점수!$BH$8:$BS$62,'표점 계산기'!AW285+1,FALSE))))</f>
        <v>0</v>
      </c>
      <c r="BP285" s="35" t="e" cm="1">
        <f t="array" ref="BP285">INDEX($DP$24:$EO$31,COLUMN(C280),$AY285)</f>
        <v>#N/A</v>
      </c>
      <c r="BQ285" s="35" t="e" cm="1">
        <f t="array" ref="BQ285">INDEX($DP$24:$EO$31,COLUMN(D280),$AY285)</f>
        <v>#N/A</v>
      </c>
      <c r="BR285" s="35" t="e" cm="1">
        <f t="array" ref="BR285">INDEX($DP$24:$EO$31,COLUMN(E280),$AY285)</f>
        <v>#N/A</v>
      </c>
      <c r="BS285" s="35" t="e" cm="1">
        <f t="array" ref="BS285">INDEX($DP$24:$EO$31,COLUMN(F280),$AY285)</f>
        <v>#N/A</v>
      </c>
      <c r="BT285" s="35" t="e" cm="1">
        <f t="array" ref="BT285">INDEX($DP$24:$EO$31,COLUMN(G280),$AY285)</f>
        <v>#N/A</v>
      </c>
      <c r="BU285" s="35" t="e" cm="1">
        <f t="array" ref="BU285">INDEX($DP$24:$EO$31,COLUMN(H280),$AY285)</f>
        <v>#N/A</v>
      </c>
      <c r="BV285" s="59" t="str" cm="1">
        <f t="array" aca="1" ref="BV285:BZ285" ca="1">IFERROR(ROUND(IF(IFERROR(BF285:BJ285/BF285:BJ285,0)=1,(IFERROR(AZ285:BD285*BP285,0)+IFERROR(BF285:BJ285*BQ285,0)+(SUM(BM285:BO285)-MIN(BM285:BO285))*BR285+BK285*BS285+BL285*BT285)*BU285+BK285*(1-BS285)+BL285*(1-BT285)+IF(AW285=1,BO285,0),""),2),"")</f>
        <v/>
      </c>
      <c r="BW285" s="48" t="str">
        <f ca="1"/>
        <v/>
      </c>
      <c r="BX285" s="48" t="str">
        <f ca="1"/>
        <v/>
      </c>
      <c r="BY285" s="48" t="str">
        <f ca="1"/>
        <v/>
      </c>
      <c r="BZ285" s="60" t="str">
        <f ca="1"/>
        <v/>
      </c>
      <c r="CA285" s="6"/>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6"/>
      <c r="DV285" s="6"/>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row>
    <row r="286" spans="1:162" x14ac:dyDescent="0.3">
      <c r="A286" s="5"/>
      <c r="B286" s="17" t="str">
        <f t="shared" si="94"/>
        <v/>
      </c>
      <c r="C286" s="23"/>
      <c r="D286" s="23"/>
      <c r="E286" s="23"/>
      <c r="F286" s="23"/>
      <c r="G286" s="23"/>
      <c r="H286" s="24"/>
      <c r="I286" s="24"/>
      <c r="J286" s="24"/>
      <c r="K286" s="24"/>
      <c r="L286" s="24"/>
      <c r="M286" s="24"/>
      <c r="N286" s="23"/>
      <c r="O286" s="24"/>
      <c r="P286" s="6"/>
      <c r="Q286" s="65">
        <f t="shared" si="95"/>
        <v>1</v>
      </c>
      <c r="R286" s="6" t="e">
        <f t="shared" si="101"/>
        <v>#N/A</v>
      </c>
      <c r="S286" s="6" t="e">
        <f t="shared" si="102"/>
        <v>#N/A</v>
      </c>
      <c r="T286" s="6" t="e">
        <f t="shared" si="103"/>
        <v>#N/A</v>
      </c>
      <c r="U286" s="6" t="e">
        <f t="shared" si="104"/>
        <v>#N/A</v>
      </c>
      <c r="V286" s="8" cm="1">
        <f t="array" ref="V286">IF(M286=0,0,IF(OR($DV$4=3,$DV$4=4),0,IF($DV$4=1,INDEX($DI$7:$DI$15,SUM(IF(M286&lt;$DH$7:$DH$15=TRUE,1,0))+1),VLOOKUP(M286,$DK$7:$DL$107,2,FALSE))))</f>
        <v>0</v>
      </c>
      <c r="W286" s="6" t="e">
        <f t="shared" si="93"/>
        <v>#N/A</v>
      </c>
      <c r="X286" s="65" cm="1">
        <f t="array" aca="1" ref="X286" ca="1">SUM(IF((IF(E286=0,INDIRECT(_xlfn.CONCAT($CQ$1,MATCH(F286,$CP$7:$CP$100,0)+6)):INDIRECT(_xlfn.CONCAT($CQ$1,MATCH(F286,$CP$7:$CP$100,0)+6+SUM(IF((F286=$CP$7:$CP$59)=TRUE,1,0))-1)),INDIRECT(_xlfn.CONCAT($CM$1,MATCH(E286,$CL$7:$CL$100,0)+6)):INDIRECT(_xlfn.CONCAT($CM$1,MATCH(E286,$CL$7:$CL$100,0)+6+SUM(IF((E286=$CL$7:$CL$59)=TRUE,1,0))-1)))*$S$3*$Q286)=0,0,1))</f>
        <v>2</v>
      </c>
      <c r="Y286" s="65" t="e" cm="1">
        <f t="array" aca="1" ref="Y286" ca="1">SUM(IF((TRANSPOSE(MMULT(MMULT(_xlfn.MUNIT(X286),IF(ROUND(MMULT(IF(E286=0,INDIRECT(_xlfn.CONCAT($CQ$1,MATCH(F286,$CP$7:$CP$100,0)+6)):INDIRECT(_xlfn.CONCAT($CQ$1,MATCH(F286,$CP$7:$CP$100,0)+6+SUM(IF((F286=$CP$7:$CP$59)=TRUE,1,0))-1)),INDIRECT(_xlfn.CONCAT($CM$1,MATCH(E286,$CL$7:$CL$100,0)+6)):INDIRECT(_xlfn.CONCAT($CM$1,MATCH(E286,$CL$7:$CL$100,0)+6+SUM(IF((E286=$CL$7:$CL$59)=TRUE,1,0))-1)))*$S$3*$Q286,1/TRANSPOSE(W286-INDIRECT(_xlfn.CONCAT($CI$1,MATCH(D286,$CH$7:$CH$100,0)+6)):INDIRECT(_xlfn.CONCAT($CI$1,MATCH(D286,$CH$7:$CH$100,0)+6+SUM(IF((D286=$CH$7:$CH$59)=TRUE,1,0))-1))*$R$3)),1)=1,1,0)),W286-INDIRECT(_xlfn.CONCAT($CI$1,MATCH(D286,$CH$7:$CH$100,0)+6)):INDIRECT(_xlfn.CONCAT($CI$1,MATCH(D286,$CH$7:$CH$100,0)+6+SUM(IF((D286=$CH$7:$CH$59)=TRUE,1,0))-1))*$R$3)))=0,0,1))</f>
        <v>#N/A</v>
      </c>
      <c r="Z286" s="65"/>
      <c r="AA286" s="65" t="str" cm="1">
        <f t="array" aca="1" ref="AA286" ca="1">IFERROR(ROUND(IF(_xlfn._xlws.SORT(TRANSPOSE(MMULT(MMULT(_xlfn.MUNIT(X286),IF(ROUND(MMULT(IF(E286=0,IF($DW$4=1,INDIRECT(_xlfn.CONCAT($CY$1,MATCH(F286,$CX$7:$CX$100,0)+6)):INDIRECT(_xlfn.CONCAT($CY$1,MATCH(F286,$CX$7:$CX$100,0)+6+SUM(IF((F286=$CX$7:$CX$59)=TRUE,1,0))-1)),INDIRECT(_xlfn.CONCAT($CQ$1,MATCH(F286,$CP$7:$CP$100,0)+6)):INDIRECT(_xlfn.CONCAT($CQ$1,MATCH(F286,$CP$7:$CP$100,0)+6+SUM(IF((F286=$CP$7:$CP$59)=TRUE,1,0))-1))),IF(OR($DW$4=2,$DW$4=3),INDIRECT(_xlfn.CONCAT($CU$1,MATCH(E286,$CT$7:$CT$100,0)+6)):INDIRECT(_xlfn.CONCAT($CU$1,MATCH(E286,$CT$7:$CT$100,0)+6+SUM(IF((E286=$CT$7:$CT$59)=TRUE,1,0))-1)),INDIRECT(_xlfn.CONCAT($CM$1,MATCH(E286,$CL$7:$CL$100,0)+6)):INDIRECT(_xlfn.CONCAT($CM$1,MATCH(E286,$CL$7:$CL$100,0)+6+SUM(IF((E286=$CL$7:$CL$59)=TRUE,1,0))-1))))*$S$3*IF(AND($DV$4=4,F286=0),1.1,1),1/TRANSPOSE(W286-INDIRECT(_xlfn.CONCAT($CI$1,MATCH(D286,$CH$7:$CH$100,0)+6)):INDIRECT(_xlfn.CONCAT($CI$1,MATCH(D286,$CH$7:$CH$100,0)+6+SUM(IF((D286=$CH$7:$CH$59)=TRUE,1,0))-1))*$R$3)),3)=1,1,0)),W286-INDIRECT(_xlfn.CONCAT($CI$1,MATCH(D286,$CH$7:$CH$100,0)+6)):INDIRECT(_xlfn.CONCAT($CI$1,MATCH(D286,$CH$7:$CH$100,0)+6+SUM(IF((D286=$CH$7:$CH$59)=TRUE,1,0))-1))*$R$3))/($S$3*$Q286),1,-1,TRUE)=0,"",_xlfn._xlws.SORT(TRANSPOSE(MMULT(MMULT(_xlfn.MUNIT(X286),IF(ROUND(MMULT(IF(E286=0,IF($DW$4=1,INDIRECT(_xlfn.CONCAT($CY$1,MATCH(F286,$CX$7:$CX$100,0)+6)):INDIRECT(_xlfn.CONCAT($CY$1,MATCH(F286,$CX$7:$CX$100,0)+6+SUM(IF((F286=$CX$7:$CX$59)=TRUE,1,0))-1)),INDIRECT(_xlfn.CONCAT($CQ$1,MATCH(F286,$CP$7:$CP$100,0)+6)):INDIRECT(_xlfn.CONCAT($CQ$1,MATCH(F286,$CP$7:$CP$100,0)+6+SUM(IF((F286=$CP$7:$CP$59)=TRUE,1,0))-1))),IF(OR($DW$4=2,$DW$4=3),INDIRECT(_xlfn.CONCAT($CU$1,MATCH(E286,$CT$7:$CT$100,0)+6)):INDIRECT(_xlfn.CONCAT($CU$1,MATCH(E286,$CT$7:$CT$100,0)+6+SUM(IF((E286=$CT$7:$CT$59)=TRUE,1,0))-1)),INDIRECT(_xlfn.CONCAT($CM$1,MATCH(E286,$CL$7:$CL$100,0)+6)):INDIRECT(_xlfn.CONCAT($CM$1,MATCH(E286,$CL$7:$CL$100,0)+6+SUM(IF((E286=$CL$7:$CL$59)=TRUE,1,0))-1))))*$S$3*IF(AND($DV$4=4,F286=0),1.1,1),1/TRANSPOSE(W286-INDIRECT(_xlfn.CONCAT($CI$1,MATCH(D286,$CH$7:$CH$100,0)+6)):INDIRECT(_xlfn.CONCAT($CI$1,MATCH(D286,$CH$7:$CH$100,0)+6+SUM(IF((D286=$CH$7:$CH$59)=TRUE,1,0))-1))*$R$3)),3)=1,1,0)),W286-INDIRECT(_xlfn.CONCAT($CI$1,MATCH(D286,$CH$7:$CH$100,0)+6)):INDIRECT(_xlfn.CONCAT($CI$1,MATCH(D286,$CH$7:$CH$100,0)+6+SUM(IF((D286=$CH$7:$CH$59)=TRUE,1,0))-1))*$R$3))/($S$3*$Q286),1,-1,TRUE)),1),"")</f>
        <v/>
      </c>
      <c r="AB286" s="65"/>
      <c r="AC286" s="65"/>
      <c r="AD286" s="65"/>
      <c r="AE286" s="65"/>
      <c r="AF286" s="65"/>
      <c r="AG286" s="65"/>
      <c r="AH286" s="65"/>
      <c r="AI286" s="6"/>
      <c r="AJ286" s="28" t="str">
        <f t="shared" ca="1" si="105"/>
        <v/>
      </c>
      <c r="AK286" s="29" t="str">
        <f t="shared" si="106"/>
        <v/>
      </c>
      <c r="AL286" s="29" t="str">
        <f t="shared" si="107"/>
        <v/>
      </c>
      <c r="AM286" s="29" t="str">
        <f t="shared" si="108"/>
        <v/>
      </c>
      <c r="AN286" s="112" t="str">
        <f t="shared" si="109"/>
        <v/>
      </c>
      <c r="AO286" s="28" t="str">
        <f t="shared" ca="1" si="96"/>
        <v/>
      </c>
      <c r="AP286" s="29" t="str">
        <f t="shared" si="97"/>
        <v/>
      </c>
      <c r="AQ286" s="29" t="str">
        <f t="shared" si="98"/>
        <v/>
      </c>
      <c r="AR286" s="29" t="str">
        <f t="shared" si="99"/>
        <v/>
      </c>
      <c r="AS286" s="30" t="str">
        <f t="shared" si="100"/>
        <v/>
      </c>
      <c r="AT286" s="6"/>
      <c r="AU286" s="20"/>
      <c r="AV286" s="20"/>
      <c r="AW286" s="44">
        <f t="shared" si="110"/>
        <v>12</v>
      </c>
      <c r="AX286" s="35" t="e">
        <f t="shared" si="111"/>
        <v>#N/A</v>
      </c>
      <c r="AY286" s="35" t="e" cm="1">
        <f t="array" ref="AY286">_xlfn.XMATCH(1,IF(IF((AU286=$DP$24:$EO$24)=TRUE,1,0)+IF((AV286=$DP$25:$EO$25)=TRUE,1,0)=2,1,0))</f>
        <v>#N/A</v>
      </c>
      <c r="AZ286" s="35" t="str" cm="1">
        <f t="array" aca="1" ref="AZ286:BD286" ca="1">AJ286:AN286</f>
        <v/>
      </c>
      <c r="BA286" s="35" t="str">
        <f ca="1"/>
        <v/>
      </c>
      <c r="BB286" s="35" t="str">
        <f ca="1"/>
        <v/>
      </c>
      <c r="BC286" s="35" t="str">
        <f ca="1"/>
        <v/>
      </c>
      <c r="BD286" s="35" t="str">
        <f ca="1"/>
        <v/>
      </c>
      <c r="BE286" s="35">
        <f t="shared" si="112"/>
        <v>0</v>
      </c>
      <c r="BF286" s="35" t="e" cm="1">
        <f t="array" ref="BF286">IF(AND(BE286=1,AX286&lt;&gt;1),VLOOKUP(E286,변환표준점수!$H$8:$O$60,_xlfn.XMATCH('표점 계산기'!$AU286,변환표준점수!$I$6:$O$6)+1,FALSE),IF(AND($E286=0,$DW$4=1),INDEX($CQ$7:$CQ$73,SUM(IF(AO286=$CY$7:$CY$59,ROW($A$1:$A$50),0))),IF(AND($E286&lt;&gt;0,$DW$4&lt;&gt;1),INDEX($CM$7:$CM$73,SUM(IF(AO286=$CU$7:$CU$59,ROW($A$1:$A$50),0))),AO286:AS286)))</f>
        <v>#N/A</v>
      </c>
      <c r="BG286" s="35"/>
      <c r="BH286" s="35"/>
      <c r="BI286" s="35"/>
      <c r="BJ286" s="35"/>
      <c r="BK286" s="35" t="e">
        <f>VLOOKUP(G286,변환표준점수!$X$8:$AM$16,_xlfn.XMATCH(AU286,변환표준점수!$Y$5:$AM$5)+IF(OR(AW286=6,AW286=7,AW286=10,AW286=11),IF(AX286=1,0,1),0)+1,FALSE)</f>
        <v>#N/A</v>
      </c>
      <c r="BL286" s="35" t="e">
        <f>VLOOKUP(H286,변환표준점수!$AO$8:$BE$16,_xlfn.XMATCH(AU286,변환표준점수!$AP$5:$BE$5)+IF(OR(AW286=3,AW286=6,AW286=8,AW286=9,AW286=10),IF(AX286=1,0,1),0)+1,FALSE)</f>
        <v>#N/A</v>
      </c>
      <c r="BM286" s="35" t="e">
        <f>IF(I286=0,VLOOKUP(K286,변환표준점수!$BU$8:$CF$62,'표점 계산기'!$AW286+1,FALSE),VLOOKUP(I286,변환표준점수!$BH$8:$BS$62,'표점 계산기'!$AW286+1,FALSE))</f>
        <v>#N/A</v>
      </c>
      <c r="BN286" s="35" t="e">
        <f>IF(J286=0,VLOOKUP(L286,변환표준점수!$BU$8:$CF$62,'표점 계산기'!$AW286+1,FALSE),VLOOKUP(J286,변환표준점수!$BH$8:$BS$62,'표점 계산기'!$AW286+1,FALSE))</f>
        <v>#N/A</v>
      </c>
      <c r="BO286" s="35" cm="1">
        <f t="array" ref="BO286">IF(M286=0,0,IF(OR(AW286=3,AW286=4),0,IF(AW286=1,INDEX($DI$7:$DI$15,SUM(IF(M286&lt;$DH$7:$DH$15=TRUE,1,0))+1),VLOOKUP(M286,변환표준점수!$BH$8:$BS$62,'표점 계산기'!AW286+1,FALSE))))</f>
        <v>0</v>
      </c>
      <c r="BP286" s="35" t="e" cm="1">
        <f t="array" ref="BP286">INDEX($DP$24:$EO$31,COLUMN(C281),$AY286)</f>
        <v>#N/A</v>
      </c>
      <c r="BQ286" s="35" t="e" cm="1">
        <f t="array" ref="BQ286">INDEX($DP$24:$EO$31,COLUMN(D281),$AY286)</f>
        <v>#N/A</v>
      </c>
      <c r="BR286" s="35" t="e" cm="1">
        <f t="array" ref="BR286">INDEX($DP$24:$EO$31,COLUMN(E281),$AY286)</f>
        <v>#N/A</v>
      </c>
      <c r="BS286" s="35" t="e" cm="1">
        <f t="array" ref="BS286">INDEX($DP$24:$EO$31,COLUMN(F281),$AY286)</f>
        <v>#N/A</v>
      </c>
      <c r="BT286" s="35" t="e" cm="1">
        <f t="array" ref="BT286">INDEX($DP$24:$EO$31,COLUMN(G281),$AY286)</f>
        <v>#N/A</v>
      </c>
      <c r="BU286" s="35" t="e" cm="1">
        <f t="array" ref="BU286">INDEX($DP$24:$EO$31,COLUMN(H281),$AY286)</f>
        <v>#N/A</v>
      </c>
      <c r="BV286" s="59" t="str" cm="1">
        <f t="array" aca="1" ref="BV286:BZ286" ca="1">IFERROR(ROUND(IF(IFERROR(BF286:BJ286/BF286:BJ286,0)=1,(IFERROR(AZ286:BD286*BP286,0)+IFERROR(BF286:BJ286*BQ286,0)+(SUM(BM286:BO286)-MIN(BM286:BO286))*BR286+BK286*BS286+BL286*BT286)*BU286+BK286*(1-BS286)+BL286*(1-BT286)+IF(AW286=1,BO286,0),""),2),"")</f>
        <v/>
      </c>
      <c r="BW286" s="48" t="str">
        <f ca="1"/>
        <v/>
      </c>
      <c r="BX286" s="48" t="str">
        <f ca="1"/>
        <v/>
      </c>
      <c r="BY286" s="48" t="str">
        <f ca="1"/>
        <v/>
      </c>
      <c r="BZ286" s="60" t="str">
        <f ca="1"/>
        <v/>
      </c>
      <c r="CA286" s="6"/>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6"/>
      <c r="DV286" s="6"/>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row>
    <row r="287" spans="1:162" x14ac:dyDescent="0.3">
      <c r="A287" s="5"/>
      <c r="B287" s="17" t="str">
        <f t="shared" si="94"/>
        <v/>
      </c>
      <c r="C287" s="23"/>
      <c r="D287" s="23"/>
      <c r="E287" s="23"/>
      <c r="F287" s="23"/>
      <c r="G287" s="23"/>
      <c r="H287" s="24"/>
      <c r="I287" s="24"/>
      <c r="J287" s="24"/>
      <c r="K287" s="24"/>
      <c r="L287" s="24"/>
      <c r="M287" s="24"/>
      <c r="N287" s="23"/>
      <c r="O287" s="24"/>
      <c r="P287" s="6"/>
      <c r="Q287" s="65">
        <f t="shared" si="95"/>
        <v>1</v>
      </c>
      <c r="R287" s="6" t="e">
        <f t="shared" si="101"/>
        <v>#N/A</v>
      </c>
      <c r="S287" s="6" t="e">
        <f t="shared" si="102"/>
        <v>#N/A</v>
      </c>
      <c r="T287" s="6" t="e">
        <f t="shared" si="103"/>
        <v>#N/A</v>
      </c>
      <c r="U287" s="6" t="e">
        <f t="shared" si="104"/>
        <v>#N/A</v>
      </c>
      <c r="V287" s="8" cm="1">
        <f t="array" ref="V287">IF(M287=0,0,IF(OR($DV$4=3,$DV$4=4),0,IF($DV$4=1,INDEX($DI$7:$DI$15,SUM(IF(M287&lt;$DH$7:$DH$15=TRUE,1,0))+1),VLOOKUP(M287,$DK$7:$DL$107,2,FALSE))))</f>
        <v>0</v>
      </c>
      <c r="W287" s="6" t="e">
        <f t="shared" si="93"/>
        <v>#N/A</v>
      </c>
      <c r="X287" s="65" cm="1">
        <f t="array" aca="1" ref="X287" ca="1">SUM(IF((IF(E287=0,INDIRECT(_xlfn.CONCAT($CQ$1,MATCH(F287,$CP$7:$CP$100,0)+6)):INDIRECT(_xlfn.CONCAT($CQ$1,MATCH(F287,$CP$7:$CP$100,0)+6+SUM(IF((F287=$CP$7:$CP$59)=TRUE,1,0))-1)),INDIRECT(_xlfn.CONCAT($CM$1,MATCH(E287,$CL$7:$CL$100,0)+6)):INDIRECT(_xlfn.CONCAT($CM$1,MATCH(E287,$CL$7:$CL$100,0)+6+SUM(IF((E287=$CL$7:$CL$59)=TRUE,1,0))-1)))*$S$3*$Q287)=0,0,1))</f>
        <v>2</v>
      </c>
      <c r="Y287" s="65" t="e" cm="1">
        <f t="array" aca="1" ref="Y287" ca="1">SUM(IF((TRANSPOSE(MMULT(MMULT(_xlfn.MUNIT(X287),IF(ROUND(MMULT(IF(E287=0,INDIRECT(_xlfn.CONCAT($CQ$1,MATCH(F287,$CP$7:$CP$100,0)+6)):INDIRECT(_xlfn.CONCAT($CQ$1,MATCH(F287,$CP$7:$CP$100,0)+6+SUM(IF((F287=$CP$7:$CP$59)=TRUE,1,0))-1)),INDIRECT(_xlfn.CONCAT($CM$1,MATCH(E287,$CL$7:$CL$100,0)+6)):INDIRECT(_xlfn.CONCAT($CM$1,MATCH(E287,$CL$7:$CL$100,0)+6+SUM(IF((E287=$CL$7:$CL$59)=TRUE,1,0))-1)))*$S$3*$Q287,1/TRANSPOSE(W287-INDIRECT(_xlfn.CONCAT($CI$1,MATCH(D287,$CH$7:$CH$100,0)+6)):INDIRECT(_xlfn.CONCAT($CI$1,MATCH(D287,$CH$7:$CH$100,0)+6+SUM(IF((D287=$CH$7:$CH$59)=TRUE,1,0))-1))*$R$3)),1)=1,1,0)),W287-INDIRECT(_xlfn.CONCAT($CI$1,MATCH(D287,$CH$7:$CH$100,0)+6)):INDIRECT(_xlfn.CONCAT($CI$1,MATCH(D287,$CH$7:$CH$100,0)+6+SUM(IF((D287=$CH$7:$CH$59)=TRUE,1,0))-1))*$R$3)))=0,0,1))</f>
        <v>#N/A</v>
      </c>
      <c r="Z287" s="65"/>
      <c r="AA287" s="65" t="str" cm="1">
        <f t="array" aca="1" ref="AA287" ca="1">IFERROR(ROUND(IF(_xlfn._xlws.SORT(TRANSPOSE(MMULT(MMULT(_xlfn.MUNIT(X287),IF(ROUND(MMULT(IF(E287=0,IF($DW$4=1,INDIRECT(_xlfn.CONCAT($CY$1,MATCH(F287,$CX$7:$CX$100,0)+6)):INDIRECT(_xlfn.CONCAT($CY$1,MATCH(F287,$CX$7:$CX$100,0)+6+SUM(IF((F287=$CX$7:$CX$59)=TRUE,1,0))-1)),INDIRECT(_xlfn.CONCAT($CQ$1,MATCH(F287,$CP$7:$CP$100,0)+6)):INDIRECT(_xlfn.CONCAT($CQ$1,MATCH(F287,$CP$7:$CP$100,0)+6+SUM(IF((F287=$CP$7:$CP$59)=TRUE,1,0))-1))),IF(OR($DW$4=2,$DW$4=3),INDIRECT(_xlfn.CONCAT($CU$1,MATCH(E287,$CT$7:$CT$100,0)+6)):INDIRECT(_xlfn.CONCAT($CU$1,MATCH(E287,$CT$7:$CT$100,0)+6+SUM(IF((E287=$CT$7:$CT$59)=TRUE,1,0))-1)),INDIRECT(_xlfn.CONCAT($CM$1,MATCH(E287,$CL$7:$CL$100,0)+6)):INDIRECT(_xlfn.CONCAT($CM$1,MATCH(E287,$CL$7:$CL$100,0)+6+SUM(IF((E287=$CL$7:$CL$59)=TRUE,1,0))-1))))*$S$3*IF(AND($DV$4=4,F287=0),1.1,1),1/TRANSPOSE(W287-INDIRECT(_xlfn.CONCAT($CI$1,MATCH(D287,$CH$7:$CH$100,0)+6)):INDIRECT(_xlfn.CONCAT($CI$1,MATCH(D287,$CH$7:$CH$100,0)+6+SUM(IF((D287=$CH$7:$CH$59)=TRUE,1,0))-1))*$R$3)),3)=1,1,0)),W287-INDIRECT(_xlfn.CONCAT($CI$1,MATCH(D287,$CH$7:$CH$100,0)+6)):INDIRECT(_xlfn.CONCAT($CI$1,MATCH(D287,$CH$7:$CH$100,0)+6+SUM(IF((D287=$CH$7:$CH$59)=TRUE,1,0))-1))*$R$3))/($S$3*$Q287),1,-1,TRUE)=0,"",_xlfn._xlws.SORT(TRANSPOSE(MMULT(MMULT(_xlfn.MUNIT(X287),IF(ROUND(MMULT(IF(E287=0,IF($DW$4=1,INDIRECT(_xlfn.CONCAT($CY$1,MATCH(F287,$CX$7:$CX$100,0)+6)):INDIRECT(_xlfn.CONCAT($CY$1,MATCH(F287,$CX$7:$CX$100,0)+6+SUM(IF((F287=$CX$7:$CX$59)=TRUE,1,0))-1)),INDIRECT(_xlfn.CONCAT($CQ$1,MATCH(F287,$CP$7:$CP$100,0)+6)):INDIRECT(_xlfn.CONCAT($CQ$1,MATCH(F287,$CP$7:$CP$100,0)+6+SUM(IF((F287=$CP$7:$CP$59)=TRUE,1,0))-1))),IF(OR($DW$4=2,$DW$4=3),INDIRECT(_xlfn.CONCAT($CU$1,MATCH(E287,$CT$7:$CT$100,0)+6)):INDIRECT(_xlfn.CONCAT($CU$1,MATCH(E287,$CT$7:$CT$100,0)+6+SUM(IF((E287=$CT$7:$CT$59)=TRUE,1,0))-1)),INDIRECT(_xlfn.CONCAT($CM$1,MATCH(E287,$CL$7:$CL$100,0)+6)):INDIRECT(_xlfn.CONCAT($CM$1,MATCH(E287,$CL$7:$CL$100,0)+6+SUM(IF((E287=$CL$7:$CL$59)=TRUE,1,0))-1))))*$S$3*IF(AND($DV$4=4,F287=0),1.1,1),1/TRANSPOSE(W287-INDIRECT(_xlfn.CONCAT($CI$1,MATCH(D287,$CH$7:$CH$100,0)+6)):INDIRECT(_xlfn.CONCAT($CI$1,MATCH(D287,$CH$7:$CH$100,0)+6+SUM(IF((D287=$CH$7:$CH$59)=TRUE,1,0))-1))*$R$3)),3)=1,1,0)),W287-INDIRECT(_xlfn.CONCAT($CI$1,MATCH(D287,$CH$7:$CH$100,0)+6)):INDIRECT(_xlfn.CONCAT($CI$1,MATCH(D287,$CH$7:$CH$100,0)+6+SUM(IF((D287=$CH$7:$CH$59)=TRUE,1,0))-1))*$R$3))/($S$3*$Q287),1,-1,TRUE)),1),"")</f>
        <v/>
      </c>
      <c r="AB287" s="65"/>
      <c r="AC287" s="65"/>
      <c r="AD287" s="65"/>
      <c r="AE287" s="65"/>
      <c r="AF287" s="65"/>
      <c r="AG287" s="65"/>
      <c r="AH287" s="65"/>
      <c r="AI287" s="6"/>
      <c r="AJ287" s="28" t="str">
        <f t="shared" ca="1" si="105"/>
        <v/>
      </c>
      <c r="AK287" s="29" t="str">
        <f t="shared" si="106"/>
        <v/>
      </c>
      <c r="AL287" s="29" t="str">
        <f t="shared" si="107"/>
        <v/>
      </c>
      <c r="AM287" s="29" t="str">
        <f t="shared" si="108"/>
        <v/>
      </c>
      <c r="AN287" s="112" t="str">
        <f t="shared" si="109"/>
        <v/>
      </c>
      <c r="AO287" s="28" t="str">
        <f t="shared" ca="1" si="96"/>
        <v/>
      </c>
      <c r="AP287" s="29" t="str">
        <f t="shared" si="97"/>
        <v/>
      </c>
      <c r="AQ287" s="29" t="str">
        <f t="shared" si="98"/>
        <v/>
      </c>
      <c r="AR287" s="29" t="str">
        <f t="shared" si="99"/>
        <v/>
      </c>
      <c r="AS287" s="30" t="str">
        <f t="shared" si="100"/>
        <v/>
      </c>
      <c r="AT287" s="6"/>
      <c r="AU287" s="20"/>
      <c r="AV287" s="20"/>
      <c r="AW287" s="44">
        <f t="shared" si="110"/>
        <v>12</v>
      </c>
      <c r="AX287" s="35" t="e">
        <f t="shared" si="111"/>
        <v>#N/A</v>
      </c>
      <c r="AY287" s="35" t="e" cm="1">
        <f t="array" ref="AY287">_xlfn.XMATCH(1,IF(IF((AU287=$DP$24:$EO$24)=TRUE,1,0)+IF((AV287=$DP$25:$EO$25)=TRUE,1,0)=2,1,0))</f>
        <v>#N/A</v>
      </c>
      <c r="AZ287" s="35" t="str" cm="1">
        <f t="array" aca="1" ref="AZ287:BD287" ca="1">AJ287:AN287</f>
        <v/>
      </c>
      <c r="BA287" s="35" t="str">
        <f ca="1"/>
        <v/>
      </c>
      <c r="BB287" s="35" t="str">
        <f ca="1"/>
        <v/>
      </c>
      <c r="BC287" s="35" t="str">
        <f ca="1"/>
        <v/>
      </c>
      <c r="BD287" s="35" t="str">
        <f ca="1"/>
        <v/>
      </c>
      <c r="BE287" s="35">
        <f t="shared" si="112"/>
        <v>0</v>
      </c>
      <c r="BF287" s="35" t="e" cm="1">
        <f t="array" ref="BF287">IF(AND(BE287=1,AX287&lt;&gt;1),VLOOKUP(E287,변환표준점수!$H$8:$O$60,_xlfn.XMATCH('표점 계산기'!$AU287,변환표준점수!$I$6:$O$6)+1,FALSE),IF(AND($E287=0,$DW$4=1),INDEX($CQ$7:$CQ$73,SUM(IF(AO287=$CY$7:$CY$59,ROW($A$1:$A$50),0))),IF(AND($E287&lt;&gt;0,$DW$4&lt;&gt;1),INDEX($CM$7:$CM$73,SUM(IF(AO287=$CU$7:$CU$59,ROW($A$1:$A$50),0))),AO287:AS287)))</f>
        <v>#N/A</v>
      </c>
      <c r="BG287" s="35"/>
      <c r="BH287" s="35"/>
      <c r="BI287" s="35"/>
      <c r="BJ287" s="35"/>
      <c r="BK287" s="35" t="e">
        <f>VLOOKUP(G287,변환표준점수!$X$8:$AM$16,_xlfn.XMATCH(AU287,변환표준점수!$Y$5:$AM$5)+IF(OR(AW287=6,AW287=7,AW287=10,AW287=11),IF(AX287=1,0,1),0)+1,FALSE)</f>
        <v>#N/A</v>
      </c>
      <c r="BL287" s="35" t="e">
        <f>VLOOKUP(H287,변환표준점수!$AO$8:$BE$16,_xlfn.XMATCH(AU287,변환표준점수!$AP$5:$BE$5)+IF(OR(AW287=3,AW287=6,AW287=8,AW287=9,AW287=10),IF(AX287=1,0,1),0)+1,FALSE)</f>
        <v>#N/A</v>
      </c>
      <c r="BM287" s="35" t="e">
        <f>IF(I287=0,VLOOKUP(K287,변환표준점수!$BU$8:$CF$62,'표점 계산기'!$AW287+1,FALSE),VLOOKUP(I287,변환표준점수!$BH$8:$BS$62,'표점 계산기'!$AW287+1,FALSE))</f>
        <v>#N/A</v>
      </c>
      <c r="BN287" s="35" t="e">
        <f>IF(J287=0,VLOOKUP(L287,변환표준점수!$BU$8:$CF$62,'표점 계산기'!$AW287+1,FALSE),VLOOKUP(J287,변환표준점수!$BH$8:$BS$62,'표점 계산기'!$AW287+1,FALSE))</f>
        <v>#N/A</v>
      </c>
      <c r="BO287" s="35" cm="1">
        <f t="array" ref="BO287">IF(M287=0,0,IF(OR(AW287=3,AW287=4),0,IF(AW287=1,INDEX($DI$7:$DI$15,SUM(IF(M287&lt;$DH$7:$DH$15=TRUE,1,0))+1),VLOOKUP(M287,변환표준점수!$BH$8:$BS$62,'표점 계산기'!AW287+1,FALSE))))</f>
        <v>0</v>
      </c>
      <c r="BP287" s="35" t="e" cm="1">
        <f t="array" ref="BP287">INDEX($DP$24:$EO$31,COLUMN(C282),$AY287)</f>
        <v>#N/A</v>
      </c>
      <c r="BQ287" s="35" t="e" cm="1">
        <f t="array" ref="BQ287">INDEX($DP$24:$EO$31,COLUMN(D282),$AY287)</f>
        <v>#N/A</v>
      </c>
      <c r="BR287" s="35" t="e" cm="1">
        <f t="array" ref="BR287">INDEX($DP$24:$EO$31,COLUMN(E282),$AY287)</f>
        <v>#N/A</v>
      </c>
      <c r="BS287" s="35" t="e" cm="1">
        <f t="array" ref="BS287">INDEX($DP$24:$EO$31,COLUMN(F282),$AY287)</f>
        <v>#N/A</v>
      </c>
      <c r="BT287" s="35" t="e" cm="1">
        <f t="array" ref="BT287">INDEX($DP$24:$EO$31,COLUMN(G282),$AY287)</f>
        <v>#N/A</v>
      </c>
      <c r="BU287" s="35" t="e" cm="1">
        <f t="array" ref="BU287">INDEX($DP$24:$EO$31,COLUMN(H282),$AY287)</f>
        <v>#N/A</v>
      </c>
      <c r="BV287" s="59" t="str" cm="1">
        <f t="array" aca="1" ref="BV287:BZ287" ca="1">IFERROR(ROUND(IF(IFERROR(BF287:BJ287/BF287:BJ287,0)=1,(IFERROR(AZ287:BD287*BP287,0)+IFERROR(BF287:BJ287*BQ287,0)+(SUM(BM287:BO287)-MIN(BM287:BO287))*BR287+BK287*BS287+BL287*BT287)*BU287+BK287*(1-BS287)+BL287*(1-BT287)+IF(AW287=1,BO287,0),""),2),"")</f>
        <v/>
      </c>
      <c r="BW287" s="48" t="str">
        <f ca="1"/>
        <v/>
      </c>
      <c r="BX287" s="48" t="str">
        <f ca="1"/>
        <v/>
      </c>
      <c r="BY287" s="48" t="str">
        <f ca="1"/>
        <v/>
      </c>
      <c r="BZ287" s="60" t="str">
        <f ca="1"/>
        <v/>
      </c>
      <c r="CA287" s="6"/>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6"/>
      <c r="DV287" s="6"/>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row>
    <row r="288" spans="1:162" x14ac:dyDescent="0.3">
      <c r="A288" s="5"/>
      <c r="B288" s="17" t="str">
        <f t="shared" si="94"/>
        <v/>
      </c>
      <c r="C288" s="23"/>
      <c r="D288" s="23"/>
      <c r="E288" s="23"/>
      <c r="F288" s="23"/>
      <c r="G288" s="23"/>
      <c r="H288" s="24"/>
      <c r="I288" s="24"/>
      <c r="J288" s="24"/>
      <c r="K288" s="24"/>
      <c r="L288" s="24"/>
      <c r="M288" s="24"/>
      <c r="N288" s="23"/>
      <c r="O288" s="24"/>
      <c r="P288" s="6"/>
      <c r="Q288" s="65">
        <f t="shared" si="95"/>
        <v>1</v>
      </c>
      <c r="R288" s="6" t="e">
        <f t="shared" si="101"/>
        <v>#N/A</v>
      </c>
      <c r="S288" s="6" t="e">
        <f t="shared" si="102"/>
        <v>#N/A</v>
      </c>
      <c r="T288" s="6" t="e">
        <f t="shared" si="103"/>
        <v>#N/A</v>
      </c>
      <c r="U288" s="6" t="e">
        <f t="shared" si="104"/>
        <v>#N/A</v>
      </c>
      <c r="V288" s="8" cm="1">
        <f t="array" ref="V288">IF(M288=0,0,IF(OR($DV$4=3,$DV$4=4),0,IF($DV$4=1,INDEX($DI$7:$DI$15,SUM(IF(M288&lt;$DH$7:$DH$15=TRUE,1,0))+1),VLOOKUP(M288,$DK$7:$DL$107,2,FALSE))))</f>
        <v>0</v>
      </c>
      <c r="W288" s="6" t="e">
        <f t="shared" si="93"/>
        <v>#N/A</v>
      </c>
      <c r="X288" s="65" cm="1">
        <f t="array" aca="1" ref="X288" ca="1">SUM(IF((IF(E288=0,INDIRECT(_xlfn.CONCAT($CQ$1,MATCH(F288,$CP$7:$CP$100,0)+6)):INDIRECT(_xlfn.CONCAT($CQ$1,MATCH(F288,$CP$7:$CP$100,0)+6+SUM(IF((F288=$CP$7:$CP$59)=TRUE,1,0))-1)),INDIRECT(_xlfn.CONCAT($CM$1,MATCH(E288,$CL$7:$CL$100,0)+6)):INDIRECT(_xlfn.CONCAT($CM$1,MATCH(E288,$CL$7:$CL$100,0)+6+SUM(IF((E288=$CL$7:$CL$59)=TRUE,1,0))-1)))*$S$3*$Q288)=0,0,1))</f>
        <v>2</v>
      </c>
      <c r="Y288" s="65" t="e" cm="1">
        <f t="array" aca="1" ref="Y288" ca="1">SUM(IF((TRANSPOSE(MMULT(MMULT(_xlfn.MUNIT(X288),IF(ROUND(MMULT(IF(E288=0,INDIRECT(_xlfn.CONCAT($CQ$1,MATCH(F288,$CP$7:$CP$100,0)+6)):INDIRECT(_xlfn.CONCAT($CQ$1,MATCH(F288,$CP$7:$CP$100,0)+6+SUM(IF((F288=$CP$7:$CP$59)=TRUE,1,0))-1)),INDIRECT(_xlfn.CONCAT($CM$1,MATCH(E288,$CL$7:$CL$100,0)+6)):INDIRECT(_xlfn.CONCAT($CM$1,MATCH(E288,$CL$7:$CL$100,0)+6+SUM(IF((E288=$CL$7:$CL$59)=TRUE,1,0))-1)))*$S$3*$Q288,1/TRANSPOSE(W288-INDIRECT(_xlfn.CONCAT($CI$1,MATCH(D288,$CH$7:$CH$100,0)+6)):INDIRECT(_xlfn.CONCAT($CI$1,MATCH(D288,$CH$7:$CH$100,0)+6+SUM(IF((D288=$CH$7:$CH$59)=TRUE,1,0))-1))*$R$3)),1)=1,1,0)),W288-INDIRECT(_xlfn.CONCAT($CI$1,MATCH(D288,$CH$7:$CH$100,0)+6)):INDIRECT(_xlfn.CONCAT($CI$1,MATCH(D288,$CH$7:$CH$100,0)+6+SUM(IF((D288=$CH$7:$CH$59)=TRUE,1,0))-1))*$R$3)))=0,0,1))</f>
        <v>#N/A</v>
      </c>
      <c r="Z288" s="65"/>
      <c r="AA288" s="65" t="str" cm="1">
        <f t="array" aca="1" ref="AA288" ca="1">IFERROR(ROUND(IF(_xlfn._xlws.SORT(TRANSPOSE(MMULT(MMULT(_xlfn.MUNIT(X288),IF(ROUND(MMULT(IF(E288=0,IF($DW$4=1,INDIRECT(_xlfn.CONCAT($CY$1,MATCH(F288,$CX$7:$CX$100,0)+6)):INDIRECT(_xlfn.CONCAT($CY$1,MATCH(F288,$CX$7:$CX$100,0)+6+SUM(IF((F288=$CX$7:$CX$59)=TRUE,1,0))-1)),INDIRECT(_xlfn.CONCAT($CQ$1,MATCH(F288,$CP$7:$CP$100,0)+6)):INDIRECT(_xlfn.CONCAT($CQ$1,MATCH(F288,$CP$7:$CP$100,0)+6+SUM(IF((F288=$CP$7:$CP$59)=TRUE,1,0))-1))),IF(OR($DW$4=2,$DW$4=3),INDIRECT(_xlfn.CONCAT($CU$1,MATCH(E288,$CT$7:$CT$100,0)+6)):INDIRECT(_xlfn.CONCAT($CU$1,MATCH(E288,$CT$7:$CT$100,0)+6+SUM(IF((E288=$CT$7:$CT$59)=TRUE,1,0))-1)),INDIRECT(_xlfn.CONCAT($CM$1,MATCH(E288,$CL$7:$CL$100,0)+6)):INDIRECT(_xlfn.CONCAT($CM$1,MATCH(E288,$CL$7:$CL$100,0)+6+SUM(IF((E288=$CL$7:$CL$59)=TRUE,1,0))-1))))*$S$3*IF(AND($DV$4=4,F288=0),1.1,1),1/TRANSPOSE(W288-INDIRECT(_xlfn.CONCAT($CI$1,MATCH(D288,$CH$7:$CH$100,0)+6)):INDIRECT(_xlfn.CONCAT($CI$1,MATCH(D288,$CH$7:$CH$100,0)+6+SUM(IF((D288=$CH$7:$CH$59)=TRUE,1,0))-1))*$R$3)),3)=1,1,0)),W288-INDIRECT(_xlfn.CONCAT($CI$1,MATCH(D288,$CH$7:$CH$100,0)+6)):INDIRECT(_xlfn.CONCAT($CI$1,MATCH(D288,$CH$7:$CH$100,0)+6+SUM(IF((D288=$CH$7:$CH$59)=TRUE,1,0))-1))*$R$3))/($S$3*$Q288),1,-1,TRUE)=0,"",_xlfn._xlws.SORT(TRANSPOSE(MMULT(MMULT(_xlfn.MUNIT(X288),IF(ROUND(MMULT(IF(E288=0,IF($DW$4=1,INDIRECT(_xlfn.CONCAT($CY$1,MATCH(F288,$CX$7:$CX$100,0)+6)):INDIRECT(_xlfn.CONCAT($CY$1,MATCH(F288,$CX$7:$CX$100,0)+6+SUM(IF((F288=$CX$7:$CX$59)=TRUE,1,0))-1)),INDIRECT(_xlfn.CONCAT($CQ$1,MATCH(F288,$CP$7:$CP$100,0)+6)):INDIRECT(_xlfn.CONCAT($CQ$1,MATCH(F288,$CP$7:$CP$100,0)+6+SUM(IF((F288=$CP$7:$CP$59)=TRUE,1,0))-1))),IF(OR($DW$4=2,$DW$4=3),INDIRECT(_xlfn.CONCAT($CU$1,MATCH(E288,$CT$7:$CT$100,0)+6)):INDIRECT(_xlfn.CONCAT($CU$1,MATCH(E288,$CT$7:$CT$100,0)+6+SUM(IF((E288=$CT$7:$CT$59)=TRUE,1,0))-1)),INDIRECT(_xlfn.CONCAT($CM$1,MATCH(E288,$CL$7:$CL$100,0)+6)):INDIRECT(_xlfn.CONCAT($CM$1,MATCH(E288,$CL$7:$CL$100,0)+6+SUM(IF((E288=$CL$7:$CL$59)=TRUE,1,0))-1))))*$S$3*IF(AND($DV$4=4,F288=0),1.1,1),1/TRANSPOSE(W288-INDIRECT(_xlfn.CONCAT($CI$1,MATCH(D288,$CH$7:$CH$100,0)+6)):INDIRECT(_xlfn.CONCAT($CI$1,MATCH(D288,$CH$7:$CH$100,0)+6+SUM(IF((D288=$CH$7:$CH$59)=TRUE,1,0))-1))*$R$3)),3)=1,1,0)),W288-INDIRECT(_xlfn.CONCAT($CI$1,MATCH(D288,$CH$7:$CH$100,0)+6)):INDIRECT(_xlfn.CONCAT($CI$1,MATCH(D288,$CH$7:$CH$100,0)+6+SUM(IF((D288=$CH$7:$CH$59)=TRUE,1,0))-1))*$R$3))/($S$3*$Q288),1,-1,TRUE)),1),"")</f>
        <v/>
      </c>
      <c r="AB288" s="65"/>
      <c r="AC288" s="65"/>
      <c r="AD288" s="65"/>
      <c r="AE288" s="65"/>
      <c r="AF288" s="65"/>
      <c r="AG288" s="65"/>
      <c r="AH288" s="65"/>
      <c r="AI288" s="6"/>
      <c r="AJ288" s="28" t="str">
        <f t="shared" ca="1" si="105"/>
        <v/>
      </c>
      <c r="AK288" s="29" t="str">
        <f t="shared" si="106"/>
        <v/>
      </c>
      <c r="AL288" s="29" t="str">
        <f t="shared" si="107"/>
        <v/>
      </c>
      <c r="AM288" s="29" t="str">
        <f t="shared" si="108"/>
        <v/>
      </c>
      <c r="AN288" s="112" t="str">
        <f t="shared" si="109"/>
        <v/>
      </c>
      <c r="AO288" s="28" t="str">
        <f t="shared" ca="1" si="96"/>
        <v/>
      </c>
      <c r="AP288" s="29" t="str">
        <f t="shared" si="97"/>
        <v/>
      </c>
      <c r="AQ288" s="29" t="str">
        <f t="shared" si="98"/>
        <v/>
      </c>
      <c r="AR288" s="29" t="str">
        <f t="shared" si="99"/>
        <v/>
      </c>
      <c r="AS288" s="30" t="str">
        <f t="shared" si="100"/>
        <v/>
      </c>
      <c r="AT288" s="6"/>
      <c r="AU288" s="20"/>
      <c r="AV288" s="20"/>
      <c r="AW288" s="44">
        <f t="shared" si="110"/>
        <v>12</v>
      </c>
      <c r="AX288" s="35" t="e">
        <f t="shared" si="111"/>
        <v>#N/A</v>
      </c>
      <c r="AY288" s="35" t="e" cm="1">
        <f t="array" ref="AY288">_xlfn.XMATCH(1,IF(IF((AU288=$DP$24:$EO$24)=TRUE,1,0)+IF((AV288=$DP$25:$EO$25)=TRUE,1,0)=2,1,0))</f>
        <v>#N/A</v>
      </c>
      <c r="AZ288" s="35" t="str" cm="1">
        <f t="array" aca="1" ref="AZ288:BD288" ca="1">AJ288:AN288</f>
        <v/>
      </c>
      <c r="BA288" s="35" t="str">
        <f ca="1"/>
        <v/>
      </c>
      <c r="BB288" s="35" t="str">
        <f ca="1"/>
        <v/>
      </c>
      <c r="BC288" s="35" t="str">
        <f ca="1"/>
        <v/>
      </c>
      <c r="BD288" s="35" t="str">
        <f ca="1"/>
        <v/>
      </c>
      <c r="BE288" s="35">
        <f t="shared" si="112"/>
        <v>0</v>
      </c>
      <c r="BF288" s="35" t="e" cm="1">
        <f t="array" ref="BF288">IF(AND(BE288=1,AX288&lt;&gt;1),VLOOKUP(E288,변환표준점수!$H$8:$O$60,_xlfn.XMATCH('표점 계산기'!$AU288,변환표준점수!$I$6:$O$6)+1,FALSE),IF(AND($E288=0,$DW$4=1),INDEX($CQ$7:$CQ$73,SUM(IF(AO288=$CY$7:$CY$59,ROW($A$1:$A$50),0))),IF(AND($E288&lt;&gt;0,$DW$4&lt;&gt;1),INDEX($CM$7:$CM$73,SUM(IF(AO288=$CU$7:$CU$59,ROW($A$1:$A$50),0))),AO288:AS288)))</f>
        <v>#N/A</v>
      </c>
      <c r="BG288" s="35"/>
      <c r="BH288" s="35"/>
      <c r="BI288" s="35"/>
      <c r="BJ288" s="35"/>
      <c r="BK288" s="35" t="e">
        <f>VLOOKUP(G288,변환표준점수!$X$8:$AM$16,_xlfn.XMATCH(AU288,변환표준점수!$Y$5:$AM$5)+IF(OR(AW288=6,AW288=7,AW288=10,AW288=11),IF(AX288=1,0,1),0)+1,FALSE)</f>
        <v>#N/A</v>
      </c>
      <c r="BL288" s="35" t="e">
        <f>VLOOKUP(H288,변환표준점수!$AO$8:$BE$16,_xlfn.XMATCH(AU288,변환표준점수!$AP$5:$BE$5)+IF(OR(AW288=3,AW288=6,AW288=8,AW288=9,AW288=10),IF(AX288=1,0,1),0)+1,FALSE)</f>
        <v>#N/A</v>
      </c>
      <c r="BM288" s="35" t="e">
        <f>IF(I288=0,VLOOKUP(K288,변환표준점수!$BU$8:$CF$62,'표점 계산기'!$AW288+1,FALSE),VLOOKUP(I288,변환표준점수!$BH$8:$BS$62,'표점 계산기'!$AW288+1,FALSE))</f>
        <v>#N/A</v>
      </c>
      <c r="BN288" s="35" t="e">
        <f>IF(J288=0,VLOOKUP(L288,변환표준점수!$BU$8:$CF$62,'표점 계산기'!$AW288+1,FALSE),VLOOKUP(J288,변환표준점수!$BH$8:$BS$62,'표점 계산기'!$AW288+1,FALSE))</f>
        <v>#N/A</v>
      </c>
      <c r="BO288" s="35" cm="1">
        <f t="array" ref="BO288">IF(M288=0,0,IF(OR(AW288=3,AW288=4),0,IF(AW288=1,INDEX($DI$7:$DI$15,SUM(IF(M288&lt;$DH$7:$DH$15=TRUE,1,0))+1),VLOOKUP(M288,변환표준점수!$BH$8:$BS$62,'표점 계산기'!AW288+1,FALSE))))</f>
        <v>0</v>
      </c>
      <c r="BP288" s="35" t="e" cm="1">
        <f t="array" ref="BP288">INDEX($DP$24:$EO$31,COLUMN(C283),$AY288)</f>
        <v>#N/A</v>
      </c>
      <c r="BQ288" s="35" t="e" cm="1">
        <f t="array" ref="BQ288">INDEX($DP$24:$EO$31,COLUMN(D283),$AY288)</f>
        <v>#N/A</v>
      </c>
      <c r="BR288" s="35" t="e" cm="1">
        <f t="array" ref="BR288">INDEX($DP$24:$EO$31,COLUMN(E283),$AY288)</f>
        <v>#N/A</v>
      </c>
      <c r="BS288" s="35" t="e" cm="1">
        <f t="array" ref="BS288">INDEX($DP$24:$EO$31,COLUMN(F283),$AY288)</f>
        <v>#N/A</v>
      </c>
      <c r="BT288" s="35" t="e" cm="1">
        <f t="array" ref="BT288">INDEX($DP$24:$EO$31,COLUMN(G283),$AY288)</f>
        <v>#N/A</v>
      </c>
      <c r="BU288" s="35" t="e" cm="1">
        <f t="array" ref="BU288">INDEX($DP$24:$EO$31,COLUMN(H283),$AY288)</f>
        <v>#N/A</v>
      </c>
      <c r="BV288" s="59" t="str" cm="1">
        <f t="array" aca="1" ref="BV288:BZ288" ca="1">IFERROR(ROUND(IF(IFERROR(BF288:BJ288/BF288:BJ288,0)=1,(IFERROR(AZ288:BD288*BP288,0)+IFERROR(BF288:BJ288*BQ288,0)+(SUM(BM288:BO288)-MIN(BM288:BO288))*BR288+BK288*BS288+BL288*BT288)*BU288+BK288*(1-BS288)+BL288*(1-BT288)+IF(AW288=1,BO288,0),""),2),"")</f>
        <v/>
      </c>
      <c r="BW288" s="48" t="str">
        <f ca="1"/>
        <v/>
      </c>
      <c r="BX288" s="48" t="str">
        <f ca="1"/>
        <v/>
      </c>
      <c r="BY288" s="48" t="str">
        <f ca="1"/>
        <v/>
      </c>
      <c r="BZ288" s="60" t="str">
        <f ca="1"/>
        <v/>
      </c>
      <c r="CA288" s="6"/>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6"/>
      <c r="DV288" s="6"/>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row>
    <row r="289" spans="1:162" x14ac:dyDescent="0.3">
      <c r="A289" s="5"/>
      <c r="B289" s="17" t="str">
        <f t="shared" si="94"/>
        <v/>
      </c>
      <c r="C289" s="23"/>
      <c r="D289" s="23"/>
      <c r="E289" s="23"/>
      <c r="F289" s="23"/>
      <c r="G289" s="23"/>
      <c r="H289" s="24"/>
      <c r="I289" s="24"/>
      <c r="J289" s="24"/>
      <c r="K289" s="24"/>
      <c r="L289" s="24"/>
      <c r="M289" s="24"/>
      <c r="N289" s="23"/>
      <c r="O289" s="24"/>
      <c r="P289" s="6"/>
      <c r="Q289" s="65">
        <f t="shared" si="95"/>
        <v>1</v>
      </c>
      <c r="R289" s="6" t="e">
        <f t="shared" si="101"/>
        <v>#N/A</v>
      </c>
      <c r="S289" s="6" t="e">
        <f t="shared" si="102"/>
        <v>#N/A</v>
      </c>
      <c r="T289" s="6" t="e">
        <f t="shared" si="103"/>
        <v>#N/A</v>
      </c>
      <c r="U289" s="6" t="e">
        <f t="shared" si="104"/>
        <v>#N/A</v>
      </c>
      <c r="V289" s="8" cm="1">
        <f t="array" ref="V289">IF(M289=0,0,IF(OR($DV$4=3,$DV$4=4),0,IF($DV$4=1,INDEX($DI$7:$DI$15,SUM(IF(M289&lt;$DH$7:$DH$15=TRUE,1,0))+1),VLOOKUP(M289,$DK$7:$DL$107,2,FALSE))))</f>
        <v>0</v>
      </c>
      <c r="W289" s="6" t="e">
        <f t="shared" si="93"/>
        <v>#N/A</v>
      </c>
      <c r="X289" s="65" cm="1">
        <f t="array" aca="1" ref="X289" ca="1">SUM(IF((IF(E289=0,INDIRECT(_xlfn.CONCAT($CQ$1,MATCH(F289,$CP$7:$CP$100,0)+6)):INDIRECT(_xlfn.CONCAT($CQ$1,MATCH(F289,$CP$7:$CP$100,0)+6+SUM(IF((F289=$CP$7:$CP$59)=TRUE,1,0))-1)),INDIRECT(_xlfn.CONCAT($CM$1,MATCH(E289,$CL$7:$CL$100,0)+6)):INDIRECT(_xlfn.CONCAT($CM$1,MATCH(E289,$CL$7:$CL$100,0)+6+SUM(IF((E289=$CL$7:$CL$59)=TRUE,1,0))-1)))*$S$3*$Q289)=0,0,1))</f>
        <v>2</v>
      </c>
      <c r="Y289" s="65" t="e" cm="1">
        <f t="array" aca="1" ref="Y289" ca="1">SUM(IF((TRANSPOSE(MMULT(MMULT(_xlfn.MUNIT(X289),IF(ROUND(MMULT(IF(E289=0,INDIRECT(_xlfn.CONCAT($CQ$1,MATCH(F289,$CP$7:$CP$100,0)+6)):INDIRECT(_xlfn.CONCAT($CQ$1,MATCH(F289,$CP$7:$CP$100,0)+6+SUM(IF((F289=$CP$7:$CP$59)=TRUE,1,0))-1)),INDIRECT(_xlfn.CONCAT($CM$1,MATCH(E289,$CL$7:$CL$100,0)+6)):INDIRECT(_xlfn.CONCAT($CM$1,MATCH(E289,$CL$7:$CL$100,0)+6+SUM(IF((E289=$CL$7:$CL$59)=TRUE,1,0))-1)))*$S$3*$Q289,1/TRANSPOSE(W289-INDIRECT(_xlfn.CONCAT($CI$1,MATCH(D289,$CH$7:$CH$100,0)+6)):INDIRECT(_xlfn.CONCAT($CI$1,MATCH(D289,$CH$7:$CH$100,0)+6+SUM(IF((D289=$CH$7:$CH$59)=TRUE,1,0))-1))*$R$3)),1)=1,1,0)),W289-INDIRECT(_xlfn.CONCAT($CI$1,MATCH(D289,$CH$7:$CH$100,0)+6)):INDIRECT(_xlfn.CONCAT($CI$1,MATCH(D289,$CH$7:$CH$100,0)+6+SUM(IF((D289=$CH$7:$CH$59)=TRUE,1,0))-1))*$R$3)))=0,0,1))</f>
        <v>#N/A</v>
      </c>
      <c r="Z289" s="65"/>
      <c r="AA289" s="65" t="str" cm="1">
        <f t="array" aca="1" ref="AA289" ca="1">IFERROR(ROUND(IF(_xlfn._xlws.SORT(TRANSPOSE(MMULT(MMULT(_xlfn.MUNIT(X289),IF(ROUND(MMULT(IF(E289=0,IF($DW$4=1,INDIRECT(_xlfn.CONCAT($CY$1,MATCH(F289,$CX$7:$CX$100,0)+6)):INDIRECT(_xlfn.CONCAT($CY$1,MATCH(F289,$CX$7:$CX$100,0)+6+SUM(IF((F289=$CX$7:$CX$59)=TRUE,1,0))-1)),INDIRECT(_xlfn.CONCAT($CQ$1,MATCH(F289,$CP$7:$CP$100,0)+6)):INDIRECT(_xlfn.CONCAT($CQ$1,MATCH(F289,$CP$7:$CP$100,0)+6+SUM(IF((F289=$CP$7:$CP$59)=TRUE,1,0))-1))),IF(OR($DW$4=2,$DW$4=3),INDIRECT(_xlfn.CONCAT($CU$1,MATCH(E289,$CT$7:$CT$100,0)+6)):INDIRECT(_xlfn.CONCAT($CU$1,MATCH(E289,$CT$7:$CT$100,0)+6+SUM(IF((E289=$CT$7:$CT$59)=TRUE,1,0))-1)),INDIRECT(_xlfn.CONCAT($CM$1,MATCH(E289,$CL$7:$CL$100,0)+6)):INDIRECT(_xlfn.CONCAT($CM$1,MATCH(E289,$CL$7:$CL$100,0)+6+SUM(IF((E289=$CL$7:$CL$59)=TRUE,1,0))-1))))*$S$3*IF(AND($DV$4=4,F289=0),1.1,1),1/TRANSPOSE(W289-INDIRECT(_xlfn.CONCAT($CI$1,MATCH(D289,$CH$7:$CH$100,0)+6)):INDIRECT(_xlfn.CONCAT($CI$1,MATCH(D289,$CH$7:$CH$100,0)+6+SUM(IF((D289=$CH$7:$CH$59)=TRUE,1,0))-1))*$R$3)),3)=1,1,0)),W289-INDIRECT(_xlfn.CONCAT($CI$1,MATCH(D289,$CH$7:$CH$100,0)+6)):INDIRECT(_xlfn.CONCAT($CI$1,MATCH(D289,$CH$7:$CH$100,0)+6+SUM(IF((D289=$CH$7:$CH$59)=TRUE,1,0))-1))*$R$3))/($S$3*$Q289),1,-1,TRUE)=0,"",_xlfn._xlws.SORT(TRANSPOSE(MMULT(MMULT(_xlfn.MUNIT(X289),IF(ROUND(MMULT(IF(E289=0,IF($DW$4=1,INDIRECT(_xlfn.CONCAT($CY$1,MATCH(F289,$CX$7:$CX$100,0)+6)):INDIRECT(_xlfn.CONCAT($CY$1,MATCH(F289,$CX$7:$CX$100,0)+6+SUM(IF((F289=$CX$7:$CX$59)=TRUE,1,0))-1)),INDIRECT(_xlfn.CONCAT($CQ$1,MATCH(F289,$CP$7:$CP$100,0)+6)):INDIRECT(_xlfn.CONCAT($CQ$1,MATCH(F289,$CP$7:$CP$100,0)+6+SUM(IF((F289=$CP$7:$CP$59)=TRUE,1,0))-1))),IF(OR($DW$4=2,$DW$4=3),INDIRECT(_xlfn.CONCAT($CU$1,MATCH(E289,$CT$7:$CT$100,0)+6)):INDIRECT(_xlfn.CONCAT($CU$1,MATCH(E289,$CT$7:$CT$100,0)+6+SUM(IF((E289=$CT$7:$CT$59)=TRUE,1,0))-1)),INDIRECT(_xlfn.CONCAT($CM$1,MATCH(E289,$CL$7:$CL$100,0)+6)):INDIRECT(_xlfn.CONCAT($CM$1,MATCH(E289,$CL$7:$CL$100,0)+6+SUM(IF((E289=$CL$7:$CL$59)=TRUE,1,0))-1))))*$S$3*IF(AND($DV$4=4,F289=0),1.1,1),1/TRANSPOSE(W289-INDIRECT(_xlfn.CONCAT($CI$1,MATCH(D289,$CH$7:$CH$100,0)+6)):INDIRECT(_xlfn.CONCAT($CI$1,MATCH(D289,$CH$7:$CH$100,0)+6+SUM(IF((D289=$CH$7:$CH$59)=TRUE,1,0))-1))*$R$3)),3)=1,1,0)),W289-INDIRECT(_xlfn.CONCAT($CI$1,MATCH(D289,$CH$7:$CH$100,0)+6)):INDIRECT(_xlfn.CONCAT($CI$1,MATCH(D289,$CH$7:$CH$100,0)+6+SUM(IF((D289=$CH$7:$CH$59)=TRUE,1,0))-1))*$R$3))/($S$3*$Q289),1,-1,TRUE)),1),"")</f>
        <v/>
      </c>
      <c r="AB289" s="65"/>
      <c r="AC289" s="65"/>
      <c r="AD289" s="65"/>
      <c r="AE289" s="65"/>
      <c r="AF289" s="65"/>
      <c r="AG289" s="65"/>
      <c r="AH289" s="65"/>
      <c r="AI289" s="6"/>
      <c r="AJ289" s="28" t="str">
        <f t="shared" ca="1" si="105"/>
        <v/>
      </c>
      <c r="AK289" s="29" t="str">
        <f t="shared" si="106"/>
        <v/>
      </c>
      <c r="AL289" s="29" t="str">
        <f t="shared" si="107"/>
        <v/>
      </c>
      <c r="AM289" s="29" t="str">
        <f t="shared" si="108"/>
        <v/>
      </c>
      <c r="AN289" s="112" t="str">
        <f t="shared" si="109"/>
        <v/>
      </c>
      <c r="AO289" s="28" t="str">
        <f t="shared" ca="1" si="96"/>
        <v/>
      </c>
      <c r="AP289" s="29" t="str">
        <f t="shared" si="97"/>
        <v/>
      </c>
      <c r="AQ289" s="29" t="str">
        <f t="shared" si="98"/>
        <v/>
      </c>
      <c r="AR289" s="29" t="str">
        <f t="shared" si="99"/>
        <v/>
      </c>
      <c r="AS289" s="30" t="str">
        <f t="shared" si="100"/>
        <v/>
      </c>
      <c r="AT289" s="6"/>
      <c r="AU289" s="20"/>
      <c r="AV289" s="20"/>
      <c r="AW289" s="44">
        <f t="shared" si="110"/>
        <v>12</v>
      </c>
      <c r="AX289" s="35" t="e">
        <f t="shared" si="111"/>
        <v>#N/A</v>
      </c>
      <c r="AY289" s="35" t="e" cm="1">
        <f t="array" ref="AY289">_xlfn.XMATCH(1,IF(IF((AU289=$DP$24:$EO$24)=TRUE,1,0)+IF((AV289=$DP$25:$EO$25)=TRUE,1,0)=2,1,0))</f>
        <v>#N/A</v>
      </c>
      <c r="AZ289" s="35" t="str" cm="1">
        <f t="array" aca="1" ref="AZ289:BD289" ca="1">AJ289:AN289</f>
        <v/>
      </c>
      <c r="BA289" s="35" t="str">
        <f ca="1"/>
        <v/>
      </c>
      <c r="BB289" s="35" t="str">
        <f ca="1"/>
        <v/>
      </c>
      <c r="BC289" s="35" t="str">
        <f ca="1"/>
        <v/>
      </c>
      <c r="BD289" s="35" t="str">
        <f ca="1"/>
        <v/>
      </c>
      <c r="BE289" s="35">
        <f t="shared" si="112"/>
        <v>0</v>
      </c>
      <c r="BF289" s="35" t="e" cm="1">
        <f t="array" ref="BF289">IF(AND(BE289=1,AX289&lt;&gt;1),VLOOKUP(E289,변환표준점수!$H$8:$O$60,_xlfn.XMATCH('표점 계산기'!$AU289,변환표준점수!$I$6:$O$6)+1,FALSE),IF(AND($E289=0,$DW$4=1),INDEX($CQ$7:$CQ$73,SUM(IF(AO289=$CY$7:$CY$59,ROW($A$1:$A$50),0))),IF(AND($E289&lt;&gt;0,$DW$4&lt;&gt;1),INDEX($CM$7:$CM$73,SUM(IF(AO289=$CU$7:$CU$59,ROW($A$1:$A$50),0))),AO289:AS289)))</f>
        <v>#N/A</v>
      </c>
      <c r="BG289" s="35"/>
      <c r="BH289" s="35"/>
      <c r="BI289" s="35"/>
      <c r="BJ289" s="35"/>
      <c r="BK289" s="35" t="e">
        <f>VLOOKUP(G289,변환표준점수!$X$8:$AM$16,_xlfn.XMATCH(AU289,변환표준점수!$Y$5:$AM$5)+IF(OR(AW289=6,AW289=7,AW289=10,AW289=11),IF(AX289=1,0,1),0)+1,FALSE)</f>
        <v>#N/A</v>
      </c>
      <c r="BL289" s="35" t="e">
        <f>VLOOKUP(H289,변환표준점수!$AO$8:$BE$16,_xlfn.XMATCH(AU289,변환표준점수!$AP$5:$BE$5)+IF(OR(AW289=3,AW289=6,AW289=8,AW289=9,AW289=10),IF(AX289=1,0,1),0)+1,FALSE)</f>
        <v>#N/A</v>
      </c>
      <c r="BM289" s="35" t="e">
        <f>IF(I289=0,VLOOKUP(K289,변환표준점수!$BU$8:$CF$62,'표점 계산기'!$AW289+1,FALSE),VLOOKUP(I289,변환표준점수!$BH$8:$BS$62,'표점 계산기'!$AW289+1,FALSE))</f>
        <v>#N/A</v>
      </c>
      <c r="BN289" s="35" t="e">
        <f>IF(J289=0,VLOOKUP(L289,변환표준점수!$BU$8:$CF$62,'표점 계산기'!$AW289+1,FALSE),VLOOKUP(J289,변환표준점수!$BH$8:$BS$62,'표점 계산기'!$AW289+1,FALSE))</f>
        <v>#N/A</v>
      </c>
      <c r="BO289" s="35" cm="1">
        <f t="array" ref="BO289">IF(M289=0,0,IF(OR(AW289=3,AW289=4),0,IF(AW289=1,INDEX($DI$7:$DI$15,SUM(IF(M289&lt;$DH$7:$DH$15=TRUE,1,0))+1),VLOOKUP(M289,변환표준점수!$BH$8:$BS$62,'표점 계산기'!AW289+1,FALSE))))</f>
        <v>0</v>
      </c>
      <c r="BP289" s="35" t="e" cm="1">
        <f t="array" ref="BP289">INDEX($DP$24:$EO$31,COLUMN(C284),$AY289)</f>
        <v>#N/A</v>
      </c>
      <c r="BQ289" s="35" t="e" cm="1">
        <f t="array" ref="BQ289">INDEX($DP$24:$EO$31,COLUMN(D284),$AY289)</f>
        <v>#N/A</v>
      </c>
      <c r="BR289" s="35" t="e" cm="1">
        <f t="array" ref="BR289">INDEX($DP$24:$EO$31,COLUMN(E284),$AY289)</f>
        <v>#N/A</v>
      </c>
      <c r="BS289" s="35" t="e" cm="1">
        <f t="array" ref="BS289">INDEX($DP$24:$EO$31,COLUMN(F284),$AY289)</f>
        <v>#N/A</v>
      </c>
      <c r="BT289" s="35" t="e" cm="1">
        <f t="array" ref="BT289">INDEX($DP$24:$EO$31,COLUMN(G284),$AY289)</f>
        <v>#N/A</v>
      </c>
      <c r="BU289" s="35" t="e" cm="1">
        <f t="array" ref="BU289">INDEX($DP$24:$EO$31,COLUMN(H284),$AY289)</f>
        <v>#N/A</v>
      </c>
      <c r="BV289" s="59" t="str" cm="1">
        <f t="array" aca="1" ref="BV289:BZ289" ca="1">IFERROR(ROUND(IF(IFERROR(BF289:BJ289/BF289:BJ289,0)=1,(IFERROR(AZ289:BD289*BP289,0)+IFERROR(BF289:BJ289*BQ289,0)+(SUM(BM289:BO289)-MIN(BM289:BO289))*BR289+BK289*BS289+BL289*BT289)*BU289+BK289*(1-BS289)+BL289*(1-BT289)+IF(AW289=1,BO289,0),""),2),"")</f>
        <v/>
      </c>
      <c r="BW289" s="48" t="str">
        <f ca="1"/>
        <v/>
      </c>
      <c r="BX289" s="48" t="str">
        <f ca="1"/>
        <v/>
      </c>
      <c r="BY289" s="48" t="str">
        <f ca="1"/>
        <v/>
      </c>
      <c r="BZ289" s="60" t="str">
        <f ca="1"/>
        <v/>
      </c>
      <c r="CA289" s="6"/>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6"/>
      <c r="DV289" s="6"/>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row>
    <row r="290" spans="1:162" x14ac:dyDescent="0.3">
      <c r="A290" s="5"/>
      <c r="B290" s="17" t="str">
        <f t="shared" si="94"/>
        <v/>
      </c>
      <c r="C290" s="23"/>
      <c r="D290" s="23"/>
      <c r="E290" s="23"/>
      <c r="F290" s="23"/>
      <c r="G290" s="23"/>
      <c r="H290" s="24"/>
      <c r="I290" s="24"/>
      <c r="J290" s="24"/>
      <c r="K290" s="24"/>
      <c r="L290" s="24"/>
      <c r="M290" s="24"/>
      <c r="N290" s="23"/>
      <c r="O290" s="24"/>
      <c r="P290" s="6"/>
      <c r="Q290" s="65">
        <f t="shared" si="95"/>
        <v>1</v>
      </c>
      <c r="R290" s="6" t="e">
        <f t="shared" si="101"/>
        <v>#N/A</v>
      </c>
      <c r="S290" s="6" t="e">
        <f t="shared" si="102"/>
        <v>#N/A</v>
      </c>
      <c r="T290" s="6" t="e">
        <f t="shared" si="103"/>
        <v>#N/A</v>
      </c>
      <c r="U290" s="6" t="e">
        <f t="shared" si="104"/>
        <v>#N/A</v>
      </c>
      <c r="V290" s="8" cm="1">
        <f t="array" ref="V290">IF(M290=0,0,IF(OR($DV$4=3,$DV$4=4),0,IF($DV$4=1,INDEX($DI$7:$DI$15,SUM(IF(M290&lt;$DH$7:$DH$15=TRUE,1,0))+1),VLOOKUP(M290,$DK$7:$DL$107,2,FALSE))))</f>
        <v>0</v>
      </c>
      <c r="W290" s="6" t="e">
        <f t="shared" si="93"/>
        <v>#N/A</v>
      </c>
      <c r="X290" s="65" cm="1">
        <f t="array" aca="1" ref="X290" ca="1">SUM(IF((IF(E290=0,INDIRECT(_xlfn.CONCAT($CQ$1,MATCH(F290,$CP$7:$CP$100,0)+6)):INDIRECT(_xlfn.CONCAT($CQ$1,MATCH(F290,$CP$7:$CP$100,0)+6+SUM(IF((F290=$CP$7:$CP$59)=TRUE,1,0))-1)),INDIRECT(_xlfn.CONCAT($CM$1,MATCH(E290,$CL$7:$CL$100,0)+6)):INDIRECT(_xlfn.CONCAT($CM$1,MATCH(E290,$CL$7:$CL$100,0)+6+SUM(IF((E290=$CL$7:$CL$59)=TRUE,1,0))-1)))*$S$3*$Q290)=0,0,1))</f>
        <v>2</v>
      </c>
      <c r="Y290" s="65" t="e" cm="1">
        <f t="array" aca="1" ref="Y290" ca="1">SUM(IF((TRANSPOSE(MMULT(MMULT(_xlfn.MUNIT(X290),IF(ROUND(MMULT(IF(E290=0,INDIRECT(_xlfn.CONCAT($CQ$1,MATCH(F290,$CP$7:$CP$100,0)+6)):INDIRECT(_xlfn.CONCAT($CQ$1,MATCH(F290,$CP$7:$CP$100,0)+6+SUM(IF((F290=$CP$7:$CP$59)=TRUE,1,0))-1)),INDIRECT(_xlfn.CONCAT($CM$1,MATCH(E290,$CL$7:$CL$100,0)+6)):INDIRECT(_xlfn.CONCAT($CM$1,MATCH(E290,$CL$7:$CL$100,0)+6+SUM(IF((E290=$CL$7:$CL$59)=TRUE,1,0))-1)))*$S$3*$Q290,1/TRANSPOSE(W290-INDIRECT(_xlfn.CONCAT($CI$1,MATCH(D290,$CH$7:$CH$100,0)+6)):INDIRECT(_xlfn.CONCAT($CI$1,MATCH(D290,$CH$7:$CH$100,0)+6+SUM(IF((D290=$CH$7:$CH$59)=TRUE,1,0))-1))*$R$3)),1)=1,1,0)),W290-INDIRECT(_xlfn.CONCAT($CI$1,MATCH(D290,$CH$7:$CH$100,0)+6)):INDIRECT(_xlfn.CONCAT($CI$1,MATCH(D290,$CH$7:$CH$100,0)+6+SUM(IF((D290=$CH$7:$CH$59)=TRUE,1,0))-1))*$R$3)))=0,0,1))</f>
        <v>#N/A</v>
      </c>
      <c r="Z290" s="65"/>
      <c r="AA290" s="65" t="str" cm="1">
        <f t="array" aca="1" ref="AA290" ca="1">IFERROR(ROUND(IF(_xlfn._xlws.SORT(TRANSPOSE(MMULT(MMULT(_xlfn.MUNIT(X290),IF(ROUND(MMULT(IF(E290=0,IF($DW$4=1,INDIRECT(_xlfn.CONCAT($CY$1,MATCH(F290,$CX$7:$CX$100,0)+6)):INDIRECT(_xlfn.CONCAT($CY$1,MATCH(F290,$CX$7:$CX$100,0)+6+SUM(IF((F290=$CX$7:$CX$59)=TRUE,1,0))-1)),INDIRECT(_xlfn.CONCAT($CQ$1,MATCH(F290,$CP$7:$CP$100,0)+6)):INDIRECT(_xlfn.CONCAT($CQ$1,MATCH(F290,$CP$7:$CP$100,0)+6+SUM(IF((F290=$CP$7:$CP$59)=TRUE,1,0))-1))),IF(OR($DW$4=2,$DW$4=3),INDIRECT(_xlfn.CONCAT($CU$1,MATCH(E290,$CT$7:$CT$100,0)+6)):INDIRECT(_xlfn.CONCAT($CU$1,MATCH(E290,$CT$7:$CT$100,0)+6+SUM(IF((E290=$CT$7:$CT$59)=TRUE,1,0))-1)),INDIRECT(_xlfn.CONCAT($CM$1,MATCH(E290,$CL$7:$CL$100,0)+6)):INDIRECT(_xlfn.CONCAT($CM$1,MATCH(E290,$CL$7:$CL$100,0)+6+SUM(IF((E290=$CL$7:$CL$59)=TRUE,1,0))-1))))*$S$3*IF(AND($DV$4=4,F290=0),1.1,1),1/TRANSPOSE(W290-INDIRECT(_xlfn.CONCAT($CI$1,MATCH(D290,$CH$7:$CH$100,0)+6)):INDIRECT(_xlfn.CONCAT($CI$1,MATCH(D290,$CH$7:$CH$100,0)+6+SUM(IF((D290=$CH$7:$CH$59)=TRUE,1,0))-1))*$R$3)),3)=1,1,0)),W290-INDIRECT(_xlfn.CONCAT($CI$1,MATCH(D290,$CH$7:$CH$100,0)+6)):INDIRECT(_xlfn.CONCAT($CI$1,MATCH(D290,$CH$7:$CH$100,0)+6+SUM(IF((D290=$CH$7:$CH$59)=TRUE,1,0))-1))*$R$3))/($S$3*$Q290),1,-1,TRUE)=0,"",_xlfn._xlws.SORT(TRANSPOSE(MMULT(MMULT(_xlfn.MUNIT(X290),IF(ROUND(MMULT(IF(E290=0,IF($DW$4=1,INDIRECT(_xlfn.CONCAT($CY$1,MATCH(F290,$CX$7:$CX$100,0)+6)):INDIRECT(_xlfn.CONCAT($CY$1,MATCH(F290,$CX$7:$CX$100,0)+6+SUM(IF((F290=$CX$7:$CX$59)=TRUE,1,0))-1)),INDIRECT(_xlfn.CONCAT($CQ$1,MATCH(F290,$CP$7:$CP$100,0)+6)):INDIRECT(_xlfn.CONCAT($CQ$1,MATCH(F290,$CP$7:$CP$100,0)+6+SUM(IF((F290=$CP$7:$CP$59)=TRUE,1,0))-1))),IF(OR($DW$4=2,$DW$4=3),INDIRECT(_xlfn.CONCAT($CU$1,MATCH(E290,$CT$7:$CT$100,0)+6)):INDIRECT(_xlfn.CONCAT($CU$1,MATCH(E290,$CT$7:$CT$100,0)+6+SUM(IF((E290=$CT$7:$CT$59)=TRUE,1,0))-1)),INDIRECT(_xlfn.CONCAT($CM$1,MATCH(E290,$CL$7:$CL$100,0)+6)):INDIRECT(_xlfn.CONCAT($CM$1,MATCH(E290,$CL$7:$CL$100,0)+6+SUM(IF((E290=$CL$7:$CL$59)=TRUE,1,0))-1))))*$S$3*IF(AND($DV$4=4,F290=0),1.1,1),1/TRANSPOSE(W290-INDIRECT(_xlfn.CONCAT($CI$1,MATCH(D290,$CH$7:$CH$100,0)+6)):INDIRECT(_xlfn.CONCAT($CI$1,MATCH(D290,$CH$7:$CH$100,0)+6+SUM(IF((D290=$CH$7:$CH$59)=TRUE,1,0))-1))*$R$3)),3)=1,1,0)),W290-INDIRECT(_xlfn.CONCAT($CI$1,MATCH(D290,$CH$7:$CH$100,0)+6)):INDIRECT(_xlfn.CONCAT($CI$1,MATCH(D290,$CH$7:$CH$100,0)+6+SUM(IF((D290=$CH$7:$CH$59)=TRUE,1,0))-1))*$R$3))/($S$3*$Q290),1,-1,TRUE)),1),"")</f>
        <v/>
      </c>
      <c r="AB290" s="65"/>
      <c r="AC290" s="65"/>
      <c r="AD290" s="65"/>
      <c r="AE290" s="65"/>
      <c r="AF290" s="65"/>
      <c r="AG290" s="65"/>
      <c r="AH290" s="65"/>
      <c r="AI290" s="6"/>
      <c r="AJ290" s="28" t="str">
        <f t="shared" ca="1" si="105"/>
        <v/>
      </c>
      <c r="AK290" s="29" t="str">
        <f t="shared" si="106"/>
        <v/>
      </c>
      <c r="AL290" s="29" t="str">
        <f t="shared" si="107"/>
        <v/>
      </c>
      <c r="AM290" s="29" t="str">
        <f t="shared" si="108"/>
        <v/>
      </c>
      <c r="AN290" s="112" t="str">
        <f t="shared" si="109"/>
        <v/>
      </c>
      <c r="AO290" s="28" t="str">
        <f t="shared" ca="1" si="96"/>
        <v/>
      </c>
      <c r="AP290" s="29" t="str">
        <f t="shared" si="97"/>
        <v/>
      </c>
      <c r="AQ290" s="29" t="str">
        <f t="shared" si="98"/>
        <v/>
      </c>
      <c r="AR290" s="29" t="str">
        <f t="shared" si="99"/>
        <v/>
      </c>
      <c r="AS290" s="30" t="str">
        <f t="shared" si="100"/>
        <v/>
      </c>
      <c r="AT290" s="6"/>
      <c r="AU290" s="20"/>
      <c r="AV290" s="20"/>
      <c r="AW290" s="44">
        <f t="shared" si="110"/>
        <v>12</v>
      </c>
      <c r="AX290" s="35" t="e">
        <f t="shared" si="111"/>
        <v>#N/A</v>
      </c>
      <c r="AY290" s="35" t="e" cm="1">
        <f t="array" ref="AY290">_xlfn.XMATCH(1,IF(IF((AU290=$DP$24:$EO$24)=TRUE,1,0)+IF((AV290=$DP$25:$EO$25)=TRUE,1,0)=2,1,0))</f>
        <v>#N/A</v>
      </c>
      <c r="AZ290" s="35" t="str" cm="1">
        <f t="array" aca="1" ref="AZ290:BD290" ca="1">AJ290:AN290</f>
        <v/>
      </c>
      <c r="BA290" s="35" t="str">
        <f ca="1"/>
        <v/>
      </c>
      <c r="BB290" s="35" t="str">
        <f ca="1"/>
        <v/>
      </c>
      <c r="BC290" s="35" t="str">
        <f ca="1"/>
        <v/>
      </c>
      <c r="BD290" s="35" t="str">
        <f ca="1"/>
        <v/>
      </c>
      <c r="BE290" s="35">
        <f t="shared" si="112"/>
        <v>0</v>
      </c>
      <c r="BF290" s="35" t="e" cm="1">
        <f t="array" ref="BF290">IF(AND(BE290=1,AX290&lt;&gt;1),VLOOKUP(E290,변환표준점수!$H$8:$O$60,_xlfn.XMATCH('표점 계산기'!$AU290,변환표준점수!$I$6:$O$6)+1,FALSE),IF(AND($E290=0,$DW$4=1),INDEX($CQ$7:$CQ$73,SUM(IF(AO290=$CY$7:$CY$59,ROW($A$1:$A$50),0))),IF(AND($E290&lt;&gt;0,$DW$4&lt;&gt;1),INDEX($CM$7:$CM$73,SUM(IF(AO290=$CU$7:$CU$59,ROW($A$1:$A$50),0))),AO290:AS290)))</f>
        <v>#N/A</v>
      </c>
      <c r="BG290" s="35"/>
      <c r="BH290" s="35"/>
      <c r="BI290" s="35"/>
      <c r="BJ290" s="35"/>
      <c r="BK290" s="35" t="e">
        <f>VLOOKUP(G290,변환표준점수!$X$8:$AM$16,_xlfn.XMATCH(AU290,변환표준점수!$Y$5:$AM$5)+IF(OR(AW290=6,AW290=7,AW290=10,AW290=11),IF(AX290=1,0,1),0)+1,FALSE)</f>
        <v>#N/A</v>
      </c>
      <c r="BL290" s="35" t="e">
        <f>VLOOKUP(H290,변환표준점수!$AO$8:$BE$16,_xlfn.XMATCH(AU290,변환표준점수!$AP$5:$BE$5)+IF(OR(AW290=3,AW290=6,AW290=8,AW290=9,AW290=10),IF(AX290=1,0,1),0)+1,FALSE)</f>
        <v>#N/A</v>
      </c>
      <c r="BM290" s="35" t="e">
        <f>IF(I290=0,VLOOKUP(K290,변환표준점수!$BU$8:$CF$62,'표점 계산기'!$AW290+1,FALSE),VLOOKUP(I290,변환표준점수!$BH$8:$BS$62,'표점 계산기'!$AW290+1,FALSE))</f>
        <v>#N/A</v>
      </c>
      <c r="BN290" s="35" t="e">
        <f>IF(J290=0,VLOOKUP(L290,변환표준점수!$BU$8:$CF$62,'표점 계산기'!$AW290+1,FALSE),VLOOKUP(J290,변환표준점수!$BH$8:$BS$62,'표점 계산기'!$AW290+1,FALSE))</f>
        <v>#N/A</v>
      </c>
      <c r="BO290" s="35" cm="1">
        <f t="array" ref="BO290">IF(M290=0,0,IF(OR(AW290=3,AW290=4),0,IF(AW290=1,INDEX($DI$7:$DI$15,SUM(IF(M290&lt;$DH$7:$DH$15=TRUE,1,0))+1),VLOOKUP(M290,변환표준점수!$BH$8:$BS$62,'표점 계산기'!AW290+1,FALSE))))</f>
        <v>0</v>
      </c>
      <c r="BP290" s="35" t="e" cm="1">
        <f t="array" ref="BP290">INDEX($DP$24:$EO$31,COLUMN(C285),$AY290)</f>
        <v>#N/A</v>
      </c>
      <c r="BQ290" s="35" t="e" cm="1">
        <f t="array" ref="BQ290">INDEX($DP$24:$EO$31,COLUMN(D285),$AY290)</f>
        <v>#N/A</v>
      </c>
      <c r="BR290" s="35" t="e" cm="1">
        <f t="array" ref="BR290">INDEX($DP$24:$EO$31,COLUMN(E285),$AY290)</f>
        <v>#N/A</v>
      </c>
      <c r="BS290" s="35" t="e" cm="1">
        <f t="array" ref="BS290">INDEX($DP$24:$EO$31,COLUMN(F285),$AY290)</f>
        <v>#N/A</v>
      </c>
      <c r="BT290" s="35" t="e" cm="1">
        <f t="array" ref="BT290">INDEX($DP$24:$EO$31,COLUMN(G285),$AY290)</f>
        <v>#N/A</v>
      </c>
      <c r="BU290" s="35" t="e" cm="1">
        <f t="array" ref="BU290">INDEX($DP$24:$EO$31,COLUMN(H285),$AY290)</f>
        <v>#N/A</v>
      </c>
      <c r="BV290" s="59" t="str" cm="1">
        <f t="array" aca="1" ref="BV290:BZ290" ca="1">IFERROR(ROUND(IF(IFERROR(BF290:BJ290/BF290:BJ290,0)=1,(IFERROR(AZ290:BD290*BP290,0)+IFERROR(BF290:BJ290*BQ290,0)+(SUM(BM290:BO290)-MIN(BM290:BO290))*BR290+BK290*BS290+BL290*BT290)*BU290+BK290*(1-BS290)+BL290*(1-BT290)+IF(AW290=1,BO290,0),""),2),"")</f>
        <v/>
      </c>
      <c r="BW290" s="48" t="str">
        <f ca="1"/>
        <v/>
      </c>
      <c r="BX290" s="48" t="str">
        <f ca="1"/>
        <v/>
      </c>
      <c r="BY290" s="48" t="str">
        <f ca="1"/>
        <v/>
      </c>
      <c r="BZ290" s="60" t="str">
        <f ca="1"/>
        <v/>
      </c>
      <c r="CA290" s="6"/>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6"/>
      <c r="DV290" s="6"/>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row>
    <row r="291" spans="1:162" x14ac:dyDescent="0.3">
      <c r="A291" s="5"/>
      <c r="B291" s="17" t="str">
        <f t="shared" si="94"/>
        <v/>
      </c>
      <c r="C291" s="23"/>
      <c r="D291" s="23"/>
      <c r="E291" s="23"/>
      <c r="F291" s="23"/>
      <c r="G291" s="23"/>
      <c r="H291" s="24"/>
      <c r="I291" s="24"/>
      <c r="J291" s="24"/>
      <c r="K291" s="24"/>
      <c r="L291" s="24"/>
      <c r="M291" s="24"/>
      <c r="N291" s="23"/>
      <c r="O291" s="24"/>
      <c r="P291" s="6"/>
      <c r="Q291" s="65">
        <f t="shared" si="95"/>
        <v>1</v>
      </c>
      <c r="R291" s="6" t="e">
        <f t="shared" si="101"/>
        <v>#N/A</v>
      </c>
      <c r="S291" s="6" t="e">
        <f t="shared" si="102"/>
        <v>#N/A</v>
      </c>
      <c r="T291" s="6" t="e">
        <f t="shared" si="103"/>
        <v>#N/A</v>
      </c>
      <c r="U291" s="6" t="e">
        <f t="shared" si="104"/>
        <v>#N/A</v>
      </c>
      <c r="V291" s="8" cm="1">
        <f t="array" ref="V291">IF(M291=0,0,IF(OR($DV$4=3,$DV$4=4),0,IF($DV$4=1,INDEX($DI$7:$DI$15,SUM(IF(M291&lt;$DH$7:$DH$15=TRUE,1,0))+1),VLOOKUP(M291,$DK$7:$DL$107,2,FALSE))))</f>
        <v>0</v>
      </c>
      <c r="W291" s="6" t="e">
        <f t="shared" si="93"/>
        <v>#N/A</v>
      </c>
      <c r="X291" s="65" cm="1">
        <f t="array" aca="1" ref="X291" ca="1">SUM(IF((IF(E291=0,INDIRECT(_xlfn.CONCAT($CQ$1,MATCH(F291,$CP$7:$CP$100,0)+6)):INDIRECT(_xlfn.CONCAT($CQ$1,MATCH(F291,$CP$7:$CP$100,0)+6+SUM(IF((F291=$CP$7:$CP$59)=TRUE,1,0))-1)),INDIRECT(_xlfn.CONCAT($CM$1,MATCH(E291,$CL$7:$CL$100,0)+6)):INDIRECT(_xlfn.CONCAT($CM$1,MATCH(E291,$CL$7:$CL$100,0)+6+SUM(IF((E291=$CL$7:$CL$59)=TRUE,1,0))-1)))*$S$3*$Q291)=0,0,1))</f>
        <v>2</v>
      </c>
      <c r="Y291" s="65" t="e" cm="1">
        <f t="array" aca="1" ref="Y291" ca="1">SUM(IF((TRANSPOSE(MMULT(MMULT(_xlfn.MUNIT(X291),IF(ROUND(MMULT(IF(E291=0,INDIRECT(_xlfn.CONCAT($CQ$1,MATCH(F291,$CP$7:$CP$100,0)+6)):INDIRECT(_xlfn.CONCAT($CQ$1,MATCH(F291,$CP$7:$CP$100,0)+6+SUM(IF((F291=$CP$7:$CP$59)=TRUE,1,0))-1)),INDIRECT(_xlfn.CONCAT($CM$1,MATCH(E291,$CL$7:$CL$100,0)+6)):INDIRECT(_xlfn.CONCAT($CM$1,MATCH(E291,$CL$7:$CL$100,0)+6+SUM(IF((E291=$CL$7:$CL$59)=TRUE,1,0))-1)))*$S$3*$Q291,1/TRANSPOSE(W291-INDIRECT(_xlfn.CONCAT($CI$1,MATCH(D291,$CH$7:$CH$100,0)+6)):INDIRECT(_xlfn.CONCAT($CI$1,MATCH(D291,$CH$7:$CH$100,0)+6+SUM(IF((D291=$CH$7:$CH$59)=TRUE,1,0))-1))*$R$3)),1)=1,1,0)),W291-INDIRECT(_xlfn.CONCAT($CI$1,MATCH(D291,$CH$7:$CH$100,0)+6)):INDIRECT(_xlfn.CONCAT($CI$1,MATCH(D291,$CH$7:$CH$100,0)+6+SUM(IF((D291=$CH$7:$CH$59)=TRUE,1,0))-1))*$R$3)))=0,0,1))</f>
        <v>#N/A</v>
      </c>
      <c r="Z291" s="65"/>
      <c r="AA291" s="65" t="str" cm="1">
        <f t="array" aca="1" ref="AA291" ca="1">IFERROR(ROUND(IF(_xlfn._xlws.SORT(TRANSPOSE(MMULT(MMULT(_xlfn.MUNIT(X291),IF(ROUND(MMULT(IF(E291=0,IF($DW$4=1,INDIRECT(_xlfn.CONCAT($CY$1,MATCH(F291,$CX$7:$CX$100,0)+6)):INDIRECT(_xlfn.CONCAT($CY$1,MATCH(F291,$CX$7:$CX$100,0)+6+SUM(IF((F291=$CX$7:$CX$59)=TRUE,1,0))-1)),INDIRECT(_xlfn.CONCAT($CQ$1,MATCH(F291,$CP$7:$CP$100,0)+6)):INDIRECT(_xlfn.CONCAT($CQ$1,MATCH(F291,$CP$7:$CP$100,0)+6+SUM(IF((F291=$CP$7:$CP$59)=TRUE,1,0))-1))),IF(OR($DW$4=2,$DW$4=3),INDIRECT(_xlfn.CONCAT($CU$1,MATCH(E291,$CT$7:$CT$100,0)+6)):INDIRECT(_xlfn.CONCAT($CU$1,MATCH(E291,$CT$7:$CT$100,0)+6+SUM(IF((E291=$CT$7:$CT$59)=TRUE,1,0))-1)),INDIRECT(_xlfn.CONCAT($CM$1,MATCH(E291,$CL$7:$CL$100,0)+6)):INDIRECT(_xlfn.CONCAT($CM$1,MATCH(E291,$CL$7:$CL$100,0)+6+SUM(IF((E291=$CL$7:$CL$59)=TRUE,1,0))-1))))*$S$3*IF(AND($DV$4=4,F291=0),1.1,1),1/TRANSPOSE(W291-INDIRECT(_xlfn.CONCAT($CI$1,MATCH(D291,$CH$7:$CH$100,0)+6)):INDIRECT(_xlfn.CONCAT($CI$1,MATCH(D291,$CH$7:$CH$100,0)+6+SUM(IF((D291=$CH$7:$CH$59)=TRUE,1,0))-1))*$R$3)),3)=1,1,0)),W291-INDIRECT(_xlfn.CONCAT($CI$1,MATCH(D291,$CH$7:$CH$100,0)+6)):INDIRECT(_xlfn.CONCAT($CI$1,MATCH(D291,$CH$7:$CH$100,0)+6+SUM(IF((D291=$CH$7:$CH$59)=TRUE,1,0))-1))*$R$3))/($S$3*$Q291),1,-1,TRUE)=0,"",_xlfn._xlws.SORT(TRANSPOSE(MMULT(MMULT(_xlfn.MUNIT(X291),IF(ROUND(MMULT(IF(E291=0,IF($DW$4=1,INDIRECT(_xlfn.CONCAT($CY$1,MATCH(F291,$CX$7:$CX$100,0)+6)):INDIRECT(_xlfn.CONCAT($CY$1,MATCH(F291,$CX$7:$CX$100,0)+6+SUM(IF((F291=$CX$7:$CX$59)=TRUE,1,0))-1)),INDIRECT(_xlfn.CONCAT($CQ$1,MATCH(F291,$CP$7:$CP$100,0)+6)):INDIRECT(_xlfn.CONCAT($CQ$1,MATCH(F291,$CP$7:$CP$100,0)+6+SUM(IF((F291=$CP$7:$CP$59)=TRUE,1,0))-1))),IF(OR($DW$4=2,$DW$4=3),INDIRECT(_xlfn.CONCAT($CU$1,MATCH(E291,$CT$7:$CT$100,0)+6)):INDIRECT(_xlfn.CONCAT($CU$1,MATCH(E291,$CT$7:$CT$100,0)+6+SUM(IF((E291=$CT$7:$CT$59)=TRUE,1,0))-1)),INDIRECT(_xlfn.CONCAT($CM$1,MATCH(E291,$CL$7:$CL$100,0)+6)):INDIRECT(_xlfn.CONCAT($CM$1,MATCH(E291,$CL$7:$CL$100,0)+6+SUM(IF((E291=$CL$7:$CL$59)=TRUE,1,0))-1))))*$S$3*IF(AND($DV$4=4,F291=0),1.1,1),1/TRANSPOSE(W291-INDIRECT(_xlfn.CONCAT($CI$1,MATCH(D291,$CH$7:$CH$100,0)+6)):INDIRECT(_xlfn.CONCAT($CI$1,MATCH(D291,$CH$7:$CH$100,0)+6+SUM(IF((D291=$CH$7:$CH$59)=TRUE,1,0))-1))*$R$3)),3)=1,1,0)),W291-INDIRECT(_xlfn.CONCAT($CI$1,MATCH(D291,$CH$7:$CH$100,0)+6)):INDIRECT(_xlfn.CONCAT($CI$1,MATCH(D291,$CH$7:$CH$100,0)+6+SUM(IF((D291=$CH$7:$CH$59)=TRUE,1,0))-1))*$R$3))/($S$3*$Q291),1,-1,TRUE)),1),"")</f>
        <v/>
      </c>
      <c r="AB291" s="65"/>
      <c r="AC291" s="65"/>
      <c r="AD291" s="65"/>
      <c r="AE291" s="65"/>
      <c r="AF291" s="65"/>
      <c r="AG291" s="65"/>
      <c r="AH291" s="65"/>
      <c r="AI291" s="6"/>
      <c r="AJ291" s="28" t="str">
        <f t="shared" ca="1" si="105"/>
        <v/>
      </c>
      <c r="AK291" s="29" t="str">
        <f t="shared" si="106"/>
        <v/>
      </c>
      <c r="AL291" s="29" t="str">
        <f t="shared" si="107"/>
        <v/>
      </c>
      <c r="AM291" s="29" t="str">
        <f t="shared" si="108"/>
        <v/>
      </c>
      <c r="AN291" s="112" t="str">
        <f t="shared" si="109"/>
        <v/>
      </c>
      <c r="AO291" s="28" t="str">
        <f t="shared" ca="1" si="96"/>
        <v/>
      </c>
      <c r="AP291" s="29" t="str">
        <f t="shared" si="97"/>
        <v/>
      </c>
      <c r="AQ291" s="29" t="str">
        <f t="shared" si="98"/>
        <v/>
      </c>
      <c r="AR291" s="29" t="str">
        <f t="shared" si="99"/>
        <v/>
      </c>
      <c r="AS291" s="30" t="str">
        <f t="shared" si="100"/>
        <v/>
      </c>
      <c r="AT291" s="6"/>
      <c r="AU291" s="20"/>
      <c r="AV291" s="20"/>
      <c r="AW291" s="44">
        <f t="shared" si="110"/>
        <v>12</v>
      </c>
      <c r="AX291" s="35" t="e">
        <f t="shared" si="111"/>
        <v>#N/A</v>
      </c>
      <c r="AY291" s="35" t="e" cm="1">
        <f t="array" ref="AY291">_xlfn.XMATCH(1,IF(IF((AU291=$DP$24:$EO$24)=TRUE,1,0)+IF((AV291=$DP$25:$EO$25)=TRUE,1,0)=2,1,0))</f>
        <v>#N/A</v>
      </c>
      <c r="AZ291" s="35" t="str" cm="1">
        <f t="array" aca="1" ref="AZ291:BD291" ca="1">AJ291:AN291</f>
        <v/>
      </c>
      <c r="BA291" s="35" t="str">
        <f ca="1"/>
        <v/>
      </c>
      <c r="BB291" s="35" t="str">
        <f ca="1"/>
        <v/>
      </c>
      <c r="BC291" s="35" t="str">
        <f ca="1"/>
        <v/>
      </c>
      <c r="BD291" s="35" t="str">
        <f ca="1"/>
        <v/>
      </c>
      <c r="BE291" s="35">
        <f t="shared" si="112"/>
        <v>0</v>
      </c>
      <c r="BF291" s="35" t="e" cm="1">
        <f t="array" ref="BF291">IF(AND(BE291=1,AX291&lt;&gt;1),VLOOKUP(E291,변환표준점수!$H$8:$O$60,_xlfn.XMATCH('표점 계산기'!$AU291,변환표준점수!$I$6:$O$6)+1,FALSE),IF(AND($E291=0,$DW$4=1),INDEX($CQ$7:$CQ$73,SUM(IF(AO291=$CY$7:$CY$59,ROW($A$1:$A$50),0))),IF(AND($E291&lt;&gt;0,$DW$4&lt;&gt;1),INDEX($CM$7:$CM$73,SUM(IF(AO291=$CU$7:$CU$59,ROW($A$1:$A$50),0))),AO291:AS291)))</f>
        <v>#N/A</v>
      </c>
      <c r="BG291" s="35"/>
      <c r="BH291" s="35"/>
      <c r="BI291" s="35"/>
      <c r="BJ291" s="35"/>
      <c r="BK291" s="35" t="e">
        <f>VLOOKUP(G291,변환표준점수!$X$8:$AM$16,_xlfn.XMATCH(AU291,변환표준점수!$Y$5:$AM$5)+IF(OR(AW291=6,AW291=7,AW291=10,AW291=11),IF(AX291=1,0,1),0)+1,FALSE)</f>
        <v>#N/A</v>
      </c>
      <c r="BL291" s="35" t="e">
        <f>VLOOKUP(H291,변환표준점수!$AO$8:$BE$16,_xlfn.XMATCH(AU291,변환표준점수!$AP$5:$BE$5)+IF(OR(AW291=3,AW291=6,AW291=8,AW291=9,AW291=10),IF(AX291=1,0,1),0)+1,FALSE)</f>
        <v>#N/A</v>
      </c>
      <c r="BM291" s="35" t="e">
        <f>IF(I291=0,VLOOKUP(K291,변환표준점수!$BU$8:$CF$62,'표점 계산기'!$AW291+1,FALSE),VLOOKUP(I291,변환표준점수!$BH$8:$BS$62,'표점 계산기'!$AW291+1,FALSE))</f>
        <v>#N/A</v>
      </c>
      <c r="BN291" s="35" t="e">
        <f>IF(J291=0,VLOOKUP(L291,변환표준점수!$BU$8:$CF$62,'표점 계산기'!$AW291+1,FALSE),VLOOKUP(J291,변환표준점수!$BH$8:$BS$62,'표점 계산기'!$AW291+1,FALSE))</f>
        <v>#N/A</v>
      </c>
      <c r="BO291" s="35" cm="1">
        <f t="array" ref="BO291">IF(M291=0,0,IF(OR(AW291=3,AW291=4),0,IF(AW291=1,INDEX($DI$7:$DI$15,SUM(IF(M291&lt;$DH$7:$DH$15=TRUE,1,0))+1),VLOOKUP(M291,변환표준점수!$BH$8:$BS$62,'표점 계산기'!AW291+1,FALSE))))</f>
        <v>0</v>
      </c>
      <c r="BP291" s="35" t="e" cm="1">
        <f t="array" ref="BP291">INDEX($DP$24:$EO$31,COLUMN(C286),$AY291)</f>
        <v>#N/A</v>
      </c>
      <c r="BQ291" s="35" t="e" cm="1">
        <f t="array" ref="BQ291">INDEX($DP$24:$EO$31,COLUMN(D286),$AY291)</f>
        <v>#N/A</v>
      </c>
      <c r="BR291" s="35" t="e" cm="1">
        <f t="array" ref="BR291">INDEX($DP$24:$EO$31,COLUMN(E286),$AY291)</f>
        <v>#N/A</v>
      </c>
      <c r="BS291" s="35" t="e" cm="1">
        <f t="array" ref="BS291">INDEX($DP$24:$EO$31,COLUMN(F286),$AY291)</f>
        <v>#N/A</v>
      </c>
      <c r="BT291" s="35" t="e" cm="1">
        <f t="array" ref="BT291">INDEX($DP$24:$EO$31,COLUMN(G286),$AY291)</f>
        <v>#N/A</v>
      </c>
      <c r="BU291" s="35" t="e" cm="1">
        <f t="array" ref="BU291">INDEX($DP$24:$EO$31,COLUMN(H286),$AY291)</f>
        <v>#N/A</v>
      </c>
      <c r="BV291" s="59" t="str" cm="1">
        <f t="array" aca="1" ref="BV291:BZ291" ca="1">IFERROR(ROUND(IF(IFERROR(BF291:BJ291/BF291:BJ291,0)=1,(IFERROR(AZ291:BD291*BP291,0)+IFERROR(BF291:BJ291*BQ291,0)+(SUM(BM291:BO291)-MIN(BM291:BO291))*BR291+BK291*BS291+BL291*BT291)*BU291+BK291*(1-BS291)+BL291*(1-BT291)+IF(AW291=1,BO291,0),""),2),"")</f>
        <v/>
      </c>
      <c r="BW291" s="48" t="str">
        <f ca="1"/>
        <v/>
      </c>
      <c r="BX291" s="48" t="str">
        <f ca="1"/>
        <v/>
      </c>
      <c r="BY291" s="48" t="str">
        <f ca="1"/>
        <v/>
      </c>
      <c r="BZ291" s="60" t="str">
        <f ca="1"/>
        <v/>
      </c>
      <c r="CA291" s="6"/>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6"/>
      <c r="DV291" s="6"/>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row>
    <row r="292" spans="1:162" x14ac:dyDescent="0.3">
      <c r="A292" s="5"/>
      <c r="B292" s="17" t="str">
        <f t="shared" si="94"/>
        <v/>
      </c>
      <c r="C292" s="23"/>
      <c r="D292" s="23"/>
      <c r="E292" s="23"/>
      <c r="F292" s="23"/>
      <c r="G292" s="23"/>
      <c r="H292" s="24"/>
      <c r="I292" s="24"/>
      <c r="J292" s="24"/>
      <c r="K292" s="24"/>
      <c r="L292" s="24"/>
      <c r="M292" s="24"/>
      <c r="N292" s="23"/>
      <c r="O292" s="24"/>
      <c r="P292" s="6"/>
      <c r="Q292" s="65">
        <f t="shared" si="95"/>
        <v>1</v>
      </c>
      <c r="R292" s="6" t="e">
        <f t="shared" si="101"/>
        <v>#N/A</v>
      </c>
      <c r="S292" s="6" t="e">
        <f t="shared" si="102"/>
        <v>#N/A</v>
      </c>
      <c r="T292" s="6" t="e">
        <f t="shared" si="103"/>
        <v>#N/A</v>
      </c>
      <c r="U292" s="6" t="e">
        <f t="shared" si="104"/>
        <v>#N/A</v>
      </c>
      <c r="V292" s="8" cm="1">
        <f t="array" ref="V292">IF(M292=0,0,IF(OR($DV$4=3,$DV$4=4),0,IF($DV$4=1,INDEX($DI$7:$DI$15,SUM(IF(M292&lt;$DH$7:$DH$15=TRUE,1,0))+1),VLOOKUP(M292,$DK$7:$DL$107,2,FALSE))))</f>
        <v>0</v>
      </c>
      <c r="W292" s="6" t="e">
        <f t="shared" si="93"/>
        <v>#N/A</v>
      </c>
      <c r="X292" s="65" cm="1">
        <f t="array" aca="1" ref="X292" ca="1">SUM(IF((IF(E292=0,INDIRECT(_xlfn.CONCAT($CQ$1,MATCH(F292,$CP$7:$CP$100,0)+6)):INDIRECT(_xlfn.CONCAT($CQ$1,MATCH(F292,$CP$7:$CP$100,0)+6+SUM(IF((F292=$CP$7:$CP$59)=TRUE,1,0))-1)),INDIRECT(_xlfn.CONCAT($CM$1,MATCH(E292,$CL$7:$CL$100,0)+6)):INDIRECT(_xlfn.CONCAT($CM$1,MATCH(E292,$CL$7:$CL$100,0)+6+SUM(IF((E292=$CL$7:$CL$59)=TRUE,1,0))-1)))*$S$3*$Q292)=0,0,1))</f>
        <v>2</v>
      </c>
      <c r="Y292" s="65" t="e" cm="1">
        <f t="array" aca="1" ref="Y292" ca="1">SUM(IF((TRANSPOSE(MMULT(MMULT(_xlfn.MUNIT(X292),IF(ROUND(MMULT(IF(E292=0,INDIRECT(_xlfn.CONCAT($CQ$1,MATCH(F292,$CP$7:$CP$100,0)+6)):INDIRECT(_xlfn.CONCAT($CQ$1,MATCH(F292,$CP$7:$CP$100,0)+6+SUM(IF((F292=$CP$7:$CP$59)=TRUE,1,0))-1)),INDIRECT(_xlfn.CONCAT($CM$1,MATCH(E292,$CL$7:$CL$100,0)+6)):INDIRECT(_xlfn.CONCAT($CM$1,MATCH(E292,$CL$7:$CL$100,0)+6+SUM(IF((E292=$CL$7:$CL$59)=TRUE,1,0))-1)))*$S$3*$Q292,1/TRANSPOSE(W292-INDIRECT(_xlfn.CONCAT($CI$1,MATCH(D292,$CH$7:$CH$100,0)+6)):INDIRECT(_xlfn.CONCAT($CI$1,MATCH(D292,$CH$7:$CH$100,0)+6+SUM(IF((D292=$CH$7:$CH$59)=TRUE,1,0))-1))*$R$3)),1)=1,1,0)),W292-INDIRECT(_xlfn.CONCAT($CI$1,MATCH(D292,$CH$7:$CH$100,0)+6)):INDIRECT(_xlfn.CONCAT($CI$1,MATCH(D292,$CH$7:$CH$100,0)+6+SUM(IF((D292=$CH$7:$CH$59)=TRUE,1,0))-1))*$R$3)))=0,0,1))</f>
        <v>#N/A</v>
      </c>
      <c r="Z292" s="65"/>
      <c r="AA292" s="65" t="str" cm="1">
        <f t="array" aca="1" ref="AA292" ca="1">IFERROR(ROUND(IF(_xlfn._xlws.SORT(TRANSPOSE(MMULT(MMULT(_xlfn.MUNIT(X292),IF(ROUND(MMULT(IF(E292=0,IF($DW$4=1,INDIRECT(_xlfn.CONCAT($CY$1,MATCH(F292,$CX$7:$CX$100,0)+6)):INDIRECT(_xlfn.CONCAT($CY$1,MATCH(F292,$CX$7:$CX$100,0)+6+SUM(IF((F292=$CX$7:$CX$59)=TRUE,1,0))-1)),INDIRECT(_xlfn.CONCAT($CQ$1,MATCH(F292,$CP$7:$CP$100,0)+6)):INDIRECT(_xlfn.CONCAT($CQ$1,MATCH(F292,$CP$7:$CP$100,0)+6+SUM(IF((F292=$CP$7:$CP$59)=TRUE,1,0))-1))),IF(OR($DW$4=2,$DW$4=3),INDIRECT(_xlfn.CONCAT($CU$1,MATCH(E292,$CT$7:$CT$100,0)+6)):INDIRECT(_xlfn.CONCAT($CU$1,MATCH(E292,$CT$7:$CT$100,0)+6+SUM(IF((E292=$CT$7:$CT$59)=TRUE,1,0))-1)),INDIRECT(_xlfn.CONCAT($CM$1,MATCH(E292,$CL$7:$CL$100,0)+6)):INDIRECT(_xlfn.CONCAT($CM$1,MATCH(E292,$CL$7:$CL$100,0)+6+SUM(IF((E292=$CL$7:$CL$59)=TRUE,1,0))-1))))*$S$3*IF(AND($DV$4=4,F292=0),1.1,1),1/TRANSPOSE(W292-INDIRECT(_xlfn.CONCAT($CI$1,MATCH(D292,$CH$7:$CH$100,0)+6)):INDIRECT(_xlfn.CONCAT($CI$1,MATCH(D292,$CH$7:$CH$100,0)+6+SUM(IF((D292=$CH$7:$CH$59)=TRUE,1,0))-1))*$R$3)),3)=1,1,0)),W292-INDIRECT(_xlfn.CONCAT($CI$1,MATCH(D292,$CH$7:$CH$100,0)+6)):INDIRECT(_xlfn.CONCAT($CI$1,MATCH(D292,$CH$7:$CH$100,0)+6+SUM(IF((D292=$CH$7:$CH$59)=TRUE,1,0))-1))*$R$3))/($S$3*$Q292),1,-1,TRUE)=0,"",_xlfn._xlws.SORT(TRANSPOSE(MMULT(MMULT(_xlfn.MUNIT(X292),IF(ROUND(MMULT(IF(E292=0,IF($DW$4=1,INDIRECT(_xlfn.CONCAT($CY$1,MATCH(F292,$CX$7:$CX$100,0)+6)):INDIRECT(_xlfn.CONCAT($CY$1,MATCH(F292,$CX$7:$CX$100,0)+6+SUM(IF((F292=$CX$7:$CX$59)=TRUE,1,0))-1)),INDIRECT(_xlfn.CONCAT($CQ$1,MATCH(F292,$CP$7:$CP$100,0)+6)):INDIRECT(_xlfn.CONCAT($CQ$1,MATCH(F292,$CP$7:$CP$100,0)+6+SUM(IF((F292=$CP$7:$CP$59)=TRUE,1,0))-1))),IF(OR($DW$4=2,$DW$4=3),INDIRECT(_xlfn.CONCAT($CU$1,MATCH(E292,$CT$7:$CT$100,0)+6)):INDIRECT(_xlfn.CONCAT($CU$1,MATCH(E292,$CT$7:$CT$100,0)+6+SUM(IF((E292=$CT$7:$CT$59)=TRUE,1,0))-1)),INDIRECT(_xlfn.CONCAT($CM$1,MATCH(E292,$CL$7:$CL$100,0)+6)):INDIRECT(_xlfn.CONCAT($CM$1,MATCH(E292,$CL$7:$CL$100,0)+6+SUM(IF((E292=$CL$7:$CL$59)=TRUE,1,0))-1))))*$S$3*IF(AND($DV$4=4,F292=0),1.1,1),1/TRANSPOSE(W292-INDIRECT(_xlfn.CONCAT($CI$1,MATCH(D292,$CH$7:$CH$100,0)+6)):INDIRECT(_xlfn.CONCAT($CI$1,MATCH(D292,$CH$7:$CH$100,0)+6+SUM(IF((D292=$CH$7:$CH$59)=TRUE,1,0))-1))*$R$3)),3)=1,1,0)),W292-INDIRECT(_xlfn.CONCAT($CI$1,MATCH(D292,$CH$7:$CH$100,0)+6)):INDIRECT(_xlfn.CONCAT($CI$1,MATCH(D292,$CH$7:$CH$100,0)+6+SUM(IF((D292=$CH$7:$CH$59)=TRUE,1,0))-1))*$R$3))/($S$3*$Q292),1,-1,TRUE)),1),"")</f>
        <v/>
      </c>
      <c r="AB292" s="65"/>
      <c r="AC292" s="65"/>
      <c r="AD292" s="65"/>
      <c r="AE292" s="65"/>
      <c r="AF292" s="65"/>
      <c r="AG292" s="65"/>
      <c r="AH292" s="65"/>
      <c r="AI292" s="6"/>
      <c r="AJ292" s="28" t="str">
        <f t="shared" ca="1" si="105"/>
        <v/>
      </c>
      <c r="AK292" s="29" t="str">
        <f t="shared" si="106"/>
        <v/>
      </c>
      <c r="AL292" s="29" t="str">
        <f t="shared" si="107"/>
        <v/>
      </c>
      <c r="AM292" s="29" t="str">
        <f t="shared" si="108"/>
        <v/>
      </c>
      <c r="AN292" s="112" t="str">
        <f t="shared" si="109"/>
        <v/>
      </c>
      <c r="AO292" s="28" t="str">
        <f t="shared" ca="1" si="96"/>
        <v/>
      </c>
      <c r="AP292" s="29" t="str">
        <f t="shared" si="97"/>
        <v/>
      </c>
      <c r="AQ292" s="29" t="str">
        <f t="shared" si="98"/>
        <v/>
      </c>
      <c r="AR292" s="29" t="str">
        <f t="shared" si="99"/>
        <v/>
      </c>
      <c r="AS292" s="30" t="str">
        <f t="shared" si="100"/>
        <v/>
      </c>
      <c r="AT292" s="6"/>
      <c r="AU292" s="20"/>
      <c r="AV292" s="20"/>
      <c r="AW292" s="44">
        <f t="shared" si="110"/>
        <v>12</v>
      </c>
      <c r="AX292" s="35" t="e">
        <f t="shared" si="111"/>
        <v>#N/A</v>
      </c>
      <c r="AY292" s="35" t="e" cm="1">
        <f t="array" ref="AY292">_xlfn.XMATCH(1,IF(IF((AU292=$DP$24:$EO$24)=TRUE,1,0)+IF((AV292=$DP$25:$EO$25)=TRUE,1,0)=2,1,0))</f>
        <v>#N/A</v>
      </c>
      <c r="AZ292" s="35" t="str" cm="1">
        <f t="array" aca="1" ref="AZ292:BD292" ca="1">AJ292:AN292</f>
        <v/>
      </c>
      <c r="BA292" s="35" t="str">
        <f ca="1"/>
        <v/>
      </c>
      <c r="BB292" s="35" t="str">
        <f ca="1"/>
        <v/>
      </c>
      <c r="BC292" s="35" t="str">
        <f ca="1"/>
        <v/>
      </c>
      <c r="BD292" s="35" t="str">
        <f ca="1"/>
        <v/>
      </c>
      <c r="BE292" s="35">
        <f t="shared" si="112"/>
        <v>0</v>
      </c>
      <c r="BF292" s="35" t="e" cm="1">
        <f t="array" ref="BF292">IF(AND(BE292=1,AX292&lt;&gt;1),VLOOKUP(E292,변환표준점수!$H$8:$O$60,_xlfn.XMATCH('표점 계산기'!$AU292,변환표준점수!$I$6:$O$6)+1,FALSE),IF(AND($E292=0,$DW$4=1),INDEX($CQ$7:$CQ$73,SUM(IF(AO292=$CY$7:$CY$59,ROW($A$1:$A$50),0))),IF(AND($E292&lt;&gt;0,$DW$4&lt;&gt;1),INDEX($CM$7:$CM$73,SUM(IF(AO292=$CU$7:$CU$59,ROW($A$1:$A$50),0))),AO292:AS292)))</f>
        <v>#N/A</v>
      </c>
      <c r="BG292" s="35"/>
      <c r="BH292" s="35"/>
      <c r="BI292" s="35"/>
      <c r="BJ292" s="35"/>
      <c r="BK292" s="35" t="e">
        <f>VLOOKUP(G292,변환표준점수!$X$8:$AM$16,_xlfn.XMATCH(AU292,변환표준점수!$Y$5:$AM$5)+IF(OR(AW292=6,AW292=7,AW292=10,AW292=11),IF(AX292=1,0,1),0)+1,FALSE)</f>
        <v>#N/A</v>
      </c>
      <c r="BL292" s="35" t="e">
        <f>VLOOKUP(H292,변환표준점수!$AO$8:$BE$16,_xlfn.XMATCH(AU292,변환표준점수!$AP$5:$BE$5)+IF(OR(AW292=3,AW292=6,AW292=8,AW292=9,AW292=10),IF(AX292=1,0,1),0)+1,FALSE)</f>
        <v>#N/A</v>
      </c>
      <c r="BM292" s="35" t="e">
        <f>IF(I292=0,VLOOKUP(K292,변환표준점수!$BU$8:$CF$62,'표점 계산기'!$AW292+1,FALSE),VLOOKUP(I292,변환표준점수!$BH$8:$BS$62,'표점 계산기'!$AW292+1,FALSE))</f>
        <v>#N/A</v>
      </c>
      <c r="BN292" s="35" t="e">
        <f>IF(J292=0,VLOOKUP(L292,변환표준점수!$BU$8:$CF$62,'표점 계산기'!$AW292+1,FALSE),VLOOKUP(J292,변환표준점수!$BH$8:$BS$62,'표점 계산기'!$AW292+1,FALSE))</f>
        <v>#N/A</v>
      </c>
      <c r="BO292" s="35" cm="1">
        <f t="array" ref="BO292">IF(M292=0,0,IF(OR(AW292=3,AW292=4),0,IF(AW292=1,INDEX($DI$7:$DI$15,SUM(IF(M292&lt;$DH$7:$DH$15=TRUE,1,0))+1),VLOOKUP(M292,변환표준점수!$BH$8:$BS$62,'표점 계산기'!AW292+1,FALSE))))</f>
        <v>0</v>
      </c>
      <c r="BP292" s="35" t="e" cm="1">
        <f t="array" ref="BP292">INDEX($DP$24:$EO$31,COLUMN(C287),$AY292)</f>
        <v>#N/A</v>
      </c>
      <c r="BQ292" s="35" t="e" cm="1">
        <f t="array" ref="BQ292">INDEX($DP$24:$EO$31,COLUMN(D287),$AY292)</f>
        <v>#N/A</v>
      </c>
      <c r="BR292" s="35" t="e" cm="1">
        <f t="array" ref="BR292">INDEX($DP$24:$EO$31,COLUMN(E287),$AY292)</f>
        <v>#N/A</v>
      </c>
      <c r="BS292" s="35" t="e" cm="1">
        <f t="array" ref="BS292">INDEX($DP$24:$EO$31,COLUMN(F287),$AY292)</f>
        <v>#N/A</v>
      </c>
      <c r="BT292" s="35" t="e" cm="1">
        <f t="array" ref="BT292">INDEX($DP$24:$EO$31,COLUMN(G287),$AY292)</f>
        <v>#N/A</v>
      </c>
      <c r="BU292" s="35" t="e" cm="1">
        <f t="array" ref="BU292">INDEX($DP$24:$EO$31,COLUMN(H287),$AY292)</f>
        <v>#N/A</v>
      </c>
      <c r="BV292" s="59" t="str" cm="1">
        <f t="array" aca="1" ref="BV292:BZ292" ca="1">IFERROR(ROUND(IF(IFERROR(BF292:BJ292/BF292:BJ292,0)=1,(IFERROR(AZ292:BD292*BP292,0)+IFERROR(BF292:BJ292*BQ292,0)+(SUM(BM292:BO292)-MIN(BM292:BO292))*BR292+BK292*BS292+BL292*BT292)*BU292+BK292*(1-BS292)+BL292*(1-BT292)+IF(AW292=1,BO292,0),""),2),"")</f>
        <v/>
      </c>
      <c r="BW292" s="48" t="str">
        <f ca="1"/>
        <v/>
      </c>
      <c r="BX292" s="48" t="str">
        <f ca="1"/>
        <v/>
      </c>
      <c r="BY292" s="48" t="str">
        <f ca="1"/>
        <v/>
      </c>
      <c r="BZ292" s="60" t="str">
        <f ca="1"/>
        <v/>
      </c>
      <c r="CA292" s="6"/>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6"/>
      <c r="DV292" s="6"/>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row>
    <row r="293" spans="1:162" x14ac:dyDescent="0.3">
      <c r="A293" s="5"/>
      <c r="B293" s="17" t="str">
        <f t="shared" si="94"/>
        <v/>
      </c>
      <c r="C293" s="23"/>
      <c r="D293" s="23"/>
      <c r="E293" s="23"/>
      <c r="F293" s="23"/>
      <c r="G293" s="23"/>
      <c r="H293" s="24"/>
      <c r="I293" s="24"/>
      <c r="J293" s="24"/>
      <c r="K293" s="24"/>
      <c r="L293" s="24"/>
      <c r="M293" s="24"/>
      <c r="N293" s="23"/>
      <c r="O293" s="24"/>
      <c r="P293" s="6"/>
      <c r="Q293" s="65">
        <f t="shared" si="95"/>
        <v>1</v>
      </c>
      <c r="R293" s="6" t="e">
        <f t="shared" si="101"/>
        <v>#N/A</v>
      </c>
      <c r="S293" s="6" t="e">
        <f t="shared" si="102"/>
        <v>#N/A</v>
      </c>
      <c r="T293" s="6" t="e">
        <f t="shared" si="103"/>
        <v>#N/A</v>
      </c>
      <c r="U293" s="6" t="e">
        <f t="shared" si="104"/>
        <v>#N/A</v>
      </c>
      <c r="V293" s="8" cm="1">
        <f t="array" ref="V293">IF(M293=0,0,IF(OR($DV$4=3,$DV$4=4),0,IF($DV$4=1,INDEX($DI$7:$DI$15,SUM(IF(M293&lt;$DH$7:$DH$15=TRUE,1,0))+1),VLOOKUP(M293,$DK$7:$DL$107,2,FALSE))))</f>
        <v>0</v>
      </c>
      <c r="W293" s="6" t="e">
        <f t="shared" si="93"/>
        <v>#N/A</v>
      </c>
      <c r="X293" s="65" cm="1">
        <f t="array" aca="1" ref="X293" ca="1">SUM(IF((IF(E293=0,INDIRECT(_xlfn.CONCAT($CQ$1,MATCH(F293,$CP$7:$CP$100,0)+6)):INDIRECT(_xlfn.CONCAT($CQ$1,MATCH(F293,$CP$7:$CP$100,0)+6+SUM(IF((F293=$CP$7:$CP$59)=TRUE,1,0))-1)),INDIRECT(_xlfn.CONCAT($CM$1,MATCH(E293,$CL$7:$CL$100,0)+6)):INDIRECT(_xlfn.CONCAT($CM$1,MATCH(E293,$CL$7:$CL$100,0)+6+SUM(IF((E293=$CL$7:$CL$59)=TRUE,1,0))-1)))*$S$3*$Q293)=0,0,1))</f>
        <v>2</v>
      </c>
      <c r="Y293" s="65" t="e" cm="1">
        <f t="array" aca="1" ref="Y293" ca="1">SUM(IF((TRANSPOSE(MMULT(MMULT(_xlfn.MUNIT(X293),IF(ROUND(MMULT(IF(E293=0,INDIRECT(_xlfn.CONCAT($CQ$1,MATCH(F293,$CP$7:$CP$100,0)+6)):INDIRECT(_xlfn.CONCAT($CQ$1,MATCH(F293,$CP$7:$CP$100,0)+6+SUM(IF((F293=$CP$7:$CP$59)=TRUE,1,0))-1)),INDIRECT(_xlfn.CONCAT($CM$1,MATCH(E293,$CL$7:$CL$100,0)+6)):INDIRECT(_xlfn.CONCAT($CM$1,MATCH(E293,$CL$7:$CL$100,0)+6+SUM(IF((E293=$CL$7:$CL$59)=TRUE,1,0))-1)))*$S$3*$Q293,1/TRANSPOSE(W293-INDIRECT(_xlfn.CONCAT($CI$1,MATCH(D293,$CH$7:$CH$100,0)+6)):INDIRECT(_xlfn.CONCAT($CI$1,MATCH(D293,$CH$7:$CH$100,0)+6+SUM(IF((D293=$CH$7:$CH$59)=TRUE,1,0))-1))*$R$3)),1)=1,1,0)),W293-INDIRECT(_xlfn.CONCAT($CI$1,MATCH(D293,$CH$7:$CH$100,0)+6)):INDIRECT(_xlfn.CONCAT($CI$1,MATCH(D293,$CH$7:$CH$100,0)+6+SUM(IF((D293=$CH$7:$CH$59)=TRUE,1,0))-1))*$R$3)))=0,0,1))</f>
        <v>#N/A</v>
      </c>
      <c r="Z293" s="65"/>
      <c r="AA293" s="65" t="str" cm="1">
        <f t="array" aca="1" ref="AA293" ca="1">IFERROR(ROUND(IF(_xlfn._xlws.SORT(TRANSPOSE(MMULT(MMULT(_xlfn.MUNIT(X293),IF(ROUND(MMULT(IF(E293=0,IF($DW$4=1,INDIRECT(_xlfn.CONCAT($CY$1,MATCH(F293,$CX$7:$CX$100,0)+6)):INDIRECT(_xlfn.CONCAT($CY$1,MATCH(F293,$CX$7:$CX$100,0)+6+SUM(IF((F293=$CX$7:$CX$59)=TRUE,1,0))-1)),INDIRECT(_xlfn.CONCAT($CQ$1,MATCH(F293,$CP$7:$CP$100,0)+6)):INDIRECT(_xlfn.CONCAT($CQ$1,MATCH(F293,$CP$7:$CP$100,0)+6+SUM(IF((F293=$CP$7:$CP$59)=TRUE,1,0))-1))),IF(OR($DW$4=2,$DW$4=3),INDIRECT(_xlfn.CONCAT($CU$1,MATCH(E293,$CT$7:$CT$100,0)+6)):INDIRECT(_xlfn.CONCAT($CU$1,MATCH(E293,$CT$7:$CT$100,0)+6+SUM(IF((E293=$CT$7:$CT$59)=TRUE,1,0))-1)),INDIRECT(_xlfn.CONCAT($CM$1,MATCH(E293,$CL$7:$CL$100,0)+6)):INDIRECT(_xlfn.CONCAT($CM$1,MATCH(E293,$CL$7:$CL$100,0)+6+SUM(IF((E293=$CL$7:$CL$59)=TRUE,1,0))-1))))*$S$3*IF(AND($DV$4=4,F293=0),1.1,1),1/TRANSPOSE(W293-INDIRECT(_xlfn.CONCAT($CI$1,MATCH(D293,$CH$7:$CH$100,0)+6)):INDIRECT(_xlfn.CONCAT($CI$1,MATCH(D293,$CH$7:$CH$100,0)+6+SUM(IF((D293=$CH$7:$CH$59)=TRUE,1,0))-1))*$R$3)),3)=1,1,0)),W293-INDIRECT(_xlfn.CONCAT($CI$1,MATCH(D293,$CH$7:$CH$100,0)+6)):INDIRECT(_xlfn.CONCAT($CI$1,MATCH(D293,$CH$7:$CH$100,0)+6+SUM(IF((D293=$CH$7:$CH$59)=TRUE,1,0))-1))*$R$3))/($S$3*$Q293),1,-1,TRUE)=0,"",_xlfn._xlws.SORT(TRANSPOSE(MMULT(MMULT(_xlfn.MUNIT(X293),IF(ROUND(MMULT(IF(E293=0,IF($DW$4=1,INDIRECT(_xlfn.CONCAT($CY$1,MATCH(F293,$CX$7:$CX$100,0)+6)):INDIRECT(_xlfn.CONCAT($CY$1,MATCH(F293,$CX$7:$CX$100,0)+6+SUM(IF((F293=$CX$7:$CX$59)=TRUE,1,0))-1)),INDIRECT(_xlfn.CONCAT($CQ$1,MATCH(F293,$CP$7:$CP$100,0)+6)):INDIRECT(_xlfn.CONCAT($CQ$1,MATCH(F293,$CP$7:$CP$100,0)+6+SUM(IF((F293=$CP$7:$CP$59)=TRUE,1,0))-1))),IF(OR($DW$4=2,$DW$4=3),INDIRECT(_xlfn.CONCAT($CU$1,MATCH(E293,$CT$7:$CT$100,0)+6)):INDIRECT(_xlfn.CONCAT($CU$1,MATCH(E293,$CT$7:$CT$100,0)+6+SUM(IF((E293=$CT$7:$CT$59)=TRUE,1,0))-1)),INDIRECT(_xlfn.CONCAT($CM$1,MATCH(E293,$CL$7:$CL$100,0)+6)):INDIRECT(_xlfn.CONCAT($CM$1,MATCH(E293,$CL$7:$CL$100,0)+6+SUM(IF((E293=$CL$7:$CL$59)=TRUE,1,0))-1))))*$S$3*IF(AND($DV$4=4,F293=0),1.1,1),1/TRANSPOSE(W293-INDIRECT(_xlfn.CONCAT($CI$1,MATCH(D293,$CH$7:$CH$100,0)+6)):INDIRECT(_xlfn.CONCAT($CI$1,MATCH(D293,$CH$7:$CH$100,0)+6+SUM(IF((D293=$CH$7:$CH$59)=TRUE,1,0))-1))*$R$3)),3)=1,1,0)),W293-INDIRECT(_xlfn.CONCAT($CI$1,MATCH(D293,$CH$7:$CH$100,0)+6)):INDIRECT(_xlfn.CONCAT($CI$1,MATCH(D293,$CH$7:$CH$100,0)+6+SUM(IF((D293=$CH$7:$CH$59)=TRUE,1,0))-1))*$R$3))/($S$3*$Q293),1,-1,TRUE)),1),"")</f>
        <v/>
      </c>
      <c r="AB293" s="65"/>
      <c r="AC293" s="65"/>
      <c r="AD293" s="65"/>
      <c r="AE293" s="65"/>
      <c r="AF293" s="65"/>
      <c r="AG293" s="65"/>
      <c r="AH293" s="65"/>
      <c r="AI293" s="6"/>
      <c r="AJ293" s="28" t="str">
        <f t="shared" ca="1" si="105"/>
        <v/>
      </c>
      <c r="AK293" s="29" t="str">
        <f t="shared" si="106"/>
        <v/>
      </c>
      <c r="AL293" s="29" t="str">
        <f t="shared" si="107"/>
        <v/>
      </c>
      <c r="AM293" s="29" t="str">
        <f t="shared" si="108"/>
        <v/>
      </c>
      <c r="AN293" s="112" t="str">
        <f t="shared" si="109"/>
        <v/>
      </c>
      <c r="AO293" s="28" t="str">
        <f t="shared" ca="1" si="96"/>
        <v/>
      </c>
      <c r="AP293" s="29" t="str">
        <f t="shared" si="97"/>
        <v/>
      </c>
      <c r="AQ293" s="29" t="str">
        <f t="shared" si="98"/>
        <v/>
      </c>
      <c r="AR293" s="29" t="str">
        <f t="shared" si="99"/>
        <v/>
      </c>
      <c r="AS293" s="30" t="str">
        <f t="shared" si="100"/>
        <v/>
      </c>
      <c r="AT293" s="6"/>
      <c r="AU293" s="20"/>
      <c r="AV293" s="20"/>
      <c r="AW293" s="44">
        <f t="shared" si="110"/>
        <v>12</v>
      </c>
      <c r="AX293" s="35" t="e">
        <f t="shared" si="111"/>
        <v>#N/A</v>
      </c>
      <c r="AY293" s="35" t="e" cm="1">
        <f t="array" ref="AY293">_xlfn.XMATCH(1,IF(IF((AU293=$DP$24:$EO$24)=TRUE,1,0)+IF((AV293=$DP$25:$EO$25)=TRUE,1,0)=2,1,0))</f>
        <v>#N/A</v>
      </c>
      <c r="AZ293" s="35" t="str" cm="1">
        <f t="array" aca="1" ref="AZ293:BD293" ca="1">AJ293:AN293</f>
        <v/>
      </c>
      <c r="BA293" s="35" t="str">
        <f ca="1"/>
        <v/>
      </c>
      <c r="BB293" s="35" t="str">
        <f ca="1"/>
        <v/>
      </c>
      <c r="BC293" s="35" t="str">
        <f ca="1"/>
        <v/>
      </c>
      <c r="BD293" s="35" t="str">
        <f ca="1"/>
        <v/>
      </c>
      <c r="BE293" s="35">
        <f t="shared" si="112"/>
        <v>0</v>
      </c>
      <c r="BF293" s="35" t="e" cm="1">
        <f t="array" ref="BF293">IF(AND(BE293=1,AX293&lt;&gt;1),VLOOKUP(E293,변환표준점수!$H$8:$O$60,_xlfn.XMATCH('표점 계산기'!$AU293,변환표준점수!$I$6:$O$6)+1,FALSE),IF(AND($E293=0,$DW$4=1),INDEX($CQ$7:$CQ$73,SUM(IF(AO293=$CY$7:$CY$59,ROW($A$1:$A$50),0))),IF(AND($E293&lt;&gt;0,$DW$4&lt;&gt;1),INDEX($CM$7:$CM$73,SUM(IF(AO293=$CU$7:$CU$59,ROW($A$1:$A$50),0))),AO293:AS293)))</f>
        <v>#N/A</v>
      </c>
      <c r="BG293" s="35"/>
      <c r="BH293" s="35"/>
      <c r="BI293" s="35"/>
      <c r="BJ293" s="35"/>
      <c r="BK293" s="35" t="e">
        <f>VLOOKUP(G293,변환표준점수!$X$8:$AM$16,_xlfn.XMATCH(AU293,변환표준점수!$Y$5:$AM$5)+IF(OR(AW293=6,AW293=7,AW293=10,AW293=11),IF(AX293=1,0,1),0)+1,FALSE)</f>
        <v>#N/A</v>
      </c>
      <c r="BL293" s="35" t="e">
        <f>VLOOKUP(H293,변환표준점수!$AO$8:$BE$16,_xlfn.XMATCH(AU293,변환표준점수!$AP$5:$BE$5)+IF(OR(AW293=3,AW293=6,AW293=8,AW293=9,AW293=10),IF(AX293=1,0,1),0)+1,FALSE)</f>
        <v>#N/A</v>
      </c>
      <c r="BM293" s="35" t="e">
        <f>IF(I293=0,VLOOKUP(K293,변환표준점수!$BU$8:$CF$62,'표점 계산기'!$AW293+1,FALSE),VLOOKUP(I293,변환표준점수!$BH$8:$BS$62,'표점 계산기'!$AW293+1,FALSE))</f>
        <v>#N/A</v>
      </c>
      <c r="BN293" s="35" t="e">
        <f>IF(J293=0,VLOOKUP(L293,변환표준점수!$BU$8:$CF$62,'표점 계산기'!$AW293+1,FALSE),VLOOKUP(J293,변환표준점수!$BH$8:$BS$62,'표점 계산기'!$AW293+1,FALSE))</f>
        <v>#N/A</v>
      </c>
      <c r="BO293" s="35" cm="1">
        <f t="array" ref="BO293">IF(M293=0,0,IF(OR(AW293=3,AW293=4),0,IF(AW293=1,INDEX($DI$7:$DI$15,SUM(IF(M293&lt;$DH$7:$DH$15=TRUE,1,0))+1),VLOOKUP(M293,변환표준점수!$BH$8:$BS$62,'표점 계산기'!AW293+1,FALSE))))</f>
        <v>0</v>
      </c>
      <c r="BP293" s="35" t="e" cm="1">
        <f t="array" ref="BP293">INDEX($DP$24:$EO$31,COLUMN(C288),$AY293)</f>
        <v>#N/A</v>
      </c>
      <c r="BQ293" s="35" t="e" cm="1">
        <f t="array" ref="BQ293">INDEX($DP$24:$EO$31,COLUMN(D288),$AY293)</f>
        <v>#N/A</v>
      </c>
      <c r="BR293" s="35" t="e" cm="1">
        <f t="array" ref="BR293">INDEX($DP$24:$EO$31,COLUMN(E288),$AY293)</f>
        <v>#N/A</v>
      </c>
      <c r="BS293" s="35" t="e" cm="1">
        <f t="array" ref="BS293">INDEX($DP$24:$EO$31,COLUMN(F288),$AY293)</f>
        <v>#N/A</v>
      </c>
      <c r="BT293" s="35" t="e" cm="1">
        <f t="array" ref="BT293">INDEX($DP$24:$EO$31,COLUMN(G288),$AY293)</f>
        <v>#N/A</v>
      </c>
      <c r="BU293" s="35" t="e" cm="1">
        <f t="array" ref="BU293">INDEX($DP$24:$EO$31,COLUMN(H288),$AY293)</f>
        <v>#N/A</v>
      </c>
      <c r="BV293" s="59" t="str" cm="1">
        <f t="array" aca="1" ref="BV293:BZ293" ca="1">IFERROR(ROUND(IF(IFERROR(BF293:BJ293/BF293:BJ293,0)=1,(IFERROR(AZ293:BD293*BP293,0)+IFERROR(BF293:BJ293*BQ293,0)+(SUM(BM293:BO293)-MIN(BM293:BO293))*BR293+BK293*BS293+BL293*BT293)*BU293+BK293*(1-BS293)+BL293*(1-BT293)+IF(AW293=1,BO293,0),""),2),"")</f>
        <v/>
      </c>
      <c r="BW293" s="48" t="str">
        <f ca="1"/>
        <v/>
      </c>
      <c r="BX293" s="48" t="str">
        <f ca="1"/>
        <v/>
      </c>
      <c r="BY293" s="48" t="str">
        <f ca="1"/>
        <v/>
      </c>
      <c r="BZ293" s="60" t="str">
        <f ca="1"/>
        <v/>
      </c>
      <c r="CA293" s="6"/>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6"/>
      <c r="DV293" s="6"/>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row>
    <row r="294" spans="1:162" x14ac:dyDescent="0.3">
      <c r="A294" s="5"/>
      <c r="B294" s="17" t="str">
        <f t="shared" si="94"/>
        <v/>
      </c>
      <c r="C294" s="23"/>
      <c r="D294" s="23"/>
      <c r="E294" s="23"/>
      <c r="F294" s="23"/>
      <c r="G294" s="23"/>
      <c r="H294" s="24"/>
      <c r="I294" s="24"/>
      <c r="J294" s="24"/>
      <c r="K294" s="24"/>
      <c r="L294" s="24"/>
      <c r="M294" s="24"/>
      <c r="N294" s="23"/>
      <c r="O294" s="24"/>
      <c r="P294" s="6"/>
      <c r="Q294" s="65">
        <f t="shared" si="95"/>
        <v>1</v>
      </c>
      <c r="R294" s="6" t="e">
        <f t="shared" si="101"/>
        <v>#N/A</v>
      </c>
      <c r="S294" s="6" t="e">
        <f t="shared" si="102"/>
        <v>#N/A</v>
      </c>
      <c r="T294" s="6" t="e">
        <f t="shared" si="103"/>
        <v>#N/A</v>
      </c>
      <c r="U294" s="6" t="e">
        <f t="shared" si="104"/>
        <v>#N/A</v>
      </c>
      <c r="V294" s="8" cm="1">
        <f t="array" ref="V294">IF(M294=0,0,IF(OR($DV$4=3,$DV$4=4),0,IF($DV$4=1,INDEX($DI$7:$DI$15,SUM(IF(M294&lt;$DH$7:$DH$15=TRUE,1,0))+1),VLOOKUP(M294,$DK$7:$DL$107,2,FALSE))))</f>
        <v>0</v>
      </c>
      <c r="W294" s="6" t="e">
        <f t="shared" si="93"/>
        <v>#N/A</v>
      </c>
      <c r="X294" s="65" cm="1">
        <f t="array" aca="1" ref="X294" ca="1">SUM(IF((IF(E294=0,INDIRECT(_xlfn.CONCAT($CQ$1,MATCH(F294,$CP$7:$CP$100,0)+6)):INDIRECT(_xlfn.CONCAT($CQ$1,MATCH(F294,$CP$7:$CP$100,0)+6+SUM(IF((F294=$CP$7:$CP$59)=TRUE,1,0))-1)),INDIRECT(_xlfn.CONCAT($CM$1,MATCH(E294,$CL$7:$CL$100,0)+6)):INDIRECT(_xlfn.CONCAT($CM$1,MATCH(E294,$CL$7:$CL$100,0)+6+SUM(IF((E294=$CL$7:$CL$59)=TRUE,1,0))-1)))*$S$3*$Q294)=0,0,1))</f>
        <v>2</v>
      </c>
      <c r="Y294" s="65" t="e" cm="1">
        <f t="array" aca="1" ref="Y294" ca="1">SUM(IF((TRANSPOSE(MMULT(MMULT(_xlfn.MUNIT(X294),IF(ROUND(MMULT(IF(E294=0,INDIRECT(_xlfn.CONCAT($CQ$1,MATCH(F294,$CP$7:$CP$100,0)+6)):INDIRECT(_xlfn.CONCAT($CQ$1,MATCH(F294,$CP$7:$CP$100,0)+6+SUM(IF((F294=$CP$7:$CP$59)=TRUE,1,0))-1)),INDIRECT(_xlfn.CONCAT($CM$1,MATCH(E294,$CL$7:$CL$100,0)+6)):INDIRECT(_xlfn.CONCAT($CM$1,MATCH(E294,$CL$7:$CL$100,0)+6+SUM(IF((E294=$CL$7:$CL$59)=TRUE,1,0))-1)))*$S$3*$Q294,1/TRANSPOSE(W294-INDIRECT(_xlfn.CONCAT($CI$1,MATCH(D294,$CH$7:$CH$100,0)+6)):INDIRECT(_xlfn.CONCAT($CI$1,MATCH(D294,$CH$7:$CH$100,0)+6+SUM(IF((D294=$CH$7:$CH$59)=TRUE,1,0))-1))*$R$3)),1)=1,1,0)),W294-INDIRECT(_xlfn.CONCAT($CI$1,MATCH(D294,$CH$7:$CH$100,0)+6)):INDIRECT(_xlfn.CONCAT($CI$1,MATCH(D294,$CH$7:$CH$100,0)+6+SUM(IF((D294=$CH$7:$CH$59)=TRUE,1,0))-1))*$R$3)))=0,0,1))</f>
        <v>#N/A</v>
      </c>
      <c r="Z294" s="65"/>
      <c r="AA294" s="65" t="str" cm="1">
        <f t="array" aca="1" ref="AA294" ca="1">IFERROR(ROUND(IF(_xlfn._xlws.SORT(TRANSPOSE(MMULT(MMULT(_xlfn.MUNIT(X294),IF(ROUND(MMULT(IF(E294=0,IF($DW$4=1,INDIRECT(_xlfn.CONCAT($CY$1,MATCH(F294,$CX$7:$CX$100,0)+6)):INDIRECT(_xlfn.CONCAT($CY$1,MATCH(F294,$CX$7:$CX$100,0)+6+SUM(IF((F294=$CX$7:$CX$59)=TRUE,1,0))-1)),INDIRECT(_xlfn.CONCAT($CQ$1,MATCH(F294,$CP$7:$CP$100,0)+6)):INDIRECT(_xlfn.CONCAT($CQ$1,MATCH(F294,$CP$7:$CP$100,0)+6+SUM(IF((F294=$CP$7:$CP$59)=TRUE,1,0))-1))),IF(OR($DW$4=2,$DW$4=3),INDIRECT(_xlfn.CONCAT($CU$1,MATCH(E294,$CT$7:$CT$100,0)+6)):INDIRECT(_xlfn.CONCAT($CU$1,MATCH(E294,$CT$7:$CT$100,0)+6+SUM(IF((E294=$CT$7:$CT$59)=TRUE,1,0))-1)),INDIRECT(_xlfn.CONCAT($CM$1,MATCH(E294,$CL$7:$CL$100,0)+6)):INDIRECT(_xlfn.CONCAT($CM$1,MATCH(E294,$CL$7:$CL$100,0)+6+SUM(IF((E294=$CL$7:$CL$59)=TRUE,1,0))-1))))*$S$3*IF(AND($DV$4=4,F294=0),1.1,1),1/TRANSPOSE(W294-INDIRECT(_xlfn.CONCAT($CI$1,MATCH(D294,$CH$7:$CH$100,0)+6)):INDIRECT(_xlfn.CONCAT($CI$1,MATCH(D294,$CH$7:$CH$100,0)+6+SUM(IF((D294=$CH$7:$CH$59)=TRUE,1,0))-1))*$R$3)),3)=1,1,0)),W294-INDIRECT(_xlfn.CONCAT($CI$1,MATCH(D294,$CH$7:$CH$100,0)+6)):INDIRECT(_xlfn.CONCAT($CI$1,MATCH(D294,$CH$7:$CH$100,0)+6+SUM(IF((D294=$CH$7:$CH$59)=TRUE,1,0))-1))*$R$3))/($S$3*$Q294),1,-1,TRUE)=0,"",_xlfn._xlws.SORT(TRANSPOSE(MMULT(MMULT(_xlfn.MUNIT(X294),IF(ROUND(MMULT(IF(E294=0,IF($DW$4=1,INDIRECT(_xlfn.CONCAT($CY$1,MATCH(F294,$CX$7:$CX$100,0)+6)):INDIRECT(_xlfn.CONCAT($CY$1,MATCH(F294,$CX$7:$CX$100,0)+6+SUM(IF((F294=$CX$7:$CX$59)=TRUE,1,0))-1)),INDIRECT(_xlfn.CONCAT($CQ$1,MATCH(F294,$CP$7:$CP$100,0)+6)):INDIRECT(_xlfn.CONCAT($CQ$1,MATCH(F294,$CP$7:$CP$100,0)+6+SUM(IF((F294=$CP$7:$CP$59)=TRUE,1,0))-1))),IF(OR($DW$4=2,$DW$4=3),INDIRECT(_xlfn.CONCAT($CU$1,MATCH(E294,$CT$7:$CT$100,0)+6)):INDIRECT(_xlfn.CONCAT($CU$1,MATCH(E294,$CT$7:$CT$100,0)+6+SUM(IF((E294=$CT$7:$CT$59)=TRUE,1,0))-1)),INDIRECT(_xlfn.CONCAT($CM$1,MATCH(E294,$CL$7:$CL$100,0)+6)):INDIRECT(_xlfn.CONCAT($CM$1,MATCH(E294,$CL$7:$CL$100,0)+6+SUM(IF((E294=$CL$7:$CL$59)=TRUE,1,0))-1))))*$S$3*IF(AND($DV$4=4,F294=0),1.1,1),1/TRANSPOSE(W294-INDIRECT(_xlfn.CONCAT($CI$1,MATCH(D294,$CH$7:$CH$100,0)+6)):INDIRECT(_xlfn.CONCAT($CI$1,MATCH(D294,$CH$7:$CH$100,0)+6+SUM(IF((D294=$CH$7:$CH$59)=TRUE,1,0))-1))*$R$3)),3)=1,1,0)),W294-INDIRECT(_xlfn.CONCAT($CI$1,MATCH(D294,$CH$7:$CH$100,0)+6)):INDIRECT(_xlfn.CONCAT($CI$1,MATCH(D294,$CH$7:$CH$100,0)+6+SUM(IF((D294=$CH$7:$CH$59)=TRUE,1,0))-1))*$R$3))/($S$3*$Q294),1,-1,TRUE)),1),"")</f>
        <v/>
      </c>
      <c r="AB294" s="65"/>
      <c r="AC294" s="65"/>
      <c r="AD294" s="65"/>
      <c r="AE294" s="65"/>
      <c r="AF294" s="65"/>
      <c r="AG294" s="65"/>
      <c r="AH294" s="65"/>
      <c r="AI294" s="6"/>
      <c r="AJ294" s="28" t="str">
        <f t="shared" ca="1" si="105"/>
        <v/>
      </c>
      <c r="AK294" s="29" t="str">
        <f t="shared" si="106"/>
        <v/>
      </c>
      <c r="AL294" s="29" t="str">
        <f t="shared" si="107"/>
        <v/>
      </c>
      <c r="AM294" s="29" t="str">
        <f t="shared" si="108"/>
        <v/>
      </c>
      <c r="AN294" s="112" t="str">
        <f t="shared" si="109"/>
        <v/>
      </c>
      <c r="AO294" s="28" t="str">
        <f t="shared" ca="1" si="96"/>
        <v/>
      </c>
      <c r="AP294" s="29" t="str">
        <f t="shared" si="97"/>
        <v/>
      </c>
      <c r="AQ294" s="29" t="str">
        <f t="shared" si="98"/>
        <v/>
      </c>
      <c r="AR294" s="29" t="str">
        <f t="shared" si="99"/>
        <v/>
      </c>
      <c r="AS294" s="30" t="str">
        <f t="shared" si="100"/>
        <v/>
      </c>
      <c r="AT294" s="6"/>
      <c r="AU294" s="20"/>
      <c r="AV294" s="20"/>
      <c r="AW294" s="44">
        <f t="shared" si="110"/>
        <v>12</v>
      </c>
      <c r="AX294" s="35" t="e">
        <f t="shared" si="111"/>
        <v>#N/A</v>
      </c>
      <c r="AY294" s="35" t="e" cm="1">
        <f t="array" ref="AY294">_xlfn.XMATCH(1,IF(IF((AU294=$DP$24:$EO$24)=TRUE,1,0)+IF((AV294=$DP$25:$EO$25)=TRUE,1,0)=2,1,0))</f>
        <v>#N/A</v>
      </c>
      <c r="AZ294" s="35" t="str" cm="1">
        <f t="array" aca="1" ref="AZ294:BD294" ca="1">AJ294:AN294</f>
        <v/>
      </c>
      <c r="BA294" s="35" t="str">
        <f ca="1"/>
        <v/>
      </c>
      <c r="BB294" s="35" t="str">
        <f ca="1"/>
        <v/>
      </c>
      <c r="BC294" s="35" t="str">
        <f ca="1"/>
        <v/>
      </c>
      <c r="BD294" s="35" t="str">
        <f ca="1"/>
        <v/>
      </c>
      <c r="BE294" s="35">
        <f t="shared" si="112"/>
        <v>0</v>
      </c>
      <c r="BF294" s="35" t="e" cm="1">
        <f t="array" ref="BF294">IF(AND(BE294=1,AX294&lt;&gt;1),VLOOKUP(E294,변환표준점수!$H$8:$O$60,_xlfn.XMATCH('표점 계산기'!$AU294,변환표준점수!$I$6:$O$6)+1,FALSE),IF(AND($E294=0,$DW$4=1),INDEX($CQ$7:$CQ$73,SUM(IF(AO294=$CY$7:$CY$59,ROW($A$1:$A$50),0))),IF(AND($E294&lt;&gt;0,$DW$4&lt;&gt;1),INDEX($CM$7:$CM$73,SUM(IF(AO294=$CU$7:$CU$59,ROW($A$1:$A$50),0))),AO294:AS294)))</f>
        <v>#N/A</v>
      </c>
      <c r="BG294" s="35"/>
      <c r="BH294" s="35"/>
      <c r="BI294" s="35"/>
      <c r="BJ294" s="35"/>
      <c r="BK294" s="35" t="e">
        <f>VLOOKUP(G294,변환표준점수!$X$8:$AM$16,_xlfn.XMATCH(AU294,변환표준점수!$Y$5:$AM$5)+IF(OR(AW294=6,AW294=7,AW294=10,AW294=11),IF(AX294=1,0,1),0)+1,FALSE)</f>
        <v>#N/A</v>
      </c>
      <c r="BL294" s="35" t="e">
        <f>VLOOKUP(H294,변환표준점수!$AO$8:$BE$16,_xlfn.XMATCH(AU294,변환표준점수!$AP$5:$BE$5)+IF(OR(AW294=3,AW294=6,AW294=8,AW294=9,AW294=10),IF(AX294=1,0,1),0)+1,FALSE)</f>
        <v>#N/A</v>
      </c>
      <c r="BM294" s="35" t="e">
        <f>IF(I294=0,VLOOKUP(K294,변환표준점수!$BU$8:$CF$62,'표점 계산기'!$AW294+1,FALSE),VLOOKUP(I294,변환표준점수!$BH$8:$BS$62,'표점 계산기'!$AW294+1,FALSE))</f>
        <v>#N/A</v>
      </c>
      <c r="BN294" s="35" t="e">
        <f>IF(J294=0,VLOOKUP(L294,변환표준점수!$BU$8:$CF$62,'표점 계산기'!$AW294+1,FALSE),VLOOKUP(J294,변환표준점수!$BH$8:$BS$62,'표점 계산기'!$AW294+1,FALSE))</f>
        <v>#N/A</v>
      </c>
      <c r="BO294" s="35" cm="1">
        <f t="array" ref="BO294">IF(M294=0,0,IF(OR(AW294=3,AW294=4),0,IF(AW294=1,INDEX($DI$7:$DI$15,SUM(IF(M294&lt;$DH$7:$DH$15=TRUE,1,0))+1),VLOOKUP(M294,변환표준점수!$BH$8:$BS$62,'표점 계산기'!AW294+1,FALSE))))</f>
        <v>0</v>
      </c>
      <c r="BP294" s="35" t="e" cm="1">
        <f t="array" ref="BP294">INDEX($DP$24:$EO$31,COLUMN(C289),$AY294)</f>
        <v>#N/A</v>
      </c>
      <c r="BQ294" s="35" t="e" cm="1">
        <f t="array" ref="BQ294">INDEX($DP$24:$EO$31,COLUMN(D289),$AY294)</f>
        <v>#N/A</v>
      </c>
      <c r="BR294" s="35" t="e" cm="1">
        <f t="array" ref="BR294">INDEX($DP$24:$EO$31,COLUMN(E289),$AY294)</f>
        <v>#N/A</v>
      </c>
      <c r="BS294" s="35" t="e" cm="1">
        <f t="array" ref="BS294">INDEX($DP$24:$EO$31,COLUMN(F289),$AY294)</f>
        <v>#N/A</v>
      </c>
      <c r="BT294" s="35" t="e" cm="1">
        <f t="array" ref="BT294">INDEX($DP$24:$EO$31,COLUMN(G289),$AY294)</f>
        <v>#N/A</v>
      </c>
      <c r="BU294" s="35" t="e" cm="1">
        <f t="array" ref="BU294">INDEX($DP$24:$EO$31,COLUMN(H289),$AY294)</f>
        <v>#N/A</v>
      </c>
      <c r="BV294" s="59" t="str" cm="1">
        <f t="array" aca="1" ref="BV294:BZ294" ca="1">IFERROR(ROUND(IF(IFERROR(BF294:BJ294/BF294:BJ294,0)=1,(IFERROR(AZ294:BD294*BP294,0)+IFERROR(BF294:BJ294*BQ294,0)+(SUM(BM294:BO294)-MIN(BM294:BO294))*BR294+BK294*BS294+BL294*BT294)*BU294+BK294*(1-BS294)+BL294*(1-BT294)+IF(AW294=1,BO294,0),""),2),"")</f>
        <v/>
      </c>
      <c r="BW294" s="48" t="str">
        <f ca="1"/>
        <v/>
      </c>
      <c r="BX294" s="48" t="str">
        <f ca="1"/>
        <v/>
      </c>
      <c r="BY294" s="48" t="str">
        <f ca="1"/>
        <v/>
      </c>
      <c r="BZ294" s="60" t="str">
        <f ca="1"/>
        <v/>
      </c>
      <c r="CA294" s="6"/>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6"/>
      <c r="DV294" s="6"/>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row>
    <row r="295" spans="1:162" x14ac:dyDescent="0.3">
      <c r="A295" s="5"/>
      <c r="B295" s="17" t="str">
        <f t="shared" si="94"/>
        <v/>
      </c>
      <c r="C295" s="23"/>
      <c r="D295" s="23"/>
      <c r="E295" s="23"/>
      <c r="F295" s="23"/>
      <c r="G295" s="23"/>
      <c r="H295" s="24"/>
      <c r="I295" s="24"/>
      <c r="J295" s="24"/>
      <c r="K295" s="24"/>
      <c r="L295" s="24"/>
      <c r="M295" s="24"/>
      <c r="N295" s="23"/>
      <c r="O295" s="24"/>
      <c r="P295" s="6"/>
      <c r="Q295" s="65">
        <f t="shared" si="95"/>
        <v>1</v>
      </c>
      <c r="R295" s="6" t="e">
        <f t="shared" si="101"/>
        <v>#N/A</v>
      </c>
      <c r="S295" s="6" t="e">
        <f t="shared" si="102"/>
        <v>#N/A</v>
      </c>
      <c r="T295" s="6" t="e">
        <f t="shared" si="103"/>
        <v>#N/A</v>
      </c>
      <c r="U295" s="6" t="e">
        <f t="shared" si="104"/>
        <v>#N/A</v>
      </c>
      <c r="V295" s="8" cm="1">
        <f t="array" ref="V295">IF(M295=0,0,IF(OR($DV$4=3,$DV$4=4),0,IF($DV$4=1,INDEX($DI$7:$DI$15,SUM(IF(M295&lt;$DH$7:$DH$15=TRUE,1,0))+1),VLOOKUP(M295,$DK$7:$DL$107,2,FALSE))))</f>
        <v>0</v>
      </c>
      <c r="W295" s="6" t="e">
        <f t="shared" si="93"/>
        <v>#N/A</v>
      </c>
      <c r="X295" s="65" cm="1">
        <f t="array" aca="1" ref="X295" ca="1">SUM(IF((IF(E295=0,INDIRECT(_xlfn.CONCAT($CQ$1,MATCH(F295,$CP$7:$CP$100,0)+6)):INDIRECT(_xlfn.CONCAT($CQ$1,MATCH(F295,$CP$7:$CP$100,0)+6+SUM(IF((F295=$CP$7:$CP$59)=TRUE,1,0))-1)),INDIRECT(_xlfn.CONCAT($CM$1,MATCH(E295,$CL$7:$CL$100,0)+6)):INDIRECT(_xlfn.CONCAT($CM$1,MATCH(E295,$CL$7:$CL$100,0)+6+SUM(IF((E295=$CL$7:$CL$59)=TRUE,1,0))-1)))*$S$3*$Q295)=0,0,1))</f>
        <v>2</v>
      </c>
      <c r="Y295" s="65" t="e" cm="1">
        <f t="array" aca="1" ref="Y295" ca="1">SUM(IF((TRANSPOSE(MMULT(MMULT(_xlfn.MUNIT(X295),IF(ROUND(MMULT(IF(E295=0,INDIRECT(_xlfn.CONCAT($CQ$1,MATCH(F295,$CP$7:$CP$100,0)+6)):INDIRECT(_xlfn.CONCAT($CQ$1,MATCH(F295,$CP$7:$CP$100,0)+6+SUM(IF((F295=$CP$7:$CP$59)=TRUE,1,0))-1)),INDIRECT(_xlfn.CONCAT($CM$1,MATCH(E295,$CL$7:$CL$100,0)+6)):INDIRECT(_xlfn.CONCAT($CM$1,MATCH(E295,$CL$7:$CL$100,0)+6+SUM(IF((E295=$CL$7:$CL$59)=TRUE,1,0))-1)))*$S$3*$Q295,1/TRANSPOSE(W295-INDIRECT(_xlfn.CONCAT($CI$1,MATCH(D295,$CH$7:$CH$100,0)+6)):INDIRECT(_xlfn.CONCAT($CI$1,MATCH(D295,$CH$7:$CH$100,0)+6+SUM(IF((D295=$CH$7:$CH$59)=TRUE,1,0))-1))*$R$3)),1)=1,1,0)),W295-INDIRECT(_xlfn.CONCAT($CI$1,MATCH(D295,$CH$7:$CH$100,0)+6)):INDIRECT(_xlfn.CONCAT($CI$1,MATCH(D295,$CH$7:$CH$100,0)+6+SUM(IF((D295=$CH$7:$CH$59)=TRUE,1,0))-1))*$R$3)))=0,0,1))</f>
        <v>#N/A</v>
      </c>
      <c r="Z295" s="65"/>
      <c r="AA295" s="65" t="str" cm="1">
        <f t="array" aca="1" ref="AA295" ca="1">IFERROR(ROUND(IF(_xlfn._xlws.SORT(TRANSPOSE(MMULT(MMULT(_xlfn.MUNIT(X295),IF(ROUND(MMULT(IF(E295=0,IF($DW$4=1,INDIRECT(_xlfn.CONCAT($CY$1,MATCH(F295,$CX$7:$CX$100,0)+6)):INDIRECT(_xlfn.CONCAT($CY$1,MATCH(F295,$CX$7:$CX$100,0)+6+SUM(IF((F295=$CX$7:$CX$59)=TRUE,1,0))-1)),INDIRECT(_xlfn.CONCAT($CQ$1,MATCH(F295,$CP$7:$CP$100,0)+6)):INDIRECT(_xlfn.CONCAT($CQ$1,MATCH(F295,$CP$7:$CP$100,0)+6+SUM(IF((F295=$CP$7:$CP$59)=TRUE,1,0))-1))),IF(OR($DW$4=2,$DW$4=3),INDIRECT(_xlfn.CONCAT($CU$1,MATCH(E295,$CT$7:$CT$100,0)+6)):INDIRECT(_xlfn.CONCAT($CU$1,MATCH(E295,$CT$7:$CT$100,0)+6+SUM(IF((E295=$CT$7:$CT$59)=TRUE,1,0))-1)),INDIRECT(_xlfn.CONCAT($CM$1,MATCH(E295,$CL$7:$CL$100,0)+6)):INDIRECT(_xlfn.CONCAT($CM$1,MATCH(E295,$CL$7:$CL$100,0)+6+SUM(IF((E295=$CL$7:$CL$59)=TRUE,1,0))-1))))*$S$3*IF(AND($DV$4=4,F295=0),1.1,1),1/TRANSPOSE(W295-INDIRECT(_xlfn.CONCAT($CI$1,MATCH(D295,$CH$7:$CH$100,0)+6)):INDIRECT(_xlfn.CONCAT($CI$1,MATCH(D295,$CH$7:$CH$100,0)+6+SUM(IF((D295=$CH$7:$CH$59)=TRUE,1,0))-1))*$R$3)),3)=1,1,0)),W295-INDIRECT(_xlfn.CONCAT($CI$1,MATCH(D295,$CH$7:$CH$100,0)+6)):INDIRECT(_xlfn.CONCAT($CI$1,MATCH(D295,$CH$7:$CH$100,0)+6+SUM(IF((D295=$CH$7:$CH$59)=TRUE,1,0))-1))*$R$3))/($S$3*$Q295),1,-1,TRUE)=0,"",_xlfn._xlws.SORT(TRANSPOSE(MMULT(MMULT(_xlfn.MUNIT(X295),IF(ROUND(MMULT(IF(E295=0,IF($DW$4=1,INDIRECT(_xlfn.CONCAT($CY$1,MATCH(F295,$CX$7:$CX$100,0)+6)):INDIRECT(_xlfn.CONCAT($CY$1,MATCH(F295,$CX$7:$CX$100,0)+6+SUM(IF((F295=$CX$7:$CX$59)=TRUE,1,0))-1)),INDIRECT(_xlfn.CONCAT($CQ$1,MATCH(F295,$CP$7:$CP$100,0)+6)):INDIRECT(_xlfn.CONCAT($CQ$1,MATCH(F295,$CP$7:$CP$100,0)+6+SUM(IF((F295=$CP$7:$CP$59)=TRUE,1,0))-1))),IF(OR($DW$4=2,$DW$4=3),INDIRECT(_xlfn.CONCAT($CU$1,MATCH(E295,$CT$7:$CT$100,0)+6)):INDIRECT(_xlfn.CONCAT($CU$1,MATCH(E295,$CT$7:$CT$100,0)+6+SUM(IF((E295=$CT$7:$CT$59)=TRUE,1,0))-1)),INDIRECT(_xlfn.CONCAT($CM$1,MATCH(E295,$CL$7:$CL$100,0)+6)):INDIRECT(_xlfn.CONCAT($CM$1,MATCH(E295,$CL$7:$CL$100,0)+6+SUM(IF((E295=$CL$7:$CL$59)=TRUE,1,0))-1))))*$S$3*IF(AND($DV$4=4,F295=0),1.1,1),1/TRANSPOSE(W295-INDIRECT(_xlfn.CONCAT($CI$1,MATCH(D295,$CH$7:$CH$100,0)+6)):INDIRECT(_xlfn.CONCAT($CI$1,MATCH(D295,$CH$7:$CH$100,0)+6+SUM(IF((D295=$CH$7:$CH$59)=TRUE,1,0))-1))*$R$3)),3)=1,1,0)),W295-INDIRECT(_xlfn.CONCAT($CI$1,MATCH(D295,$CH$7:$CH$100,0)+6)):INDIRECT(_xlfn.CONCAT($CI$1,MATCH(D295,$CH$7:$CH$100,0)+6+SUM(IF((D295=$CH$7:$CH$59)=TRUE,1,0))-1))*$R$3))/($S$3*$Q295),1,-1,TRUE)),1),"")</f>
        <v/>
      </c>
      <c r="AB295" s="65"/>
      <c r="AC295" s="65"/>
      <c r="AD295" s="65"/>
      <c r="AE295" s="65"/>
      <c r="AF295" s="65"/>
      <c r="AG295" s="65"/>
      <c r="AH295" s="65"/>
      <c r="AI295" s="6"/>
      <c r="AJ295" s="28" t="str">
        <f t="shared" ca="1" si="105"/>
        <v/>
      </c>
      <c r="AK295" s="29" t="str">
        <f t="shared" si="106"/>
        <v/>
      </c>
      <c r="AL295" s="29" t="str">
        <f t="shared" si="107"/>
        <v/>
      </c>
      <c r="AM295" s="29" t="str">
        <f t="shared" si="108"/>
        <v/>
      </c>
      <c r="AN295" s="112" t="str">
        <f t="shared" si="109"/>
        <v/>
      </c>
      <c r="AO295" s="28" t="str">
        <f t="shared" ca="1" si="96"/>
        <v/>
      </c>
      <c r="AP295" s="29" t="str">
        <f t="shared" si="97"/>
        <v/>
      </c>
      <c r="AQ295" s="29" t="str">
        <f t="shared" si="98"/>
        <v/>
      </c>
      <c r="AR295" s="29" t="str">
        <f t="shared" si="99"/>
        <v/>
      </c>
      <c r="AS295" s="30" t="str">
        <f t="shared" si="100"/>
        <v/>
      </c>
      <c r="AT295" s="6"/>
      <c r="AU295" s="20"/>
      <c r="AV295" s="20"/>
      <c r="AW295" s="44">
        <f t="shared" si="110"/>
        <v>12</v>
      </c>
      <c r="AX295" s="35" t="e">
        <f t="shared" si="111"/>
        <v>#N/A</v>
      </c>
      <c r="AY295" s="35" t="e" cm="1">
        <f t="array" ref="AY295">_xlfn.XMATCH(1,IF(IF((AU295=$DP$24:$EO$24)=TRUE,1,0)+IF((AV295=$DP$25:$EO$25)=TRUE,1,0)=2,1,0))</f>
        <v>#N/A</v>
      </c>
      <c r="AZ295" s="35" t="str" cm="1">
        <f t="array" aca="1" ref="AZ295:BD295" ca="1">AJ295:AN295</f>
        <v/>
      </c>
      <c r="BA295" s="35" t="str">
        <f ca="1"/>
        <v/>
      </c>
      <c r="BB295" s="35" t="str">
        <f ca="1"/>
        <v/>
      </c>
      <c r="BC295" s="35" t="str">
        <f ca="1"/>
        <v/>
      </c>
      <c r="BD295" s="35" t="str">
        <f ca="1"/>
        <v/>
      </c>
      <c r="BE295" s="35">
        <f t="shared" si="112"/>
        <v>0</v>
      </c>
      <c r="BF295" s="35" t="e" cm="1">
        <f t="array" ref="BF295">IF(AND(BE295=1,AX295&lt;&gt;1),VLOOKUP(E295,변환표준점수!$H$8:$O$60,_xlfn.XMATCH('표점 계산기'!$AU295,변환표준점수!$I$6:$O$6)+1,FALSE),IF(AND($E295=0,$DW$4=1),INDEX($CQ$7:$CQ$73,SUM(IF(AO295=$CY$7:$CY$59,ROW($A$1:$A$50),0))),IF(AND($E295&lt;&gt;0,$DW$4&lt;&gt;1),INDEX($CM$7:$CM$73,SUM(IF(AO295=$CU$7:$CU$59,ROW($A$1:$A$50),0))),AO295:AS295)))</f>
        <v>#N/A</v>
      </c>
      <c r="BG295" s="35"/>
      <c r="BH295" s="35"/>
      <c r="BI295" s="35"/>
      <c r="BJ295" s="35"/>
      <c r="BK295" s="35" t="e">
        <f>VLOOKUP(G295,변환표준점수!$X$8:$AM$16,_xlfn.XMATCH(AU295,변환표준점수!$Y$5:$AM$5)+IF(OR(AW295=6,AW295=7,AW295=10,AW295=11),IF(AX295=1,0,1),0)+1,FALSE)</f>
        <v>#N/A</v>
      </c>
      <c r="BL295" s="35" t="e">
        <f>VLOOKUP(H295,변환표준점수!$AO$8:$BE$16,_xlfn.XMATCH(AU295,변환표준점수!$AP$5:$BE$5)+IF(OR(AW295=3,AW295=6,AW295=8,AW295=9,AW295=10),IF(AX295=1,0,1),0)+1,FALSE)</f>
        <v>#N/A</v>
      </c>
      <c r="BM295" s="35" t="e">
        <f>IF(I295=0,VLOOKUP(K295,변환표준점수!$BU$8:$CF$62,'표점 계산기'!$AW295+1,FALSE),VLOOKUP(I295,변환표준점수!$BH$8:$BS$62,'표점 계산기'!$AW295+1,FALSE))</f>
        <v>#N/A</v>
      </c>
      <c r="BN295" s="35" t="e">
        <f>IF(J295=0,VLOOKUP(L295,변환표준점수!$BU$8:$CF$62,'표점 계산기'!$AW295+1,FALSE),VLOOKUP(J295,변환표준점수!$BH$8:$BS$62,'표점 계산기'!$AW295+1,FALSE))</f>
        <v>#N/A</v>
      </c>
      <c r="BO295" s="35" cm="1">
        <f t="array" ref="BO295">IF(M295=0,0,IF(OR(AW295=3,AW295=4),0,IF(AW295=1,INDEX($DI$7:$DI$15,SUM(IF(M295&lt;$DH$7:$DH$15=TRUE,1,0))+1),VLOOKUP(M295,변환표준점수!$BH$8:$BS$62,'표점 계산기'!AW295+1,FALSE))))</f>
        <v>0</v>
      </c>
      <c r="BP295" s="35" t="e" cm="1">
        <f t="array" ref="BP295">INDEX($DP$24:$EO$31,COLUMN(C290),$AY295)</f>
        <v>#N/A</v>
      </c>
      <c r="BQ295" s="35" t="e" cm="1">
        <f t="array" ref="BQ295">INDEX($DP$24:$EO$31,COLUMN(D290),$AY295)</f>
        <v>#N/A</v>
      </c>
      <c r="BR295" s="35" t="e" cm="1">
        <f t="array" ref="BR295">INDEX($DP$24:$EO$31,COLUMN(E290),$AY295)</f>
        <v>#N/A</v>
      </c>
      <c r="BS295" s="35" t="e" cm="1">
        <f t="array" ref="BS295">INDEX($DP$24:$EO$31,COLUMN(F290),$AY295)</f>
        <v>#N/A</v>
      </c>
      <c r="BT295" s="35" t="e" cm="1">
        <f t="array" ref="BT295">INDEX($DP$24:$EO$31,COLUMN(G290),$AY295)</f>
        <v>#N/A</v>
      </c>
      <c r="BU295" s="35" t="e" cm="1">
        <f t="array" ref="BU295">INDEX($DP$24:$EO$31,COLUMN(H290),$AY295)</f>
        <v>#N/A</v>
      </c>
      <c r="BV295" s="59" t="str" cm="1">
        <f t="array" aca="1" ref="BV295:BZ295" ca="1">IFERROR(ROUND(IF(IFERROR(BF295:BJ295/BF295:BJ295,0)=1,(IFERROR(AZ295:BD295*BP295,0)+IFERROR(BF295:BJ295*BQ295,0)+(SUM(BM295:BO295)-MIN(BM295:BO295))*BR295+BK295*BS295+BL295*BT295)*BU295+BK295*(1-BS295)+BL295*(1-BT295)+IF(AW295=1,BO295,0),""),2),"")</f>
        <v/>
      </c>
      <c r="BW295" s="48" t="str">
        <f ca="1"/>
        <v/>
      </c>
      <c r="BX295" s="48" t="str">
        <f ca="1"/>
        <v/>
      </c>
      <c r="BY295" s="48" t="str">
        <f ca="1"/>
        <v/>
      </c>
      <c r="BZ295" s="60" t="str">
        <f ca="1"/>
        <v/>
      </c>
      <c r="CA295" s="6"/>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6"/>
      <c r="DV295" s="6"/>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row>
    <row r="296" spans="1:162" x14ac:dyDescent="0.3">
      <c r="A296" s="5"/>
      <c r="B296" s="17" t="str">
        <f t="shared" si="94"/>
        <v/>
      </c>
      <c r="C296" s="23"/>
      <c r="D296" s="23"/>
      <c r="E296" s="23"/>
      <c r="F296" s="23"/>
      <c r="G296" s="23"/>
      <c r="H296" s="24"/>
      <c r="I296" s="24"/>
      <c r="J296" s="24"/>
      <c r="K296" s="24"/>
      <c r="L296" s="24"/>
      <c r="M296" s="24"/>
      <c r="N296" s="23"/>
      <c r="O296" s="24"/>
      <c r="P296" s="6"/>
      <c r="Q296" s="65">
        <f t="shared" si="95"/>
        <v>1</v>
      </c>
      <c r="R296" s="6" t="e">
        <f t="shared" si="101"/>
        <v>#N/A</v>
      </c>
      <c r="S296" s="6" t="e">
        <f t="shared" si="102"/>
        <v>#N/A</v>
      </c>
      <c r="T296" s="6" t="e">
        <f t="shared" si="103"/>
        <v>#N/A</v>
      </c>
      <c r="U296" s="6" t="e">
        <f t="shared" si="104"/>
        <v>#N/A</v>
      </c>
      <c r="V296" s="8" cm="1">
        <f t="array" ref="V296">IF(M296=0,0,IF(OR($DV$4=3,$DV$4=4),0,IF($DV$4=1,INDEX($DI$7:$DI$15,SUM(IF(M296&lt;$DH$7:$DH$15=TRUE,1,0))+1),VLOOKUP(M296,$DK$7:$DL$107,2,FALSE))))</f>
        <v>0</v>
      </c>
      <c r="W296" s="6" t="e">
        <f t="shared" si="93"/>
        <v>#N/A</v>
      </c>
      <c r="X296" s="65" cm="1">
        <f t="array" aca="1" ref="X296" ca="1">SUM(IF((IF(E296=0,INDIRECT(_xlfn.CONCAT($CQ$1,MATCH(F296,$CP$7:$CP$100,0)+6)):INDIRECT(_xlfn.CONCAT($CQ$1,MATCH(F296,$CP$7:$CP$100,0)+6+SUM(IF((F296=$CP$7:$CP$59)=TRUE,1,0))-1)),INDIRECT(_xlfn.CONCAT($CM$1,MATCH(E296,$CL$7:$CL$100,0)+6)):INDIRECT(_xlfn.CONCAT($CM$1,MATCH(E296,$CL$7:$CL$100,0)+6+SUM(IF((E296=$CL$7:$CL$59)=TRUE,1,0))-1)))*$S$3*$Q296)=0,0,1))</f>
        <v>2</v>
      </c>
      <c r="Y296" s="65" t="e" cm="1">
        <f t="array" aca="1" ref="Y296" ca="1">SUM(IF((TRANSPOSE(MMULT(MMULT(_xlfn.MUNIT(X296),IF(ROUND(MMULT(IF(E296=0,INDIRECT(_xlfn.CONCAT($CQ$1,MATCH(F296,$CP$7:$CP$100,0)+6)):INDIRECT(_xlfn.CONCAT($CQ$1,MATCH(F296,$CP$7:$CP$100,0)+6+SUM(IF((F296=$CP$7:$CP$59)=TRUE,1,0))-1)),INDIRECT(_xlfn.CONCAT($CM$1,MATCH(E296,$CL$7:$CL$100,0)+6)):INDIRECT(_xlfn.CONCAT($CM$1,MATCH(E296,$CL$7:$CL$100,0)+6+SUM(IF((E296=$CL$7:$CL$59)=TRUE,1,0))-1)))*$S$3*$Q296,1/TRANSPOSE(W296-INDIRECT(_xlfn.CONCAT($CI$1,MATCH(D296,$CH$7:$CH$100,0)+6)):INDIRECT(_xlfn.CONCAT($CI$1,MATCH(D296,$CH$7:$CH$100,0)+6+SUM(IF((D296=$CH$7:$CH$59)=TRUE,1,0))-1))*$R$3)),1)=1,1,0)),W296-INDIRECT(_xlfn.CONCAT($CI$1,MATCH(D296,$CH$7:$CH$100,0)+6)):INDIRECT(_xlfn.CONCAT($CI$1,MATCH(D296,$CH$7:$CH$100,0)+6+SUM(IF((D296=$CH$7:$CH$59)=TRUE,1,0))-1))*$R$3)))=0,0,1))</f>
        <v>#N/A</v>
      </c>
      <c r="Z296" s="65"/>
      <c r="AA296" s="65" t="str" cm="1">
        <f t="array" aca="1" ref="AA296" ca="1">IFERROR(ROUND(IF(_xlfn._xlws.SORT(TRANSPOSE(MMULT(MMULT(_xlfn.MUNIT(X296),IF(ROUND(MMULT(IF(E296=0,IF($DW$4=1,INDIRECT(_xlfn.CONCAT($CY$1,MATCH(F296,$CX$7:$CX$100,0)+6)):INDIRECT(_xlfn.CONCAT($CY$1,MATCH(F296,$CX$7:$CX$100,0)+6+SUM(IF((F296=$CX$7:$CX$59)=TRUE,1,0))-1)),INDIRECT(_xlfn.CONCAT($CQ$1,MATCH(F296,$CP$7:$CP$100,0)+6)):INDIRECT(_xlfn.CONCAT($CQ$1,MATCH(F296,$CP$7:$CP$100,0)+6+SUM(IF((F296=$CP$7:$CP$59)=TRUE,1,0))-1))),IF(OR($DW$4=2,$DW$4=3),INDIRECT(_xlfn.CONCAT($CU$1,MATCH(E296,$CT$7:$CT$100,0)+6)):INDIRECT(_xlfn.CONCAT($CU$1,MATCH(E296,$CT$7:$CT$100,0)+6+SUM(IF((E296=$CT$7:$CT$59)=TRUE,1,0))-1)),INDIRECT(_xlfn.CONCAT($CM$1,MATCH(E296,$CL$7:$CL$100,0)+6)):INDIRECT(_xlfn.CONCAT($CM$1,MATCH(E296,$CL$7:$CL$100,0)+6+SUM(IF((E296=$CL$7:$CL$59)=TRUE,1,0))-1))))*$S$3*IF(AND($DV$4=4,F296=0),1.1,1),1/TRANSPOSE(W296-INDIRECT(_xlfn.CONCAT($CI$1,MATCH(D296,$CH$7:$CH$100,0)+6)):INDIRECT(_xlfn.CONCAT($CI$1,MATCH(D296,$CH$7:$CH$100,0)+6+SUM(IF((D296=$CH$7:$CH$59)=TRUE,1,0))-1))*$R$3)),3)=1,1,0)),W296-INDIRECT(_xlfn.CONCAT($CI$1,MATCH(D296,$CH$7:$CH$100,0)+6)):INDIRECT(_xlfn.CONCAT($CI$1,MATCH(D296,$CH$7:$CH$100,0)+6+SUM(IF((D296=$CH$7:$CH$59)=TRUE,1,0))-1))*$R$3))/($S$3*$Q296),1,-1,TRUE)=0,"",_xlfn._xlws.SORT(TRANSPOSE(MMULT(MMULT(_xlfn.MUNIT(X296),IF(ROUND(MMULT(IF(E296=0,IF($DW$4=1,INDIRECT(_xlfn.CONCAT($CY$1,MATCH(F296,$CX$7:$CX$100,0)+6)):INDIRECT(_xlfn.CONCAT($CY$1,MATCH(F296,$CX$7:$CX$100,0)+6+SUM(IF((F296=$CX$7:$CX$59)=TRUE,1,0))-1)),INDIRECT(_xlfn.CONCAT($CQ$1,MATCH(F296,$CP$7:$CP$100,0)+6)):INDIRECT(_xlfn.CONCAT($CQ$1,MATCH(F296,$CP$7:$CP$100,0)+6+SUM(IF((F296=$CP$7:$CP$59)=TRUE,1,0))-1))),IF(OR($DW$4=2,$DW$4=3),INDIRECT(_xlfn.CONCAT($CU$1,MATCH(E296,$CT$7:$CT$100,0)+6)):INDIRECT(_xlfn.CONCAT($CU$1,MATCH(E296,$CT$7:$CT$100,0)+6+SUM(IF((E296=$CT$7:$CT$59)=TRUE,1,0))-1)),INDIRECT(_xlfn.CONCAT($CM$1,MATCH(E296,$CL$7:$CL$100,0)+6)):INDIRECT(_xlfn.CONCAT($CM$1,MATCH(E296,$CL$7:$CL$100,0)+6+SUM(IF((E296=$CL$7:$CL$59)=TRUE,1,0))-1))))*$S$3*IF(AND($DV$4=4,F296=0),1.1,1),1/TRANSPOSE(W296-INDIRECT(_xlfn.CONCAT($CI$1,MATCH(D296,$CH$7:$CH$100,0)+6)):INDIRECT(_xlfn.CONCAT($CI$1,MATCH(D296,$CH$7:$CH$100,0)+6+SUM(IF((D296=$CH$7:$CH$59)=TRUE,1,0))-1))*$R$3)),3)=1,1,0)),W296-INDIRECT(_xlfn.CONCAT($CI$1,MATCH(D296,$CH$7:$CH$100,0)+6)):INDIRECT(_xlfn.CONCAT($CI$1,MATCH(D296,$CH$7:$CH$100,0)+6+SUM(IF((D296=$CH$7:$CH$59)=TRUE,1,0))-1))*$R$3))/($S$3*$Q296),1,-1,TRUE)),1),"")</f>
        <v/>
      </c>
      <c r="AB296" s="65"/>
      <c r="AC296" s="65"/>
      <c r="AD296" s="65"/>
      <c r="AE296" s="65"/>
      <c r="AF296" s="65"/>
      <c r="AG296" s="65"/>
      <c r="AH296" s="65"/>
      <c r="AI296" s="6"/>
      <c r="AJ296" s="28" t="str">
        <f t="shared" ca="1" si="105"/>
        <v/>
      </c>
      <c r="AK296" s="29" t="str">
        <f t="shared" si="106"/>
        <v/>
      </c>
      <c r="AL296" s="29" t="str">
        <f t="shared" si="107"/>
        <v/>
      </c>
      <c r="AM296" s="29" t="str">
        <f t="shared" si="108"/>
        <v/>
      </c>
      <c r="AN296" s="112" t="str">
        <f t="shared" si="109"/>
        <v/>
      </c>
      <c r="AO296" s="28" t="str">
        <f t="shared" ca="1" si="96"/>
        <v/>
      </c>
      <c r="AP296" s="29" t="str">
        <f t="shared" si="97"/>
        <v/>
      </c>
      <c r="AQ296" s="29" t="str">
        <f t="shared" si="98"/>
        <v/>
      </c>
      <c r="AR296" s="29" t="str">
        <f t="shared" si="99"/>
        <v/>
      </c>
      <c r="AS296" s="30" t="str">
        <f t="shared" si="100"/>
        <v/>
      </c>
      <c r="AT296" s="6"/>
      <c r="AU296" s="20"/>
      <c r="AV296" s="20"/>
      <c r="AW296" s="44">
        <f t="shared" si="110"/>
        <v>12</v>
      </c>
      <c r="AX296" s="35" t="e">
        <f t="shared" si="111"/>
        <v>#N/A</v>
      </c>
      <c r="AY296" s="35" t="e" cm="1">
        <f t="array" ref="AY296">_xlfn.XMATCH(1,IF(IF((AU296=$DP$24:$EO$24)=TRUE,1,0)+IF((AV296=$DP$25:$EO$25)=TRUE,1,0)=2,1,0))</f>
        <v>#N/A</v>
      </c>
      <c r="AZ296" s="35" t="str" cm="1">
        <f t="array" aca="1" ref="AZ296:BD296" ca="1">AJ296:AN296</f>
        <v/>
      </c>
      <c r="BA296" s="35" t="str">
        <f ca="1"/>
        <v/>
      </c>
      <c r="BB296" s="35" t="str">
        <f ca="1"/>
        <v/>
      </c>
      <c r="BC296" s="35" t="str">
        <f ca="1"/>
        <v/>
      </c>
      <c r="BD296" s="35" t="str">
        <f ca="1"/>
        <v/>
      </c>
      <c r="BE296" s="35">
        <f t="shared" si="112"/>
        <v>0</v>
      </c>
      <c r="BF296" s="35" t="e" cm="1">
        <f t="array" ref="BF296">IF(AND(BE296=1,AX296&lt;&gt;1),VLOOKUP(E296,변환표준점수!$H$8:$O$60,_xlfn.XMATCH('표점 계산기'!$AU296,변환표준점수!$I$6:$O$6)+1,FALSE),IF(AND($E296=0,$DW$4=1),INDEX($CQ$7:$CQ$73,SUM(IF(AO296=$CY$7:$CY$59,ROW($A$1:$A$50),0))),IF(AND($E296&lt;&gt;0,$DW$4&lt;&gt;1),INDEX($CM$7:$CM$73,SUM(IF(AO296=$CU$7:$CU$59,ROW($A$1:$A$50),0))),AO296:AS296)))</f>
        <v>#N/A</v>
      </c>
      <c r="BG296" s="35"/>
      <c r="BH296" s="35"/>
      <c r="BI296" s="35"/>
      <c r="BJ296" s="35"/>
      <c r="BK296" s="35" t="e">
        <f>VLOOKUP(G296,변환표준점수!$X$8:$AM$16,_xlfn.XMATCH(AU296,변환표준점수!$Y$5:$AM$5)+IF(OR(AW296=6,AW296=7,AW296=10,AW296=11),IF(AX296=1,0,1),0)+1,FALSE)</f>
        <v>#N/A</v>
      </c>
      <c r="BL296" s="35" t="e">
        <f>VLOOKUP(H296,변환표준점수!$AO$8:$BE$16,_xlfn.XMATCH(AU296,변환표준점수!$AP$5:$BE$5)+IF(OR(AW296=3,AW296=6,AW296=8,AW296=9,AW296=10),IF(AX296=1,0,1),0)+1,FALSE)</f>
        <v>#N/A</v>
      </c>
      <c r="BM296" s="35" t="e">
        <f>IF(I296=0,VLOOKUP(K296,변환표준점수!$BU$8:$CF$62,'표점 계산기'!$AW296+1,FALSE),VLOOKUP(I296,변환표준점수!$BH$8:$BS$62,'표점 계산기'!$AW296+1,FALSE))</f>
        <v>#N/A</v>
      </c>
      <c r="BN296" s="35" t="e">
        <f>IF(J296=0,VLOOKUP(L296,변환표준점수!$BU$8:$CF$62,'표점 계산기'!$AW296+1,FALSE),VLOOKUP(J296,변환표준점수!$BH$8:$BS$62,'표점 계산기'!$AW296+1,FALSE))</f>
        <v>#N/A</v>
      </c>
      <c r="BO296" s="35" cm="1">
        <f t="array" ref="BO296">IF(M296=0,0,IF(OR(AW296=3,AW296=4),0,IF(AW296=1,INDEX($DI$7:$DI$15,SUM(IF(M296&lt;$DH$7:$DH$15=TRUE,1,0))+1),VLOOKUP(M296,변환표준점수!$BH$8:$BS$62,'표점 계산기'!AW296+1,FALSE))))</f>
        <v>0</v>
      </c>
      <c r="BP296" s="35" t="e" cm="1">
        <f t="array" ref="BP296">INDEX($DP$24:$EO$31,COLUMN(C291),$AY296)</f>
        <v>#N/A</v>
      </c>
      <c r="BQ296" s="35" t="e" cm="1">
        <f t="array" ref="BQ296">INDEX($DP$24:$EO$31,COLUMN(D291),$AY296)</f>
        <v>#N/A</v>
      </c>
      <c r="BR296" s="35" t="e" cm="1">
        <f t="array" ref="BR296">INDEX($DP$24:$EO$31,COLUMN(E291),$AY296)</f>
        <v>#N/A</v>
      </c>
      <c r="BS296" s="35" t="e" cm="1">
        <f t="array" ref="BS296">INDEX($DP$24:$EO$31,COLUMN(F291),$AY296)</f>
        <v>#N/A</v>
      </c>
      <c r="BT296" s="35" t="e" cm="1">
        <f t="array" ref="BT296">INDEX($DP$24:$EO$31,COLUMN(G291),$AY296)</f>
        <v>#N/A</v>
      </c>
      <c r="BU296" s="35" t="e" cm="1">
        <f t="array" ref="BU296">INDEX($DP$24:$EO$31,COLUMN(H291),$AY296)</f>
        <v>#N/A</v>
      </c>
      <c r="BV296" s="59" t="str" cm="1">
        <f t="array" aca="1" ref="BV296:BZ296" ca="1">IFERROR(ROUND(IF(IFERROR(BF296:BJ296/BF296:BJ296,0)=1,(IFERROR(AZ296:BD296*BP296,0)+IFERROR(BF296:BJ296*BQ296,0)+(SUM(BM296:BO296)-MIN(BM296:BO296))*BR296+BK296*BS296+BL296*BT296)*BU296+BK296*(1-BS296)+BL296*(1-BT296)+IF(AW296=1,BO296,0),""),2),"")</f>
        <v/>
      </c>
      <c r="BW296" s="48" t="str">
        <f ca="1"/>
        <v/>
      </c>
      <c r="BX296" s="48" t="str">
        <f ca="1"/>
        <v/>
      </c>
      <c r="BY296" s="48" t="str">
        <f ca="1"/>
        <v/>
      </c>
      <c r="BZ296" s="60" t="str">
        <f ca="1"/>
        <v/>
      </c>
      <c r="CA296" s="6"/>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6"/>
      <c r="DV296" s="6"/>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row>
    <row r="297" spans="1:162" x14ac:dyDescent="0.3">
      <c r="A297" s="5"/>
      <c r="B297" s="17" t="str">
        <f t="shared" si="94"/>
        <v/>
      </c>
      <c r="C297" s="23"/>
      <c r="D297" s="23"/>
      <c r="E297" s="23"/>
      <c r="F297" s="23"/>
      <c r="G297" s="23"/>
      <c r="H297" s="24"/>
      <c r="I297" s="24"/>
      <c r="J297" s="24"/>
      <c r="K297" s="24"/>
      <c r="L297" s="24"/>
      <c r="M297" s="24"/>
      <c r="N297" s="23"/>
      <c r="O297" s="24"/>
      <c r="P297" s="6"/>
      <c r="Q297" s="65">
        <f t="shared" si="95"/>
        <v>1</v>
      </c>
      <c r="R297" s="6" t="e">
        <f t="shared" si="101"/>
        <v>#N/A</v>
      </c>
      <c r="S297" s="6" t="e">
        <f t="shared" si="102"/>
        <v>#N/A</v>
      </c>
      <c r="T297" s="6" t="e">
        <f t="shared" si="103"/>
        <v>#N/A</v>
      </c>
      <c r="U297" s="6" t="e">
        <f t="shared" si="104"/>
        <v>#N/A</v>
      </c>
      <c r="V297" s="8" cm="1">
        <f t="array" ref="V297">IF(M297=0,0,IF(OR($DV$4=3,$DV$4=4),0,IF($DV$4=1,INDEX($DI$7:$DI$15,SUM(IF(M297&lt;$DH$7:$DH$15=TRUE,1,0))+1),VLOOKUP(M297,$DK$7:$DL$107,2,FALSE))))</f>
        <v>0</v>
      </c>
      <c r="W297" s="6" t="e">
        <f t="shared" si="93"/>
        <v>#N/A</v>
      </c>
      <c r="X297" s="65" cm="1">
        <f t="array" aca="1" ref="X297" ca="1">SUM(IF((IF(E297=0,INDIRECT(_xlfn.CONCAT($CQ$1,MATCH(F297,$CP$7:$CP$100,0)+6)):INDIRECT(_xlfn.CONCAT($CQ$1,MATCH(F297,$CP$7:$CP$100,0)+6+SUM(IF((F297=$CP$7:$CP$59)=TRUE,1,0))-1)),INDIRECT(_xlfn.CONCAT($CM$1,MATCH(E297,$CL$7:$CL$100,0)+6)):INDIRECT(_xlfn.CONCAT($CM$1,MATCH(E297,$CL$7:$CL$100,0)+6+SUM(IF((E297=$CL$7:$CL$59)=TRUE,1,0))-1)))*$S$3*$Q297)=0,0,1))</f>
        <v>2</v>
      </c>
      <c r="Y297" s="65" t="e" cm="1">
        <f t="array" aca="1" ref="Y297" ca="1">SUM(IF((TRANSPOSE(MMULT(MMULT(_xlfn.MUNIT(X297),IF(ROUND(MMULT(IF(E297=0,INDIRECT(_xlfn.CONCAT($CQ$1,MATCH(F297,$CP$7:$CP$100,0)+6)):INDIRECT(_xlfn.CONCAT($CQ$1,MATCH(F297,$CP$7:$CP$100,0)+6+SUM(IF((F297=$CP$7:$CP$59)=TRUE,1,0))-1)),INDIRECT(_xlfn.CONCAT($CM$1,MATCH(E297,$CL$7:$CL$100,0)+6)):INDIRECT(_xlfn.CONCAT($CM$1,MATCH(E297,$CL$7:$CL$100,0)+6+SUM(IF((E297=$CL$7:$CL$59)=TRUE,1,0))-1)))*$S$3*$Q297,1/TRANSPOSE(W297-INDIRECT(_xlfn.CONCAT($CI$1,MATCH(D297,$CH$7:$CH$100,0)+6)):INDIRECT(_xlfn.CONCAT($CI$1,MATCH(D297,$CH$7:$CH$100,0)+6+SUM(IF((D297=$CH$7:$CH$59)=TRUE,1,0))-1))*$R$3)),1)=1,1,0)),W297-INDIRECT(_xlfn.CONCAT($CI$1,MATCH(D297,$CH$7:$CH$100,0)+6)):INDIRECT(_xlfn.CONCAT($CI$1,MATCH(D297,$CH$7:$CH$100,0)+6+SUM(IF((D297=$CH$7:$CH$59)=TRUE,1,0))-1))*$R$3)))=0,0,1))</f>
        <v>#N/A</v>
      </c>
      <c r="Z297" s="65"/>
      <c r="AA297" s="65" t="str" cm="1">
        <f t="array" aca="1" ref="AA297" ca="1">IFERROR(ROUND(IF(_xlfn._xlws.SORT(TRANSPOSE(MMULT(MMULT(_xlfn.MUNIT(X297),IF(ROUND(MMULT(IF(E297=0,IF($DW$4=1,INDIRECT(_xlfn.CONCAT($CY$1,MATCH(F297,$CX$7:$CX$100,0)+6)):INDIRECT(_xlfn.CONCAT($CY$1,MATCH(F297,$CX$7:$CX$100,0)+6+SUM(IF((F297=$CX$7:$CX$59)=TRUE,1,0))-1)),INDIRECT(_xlfn.CONCAT($CQ$1,MATCH(F297,$CP$7:$CP$100,0)+6)):INDIRECT(_xlfn.CONCAT($CQ$1,MATCH(F297,$CP$7:$CP$100,0)+6+SUM(IF((F297=$CP$7:$CP$59)=TRUE,1,0))-1))),IF(OR($DW$4=2,$DW$4=3),INDIRECT(_xlfn.CONCAT($CU$1,MATCH(E297,$CT$7:$CT$100,0)+6)):INDIRECT(_xlfn.CONCAT($CU$1,MATCH(E297,$CT$7:$CT$100,0)+6+SUM(IF((E297=$CT$7:$CT$59)=TRUE,1,0))-1)),INDIRECT(_xlfn.CONCAT($CM$1,MATCH(E297,$CL$7:$CL$100,0)+6)):INDIRECT(_xlfn.CONCAT($CM$1,MATCH(E297,$CL$7:$CL$100,0)+6+SUM(IF((E297=$CL$7:$CL$59)=TRUE,1,0))-1))))*$S$3*IF(AND($DV$4=4,F297=0),1.1,1),1/TRANSPOSE(W297-INDIRECT(_xlfn.CONCAT($CI$1,MATCH(D297,$CH$7:$CH$100,0)+6)):INDIRECT(_xlfn.CONCAT($CI$1,MATCH(D297,$CH$7:$CH$100,0)+6+SUM(IF((D297=$CH$7:$CH$59)=TRUE,1,0))-1))*$R$3)),3)=1,1,0)),W297-INDIRECT(_xlfn.CONCAT($CI$1,MATCH(D297,$CH$7:$CH$100,0)+6)):INDIRECT(_xlfn.CONCAT($CI$1,MATCH(D297,$CH$7:$CH$100,0)+6+SUM(IF((D297=$CH$7:$CH$59)=TRUE,1,0))-1))*$R$3))/($S$3*$Q297),1,-1,TRUE)=0,"",_xlfn._xlws.SORT(TRANSPOSE(MMULT(MMULT(_xlfn.MUNIT(X297),IF(ROUND(MMULT(IF(E297=0,IF($DW$4=1,INDIRECT(_xlfn.CONCAT($CY$1,MATCH(F297,$CX$7:$CX$100,0)+6)):INDIRECT(_xlfn.CONCAT($CY$1,MATCH(F297,$CX$7:$CX$100,0)+6+SUM(IF((F297=$CX$7:$CX$59)=TRUE,1,0))-1)),INDIRECT(_xlfn.CONCAT($CQ$1,MATCH(F297,$CP$7:$CP$100,0)+6)):INDIRECT(_xlfn.CONCAT($CQ$1,MATCH(F297,$CP$7:$CP$100,0)+6+SUM(IF((F297=$CP$7:$CP$59)=TRUE,1,0))-1))),IF(OR($DW$4=2,$DW$4=3),INDIRECT(_xlfn.CONCAT($CU$1,MATCH(E297,$CT$7:$CT$100,0)+6)):INDIRECT(_xlfn.CONCAT($CU$1,MATCH(E297,$CT$7:$CT$100,0)+6+SUM(IF((E297=$CT$7:$CT$59)=TRUE,1,0))-1)),INDIRECT(_xlfn.CONCAT($CM$1,MATCH(E297,$CL$7:$CL$100,0)+6)):INDIRECT(_xlfn.CONCAT($CM$1,MATCH(E297,$CL$7:$CL$100,0)+6+SUM(IF((E297=$CL$7:$CL$59)=TRUE,1,0))-1))))*$S$3*IF(AND($DV$4=4,F297=0),1.1,1),1/TRANSPOSE(W297-INDIRECT(_xlfn.CONCAT($CI$1,MATCH(D297,$CH$7:$CH$100,0)+6)):INDIRECT(_xlfn.CONCAT($CI$1,MATCH(D297,$CH$7:$CH$100,0)+6+SUM(IF((D297=$CH$7:$CH$59)=TRUE,1,0))-1))*$R$3)),3)=1,1,0)),W297-INDIRECT(_xlfn.CONCAT($CI$1,MATCH(D297,$CH$7:$CH$100,0)+6)):INDIRECT(_xlfn.CONCAT($CI$1,MATCH(D297,$CH$7:$CH$100,0)+6+SUM(IF((D297=$CH$7:$CH$59)=TRUE,1,0))-1))*$R$3))/($S$3*$Q297),1,-1,TRUE)),1),"")</f>
        <v/>
      </c>
      <c r="AB297" s="65"/>
      <c r="AC297" s="65"/>
      <c r="AD297" s="65"/>
      <c r="AE297" s="65"/>
      <c r="AF297" s="65"/>
      <c r="AG297" s="65"/>
      <c r="AH297" s="65"/>
      <c r="AI297" s="6"/>
      <c r="AJ297" s="28" t="str">
        <f t="shared" ca="1" si="105"/>
        <v/>
      </c>
      <c r="AK297" s="29" t="str">
        <f t="shared" si="106"/>
        <v/>
      </c>
      <c r="AL297" s="29" t="str">
        <f t="shared" si="107"/>
        <v/>
      </c>
      <c r="AM297" s="29" t="str">
        <f t="shared" si="108"/>
        <v/>
      </c>
      <c r="AN297" s="112" t="str">
        <f t="shared" si="109"/>
        <v/>
      </c>
      <c r="AO297" s="28" t="str">
        <f t="shared" ca="1" si="96"/>
        <v/>
      </c>
      <c r="AP297" s="29" t="str">
        <f t="shared" si="97"/>
        <v/>
      </c>
      <c r="AQ297" s="29" t="str">
        <f t="shared" si="98"/>
        <v/>
      </c>
      <c r="AR297" s="29" t="str">
        <f t="shared" si="99"/>
        <v/>
      </c>
      <c r="AS297" s="30" t="str">
        <f t="shared" si="100"/>
        <v/>
      </c>
      <c r="AT297" s="6"/>
      <c r="AU297" s="20"/>
      <c r="AV297" s="20"/>
      <c r="AW297" s="44">
        <f t="shared" si="110"/>
        <v>12</v>
      </c>
      <c r="AX297" s="35" t="e">
        <f t="shared" si="111"/>
        <v>#N/A</v>
      </c>
      <c r="AY297" s="35" t="e" cm="1">
        <f t="array" ref="AY297">_xlfn.XMATCH(1,IF(IF((AU297=$DP$24:$EO$24)=TRUE,1,0)+IF((AV297=$DP$25:$EO$25)=TRUE,1,0)=2,1,0))</f>
        <v>#N/A</v>
      </c>
      <c r="AZ297" s="35" t="str" cm="1">
        <f t="array" aca="1" ref="AZ297:BD297" ca="1">AJ297:AN297</f>
        <v/>
      </c>
      <c r="BA297" s="35" t="str">
        <f ca="1"/>
        <v/>
      </c>
      <c r="BB297" s="35" t="str">
        <f ca="1"/>
        <v/>
      </c>
      <c r="BC297" s="35" t="str">
        <f ca="1"/>
        <v/>
      </c>
      <c r="BD297" s="35" t="str">
        <f ca="1"/>
        <v/>
      </c>
      <c r="BE297" s="35">
        <f t="shared" si="112"/>
        <v>0</v>
      </c>
      <c r="BF297" s="35" t="e" cm="1">
        <f t="array" ref="BF297">IF(AND(BE297=1,AX297&lt;&gt;1),VLOOKUP(E297,변환표준점수!$H$8:$O$60,_xlfn.XMATCH('표점 계산기'!$AU297,변환표준점수!$I$6:$O$6)+1,FALSE),IF(AND($E297=0,$DW$4=1),INDEX($CQ$7:$CQ$73,SUM(IF(AO297=$CY$7:$CY$59,ROW($A$1:$A$50),0))),IF(AND($E297&lt;&gt;0,$DW$4&lt;&gt;1),INDEX($CM$7:$CM$73,SUM(IF(AO297=$CU$7:$CU$59,ROW($A$1:$A$50),0))),AO297:AS297)))</f>
        <v>#N/A</v>
      </c>
      <c r="BG297" s="35"/>
      <c r="BH297" s="35"/>
      <c r="BI297" s="35"/>
      <c r="BJ297" s="35"/>
      <c r="BK297" s="35" t="e">
        <f>VLOOKUP(G297,변환표준점수!$X$8:$AM$16,_xlfn.XMATCH(AU297,변환표준점수!$Y$5:$AM$5)+IF(OR(AW297=6,AW297=7,AW297=10,AW297=11),IF(AX297=1,0,1),0)+1,FALSE)</f>
        <v>#N/A</v>
      </c>
      <c r="BL297" s="35" t="e">
        <f>VLOOKUP(H297,변환표준점수!$AO$8:$BE$16,_xlfn.XMATCH(AU297,변환표준점수!$AP$5:$BE$5)+IF(OR(AW297=3,AW297=6,AW297=8,AW297=9,AW297=10),IF(AX297=1,0,1),0)+1,FALSE)</f>
        <v>#N/A</v>
      </c>
      <c r="BM297" s="35" t="e">
        <f>IF(I297=0,VLOOKUP(K297,변환표준점수!$BU$8:$CF$62,'표점 계산기'!$AW297+1,FALSE),VLOOKUP(I297,변환표준점수!$BH$8:$BS$62,'표점 계산기'!$AW297+1,FALSE))</f>
        <v>#N/A</v>
      </c>
      <c r="BN297" s="35" t="e">
        <f>IF(J297=0,VLOOKUP(L297,변환표준점수!$BU$8:$CF$62,'표점 계산기'!$AW297+1,FALSE),VLOOKUP(J297,변환표준점수!$BH$8:$BS$62,'표점 계산기'!$AW297+1,FALSE))</f>
        <v>#N/A</v>
      </c>
      <c r="BO297" s="35" cm="1">
        <f t="array" ref="BO297">IF(M297=0,0,IF(OR(AW297=3,AW297=4),0,IF(AW297=1,INDEX($DI$7:$DI$15,SUM(IF(M297&lt;$DH$7:$DH$15=TRUE,1,0))+1),VLOOKUP(M297,변환표준점수!$BH$8:$BS$62,'표점 계산기'!AW297+1,FALSE))))</f>
        <v>0</v>
      </c>
      <c r="BP297" s="35" t="e" cm="1">
        <f t="array" ref="BP297">INDEX($DP$24:$EO$31,COLUMN(C292),$AY297)</f>
        <v>#N/A</v>
      </c>
      <c r="BQ297" s="35" t="e" cm="1">
        <f t="array" ref="BQ297">INDEX($DP$24:$EO$31,COLUMN(D292),$AY297)</f>
        <v>#N/A</v>
      </c>
      <c r="BR297" s="35" t="e" cm="1">
        <f t="array" ref="BR297">INDEX($DP$24:$EO$31,COLUMN(E292),$AY297)</f>
        <v>#N/A</v>
      </c>
      <c r="BS297" s="35" t="e" cm="1">
        <f t="array" ref="BS297">INDEX($DP$24:$EO$31,COLUMN(F292),$AY297)</f>
        <v>#N/A</v>
      </c>
      <c r="BT297" s="35" t="e" cm="1">
        <f t="array" ref="BT297">INDEX($DP$24:$EO$31,COLUMN(G292),$AY297)</f>
        <v>#N/A</v>
      </c>
      <c r="BU297" s="35" t="e" cm="1">
        <f t="array" ref="BU297">INDEX($DP$24:$EO$31,COLUMN(H292),$AY297)</f>
        <v>#N/A</v>
      </c>
      <c r="BV297" s="59" t="str" cm="1">
        <f t="array" aca="1" ref="BV297:BZ297" ca="1">IFERROR(ROUND(IF(IFERROR(BF297:BJ297/BF297:BJ297,0)=1,(IFERROR(AZ297:BD297*BP297,0)+IFERROR(BF297:BJ297*BQ297,0)+(SUM(BM297:BO297)-MIN(BM297:BO297))*BR297+BK297*BS297+BL297*BT297)*BU297+BK297*(1-BS297)+BL297*(1-BT297)+IF(AW297=1,BO297,0),""),2),"")</f>
        <v/>
      </c>
      <c r="BW297" s="48" t="str">
        <f ca="1"/>
        <v/>
      </c>
      <c r="BX297" s="48" t="str">
        <f ca="1"/>
        <v/>
      </c>
      <c r="BY297" s="48" t="str">
        <f ca="1"/>
        <v/>
      </c>
      <c r="BZ297" s="60" t="str">
        <f ca="1"/>
        <v/>
      </c>
      <c r="CA297" s="6"/>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6"/>
      <c r="DV297" s="6"/>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row>
    <row r="298" spans="1:162" x14ac:dyDescent="0.3">
      <c r="A298" s="5"/>
      <c r="B298" s="17" t="str">
        <f t="shared" si="94"/>
        <v/>
      </c>
      <c r="C298" s="23"/>
      <c r="D298" s="23"/>
      <c r="E298" s="23"/>
      <c r="F298" s="23"/>
      <c r="G298" s="23"/>
      <c r="H298" s="24"/>
      <c r="I298" s="24"/>
      <c r="J298" s="24"/>
      <c r="K298" s="24"/>
      <c r="L298" s="24"/>
      <c r="M298" s="24"/>
      <c r="N298" s="23"/>
      <c r="O298" s="24"/>
      <c r="P298" s="6"/>
      <c r="Q298" s="65">
        <f t="shared" si="95"/>
        <v>1</v>
      </c>
      <c r="R298" s="6" t="e">
        <f t="shared" si="101"/>
        <v>#N/A</v>
      </c>
      <c r="S298" s="6" t="e">
        <f t="shared" si="102"/>
        <v>#N/A</v>
      </c>
      <c r="T298" s="6" t="e">
        <f t="shared" si="103"/>
        <v>#N/A</v>
      </c>
      <c r="U298" s="6" t="e">
        <f t="shared" si="104"/>
        <v>#N/A</v>
      </c>
      <c r="V298" s="8" cm="1">
        <f t="array" ref="V298">IF(M298=0,0,IF(OR($DV$4=3,$DV$4=4),0,IF($DV$4=1,INDEX($DI$7:$DI$15,SUM(IF(M298&lt;$DH$7:$DH$15=TRUE,1,0))+1),VLOOKUP(M298,$DK$7:$DL$107,2,FALSE))))</f>
        <v>0</v>
      </c>
      <c r="W298" s="6" t="e">
        <f t="shared" si="93"/>
        <v>#N/A</v>
      </c>
      <c r="X298" s="65" cm="1">
        <f t="array" aca="1" ref="X298" ca="1">SUM(IF((IF(E298=0,INDIRECT(_xlfn.CONCAT($CQ$1,MATCH(F298,$CP$7:$CP$100,0)+6)):INDIRECT(_xlfn.CONCAT($CQ$1,MATCH(F298,$CP$7:$CP$100,0)+6+SUM(IF((F298=$CP$7:$CP$59)=TRUE,1,0))-1)),INDIRECT(_xlfn.CONCAT($CM$1,MATCH(E298,$CL$7:$CL$100,0)+6)):INDIRECT(_xlfn.CONCAT($CM$1,MATCH(E298,$CL$7:$CL$100,0)+6+SUM(IF((E298=$CL$7:$CL$59)=TRUE,1,0))-1)))*$S$3*$Q298)=0,0,1))</f>
        <v>2</v>
      </c>
      <c r="Y298" s="65" t="e" cm="1">
        <f t="array" aca="1" ref="Y298" ca="1">SUM(IF((TRANSPOSE(MMULT(MMULT(_xlfn.MUNIT(X298),IF(ROUND(MMULT(IF(E298=0,INDIRECT(_xlfn.CONCAT($CQ$1,MATCH(F298,$CP$7:$CP$100,0)+6)):INDIRECT(_xlfn.CONCAT($CQ$1,MATCH(F298,$CP$7:$CP$100,0)+6+SUM(IF((F298=$CP$7:$CP$59)=TRUE,1,0))-1)),INDIRECT(_xlfn.CONCAT($CM$1,MATCH(E298,$CL$7:$CL$100,0)+6)):INDIRECT(_xlfn.CONCAT($CM$1,MATCH(E298,$CL$7:$CL$100,0)+6+SUM(IF((E298=$CL$7:$CL$59)=TRUE,1,0))-1)))*$S$3*$Q298,1/TRANSPOSE(W298-INDIRECT(_xlfn.CONCAT($CI$1,MATCH(D298,$CH$7:$CH$100,0)+6)):INDIRECT(_xlfn.CONCAT($CI$1,MATCH(D298,$CH$7:$CH$100,0)+6+SUM(IF((D298=$CH$7:$CH$59)=TRUE,1,0))-1))*$R$3)),1)=1,1,0)),W298-INDIRECT(_xlfn.CONCAT($CI$1,MATCH(D298,$CH$7:$CH$100,0)+6)):INDIRECT(_xlfn.CONCAT($CI$1,MATCH(D298,$CH$7:$CH$100,0)+6+SUM(IF((D298=$CH$7:$CH$59)=TRUE,1,0))-1))*$R$3)))=0,0,1))</f>
        <v>#N/A</v>
      </c>
      <c r="Z298" s="65"/>
      <c r="AA298" s="65" t="str" cm="1">
        <f t="array" aca="1" ref="AA298" ca="1">IFERROR(ROUND(IF(_xlfn._xlws.SORT(TRANSPOSE(MMULT(MMULT(_xlfn.MUNIT(X298),IF(ROUND(MMULT(IF(E298=0,IF($DW$4=1,INDIRECT(_xlfn.CONCAT($CY$1,MATCH(F298,$CX$7:$CX$100,0)+6)):INDIRECT(_xlfn.CONCAT($CY$1,MATCH(F298,$CX$7:$CX$100,0)+6+SUM(IF((F298=$CX$7:$CX$59)=TRUE,1,0))-1)),INDIRECT(_xlfn.CONCAT($CQ$1,MATCH(F298,$CP$7:$CP$100,0)+6)):INDIRECT(_xlfn.CONCAT($CQ$1,MATCH(F298,$CP$7:$CP$100,0)+6+SUM(IF((F298=$CP$7:$CP$59)=TRUE,1,0))-1))),IF(OR($DW$4=2,$DW$4=3),INDIRECT(_xlfn.CONCAT($CU$1,MATCH(E298,$CT$7:$CT$100,0)+6)):INDIRECT(_xlfn.CONCAT($CU$1,MATCH(E298,$CT$7:$CT$100,0)+6+SUM(IF((E298=$CT$7:$CT$59)=TRUE,1,0))-1)),INDIRECT(_xlfn.CONCAT($CM$1,MATCH(E298,$CL$7:$CL$100,0)+6)):INDIRECT(_xlfn.CONCAT($CM$1,MATCH(E298,$CL$7:$CL$100,0)+6+SUM(IF((E298=$CL$7:$CL$59)=TRUE,1,0))-1))))*$S$3*IF(AND($DV$4=4,F298=0),1.1,1),1/TRANSPOSE(W298-INDIRECT(_xlfn.CONCAT($CI$1,MATCH(D298,$CH$7:$CH$100,0)+6)):INDIRECT(_xlfn.CONCAT($CI$1,MATCH(D298,$CH$7:$CH$100,0)+6+SUM(IF((D298=$CH$7:$CH$59)=TRUE,1,0))-1))*$R$3)),3)=1,1,0)),W298-INDIRECT(_xlfn.CONCAT($CI$1,MATCH(D298,$CH$7:$CH$100,0)+6)):INDIRECT(_xlfn.CONCAT($CI$1,MATCH(D298,$CH$7:$CH$100,0)+6+SUM(IF((D298=$CH$7:$CH$59)=TRUE,1,0))-1))*$R$3))/($S$3*$Q298),1,-1,TRUE)=0,"",_xlfn._xlws.SORT(TRANSPOSE(MMULT(MMULT(_xlfn.MUNIT(X298),IF(ROUND(MMULT(IF(E298=0,IF($DW$4=1,INDIRECT(_xlfn.CONCAT($CY$1,MATCH(F298,$CX$7:$CX$100,0)+6)):INDIRECT(_xlfn.CONCAT($CY$1,MATCH(F298,$CX$7:$CX$100,0)+6+SUM(IF((F298=$CX$7:$CX$59)=TRUE,1,0))-1)),INDIRECT(_xlfn.CONCAT($CQ$1,MATCH(F298,$CP$7:$CP$100,0)+6)):INDIRECT(_xlfn.CONCAT($CQ$1,MATCH(F298,$CP$7:$CP$100,0)+6+SUM(IF((F298=$CP$7:$CP$59)=TRUE,1,0))-1))),IF(OR($DW$4=2,$DW$4=3),INDIRECT(_xlfn.CONCAT($CU$1,MATCH(E298,$CT$7:$CT$100,0)+6)):INDIRECT(_xlfn.CONCAT($CU$1,MATCH(E298,$CT$7:$CT$100,0)+6+SUM(IF((E298=$CT$7:$CT$59)=TRUE,1,0))-1)),INDIRECT(_xlfn.CONCAT($CM$1,MATCH(E298,$CL$7:$CL$100,0)+6)):INDIRECT(_xlfn.CONCAT($CM$1,MATCH(E298,$CL$7:$CL$100,0)+6+SUM(IF((E298=$CL$7:$CL$59)=TRUE,1,0))-1))))*$S$3*IF(AND($DV$4=4,F298=0),1.1,1),1/TRANSPOSE(W298-INDIRECT(_xlfn.CONCAT($CI$1,MATCH(D298,$CH$7:$CH$100,0)+6)):INDIRECT(_xlfn.CONCAT($CI$1,MATCH(D298,$CH$7:$CH$100,0)+6+SUM(IF((D298=$CH$7:$CH$59)=TRUE,1,0))-1))*$R$3)),3)=1,1,0)),W298-INDIRECT(_xlfn.CONCAT($CI$1,MATCH(D298,$CH$7:$CH$100,0)+6)):INDIRECT(_xlfn.CONCAT($CI$1,MATCH(D298,$CH$7:$CH$100,0)+6+SUM(IF((D298=$CH$7:$CH$59)=TRUE,1,0))-1))*$R$3))/($S$3*$Q298),1,-1,TRUE)),1),"")</f>
        <v/>
      </c>
      <c r="AB298" s="65"/>
      <c r="AC298" s="65"/>
      <c r="AD298" s="65"/>
      <c r="AE298" s="65"/>
      <c r="AF298" s="65"/>
      <c r="AG298" s="65"/>
      <c r="AH298" s="65"/>
      <c r="AI298" s="6"/>
      <c r="AJ298" s="28" t="str">
        <f t="shared" ca="1" si="105"/>
        <v/>
      </c>
      <c r="AK298" s="29" t="str">
        <f t="shared" si="106"/>
        <v/>
      </c>
      <c r="AL298" s="29" t="str">
        <f t="shared" si="107"/>
        <v/>
      </c>
      <c r="AM298" s="29" t="str">
        <f t="shared" si="108"/>
        <v/>
      </c>
      <c r="AN298" s="112" t="str">
        <f t="shared" si="109"/>
        <v/>
      </c>
      <c r="AO298" s="28" t="str">
        <f t="shared" ca="1" si="96"/>
        <v/>
      </c>
      <c r="AP298" s="29" t="str">
        <f t="shared" si="97"/>
        <v/>
      </c>
      <c r="AQ298" s="29" t="str">
        <f t="shared" si="98"/>
        <v/>
      </c>
      <c r="AR298" s="29" t="str">
        <f t="shared" si="99"/>
        <v/>
      </c>
      <c r="AS298" s="30" t="str">
        <f t="shared" si="100"/>
        <v/>
      </c>
      <c r="AT298" s="6"/>
      <c r="AU298" s="20"/>
      <c r="AV298" s="20"/>
      <c r="AW298" s="44">
        <f t="shared" si="110"/>
        <v>12</v>
      </c>
      <c r="AX298" s="35" t="e">
        <f t="shared" si="111"/>
        <v>#N/A</v>
      </c>
      <c r="AY298" s="35" t="e" cm="1">
        <f t="array" ref="AY298">_xlfn.XMATCH(1,IF(IF((AU298=$DP$24:$EO$24)=TRUE,1,0)+IF((AV298=$DP$25:$EO$25)=TRUE,1,0)=2,1,0))</f>
        <v>#N/A</v>
      </c>
      <c r="AZ298" s="35" t="str" cm="1">
        <f t="array" aca="1" ref="AZ298:BD298" ca="1">AJ298:AN298</f>
        <v/>
      </c>
      <c r="BA298" s="35" t="str">
        <f ca="1"/>
        <v/>
      </c>
      <c r="BB298" s="35" t="str">
        <f ca="1"/>
        <v/>
      </c>
      <c r="BC298" s="35" t="str">
        <f ca="1"/>
        <v/>
      </c>
      <c r="BD298" s="35" t="str">
        <f ca="1"/>
        <v/>
      </c>
      <c r="BE298" s="35">
        <f t="shared" si="112"/>
        <v>0</v>
      </c>
      <c r="BF298" s="35" t="e" cm="1">
        <f t="array" ref="BF298">IF(AND(BE298=1,AX298&lt;&gt;1),VLOOKUP(E298,변환표준점수!$H$8:$O$60,_xlfn.XMATCH('표점 계산기'!$AU298,변환표준점수!$I$6:$O$6)+1,FALSE),IF(AND($E298=0,$DW$4=1),INDEX($CQ$7:$CQ$73,SUM(IF(AO298=$CY$7:$CY$59,ROW($A$1:$A$50),0))),IF(AND($E298&lt;&gt;0,$DW$4&lt;&gt;1),INDEX($CM$7:$CM$73,SUM(IF(AO298=$CU$7:$CU$59,ROW($A$1:$A$50),0))),AO298:AS298)))</f>
        <v>#N/A</v>
      </c>
      <c r="BG298" s="35"/>
      <c r="BH298" s="35"/>
      <c r="BI298" s="35"/>
      <c r="BJ298" s="35"/>
      <c r="BK298" s="35" t="e">
        <f>VLOOKUP(G298,변환표준점수!$X$8:$AM$16,_xlfn.XMATCH(AU298,변환표준점수!$Y$5:$AM$5)+IF(OR(AW298=6,AW298=7,AW298=10,AW298=11),IF(AX298=1,0,1),0)+1,FALSE)</f>
        <v>#N/A</v>
      </c>
      <c r="BL298" s="35" t="e">
        <f>VLOOKUP(H298,변환표준점수!$AO$8:$BE$16,_xlfn.XMATCH(AU298,변환표준점수!$AP$5:$BE$5)+IF(OR(AW298=3,AW298=6,AW298=8,AW298=9,AW298=10),IF(AX298=1,0,1),0)+1,FALSE)</f>
        <v>#N/A</v>
      </c>
      <c r="BM298" s="35" t="e">
        <f>IF(I298=0,VLOOKUP(K298,변환표준점수!$BU$8:$CF$62,'표점 계산기'!$AW298+1,FALSE),VLOOKUP(I298,변환표준점수!$BH$8:$BS$62,'표점 계산기'!$AW298+1,FALSE))</f>
        <v>#N/A</v>
      </c>
      <c r="BN298" s="35" t="e">
        <f>IF(J298=0,VLOOKUP(L298,변환표준점수!$BU$8:$CF$62,'표점 계산기'!$AW298+1,FALSE),VLOOKUP(J298,변환표준점수!$BH$8:$BS$62,'표점 계산기'!$AW298+1,FALSE))</f>
        <v>#N/A</v>
      </c>
      <c r="BO298" s="35" cm="1">
        <f t="array" ref="BO298">IF(M298=0,0,IF(OR(AW298=3,AW298=4),0,IF(AW298=1,INDEX($DI$7:$DI$15,SUM(IF(M298&lt;$DH$7:$DH$15=TRUE,1,0))+1),VLOOKUP(M298,변환표준점수!$BH$8:$BS$62,'표점 계산기'!AW298+1,FALSE))))</f>
        <v>0</v>
      </c>
      <c r="BP298" s="35" t="e" cm="1">
        <f t="array" ref="BP298">INDEX($DP$24:$EO$31,COLUMN(C293),$AY298)</f>
        <v>#N/A</v>
      </c>
      <c r="BQ298" s="35" t="e" cm="1">
        <f t="array" ref="BQ298">INDEX($DP$24:$EO$31,COLUMN(D293),$AY298)</f>
        <v>#N/A</v>
      </c>
      <c r="BR298" s="35" t="e" cm="1">
        <f t="array" ref="BR298">INDEX($DP$24:$EO$31,COLUMN(E293),$AY298)</f>
        <v>#N/A</v>
      </c>
      <c r="BS298" s="35" t="e" cm="1">
        <f t="array" ref="BS298">INDEX($DP$24:$EO$31,COLUMN(F293),$AY298)</f>
        <v>#N/A</v>
      </c>
      <c r="BT298" s="35" t="e" cm="1">
        <f t="array" ref="BT298">INDEX($DP$24:$EO$31,COLUMN(G293),$AY298)</f>
        <v>#N/A</v>
      </c>
      <c r="BU298" s="35" t="e" cm="1">
        <f t="array" ref="BU298">INDEX($DP$24:$EO$31,COLUMN(H293),$AY298)</f>
        <v>#N/A</v>
      </c>
      <c r="BV298" s="59" t="str" cm="1">
        <f t="array" aca="1" ref="BV298:BZ298" ca="1">IFERROR(ROUND(IF(IFERROR(BF298:BJ298/BF298:BJ298,0)=1,(IFERROR(AZ298:BD298*BP298,0)+IFERROR(BF298:BJ298*BQ298,0)+(SUM(BM298:BO298)-MIN(BM298:BO298))*BR298+BK298*BS298+BL298*BT298)*BU298+BK298*(1-BS298)+BL298*(1-BT298)+IF(AW298=1,BO298,0),""),2),"")</f>
        <v/>
      </c>
      <c r="BW298" s="48" t="str">
        <f ca="1"/>
        <v/>
      </c>
      <c r="BX298" s="48" t="str">
        <f ca="1"/>
        <v/>
      </c>
      <c r="BY298" s="48" t="str">
        <f ca="1"/>
        <v/>
      </c>
      <c r="BZ298" s="60" t="str">
        <f ca="1"/>
        <v/>
      </c>
      <c r="CA298" s="6"/>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6"/>
      <c r="DV298" s="6"/>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row>
    <row r="299" spans="1:162" x14ac:dyDescent="0.3">
      <c r="A299" s="5"/>
      <c r="B299" s="17" t="str">
        <f t="shared" si="94"/>
        <v/>
      </c>
      <c r="C299" s="23"/>
      <c r="D299" s="23"/>
      <c r="E299" s="23"/>
      <c r="F299" s="23"/>
      <c r="G299" s="23"/>
      <c r="H299" s="24"/>
      <c r="I299" s="24"/>
      <c r="J299" s="24"/>
      <c r="K299" s="24"/>
      <c r="L299" s="24"/>
      <c r="M299" s="24"/>
      <c r="N299" s="23"/>
      <c r="O299" s="24"/>
      <c r="P299" s="6"/>
      <c r="Q299" s="65">
        <f t="shared" si="95"/>
        <v>1</v>
      </c>
      <c r="R299" s="6" t="e">
        <f t="shared" si="101"/>
        <v>#N/A</v>
      </c>
      <c r="S299" s="6" t="e">
        <f t="shared" si="102"/>
        <v>#N/A</v>
      </c>
      <c r="T299" s="6" t="e">
        <f t="shared" si="103"/>
        <v>#N/A</v>
      </c>
      <c r="U299" s="6" t="e">
        <f t="shared" si="104"/>
        <v>#N/A</v>
      </c>
      <c r="V299" s="8" cm="1">
        <f t="array" ref="V299">IF(M299=0,0,IF(OR($DV$4=3,$DV$4=4),0,IF($DV$4=1,INDEX($DI$7:$DI$15,SUM(IF(M299&lt;$DH$7:$DH$15=TRUE,1,0))+1),VLOOKUP(M299,$DK$7:$DL$107,2,FALSE))))</f>
        <v>0</v>
      </c>
      <c r="W299" s="6" t="e">
        <f t="shared" si="93"/>
        <v>#N/A</v>
      </c>
      <c r="X299" s="65" cm="1">
        <f t="array" aca="1" ref="X299" ca="1">SUM(IF((IF(E299=0,INDIRECT(_xlfn.CONCAT($CQ$1,MATCH(F299,$CP$7:$CP$100,0)+6)):INDIRECT(_xlfn.CONCAT($CQ$1,MATCH(F299,$CP$7:$CP$100,0)+6+SUM(IF((F299=$CP$7:$CP$59)=TRUE,1,0))-1)),INDIRECT(_xlfn.CONCAT($CM$1,MATCH(E299,$CL$7:$CL$100,0)+6)):INDIRECT(_xlfn.CONCAT($CM$1,MATCH(E299,$CL$7:$CL$100,0)+6+SUM(IF((E299=$CL$7:$CL$59)=TRUE,1,0))-1)))*$S$3*$Q299)=0,0,1))</f>
        <v>2</v>
      </c>
      <c r="Y299" s="65" t="e" cm="1">
        <f t="array" aca="1" ref="Y299" ca="1">SUM(IF((TRANSPOSE(MMULT(MMULT(_xlfn.MUNIT(X299),IF(ROUND(MMULT(IF(E299=0,INDIRECT(_xlfn.CONCAT($CQ$1,MATCH(F299,$CP$7:$CP$100,0)+6)):INDIRECT(_xlfn.CONCAT($CQ$1,MATCH(F299,$CP$7:$CP$100,0)+6+SUM(IF((F299=$CP$7:$CP$59)=TRUE,1,0))-1)),INDIRECT(_xlfn.CONCAT($CM$1,MATCH(E299,$CL$7:$CL$100,0)+6)):INDIRECT(_xlfn.CONCAT($CM$1,MATCH(E299,$CL$7:$CL$100,0)+6+SUM(IF((E299=$CL$7:$CL$59)=TRUE,1,0))-1)))*$S$3*$Q299,1/TRANSPOSE(W299-INDIRECT(_xlfn.CONCAT($CI$1,MATCH(D299,$CH$7:$CH$100,0)+6)):INDIRECT(_xlfn.CONCAT($CI$1,MATCH(D299,$CH$7:$CH$100,0)+6+SUM(IF((D299=$CH$7:$CH$59)=TRUE,1,0))-1))*$R$3)),1)=1,1,0)),W299-INDIRECT(_xlfn.CONCAT($CI$1,MATCH(D299,$CH$7:$CH$100,0)+6)):INDIRECT(_xlfn.CONCAT($CI$1,MATCH(D299,$CH$7:$CH$100,0)+6+SUM(IF((D299=$CH$7:$CH$59)=TRUE,1,0))-1))*$R$3)))=0,0,1))</f>
        <v>#N/A</v>
      </c>
      <c r="Z299" s="65"/>
      <c r="AA299" s="65" t="str" cm="1">
        <f t="array" aca="1" ref="AA299" ca="1">IFERROR(ROUND(IF(_xlfn._xlws.SORT(TRANSPOSE(MMULT(MMULT(_xlfn.MUNIT(X299),IF(ROUND(MMULT(IF(E299=0,IF($DW$4=1,INDIRECT(_xlfn.CONCAT($CY$1,MATCH(F299,$CX$7:$CX$100,0)+6)):INDIRECT(_xlfn.CONCAT($CY$1,MATCH(F299,$CX$7:$CX$100,0)+6+SUM(IF((F299=$CX$7:$CX$59)=TRUE,1,0))-1)),INDIRECT(_xlfn.CONCAT($CQ$1,MATCH(F299,$CP$7:$CP$100,0)+6)):INDIRECT(_xlfn.CONCAT($CQ$1,MATCH(F299,$CP$7:$CP$100,0)+6+SUM(IF((F299=$CP$7:$CP$59)=TRUE,1,0))-1))),IF(OR($DW$4=2,$DW$4=3),INDIRECT(_xlfn.CONCAT($CU$1,MATCH(E299,$CT$7:$CT$100,0)+6)):INDIRECT(_xlfn.CONCAT($CU$1,MATCH(E299,$CT$7:$CT$100,0)+6+SUM(IF((E299=$CT$7:$CT$59)=TRUE,1,0))-1)),INDIRECT(_xlfn.CONCAT($CM$1,MATCH(E299,$CL$7:$CL$100,0)+6)):INDIRECT(_xlfn.CONCAT($CM$1,MATCH(E299,$CL$7:$CL$100,0)+6+SUM(IF((E299=$CL$7:$CL$59)=TRUE,1,0))-1))))*$S$3*IF(AND($DV$4=4,F299=0),1.1,1),1/TRANSPOSE(W299-INDIRECT(_xlfn.CONCAT($CI$1,MATCH(D299,$CH$7:$CH$100,0)+6)):INDIRECT(_xlfn.CONCAT($CI$1,MATCH(D299,$CH$7:$CH$100,0)+6+SUM(IF((D299=$CH$7:$CH$59)=TRUE,1,0))-1))*$R$3)),3)=1,1,0)),W299-INDIRECT(_xlfn.CONCAT($CI$1,MATCH(D299,$CH$7:$CH$100,0)+6)):INDIRECT(_xlfn.CONCAT($CI$1,MATCH(D299,$CH$7:$CH$100,0)+6+SUM(IF((D299=$CH$7:$CH$59)=TRUE,1,0))-1))*$R$3))/($S$3*$Q299),1,-1,TRUE)=0,"",_xlfn._xlws.SORT(TRANSPOSE(MMULT(MMULT(_xlfn.MUNIT(X299),IF(ROUND(MMULT(IF(E299=0,IF($DW$4=1,INDIRECT(_xlfn.CONCAT($CY$1,MATCH(F299,$CX$7:$CX$100,0)+6)):INDIRECT(_xlfn.CONCAT($CY$1,MATCH(F299,$CX$7:$CX$100,0)+6+SUM(IF((F299=$CX$7:$CX$59)=TRUE,1,0))-1)),INDIRECT(_xlfn.CONCAT($CQ$1,MATCH(F299,$CP$7:$CP$100,0)+6)):INDIRECT(_xlfn.CONCAT($CQ$1,MATCH(F299,$CP$7:$CP$100,0)+6+SUM(IF((F299=$CP$7:$CP$59)=TRUE,1,0))-1))),IF(OR($DW$4=2,$DW$4=3),INDIRECT(_xlfn.CONCAT($CU$1,MATCH(E299,$CT$7:$CT$100,0)+6)):INDIRECT(_xlfn.CONCAT($CU$1,MATCH(E299,$CT$7:$CT$100,0)+6+SUM(IF((E299=$CT$7:$CT$59)=TRUE,1,0))-1)),INDIRECT(_xlfn.CONCAT($CM$1,MATCH(E299,$CL$7:$CL$100,0)+6)):INDIRECT(_xlfn.CONCAT($CM$1,MATCH(E299,$CL$7:$CL$100,0)+6+SUM(IF((E299=$CL$7:$CL$59)=TRUE,1,0))-1))))*$S$3*IF(AND($DV$4=4,F299=0),1.1,1),1/TRANSPOSE(W299-INDIRECT(_xlfn.CONCAT($CI$1,MATCH(D299,$CH$7:$CH$100,0)+6)):INDIRECT(_xlfn.CONCAT($CI$1,MATCH(D299,$CH$7:$CH$100,0)+6+SUM(IF((D299=$CH$7:$CH$59)=TRUE,1,0))-1))*$R$3)),3)=1,1,0)),W299-INDIRECT(_xlfn.CONCAT($CI$1,MATCH(D299,$CH$7:$CH$100,0)+6)):INDIRECT(_xlfn.CONCAT($CI$1,MATCH(D299,$CH$7:$CH$100,0)+6+SUM(IF((D299=$CH$7:$CH$59)=TRUE,1,0))-1))*$R$3))/($S$3*$Q299),1,-1,TRUE)),1),"")</f>
        <v/>
      </c>
      <c r="AB299" s="65"/>
      <c r="AC299" s="65"/>
      <c r="AD299" s="65"/>
      <c r="AE299" s="65"/>
      <c r="AF299" s="65"/>
      <c r="AG299" s="65"/>
      <c r="AH299" s="65"/>
      <c r="AI299" s="6"/>
      <c r="AJ299" s="28" t="str">
        <f t="shared" ca="1" si="105"/>
        <v/>
      </c>
      <c r="AK299" s="29" t="str">
        <f t="shared" si="106"/>
        <v/>
      </c>
      <c r="AL299" s="29" t="str">
        <f t="shared" si="107"/>
        <v/>
      </c>
      <c r="AM299" s="29" t="str">
        <f t="shared" si="108"/>
        <v/>
      </c>
      <c r="AN299" s="112" t="str">
        <f t="shared" si="109"/>
        <v/>
      </c>
      <c r="AO299" s="28" t="str">
        <f t="shared" ca="1" si="96"/>
        <v/>
      </c>
      <c r="AP299" s="29" t="str">
        <f t="shared" si="97"/>
        <v/>
      </c>
      <c r="AQ299" s="29" t="str">
        <f t="shared" si="98"/>
        <v/>
      </c>
      <c r="AR299" s="29" t="str">
        <f t="shared" si="99"/>
        <v/>
      </c>
      <c r="AS299" s="30" t="str">
        <f t="shared" si="100"/>
        <v/>
      </c>
      <c r="AT299" s="6"/>
      <c r="AU299" s="20"/>
      <c r="AV299" s="20"/>
      <c r="AW299" s="44">
        <f t="shared" si="110"/>
        <v>12</v>
      </c>
      <c r="AX299" s="35" t="e">
        <f t="shared" si="111"/>
        <v>#N/A</v>
      </c>
      <c r="AY299" s="35" t="e" cm="1">
        <f t="array" ref="AY299">_xlfn.XMATCH(1,IF(IF((AU299=$DP$24:$EO$24)=TRUE,1,0)+IF((AV299=$DP$25:$EO$25)=TRUE,1,0)=2,1,0))</f>
        <v>#N/A</v>
      </c>
      <c r="AZ299" s="35" t="str" cm="1">
        <f t="array" aca="1" ref="AZ299:BD299" ca="1">AJ299:AN299</f>
        <v/>
      </c>
      <c r="BA299" s="35" t="str">
        <f ca="1"/>
        <v/>
      </c>
      <c r="BB299" s="35" t="str">
        <f ca="1"/>
        <v/>
      </c>
      <c r="BC299" s="35" t="str">
        <f ca="1"/>
        <v/>
      </c>
      <c r="BD299" s="35" t="str">
        <f ca="1"/>
        <v/>
      </c>
      <c r="BE299" s="35">
        <f t="shared" si="112"/>
        <v>0</v>
      </c>
      <c r="BF299" s="35" t="e" cm="1">
        <f t="array" ref="BF299">IF(AND(BE299=1,AX299&lt;&gt;1),VLOOKUP(E299,변환표준점수!$H$8:$O$60,_xlfn.XMATCH('표점 계산기'!$AU299,변환표준점수!$I$6:$O$6)+1,FALSE),IF(AND($E299=0,$DW$4=1),INDEX($CQ$7:$CQ$73,SUM(IF(AO299=$CY$7:$CY$59,ROW($A$1:$A$50),0))),IF(AND($E299&lt;&gt;0,$DW$4&lt;&gt;1),INDEX($CM$7:$CM$73,SUM(IF(AO299=$CU$7:$CU$59,ROW($A$1:$A$50),0))),AO299:AS299)))</f>
        <v>#N/A</v>
      </c>
      <c r="BG299" s="35"/>
      <c r="BH299" s="35"/>
      <c r="BI299" s="35"/>
      <c r="BJ299" s="35"/>
      <c r="BK299" s="35" t="e">
        <f>VLOOKUP(G299,변환표준점수!$X$8:$AM$16,_xlfn.XMATCH(AU299,변환표준점수!$Y$5:$AM$5)+IF(OR(AW299=6,AW299=7,AW299=10,AW299=11),IF(AX299=1,0,1),0)+1,FALSE)</f>
        <v>#N/A</v>
      </c>
      <c r="BL299" s="35" t="e">
        <f>VLOOKUP(H299,변환표준점수!$AO$8:$BE$16,_xlfn.XMATCH(AU299,변환표준점수!$AP$5:$BE$5)+IF(OR(AW299=3,AW299=6,AW299=8,AW299=9,AW299=10),IF(AX299=1,0,1),0)+1,FALSE)</f>
        <v>#N/A</v>
      </c>
      <c r="BM299" s="35" t="e">
        <f>IF(I299=0,VLOOKUP(K299,변환표준점수!$BU$8:$CF$62,'표점 계산기'!$AW299+1,FALSE),VLOOKUP(I299,변환표준점수!$BH$8:$BS$62,'표점 계산기'!$AW299+1,FALSE))</f>
        <v>#N/A</v>
      </c>
      <c r="BN299" s="35" t="e">
        <f>IF(J299=0,VLOOKUP(L299,변환표준점수!$BU$8:$CF$62,'표점 계산기'!$AW299+1,FALSE),VLOOKUP(J299,변환표준점수!$BH$8:$BS$62,'표점 계산기'!$AW299+1,FALSE))</f>
        <v>#N/A</v>
      </c>
      <c r="BO299" s="35" cm="1">
        <f t="array" ref="BO299">IF(M299=0,0,IF(OR(AW299=3,AW299=4),0,IF(AW299=1,INDEX($DI$7:$DI$15,SUM(IF(M299&lt;$DH$7:$DH$15=TRUE,1,0))+1),VLOOKUP(M299,변환표준점수!$BH$8:$BS$62,'표점 계산기'!AW299+1,FALSE))))</f>
        <v>0</v>
      </c>
      <c r="BP299" s="35" t="e" cm="1">
        <f t="array" ref="BP299">INDEX($DP$24:$EO$31,COLUMN(C294),$AY299)</f>
        <v>#N/A</v>
      </c>
      <c r="BQ299" s="35" t="e" cm="1">
        <f t="array" ref="BQ299">INDEX($DP$24:$EO$31,COLUMN(D294),$AY299)</f>
        <v>#N/A</v>
      </c>
      <c r="BR299" s="35" t="e" cm="1">
        <f t="array" ref="BR299">INDEX($DP$24:$EO$31,COLUMN(E294),$AY299)</f>
        <v>#N/A</v>
      </c>
      <c r="BS299" s="35" t="e" cm="1">
        <f t="array" ref="BS299">INDEX($DP$24:$EO$31,COLUMN(F294),$AY299)</f>
        <v>#N/A</v>
      </c>
      <c r="BT299" s="35" t="e" cm="1">
        <f t="array" ref="BT299">INDEX($DP$24:$EO$31,COLUMN(G294),$AY299)</f>
        <v>#N/A</v>
      </c>
      <c r="BU299" s="35" t="e" cm="1">
        <f t="array" ref="BU299">INDEX($DP$24:$EO$31,COLUMN(H294),$AY299)</f>
        <v>#N/A</v>
      </c>
      <c r="BV299" s="59" t="str" cm="1">
        <f t="array" aca="1" ref="BV299:BZ299" ca="1">IFERROR(ROUND(IF(IFERROR(BF299:BJ299/BF299:BJ299,0)=1,(IFERROR(AZ299:BD299*BP299,0)+IFERROR(BF299:BJ299*BQ299,0)+(SUM(BM299:BO299)-MIN(BM299:BO299))*BR299+BK299*BS299+BL299*BT299)*BU299+BK299*(1-BS299)+BL299*(1-BT299)+IF(AW299=1,BO299,0),""),2),"")</f>
        <v/>
      </c>
      <c r="BW299" s="48" t="str">
        <f ca="1"/>
        <v/>
      </c>
      <c r="BX299" s="48" t="str">
        <f ca="1"/>
        <v/>
      </c>
      <c r="BY299" s="48" t="str">
        <f ca="1"/>
        <v/>
      </c>
      <c r="BZ299" s="60" t="str">
        <f ca="1"/>
        <v/>
      </c>
      <c r="CA299" s="6"/>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6"/>
      <c r="DV299" s="6"/>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row>
    <row r="300" spans="1:162" x14ac:dyDescent="0.3">
      <c r="A300" s="5"/>
      <c r="B300" s="17" t="str">
        <f t="shared" si="94"/>
        <v/>
      </c>
      <c r="C300" s="23"/>
      <c r="D300" s="23"/>
      <c r="E300" s="23"/>
      <c r="F300" s="23"/>
      <c r="G300" s="23"/>
      <c r="H300" s="24"/>
      <c r="I300" s="24"/>
      <c r="J300" s="24"/>
      <c r="K300" s="24"/>
      <c r="L300" s="24"/>
      <c r="M300" s="24"/>
      <c r="N300" s="23"/>
      <c r="O300" s="24"/>
      <c r="P300" s="6"/>
      <c r="Q300" s="65">
        <f t="shared" si="95"/>
        <v>1</v>
      </c>
      <c r="R300" s="6" t="e">
        <f t="shared" si="101"/>
        <v>#N/A</v>
      </c>
      <c r="S300" s="6" t="e">
        <f t="shared" si="102"/>
        <v>#N/A</v>
      </c>
      <c r="T300" s="6" t="e">
        <f t="shared" si="103"/>
        <v>#N/A</v>
      </c>
      <c r="U300" s="6" t="e">
        <f t="shared" si="104"/>
        <v>#N/A</v>
      </c>
      <c r="V300" s="8" cm="1">
        <f t="array" ref="V300">IF(M300=0,0,IF(OR($DV$4=3,$DV$4=4),0,IF($DV$4=1,INDEX($DI$7:$DI$15,SUM(IF(M300&lt;$DH$7:$DH$15=TRUE,1,0))+1),VLOOKUP(M300,$DK$7:$DL$107,2,FALSE))))</f>
        <v>0</v>
      </c>
      <c r="W300" s="6" t="e">
        <f t="shared" si="93"/>
        <v>#N/A</v>
      </c>
      <c r="X300" s="65" cm="1">
        <f t="array" aca="1" ref="X300" ca="1">SUM(IF((IF(E300=0,INDIRECT(_xlfn.CONCAT($CQ$1,MATCH(F300,$CP$7:$CP$100,0)+6)):INDIRECT(_xlfn.CONCAT($CQ$1,MATCH(F300,$CP$7:$CP$100,0)+6+SUM(IF((F300=$CP$7:$CP$59)=TRUE,1,0))-1)),INDIRECT(_xlfn.CONCAT($CM$1,MATCH(E300,$CL$7:$CL$100,0)+6)):INDIRECT(_xlfn.CONCAT($CM$1,MATCH(E300,$CL$7:$CL$100,0)+6+SUM(IF((E300=$CL$7:$CL$59)=TRUE,1,0))-1)))*$S$3*$Q300)=0,0,1))</f>
        <v>2</v>
      </c>
      <c r="Y300" s="65" t="e" cm="1">
        <f t="array" aca="1" ref="Y300" ca="1">SUM(IF((TRANSPOSE(MMULT(MMULT(_xlfn.MUNIT(X300),IF(ROUND(MMULT(IF(E300=0,INDIRECT(_xlfn.CONCAT($CQ$1,MATCH(F300,$CP$7:$CP$100,0)+6)):INDIRECT(_xlfn.CONCAT($CQ$1,MATCH(F300,$CP$7:$CP$100,0)+6+SUM(IF((F300=$CP$7:$CP$59)=TRUE,1,0))-1)),INDIRECT(_xlfn.CONCAT($CM$1,MATCH(E300,$CL$7:$CL$100,0)+6)):INDIRECT(_xlfn.CONCAT($CM$1,MATCH(E300,$CL$7:$CL$100,0)+6+SUM(IF((E300=$CL$7:$CL$59)=TRUE,1,0))-1)))*$S$3*$Q300,1/TRANSPOSE(W300-INDIRECT(_xlfn.CONCAT($CI$1,MATCH(D300,$CH$7:$CH$100,0)+6)):INDIRECT(_xlfn.CONCAT($CI$1,MATCH(D300,$CH$7:$CH$100,0)+6+SUM(IF((D300=$CH$7:$CH$59)=TRUE,1,0))-1))*$R$3)),1)=1,1,0)),W300-INDIRECT(_xlfn.CONCAT($CI$1,MATCH(D300,$CH$7:$CH$100,0)+6)):INDIRECT(_xlfn.CONCAT($CI$1,MATCH(D300,$CH$7:$CH$100,0)+6+SUM(IF((D300=$CH$7:$CH$59)=TRUE,1,0))-1))*$R$3)))=0,0,1))</f>
        <v>#N/A</v>
      </c>
      <c r="Z300" s="65"/>
      <c r="AA300" s="65" t="str" cm="1">
        <f t="array" aca="1" ref="AA300" ca="1">IFERROR(ROUND(IF(_xlfn._xlws.SORT(TRANSPOSE(MMULT(MMULT(_xlfn.MUNIT(X300),IF(ROUND(MMULT(IF(E300=0,IF($DW$4=1,INDIRECT(_xlfn.CONCAT($CY$1,MATCH(F300,$CX$7:$CX$100,0)+6)):INDIRECT(_xlfn.CONCAT($CY$1,MATCH(F300,$CX$7:$CX$100,0)+6+SUM(IF((F300=$CX$7:$CX$59)=TRUE,1,0))-1)),INDIRECT(_xlfn.CONCAT($CQ$1,MATCH(F300,$CP$7:$CP$100,0)+6)):INDIRECT(_xlfn.CONCAT($CQ$1,MATCH(F300,$CP$7:$CP$100,0)+6+SUM(IF((F300=$CP$7:$CP$59)=TRUE,1,0))-1))),IF(OR($DW$4=2,$DW$4=3),INDIRECT(_xlfn.CONCAT($CU$1,MATCH(E300,$CT$7:$CT$100,0)+6)):INDIRECT(_xlfn.CONCAT($CU$1,MATCH(E300,$CT$7:$CT$100,0)+6+SUM(IF((E300=$CT$7:$CT$59)=TRUE,1,0))-1)),INDIRECT(_xlfn.CONCAT($CM$1,MATCH(E300,$CL$7:$CL$100,0)+6)):INDIRECT(_xlfn.CONCAT($CM$1,MATCH(E300,$CL$7:$CL$100,0)+6+SUM(IF((E300=$CL$7:$CL$59)=TRUE,1,0))-1))))*$S$3*IF(AND($DV$4=4,F300=0),1.1,1),1/TRANSPOSE(W300-INDIRECT(_xlfn.CONCAT($CI$1,MATCH(D300,$CH$7:$CH$100,0)+6)):INDIRECT(_xlfn.CONCAT($CI$1,MATCH(D300,$CH$7:$CH$100,0)+6+SUM(IF((D300=$CH$7:$CH$59)=TRUE,1,0))-1))*$R$3)),3)=1,1,0)),W300-INDIRECT(_xlfn.CONCAT($CI$1,MATCH(D300,$CH$7:$CH$100,0)+6)):INDIRECT(_xlfn.CONCAT($CI$1,MATCH(D300,$CH$7:$CH$100,0)+6+SUM(IF((D300=$CH$7:$CH$59)=TRUE,1,0))-1))*$R$3))/($S$3*$Q300),1,-1,TRUE)=0,"",_xlfn._xlws.SORT(TRANSPOSE(MMULT(MMULT(_xlfn.MUNIT(X300),IF(ROUND(MMULT(IF(E300=0,IF($DW$4=1,INDIRECT(_xlfn.CONCAT($CY$1,MATCH(F300,$CX$7:$CX$100,0)+6)):INDIRECT(_xlfn.CONCAT($CY$1,MATCH(F300,$CX$7:$CX$100,0)+6+SUM(IF((F300=$CX$7:$CX$59)=TRUE,1,0))-1)),INDIRECT(_xlfn.CONCAT($CQ$1,MATCH(F300,$CP$7:$CP$100,0)+6)):INDIRECT(_xlfn.CONCAT($CQ$1,MATCH(F300,$CP$7:$CP$100,0)+6+SUM(IF((F300=$CP$7:$CP$59)=TRUE,1,0))-1))),IF(OR($DW$4=2,$DW$4=3),INDIRECT(_xlfn.CONCAT($CU$1,MATCH(E300,$CT$7:$CT$100,0)+6)):INDIRECT(_xlfn.CONCAT($CU$1,MATCH(E300,$CT$7:$CT$100,0)+6+SUM(IF((E300=$CT$7:$CT$59)=TRUE,1,0))-1)),INDIRECT(_xlfn.CONCAT($CM$1,MATCH(E300,$CL$7:$CL$100,0)+6)):INDIRECT(_xlfn.CONCAT($CM$1,MATCH(E300,$CL$7:$CL$100,0)+6+SUM(IF((E300=$CL$7:$CL$59)=TRUE,1,0))-1))))*$S$3*IF(AND($DV$4=4,F300=0),1.1,1),1/TRANSPOSE(W300-INDIRECT(_xlfn.CONCAT($CI$1,MATCH(D300,$CH$7:$CH$100,0)+6)):INDIRECT(_xlfn.CONCAT($CI$1,MATCH(D300,$CH$7:$CH$100,0)+6+SUM(IF((D300=$CH$7:$CH$59)=TRUE,1,0))-1))*$R$3)),3)=1,1,0)),W300-INDIRECT(_xlfn.CONCAT($CI$1,MATCH(D300,$CH$7:$CH$100,0)+6)):INDIRECT(_xlfn.CONCAT($CI$1,MATCH(D300,$CH$7:$CH$100,0)+6+SUM(IF((D300=$CH$7:$CH$59)=TRUE,1,0))-1))*$R$3))/($S$3*$Q300),1,-1,TRUE)),1),"")</f>
        <v/>
      </c>
      <c r="AB300" s="65"/>
      <c r="AC300" s="65"/>
      <c r="AD300" s="65"/>
      <c r="AE300" s="65"/>
      <c r="AF300" s="65"/>
      <c r="AG300" s="65"/>
      <c r="AH300" s="65"/>
      <c r="AI300" s="6"/>
      <c r="AJ300" s="28" t="str">
        <f t="shared" ca="1" si="105"/>
        <v/>
      </c>
      <c r="AK300" s="29" t="str">
        <f t="shared" si="106"/>
        <v/>
      </c>
      <c r="AL300" s="29" t="str">
        <f t="shared" si="107"/>
        <v/>
      </c>
      <c r="AM300" s="29" t="str">
        <f t="shared" si="108"/>
        <v/>
      </c>
      <c r="AN300" s="112" t="str">
        <f t="shared" si="109"/>
        <v/>
      </c>
      <c r="AO300" s="28" t="str">
        <f t="shared" ca="1" si="96"/>
        <v/>
      </c>
      <c r="AP300" s="29" t="str">
        <f t="shared" si="97"/>
        <v/>
      </c>
      <c r="AQ300" s="29" t="str">
        <f t="shared" si="98"/>
        <v/>
      </c>
      <c r="AR300" s="29" t="str">
        <f t="shared" si="99"/>
        <v/>
      </c>
      <c r="AS300" s="30" t="str">
        <f t="shared" si="100"/>
        <v/>
      </c>
      <c r="AT300" s="6"/>
      <c r="AU300" s="20"/>
      <c r="AV300" s="20"/>
      <c r="AW300" s="44">
        <f t="shared" si="110"/>
        <v>12</v>
      </c>
      <c r="AX300" s="35" t="e">
        <f t="shared" si="111"/>
        <v>#N/A</v>
      </c>
      <c r="AY300" s="35" t="e" cm="1">
        <f t="array" ref="AY300">_xlfn.XMATCH(1,IF(IF((AU300=$DP$24:$EO$24)=TRUE,1,0)+IF((AV300=$DP$25:$EO$25)=TRUE,1,0)=2,1,0))</f>
        <v>#N/A</v>
      </c>
      <c r="AZ300" s="35" t="str" cm="1">
        <f t="array" aca="1" ref="AZ300:BD300" ca="1">AJ300:AN300</f>
        <v/>
      </c>
      <c r="BA300" s="35" t="str">
        <f ca="1"/>
        <v/>
      </c>
      <c r="BB300" s="35" t="str">
        <f ca="1"/>
        <v/>
      </c>
      <c r="BC300" s="35" t="str">
        <f ca="1"/>
        <v/>
      </c>
      <c r="BD300" s="35" t="str">
        <f ca="1"/>
        <v/>
      </c>
      <c r="BE300" s="35">
        <f t="shared" si="112"/>
        <v>0</v>
      </c>
      <c r="BF300" s="35" t="e" cm="1">
        <f t="array" ref="BF300">IF(AND(BE300=1,AX300&lt;&gt;1),VLOOKUP(E300,변환표준점수!$H$8:$O$60,_xlfn.XMATCH('표점 계산기'!$AU300,변환표준점수!$I$6:$O$6)+1,FALSE),IF(AND($E300=0,$DW$4=1),INDEX($CQ$7:$CQ$73,SUM(IF(AO300=$CY$7:$CY$59,ROW($A$1:$A$50),0))),IF(AND($E300&lt;&gt;0,$DW$4&lt;&gt;1),INDEX($CM$7:$CM$73,SUM(IF(AO300=$CU$7:$CU$59,ROW($A$1:$A$50),0))),AO300:AS300)))</f>
        <v>#N/A</v>
      </c>
      <c r="BG300" s="35"/>
      <c r="BH300" s="35"/>
      <c r="BI300" s="35"/>
      <c r="BJ300" s="35"/>
      <c r="BK300" s="35" t="e">
        <f>VLOOKUP(G300,변환표준점수!$X$8:$AM$16,_xlfn.XMATCH(AU300,변환표준점수!$Y$5:$AM$5)+IF(OR(AW300=6,AW300=7,AW300=10,AW300=11),IF(AX300=1,0,1),0)+1,FALSE)</f>
        <v>#N/A</v>
      </c>
      <c r="BL300" s="35" t="e">
        <f>VLOOKUP(H300,변환표준점수!$AO$8:$BE$16,_xlfn.XMATCH(AU300,변환표준점수!$AP$5:$BE$5)+IF(OR(AW300=3,AW300=6,AW300=8,AW300=9,AW300=10),IF(AX300=1,0,1),0)+1,FALSE)</f>
        <v>#N/A</v>
      </c>
      <c r="BM300" s="35" t="e">
        <f>IF(I300=0,VLOOKUP(K300,변환표준점수!$BU$8:$CF$62,'표점 계산기'!$AW300+1,FALSE),VLOOKUP(I300,변환표준점수!$BH$8:$BS$62,'표점 계산기'!$AW300+1,FALSE))</f>
        <v>#N/A</v>
      </c>
      <c r="BN300" s="35" t="e">
        <f>IF(J300=0,VLOOKUP(L300,변환표준점수!$BU$8:$CF$62,'표점 계산기'!$AW300+1,FALSE),VLOOKUP(J300,변환표준점수!$BH$8:$BS$62,'표점 계산기'!$AW300+1,FALSE))</f>
        <v>#N/A</v>
      </c>
      <c r="BO300" s="35" cm="1">
        <f t="array" ref="BO300">IF(M300=0,0,IF(OR(AW300=3,AW300=4),0,IF(AW300=1,INDEX($DI$7:$DI$15,SUM(IF(M300&lt;$DH$7:$DH$15=TRUE,1,0))+1),VLOOKUP(M300,변환표준점수!$BH$8:$BS$62,'표점 계산기'!AW300+1,FALSE))))</f>
        <v>0</v>
      </c>
      <c r="BP300" s="35" t="e" cm="1">
        <f t="array" ref="BP300">INDEX($DP$24:$EO$31,COLUMN(C295),$AY300)</f>
        <v>#N/A</v>
      </c>
      <c r="BQ300" s="35" t="e" cm="1">
        <f t="array" ref="BQ300">INDEX($DP$24:$EO$31,COLUMN(D295),$AY300)</f>
        <v>#N/A</v>
      </c>
      <c r="BR300" s="35" t="e" cm="1">
        <f t="array" ref="BR300">INDEX($DP$24:$EO$31,COLUMN(E295),$AY300)</f>
        <v>#N/A</v>
      </c>
      <c r="BS300" s="35" t="e" cm="1">
        <f t="array" ref="BS300">INDEX($DP$24:$EO$31,COLUMN(F295),$AY300)</f>
        <v>#N/A</v>
      </c>
      <c r="BT300" s="35" t="e" cm="1">
        <f t="array" ref="BT300">INDEX($DP$24:$EO$31,COLUMN(G295),$AY300)</f>
        <v>#N/A</v>
      </c>
      <c r="BU300" s="35" t="e" cm="1">
        <f t="array" ref="BU300">INDEX($DP$24:$EO$31,COLUMN(H295),$AY300)</f>
        <v>#N/A</v>
      </c>
      <c r="BV300" s="59" t="str" cm="1">
        <f t="array" aca="1" ref="BV300:BZ300" ca="1">IFERROR(ROUND(IF(IFERROR(BF300:BJ300/BF300:BJ300,0)=1,(IFERROR(AZ300:BD300*BP300,0)+IFERROR(BF300:BJ300*BQ300,0)+(SUM(BM300:BO300)-MIN(BM300:BO300))*BR300+BK300*BS300+BL300*BT300)*BU300+BK300*(1-BS300)+BL300*(1-BT300)+IF(AW300=1,BO300,0),""),2),"")</f>
        <v/>
      </c>
      <c r="BW300" s="48" t="str">
        <f ca="1"/>
        <v/>
      </c>
      <c r="BX300" s="48" t="str">
        <f ca="1"/>
        <v/>
      </c>
      <c r="BY300" s="48" t="str">
        <f ca="1"/>
        <v/>
      </c>
      <c r="BZ300" s="60" t="str">
        <f ca="1"/>
        <v/>
      </c>
      <c r="CA300" s="6"/>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6"/>
      <c r="DV300" s="6"/>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row>
    <row r="301" spans="1:162" x14ac:dyDescent="0.3">
      <c r="A301" s="5"/>
      <c r="B301" s="17" t="str">
        <f t="shared" si="94"/>
        <v/>
      </c>
      <c r="C301" s="23"/>
      <c r="D301" s="23"/>
      <c r="E301" s="23"/>
      <c r="F301" s="23"/>
      <c r="G301" s="23"/>
      <c r="H301" s="24"/>
      <c r="I301" s="24"/>
      <c r="J301" s="24"/>
      <c r="K301" s="24"/>
      <c r="L301" s="24"/>
      <c r="M301" s="24"/>
      <c r="N301" s="23"/>
      <c r="O301" s="24"/>
      <c r="P301" s="6"/>
      <c r="Q301" s="65">
        <f t="shared" si="95"/>
        <v>1</v>
      </c>
      <c r="R301" s="6" t="e">
        <f t="shared" si="101"/>
        <v>#N/A</v>
      </c>
      <c r="S301" s="6" t="e">
        <f t="shared" si="102"/>
        <v>#N/A</v>
      </c>
      <c r="T301" s="6" t="e">
        <f t="shared" si="103"/>
        <v>#N/A</v>
      </c>
      <c r="U301" s="6" t="e">
        <f t="shared" si="104"/>
        <v>#N/A</v>
      </c>
      <c r="V301" s="8" cm="1">
        <f t="array" ref="V301">IF(M301=0,0,IF(OR($DV$4=3,$DV$4=4),0,IF($DV$4=1,INDEX($DI$7:$DI$15,SUM(IF(M301&lt;$DH$7:$DH$15=TRUE,1,0))+1),VLOOKUP(M301,$DK$7:$DL$107,2,FALSE))))</f>
        <v>0</v>
      </c>
      <c r="W301" s="6" t="e">
        <f t="shared" si="93"/>
        <v>#N/A</v>
      </c>
      <c r="X301" s="65" cm="1">
        <f t="array" aca="1" ref="X301" ca="1">SUM(IF((IF(E301=0,INDIRECT(_xlfn.CONCAT($CQ$1,MATCH(F301,$CP$7:$CP$100,0)+6)):INDIRECT(_xlfn.CONCAT($CQ$1,MATCH(F301,$CP$7:$CP$100,0)+6+SUM(IF((F301=$CP$7:$CP$59)=TRUE,1,0))-1)),INDIRECT(_xlfn.CONCAT($CM$1,MATCH(E301,$CL$7:$CL$100,0)+6)):INDIRECT(_xlfn.CONCAT($CM$1,MATCH(E301,$CL$7:$CL$100,0)+6+SUM(IF((E301=$CL$7:$CL$59)=TRUE,1,0))-1)))*$S$3*$Q301)=0,0,1))</f>
        <v>2</v>
      </c>
      <c r="Y301" s="65" t="e" cm="1">
        <f t="array" aca="1" ref="Y301" ca="1">SUM(IF((TRANSPOSE(MMULT(MMULT(_xlfn.MUNIT(X301),IF(ROUND(MMULT(IF(E301=0,INDIRECT(_xlfn.CONCAT($CQ$1,MATCH(F301,$CP$7:$CP$100,0)+6)):INDIRECT(_xlfn.CONCAT($CQ$1,MATCH(F301,$CP$7:$CP$100,0)+6+SUM(IF((F301=$CP$7:$CP$59)=TRUE,1,0))-1)),INDIRECT(_xlfn.CONCAT($CM$1,MATCH(E301,$CL$7:$CL$100,0)+6)):INDIRECT(_xlfn.CONCAT($CM$1,MATCH(E301,$CL$7:$CL$100,0)+6+SUM(IF((E301=$CL$7:$CL$59)=TRUE,1,0))-1)))*$S$3*$Q301,1/TRANSPOSE(W301-INDIRECT(_xlfn.CONCAT($CI$1,MATCH(D301,$CH$7:$CH$100,0)+6)):INDIRECT(_xlfn.CONCAT($CI$1,MATCH(D301,$CH$7:$CH$100,0)+6+SUM(IF((D301=$CH$7:$CH$59)=TRUE,1,0))-1))*$R$3)),1)=1,1,0)),W301-INDIRECT(_xlfn.CONCAT($CI$1,MATCH(D301,$CH$7:$CH$100,0)+6)):INDIRECT(_xlfn.CONCAT($CI$1,MATCH(D301,$CH$7:$CH$100,0)+6+SUM(IF((D301=$CH$7:$CH$59)=TRUE,1,0))-1))*$R$3)))=0,0,1))</f>
        <v>#N/A</v>
      </c>
      <c r="Z301" s="65"/>
      <c r="AA301" s="65" t="str" cm="1">
        <f t="array" aca="1" ref="AA301" ca="1">IFERROR(ROUND(IF(_xlfn._xlws.SORT(TRANSPOSE(MMULT(MMULT(_xlfn.MUNIT(X301),IF(ROUND(MMULT(IF(E301=0,IF($DW$4=1,INDIRECT(_xlfn.CONCAT($CY$1,MATCH(F301,$CX$7:$CX$100,0)+6)):INDIRECT(_xlfn.CONCAT($CY$1,MATCH(F301,$CX$7:$CX$100,0)+6+SUM(IF((F301=$CX$7:$CX$59)=TRUE,1,0))-1)),INDIRECT(_xlfn.CONCAT($CQ$1,MATCH(F301,$CP$7:$CP$100,0)+6)):INDIRECT(_xlfn.CONCAT($CQ$1,MATCH(F301,$CP$7:$CP$100,0)+6+SUM(IF((F301=$CP$7:$CP$59)=TRUE,1,0))-1))),IF(OR($DW$4=2,$DW$4=3),INDIRECT(_xlfn.CONCAT($CU$1,MATCH(E301,$CT$7:$CT$100,0)+6)):INDIRECT(_xlfn.CONCAT($CU$1,MATCH(E301,$CT$7:$CT$100,0)+6+SUM(IF((E301=$CT$7:$CT$59)=TRUE,1,0))-1)),INDIRECT(_xlfn.CONCAT($CM$1,MATCH(E301,$CL$7:$CL$100,0)+6)):INDIRECT(_xlfn.CONCAT($CM$1,MATCH(E301,$CL$7:$CL$100,0)+6+SUM(IF((E301=$CL$7:$CL$59)=TRUE,1,0))-1))))*$S$3*IF(AND($DV$4=4,F301=0),1.1,1),1/TRANSPOSE(W301-INDIRECT(_xlfn.CONCAT($CI$1,MATCH(D301,$CH$7:$CH$100,0)+6)):INDIRECT(_xlfn.CONCAT($CI$1,MATCH(D301,$CH$7:$CH$100,0)+6+SUM(IF((D301=$CH$7:$CH$59)=TRUE,1,0))-1))*$R$3)),3)=1,1,0)),W301-INDIRECT(_xlfn.CONCAT($CI$1,MATCH(D301,$CH$7:$CH$100,0)+6)):INDIRECT(_xlfn.CONCAT($CI$1,MATCH(D301,$CH$7:$CH$100,0)+6+SUM(IF((D301=$CH$7:$CH$59)=TRUE,1,0))-1))*$R$3))/($S$3*$Q301),1,-1,TRUE)=0,"",_xlfn._xlws.SORT(TRANSPOSE(MMULT(MMULT(_xlfn.MUNIT(X301),IF(ROUND(MMULT(IF(E301=0,IF($DW$4=1,INDIRECT(_xlfn.CONCAT($CY$1,MATCH(F301,$CX$7:$CX$100,0)+6)):INDIRECT(_xlfn.CONCAT($CY$1,MATCH(F301,$CX$7:$CX$100,0)+6+SUM(IF((F301=$CX$7:$CX$59)=TRUE,1,0))-1)),INDIRECT(_xlfn.CONCAT($CQ$1,MATCH(F301,$CP$7:$CP$100,0)+6)):INDIRECT(_xlfn.CONCAT($CQ$1,MATCH(F301,$CP$7:$CP$100,0)+6+SUM(IF((F301=$CP$7:$CP$59)=TRUE,1,0))-1))),IF(OR($DW$4=2,$DW$4=3),INDIRECT(_xlfn.CONCAT($CU$1,MATCH(E301,$CT$7:$CT$100,0)+6)):INDIRECT(_xlfn.CONCAT($CU$1,MATCH(E301,$CT$7:$CT$100,0)+6+SUM(IF((E301=$CT$7:$CT$59)=TRUE,1,0))-1)),INDIRECT(_xlfn.CONCAT($CM$1,MATCH(E301,$CL$7:$CL$100,0)+6)):INDIRECT(_xlfn.CONCAT($CM$1,MATCH(E301,$CL$7:$CL$100,0)+6+SUM(IF((E301=$CL$7:$CL$59)=TRUE,1,0))-1))))*$S$3*IF(AND($DV$4=4,F301=0),1.1,1),1/TRANSPOSE(W301-INDIRECT(_xlfn.CONCAT($CI$1,MATCH(D301,$CH$7:$CH$100,0)+6)):INDIRECT(_xlfn.CONCAT($CI$1,MATCH(D301,$CH$7:$CH$100,0)+6+SUM(IF((D301=$CH$7:$CH$59)=TRUE,1,0))-1))*$R$3)),3)=1,1,0)),W301-INDIRECT(_xlfn.CONCAT($CI$1,MATCH(D301,$CH$7:$CH$100,0)+6)):INDIRECT(_xlfn.CONCAT($CI$1,MATCH(D301,$CH$7:$CH$100,0)+6+SUM(IF((D301=$CH$7:$CH$59)=TRUE,1,0))-1))*$R$3))/($S$3*$Q301),1,-1,TRUE)),1),"")</f>
        <v/>
      </c>
      <c r="AB301" s="65"/>
      <c r="AC301" s="65"/>
      <c r="AD301" s="65"/>
      <c r="AE301" s="65"/>
      <c r="AF301" s="65"/>
      <c r="AG301" s="65"/>
      <c r="AH301" s="65"/>
      <c r="AI301" s="6"/>
      <c r="AJ301" s="28" t="str">
        <f t="shared" ca="1" si="105"/>
        <v/>
      </c>
      <c r="AK301" s="29" t="str">
        <f t="shared" si="106"/>
        <v/>
      </c>
      <c r="AL301" s="29" t="str">
        <f t="shared" si="107"/>
        <v/>
      </c>
      <c r="AM301" s="29" t="str">
        <f t="shared" si="108"/>
        <v/>
      </c>
      <c r="AN301" s="112" t="str">
        <f t="shared" si="109"/>
        <v/>
      </c>
      <c r="AO301" s="28" t="str">
        <f t="shared" ca="1" si="96"/>
        <v/>
      </c>
      <c r="AP301" s="29" t="str">
        <f t="shared" si="97"/>
        <v/>
      </c>
      <c r="AQ301" s="29" t="str">
        <f t="shared" si="98"/>
        <v/>
      </c>
      <c r="AR301" s="29" t="str">
        <f t="shared" si="99"/>
        <v/>
      </c>
      <c r="AS301" s="30" t="str">
        <f t="shared" si="100"/>
        <v/>
      </c>
      <c r="AT301" s="6"/>
      <c r="AU301" s="20"/>
      <c r="AV301" s="20"/>
      <c r="AW301" s="44">
        <f t="shared" si="110"/>
        <v>12</v>
      </c>
      <c r="AX301" s="35" t="e">
        <f t="shared" si="111"/>
        <v>#N/A</v>
      </c>
      <c r="AY301" s="35" t="e" cm="1">
        <f t="array" ref="AY301">_xlfn.XMATCH(1,IF(IF((AU301=$DP$24:$EO$24)=TRUE,1,0)+IF((AV301=$DP$25:$EO$25)=TRUE,1,0)=2,1,0))</f>
        <v>#N/A</v>
      </c>
      <c r="AZ301" s="35" t="str" cm="1">
        <f t="array" aca="1" ref="AZ301:BD301" ca="1">AJ301:AN301</f>
        <v/>
      </c>
      <c r="BA301" s="35" t="str">
        <f ca="1"/>
        <v/>
      </c>
      <c r="BB301" s="35" t="str">
        <f ca="1"/>
        <v/>
      </c>
      <c r="BC301" s="35" t="str">
        <f ca="1"/>
        <v/>
      </c>
      <c r="BD301" s="35" t="str">
        <f ca="1"/>
        <v/>
      </c>
      <c r="BE301" s="35">
        <f t="shared" si="112"/>
        <v>0</v>
      </c>
      <c r="BF301" s="35" t="e" cm="1">
        <f t="array" ref="BF301">IF(AND(BE301=1,AX301&lt;&gt;1),VLOOKUP(E301,변환표준점수!$H$8:$O$60,_xlfn.XMATCH('표점 계산기'!$AU301,변환표준점수!$I$6:$O$6)+1,FALSE),IF(AND($E301=0,$DW$4=1),INDEX($CQ$7:$CQ$73,SUM(IF(AO301=$CY$7:$CY$59,ROW($A$1:$A$50),0))),IF(AND($E301&lt;&gt;0,$DW$4&lt;&gt;1),INDEX($CM$7:$CM$73,SUM(IF(AO301=$CU$7:$CU$59,ROW($A$1:$A$50),0))),AO301:AS301)))</f>
        <v>#N/A</v>
      </c>
      <c r="BG301" s="35"/>
      <c r="BH301" s="35"/>
      <c r="BI301" s="35"/>
      <c r="BJ301" s="35"/>
      <c r="BK301" s="35" t="e">
        <f>VLOOKUP(G301,변환표준점수!$X$8:$AM$16,_xlfn.XMATCH(AU301,변환표준점수!$Y$5:$AM$5)+IF(OR(AW301=6,AW301=7,AW301=10,AW301=11),IF(AX301=1,0,1),0)+1,FALSE)</f>
        <v>#N/A</v>
      </c>
      <c r="BL301" s="35" t="e">
        <f>VLOOKUP(H301,변환표준점수!$AO$8:$BE$16,_xlfn.XMATCH(AU301,변환표준점수!$AP$5:$BE$5)+IF(OR(AW301=3,AW301=6,AW301=8,AW301=9,AW301=10),IF(AX301=1,0,1),0)+1,FALSE)</f>
        <v>#N/A</v>
      </c>
      <c r="BM301" s="35" t="e">
        <f>IF(I301=0,VLOOKUP(K301,변환표준점수!$BU$8:$CF$62,'표점 계산기'!$AW301+1,FALSE),VLOOKUP(I301,변환표준점수!$BH$8:$BS$62,'표점 계산기'!$AW301+1,FALSE))</f>
        <v>#N/A</v>
      </c>
      <c r="BN301" s="35" t="e">
        <f>IF(J301=0,VLOOKUP(L301,변환표준점수!$BU$8:$CF$62,'표점 계산기'!$AW301+1,FALSE),VLOOKUP(J301,변환표준점수!$BH$8:$BS$62,'표점 계산기'!$AW301+1,FALSE))</f>
        <v>#N/A</v>
      </c>
      <c r="BO301" s="35" cm="1">
        <f t="array" ref="BO301">IF(M301=0,0,IF(OR(AW301=3,AW301=4),0,IF(AW301=1,INDEX($DI$7:$DI$15,SUM(IF(M301&lt;$DH$7:$DH$15=TRUE,1,0))+1),VLOOKUP(M301,변환표준점수!$BH$8:$BS$62,'표점 계산기'!AW301+1,FALSE))))</f>
        <v>0</v>
      </c>
      <c r="BP301" s="35" t="e" cm="1">
        <f t="array" ref="BP301">INDEX($DP$24:$EO$31,COLUMN(C296),$AY301)</f>
        <v>#N/A</v>
      </c>
      <c r="BQ301" s="35" t="e" cm="1">
        <f t="array" ref="BQ301">INDEX($DP$24:$EO$31,COLUMN(D296),$AY301)</f>
        <v>#N/A</v>
      </c>
      <c r="BR301" s="35" t="e" cm="1">
        <f t="array" ref="BR301">INDEX($DP$24:$EO$31,COLUMN(E296),$AY301)</f>
        <v>#N/A</v>
      </c>
      <c r="BS301" s="35" t="e" cm="1">
        <f t="array" ref="BS301">INDEX($DP$24:$EO$31,COLUMN(F296),$AY301)</f>
        <v>#N/A</v>
      </c>
      <c r="BT301" s="35" t="e" cm="1">
        <f t="array" ref="BT301">INDEX($DP$24:$EO$31,COLUMN(G296),$AY301)</f>
        <v>#N/A</v>
      </c>
      <c r="BU301" s="35" t="e" cm="1">
        <f t="array" ref="BU301">INDEX($DP$24:$EO$31,COLUMN(H296),$AY301)</f>
        <v>#N/A</v>
      </c>
      <c r="BV301" s="59" t="str" cm="1">
        <f t="array" aca="1" ref="BV301:BZ301" ca="1">IFERROR(ROUND(IF(IFERROR(BF301:BJ301/BF301:BJ301,0)=1,(IFERROR(AZ301:BD301*BP301,0)+IFERROR(BF301:BJ301*BQ301,0)+(SUM(BM301:BO301)-MIN(BM301:BO301))*BR301+BK301*BS301+BL301*BT301)*BU301+BK301*(1-BS301)+BL301*(1-BT301)+IF(AW301=1,BO301,0),""),2),"")</f>
        <v/>
      </c>
      <c r="BW301" s="48" t="str">
        <f ca="1"/>
        <v/>
      </c>
      <c r="BX301" s="48" t="str">
        <f ca="1"/>
        <v/>
      </c>
      <c r="BY301" s="48" t="str">
        <f ca="1"/>
        <v/>
      </c>
      <c r="BZ301" s="60" t="str">
        <f ca="1"/>
        <v/>
      </c>
      <c r="CA301" s="6"/>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6"/>
      <c r="DV301" s="6"/>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row>
    <row r="302" spans="1:162" x14ac:dyDescent="0.3">
      <c r="A302" s="5"/>
      <c r="B302" s="17" t="str">
        <f t="shared" si="94"/>
        <v/>
      </c>
      <c r="C302" s="23"/>
      <c r="D302" s="23"/>
      <c r="E302" s="23"/>
      <c r="F302" s="23"/>
      <c r="G302" s="23"/>
      <c r="H302" s="24"/>
      <c r="I302" s="24"/>
      <c r="J302" s="24"/>
      <c r="K302" s="24"/>
      <c r="L302" s="24"/>
      <c r="M302" s="24"/>
      <c r="N302" s="23"/>
      <c r="O302" s="24"/>
      <c r="P302" s="6"/>
      <c r="Q302" s="65">
        <f t="shared" si="95"/>
        <v>1</v>
      </c>
      <c r="R302" s="6" t="e">
        <f t="shared" si="101"/>
        <v>#N/A</v>
      </c>
      <c r="S302" s="6" t="e">
        <f t="shared" si="102"/>
        <v>#N/A</v>
      </c>
      <c r="T302" s="6" t="e">
        <f t="shared" si="103"/>
        <v>#N/A</v>
      </c>
      <c r="U302" s="6" t="e">
        <f t="shared" si="104"/>
        <v>#N/A</v>
      </c>
      <c r="V302" s="8" cm="1">
        <f t="array" ref="V302">IF(M302=0,0,IF(OR($DV$4=3,$DV$4=4),0,IF($DV$4=1,INDEX($DI$7:$DI$15,SUM(IF(M302&lt;$DH$7:$DH$15=TRUE,1,0))+1),VLOOKUP(M302,$DK$7:$DL$107,2,FALSE))))</f>
        <v>0</v>
      </c>
      <c r="W302" s="6" t="e">
        <f t="shared" si="93"/>
        <v>#N/A</v>
      </c>
      <c r="X302" s="65" cm="1">
        <f t="array" aca="1" ref="X302" ca="1">SUM(IF((IF(E302=0,INDIRECT(_xlfn.CONCAT($CQ$1,MATCH(F302,$CP$7:$CP$100,0)+6)):INDIRECT(_xlfn.CONCAT($CQ$1,MATCH(F302,$CP$7:$CP$100,0)+6+SUM(IF((F302=$CP$7:$CP$59)=TRUE,1,0))-1)),INDIRECT(_xlfn.CONCAT($CM$1,MATCH(E302,$CL$7:$CL$100,0)+6)):INDIRECT(_xlfn.CONCAT($CM$1,MATCH(E302,$CL$7:$CL$100,0)+6+SUM(IF((E302=$CL$7:$CL$59)=TRUE,1,0))-1)))*$S$3*$Q302)=0,0,1))</f>
        <v>2</v>
      </c>
      <c r="Y302" s="65" t="e" cm="1">
        <f t="array" aca="1" ref="Y302" ca="1">SUM(IF((TRANSPOSE(MMULT(MMULT(_xlfn.MUNIT(X302),IF(ROUND(MMULT(IF(E302=0,INDIRECT(_xlfn.CONCAT($CQ$1,MATCH(F302,$CP$7:$CP$100,0)+6)):INDIRECT(_xlfn.CONCAT($CQ$1,MATCH(F302,$CP$7:$CP$100,0)+6+SUM(IF((F302=$CP$7:$CP$59)=TRUE,1,0))-1)),INDIRECT(_xlfn.CONCAT($CM$1,MATCH(E302,$CL$7:$CL$100,0)+6)):INDIRECT(_xlfn.CONCAT($CM$1,MATCH(E302,$CL$7:$CL$100,0)+6+SUM(IF((E302=$CL$7:$CL$59)=TRUE,1,0))-1)))*$S$3*$Q302,1/TRANSPOSE(W302-INDIRECT(_xlfn.CONCAT($CI$1,MATCH(D302,$CH$7:$CH$100,0)+6)):INDIRECT(_xlfn.CONCAT($CI$1,MATCH(D302,$CH$7:$CH$100,0)+6+SUM(IF((D302=$CH$7:$CH$59)=TRUE,1,0))-1))*$R$3)),1)=1,1,0)),W302-INDIRECT(_xlfn.CONCAT($CI$1,MATCH(D302,$CH$7:$CH$100,0)+6)):INDIRECT(_xlfn.CONCAT($CI$1,MATCH(D302,$CH$7:$CH$100,0)+6+SUM(IF((D302=$CH$7:$CH$59)=TRUE,1,0))-1))*$R$3)))=0,0,1))</f>
        <v>#N/A</v>
      </c>
      <c r="Z302" s="65"/>
      <c r="AA302" s="65" t="str" cm="1">
        <f t="array" aca="1" ref="AA302" ca="1">IFERROR(ROUND(IF(_xlfn._xlws.SORT(TRANSPOSE(MMULT(MMULT(_xlfn.MUNIT(X302),IF(ROUND(MMULT(IF(E302=0,IF($DW$4=1,INDIRECT(_xlfn.CONCAT($CY$1,MATCH(F302,$CX$7:$CX$100,0)+6)):INDIRECT(_xlfn.CONCAT($CY$1,MATCH(F302,$CX$7:$CX$100,0)+6+SUM(IF((F302=$CX$7:$CX$59)=TRUE,1,0))-1)),INDIRECT(_xlfn.CONCAT($CQ$1,MATCH(F302,$CP$7:$CP$100,0)+6)):INDIRECT(_xlfn.CONCAT($CQ$1,MATCH(F302,$CP$7:$CP$100,0)+6+SUM(IF((F302=$CP$7:$CP$59)=TRUE,1,0))-1))),IF(OR($DW$4=2,$DW$4=3),INDIRECT(_xlfn.CONCAT($CU$1,MATCH(E302,$CT$7:$CT$100,0)+6)):INDIRECT(_xlfn.CONCAT($CU$1,MATCH(E302,$CT$7:$CT$100,0)+6+SUM(IF((E302=$CT$7:$CT$59)=TRUE,1,0))-1)),INDIRECT(_xlfn.CONCAT($CM$1,MATCH(E302,$CL$7:$CL$100,0)+6)):INDIRECT(_xlfn.CONCAT($CM$1,MATCH(E302,$CL$7:$CL$100,0)+6+SUM(IF((E302=$CL$7:$CL$59)=TRUE,1,0))-1))))*$S$3*IF(AND($DV$4=4,F302=0),1.1,1),1/TRANSPOSE(W302-INDIRECT(_xlfn.CONCAT($CI$1,MATCH(D302,$CH$7:$CH$100,0)+6)):INDIRECT(_xlfn.CONCAT($CI$1,MATCH(D302,$CH$7:$CH$100,0)+6+SUM(IF((D302=$CH$7:$CH$59)=TRUE,1,0))-1))*$R$3)),3)=1,1,0)),W302-INDIRECT(_xlfn.CONCAT($CI$1,MATCH(D302,$CH$7:$CH$100,0)+6)):INDIRECT(_xlfn.CONCAT($CI$1,MATCH(D302,$CH$7:$CH$100,0)+6+SUM(IF((D302=$CH$7:$CH$59)=TRUE,1,0))-1))*$R$3))/($S$3*$Q302),1,-1,TRUE)=0,"",_xlfn._xlws.SORT(TRANSPOSE(MMULT(MMULT(_xlfn.MUNIT(X302),IF(ROUND(MMULT(IF(E302=0,IF($DW$4=1,INDIRECT(_xlfn.CONCAT($CY$1,MATCH(F302,$CX$7:$CX$100,0)+6)):INDIRECT(_xlfn.CONCAT($CY$1,MATCH(F302,$CX$7:$CX$100,0)+6+SUM(IF((F302=$CX$7:$CX$59)=TRUE,1,0))-1)),INDIRECT(_xlfn.CONCAT($CQ$1,MATCH(F302,$CP$7:$CP$100,0)+6)):INDIRECT(_xlfn.CONCAT($CQ$1,MATCH(F302,$CP$7:$CP$100,0)+6+SUM(IF((F302=$CP$7:$CP$59)=TRUE,1,0))-1))),IF(OR($DW$4=2,$DW$4=3),INDIRECT(_xlfn.CONCAT($CU$1,MATCH(E302,$CT$7:$CT$100,0)+6)):INDIRECT(_xlfn.CONCAT($CU$1,MATCH(E302,$CT$7:$CT$100,0)+6+SUM(IF((E302=$CT$7:$CT$59)=TRUE,1,0))-1)),INDIRECT(_xlfn.CONCAT($CM$1,MATCH(E302,$CL$7:$CL$100,0)+6)):INDIRECT(_xlfn.CONCAT($CM$1,MATCH(E302,$CL$7:$CL$100,0)+6+SUM(IF((E302=$CL$7:$CL$59)=TRUE,1,0))-1))))*$S$3*IF(AND($DV$4=4,F302=0),1.1,1),1/TRANSPOSE(W302-INDIRECT(_xlfn.CONCAT($CI$1,MATCH(D302,$CH$7:$CH$100,0)+6)):INDIRECT(_xlfn.CONCAT($CI$1,MATCH(D302,$CH$7:$CH$100,0)+6+SUM(IF((D302=$CH$7:$CH$59)=TRUE,1,0))-1))*$R$3)),3)=1,1,0)),W302-INDIRECT(_xlfn.CONCAT($CI$1,MATCH(D302,$CH$7:$CH$100,0)+6)):INDIRECT(_xlfn.CONCAT($CI$1,MATCH(D302,$CH$7:$CH$100,0)+6+SUM(IF((D302=$CH$7:$CH$59)=TRUE,1,0))-1))*$R$3))/($S$3*$Q302),1,-1,TRUE)),1),"")</f>
        <v/>
      </c>
      <c r="AB302" s="65"/>
      <c r="AC302" s="65"/>
      <c r="AD302" s="65"/>
      <c r="AE302" s="65"/>
      <c r="AF302" s="65"/>
      <c r="AG302" s="65"/>
      <c r="AH302" s="65"/>
      <c r="AI302" s="6"/>
      <c r="AJ302" s="28" t="str">
        <f t="shared" ca="1" si="105"/>
        <v/>
      </c>
      <c r="AK302" s="29" t="str">
        <f t="shared" si="106"/>
        <v/>
      </c>
      <c r="AL302" s="29" t="str">
        <f t="shared" si="107"/>
        <v/>
      </c>
      <c r="AM302" s="29" t="str">
        <f t="shared" si="108"/>
        <v/>
      </c>
      <c r="AN302" s="112" t="str">
        <f t="shared" si="109"/>
        <v/>
      </c>
      <c r="AO302" s="28" t="str">
        <f t="shared" ca="1" si="96"/>
        <v/>
      </c>
      <c r="AP302" s="29" t="str">
        <f t="shared" si="97"/>
        <v/>
      </c>
      <c r="AQ302" s="29" t="str">
        <f t="shared" si="98"/>
        <v/>
      </c>
      <c r="AR302" s="29" t="str">
        <f t="shared" si="99"/>
        <v/>
      </c>
      <c r="AS302" s="30" t="str">
        <f t="shared" si="100"/>
        <v/>
      </c>
      <c r="AT302" s="6"/>
      <c r="AU302" s="20"/>
      <c r="AV302" s="20"/>
      <c r="AW302" s="44">
        <f t="shared" si="110"/>
        <v>12</v>
      </c>
      <c r="AX302" s="35" t="e">
        <f t="shared" si="111"/>
        <v>#N/A</v>
      </c>
      <c r="AY302" s="35" t="e" cm="1">
        <f t="array" ref="AY302">_xlfn.XMATCH(1,IF(IF((AU302=$DP$24:$EO$24)=TRUE,1,0)+IF((AV302=$DP$25:$EO$25)=TRUE,1,0)=2,1,0))</f>
        <v>#N/A</v>
      </c>
      <c r="AZ302" s="35" t="str" cm="1">
        <f t="array" aca="1" ref="AZ302:BD302" ca="1">AJ302:AN302</f>
        <v/>
      </c>
      <c r="BA302" s="35" t="str">
        <f ca="1"/>
        <v/>
      </c>
      <c r="BB302" s="35" t="str">
        <f ca="1"/>
        <v/>
      </c>
      <c r="BC302" s="35" t="str">
        <f ca="1"/>
        <v/>
      </c>
      <c r="BD302" s="35" t="str">
        <f ca="1"/>
        <v/>
      </c>
      <c r="BE302" s="35">
        <f t="shared" si="112"/>
        <v>0</v>
      </c>
      <c r="BF302" s="35" t="e" cm="1">
        <f t="array" ref="BF302">IF(AND(BE302=1,AX302&lt;&gt;1),VLOOKUP(E302,변환표준점수!$H$8:$O$60,_xlfn.XMATCH('표점 계산기'!$AU302,변환표준점수!$I$6:$O$6)+1,FALSE),IF(AND($E302=0,$DW$4=1),INDEX($CQ$7:$CQ$73,SUM(IF(AO302=$CY$7:$CY$59,ROW($A$1:$A$50),0))),IF(AND($E302&lt;&gt;0,$DW$4&lt;&gt;1),INDEX($CM$7:$CM$73,SUM(IF(AO302=$CU$7:$CU$59,ROW($A$1:$A$50),0))),AO302:AS302)))</f>
        <v>#N/A</v>
      </c>
      <c r="BG302" s="35"/>
      <c r="BH302" s="35"/>
      <c r="BI302" s="35"/>
      <c r="BJ302" s="35"/>
      <c r="BK302" s="35" t="e">
        <f>VLOOKUP(G302,변환표준점수!$X$8:$AM$16,_xlfn.XMATCH(AU302,변환표준점수!$Y$5:$AM$5)+IF(OR(AW302=6,AW302=7,AW302=10,AW302=11),IF(AX302=1,0,1),0)+1,FALSE)</f>
        <v>#N/A</v>
      </c>
      <c r="BL302" s="35" t="e">
        <f>VLOOKUP(H302,변환표준점수!$AO$8:$BE$16,_xlfn.XMATCH(AU302,변환표준점수!$AP$5:$BE$5)+IF(OR(AW302=3,AW302=6,AW302=8,AW302=9,AW302=10),IF(AX302=1,0,1),0)+1,FALSE)</f>
        <v>#N/A</v>
      </c>
      <c r="BM302" s="35" t="e">
        <f>IF(I302=0,VLOOKUP(K302,변환표준점수!$BU$8:$CF$62,'표점 계산기'!$AW302+1,FALSE),VLOOKUP(I302,변환표준점수!$BH$8:$BS$62,'표점 계산기'!$AW302+1,FALSE))</f>
        <v>#N/A</v>
      </c>
      <c r="BN302" s="35" t="e">
        <f>IF(J302=0,VLOOKUP(L302,변환표준점수!$BU$8:$CF$62,'표점 계산기'!$AW302+1,FALSE),VLOOKUP(J302,변환표준점수!$BH$8:$BS$62,'표점 계산기'!$AW302+1,FALSE))</f>
        <v>#N/A</v>
      </c>
      <c r="BO302" s="35" cm="1">
        <f t="array" ref="BO302">IF(M302=0,0,IF(OR(AW302=3,AW302=4),0,IF(AW302=1,INDEX($DI$7:$DI$15,SUM(IF(M302&lt;$DH$7:$DH$15=TRUE,1,0))+1),VLOOKUP(M302,변환표준점수!$BH$8:$BS$62,'표점 계산기'!AW302+1,FALSE))))</f>
        <v>0</v>
      </c>
      <c r="BP302" s="35" t="e" cm="1">
        <f t="array" ref="BP302">INDEX($DP$24:$EO$31,COLUMN(C297),$AY302)</f>
        <v>#N/A</v>
      </c>
      <c r="BQ302" s="35" t="e" cm="1">
        <f t="array" ref="BQ302">INDEX($DP$24:$EO$31,COLUMN(D297),$AY302)</f>
        <v>#N/A</v>
      </c>
      <c r="BR302" s="35" t="e" cm="1">
        <f t="array" ref="BR302">INDEX($DP$24:$EO$31,COLUMN(E297),$AY302)</f>
        <v>#N/A</v>
      </c>
      <c r="BS302" s="35" t="e" cm="1">
        <f t="array" ref="BS302">INDEX($DP$24:$EO$31,COLUMN(F297),$AY302)</f>
        <v>#N/A</v>
      </c>
      <c r="BT302" s="35" t="e" cm="1">
        <f t="array" ref="BT302">INDEX($DP$24:$EO$31,COLUMN(G297),$AY302)</f>
        <v>#N/A</v>
      </c>
      <c r="BU302" s="35" t="e" cm="1">
        <f t="array" ref="BU302">INDEX($DP$24:$EO$31,COLUMN(H297),$AY302)</f>
        <v>#N/A</v>
      </c>
      <c r="BV302" s="59" t="str" cm="1">
        <f t="array" aca="1" ref="BV302:BZ302" ca="1">IFERROR(ROUND(IF(IFERROR(BF302:BJ302/BF302:BJ302,0)=1,(IFERROR(AZ302:BD302*BP302,0)+IFERROR(BF302:BJ302*BQ302,0)+(SUM(BM302:BO302)-MIN(BM302:BO302))*BR302+BK302*BS302+BL302*BT302)*BU302+BK302*(1-BS302)+BL302*(1-BT302)+IF(AW302=1,BO302,0),""),2),"")</f>
        <v/>
      </c>
      <c r="BW302" s="48" t="str">
        <f ca="1"/>
        <v/>
      </c>
      <c r="BX302" s="48" t="str">
        <f ca="1"/>
        <v/>
      </c>
      <c r="BY302" s="48" t="str">
        <f ca="1"/>
        <v/>
      </c>
      <c r="BZ302" s="60" t="str">
        <f ca="1"/>
        <v/>
      </c>
      <c r="CA302" s="6"/>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6"/>
      <c r="DV302" s="6"/>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row>
    <row r="303" spans="1:162" x14ac:dyDescent="0.3">
      <c r="A303" s="5"/>
      <c r="B303" s="17" t="str">
        <f t="shared" si="94"/>
        <v/>
      </c>
      <c r="C303" s="23"/>
      <c r="D303" s="23"/>
      <c r="E303" s="23"/>
      <c r="F303" s="23"/>
      <c r="G303" s="23"/>
      <c r="H303" s="24"/>
      <c r="I303" s="24"/>
      <c r="J303" s="24"/>
      <c r="K303" s="24"/>
      <c r="L303" s="24"/>
      <c r="M303" s="24"/>
      <c r="N303" s="23"/>
      <c r="O303" s="24"/>
      <c r="P303" s="6"/>
      <c r="Q303" s="65">
        <f t="shared" si="95"/>
        <v>1</v>
      </c>
      <c r="R303" s="6" t="e">
        <f t="shared" si="101"/>
        <v>#N/A</v>
      </c>
      <c r="S303" s="6" t="e">
        <f t="shared" si="102"/>
        <v>#N/A</v>
      </c>
      <c r="T303" s="6" t="e">
        <f t="shared" si="103"/>
        <v>#N/A</v>
      </c>
      <c r="U303" s="6" t="e">
        <f t="shared" si="104"/>
        <v>#N/A</v>
      </c>
      <c r="V303" s="8" cm="1">
        <f t="array" ref="V303">IF(M303=0,0,IF(OR($DV$4=3,$DV$4=4),0,IF($DV$4=1,INDEX($DI$7:$DI$15,SUM(IF(M303&lt;$DH$7:$DH$15=TRUE,1,0))+1),VLOOKUP(M303,$DK$7:$DL$107,2,FALSE))))</f>
        <v>0</v>
      </c>
      <c r="W303" s="6" t="e">
        <f t="shared" si="93"/>
        <v>#N/A</v>
      </c>
      <c r="X303" s="65" cm="1">
        <f t="array" aca="1" ref="X303" ca="1">SUM(IF((IF(E303=0,INDIRECT(_xlfn.CONCAT($CQ$1,MATCH(F303,$CP$7:$CP$100,0)+6)):INDIRECT(_xlfn.CONCAT($CQ$1,MATCH(F303,$CP$7:$CP$100,0)+6+SUM(IF((F303=$CP$7:$CP$59)=TRUE,1,0))-1)),INDIRECT(_xlfn.CONCAT($CM$1,MATCH(E303,$CL$7:$CL$100,0)+6)):INDIRECT(_xlfn.CONCAT($CM$1,MATCH(E303,$CL$7:$CL$100,0)+6+SUM(IF((E303=$CL$7:$CL$59)=TRUE,1,0))-1)))*$S$3*$Q303)=0,0,1))</f>
        <v>2</v>
      </c>
      <c r="Y303" s="65" t="e" cm="1">
        <f t="array" aca="1" ref="Y303" ca="1">SUM(IF((TRANSPOSE(MMULT(MMULT(_xlfn.MUNIT(X303),IF(ROUND(MMULT(IF(E303=0,INDIRECT(_xlfn.CONCAT($CQ$1,MATCH(F303,$CP$7:$CP$100,0)+6)):INDIRECT(_xlfn.CONCAT($CQ$1,MATCH(F303,$CP$7:$CP$100,0)+6+SUM(IF((F303=$CP$7:$CP$59)=TRUE,1,0))-1)),INDIRECT(_xlfn.CONCAT($CM$1,MATCH(E303,$CL$7:$CL$100,0)+6)):INDIRECT(_xlfn.CONCAT($CM$1,MATCH(E303,$CL$7:$CL$100,0)+6+SUM(IF((E303=$CL$7:$CL$59)=TRUE,1,0))-1)))*$S$3*$Q303,1/TRANSPOSE(W303-INDIRECT(_xlfn.CONCAT($CI$1,MATCH(D303,$CH$7:$CH$100,0)+6)):INDIRECT(_xlfn.CONCAT($CI$1,MATCH(D303,$CH$7:$CH$100,0)+6+SUM(IF((D303=$CH$7:$CH$59)=TRUE,1,0))-1))*$R$3)),1)=1,1,0)),W303-INDIRECT(_xlfn.CONCAT($CI$1,MATCH(D303,$CH$7:$CH$100,0)+6)):INDIRECT(_xlfn.CONCAT($CI$1,MATCH(D303,$CH$7:$CH$100,0)+6+SUM(IF((D303=$CH$7:$CH$59)=TRUE,1,0))-1))*$R$3)))=0,0,1))</f>
        <v>#N/A</v>
      </c>
      <c r="Z303" s="65"/>
      <c r="AA303" s="65" t="str" cm="1">
        <f t="array" aca="1" ref="AA303" ca="1">IFERROR(ROUND(IF(_xlfn._xlws.SORT(TRANSPOSE(MMULT(MMULT(_xlfn.MUNIT(X303),IF(ROUND(MMULT(IF(E303=0,IF($DW$4=1,INDIRECT(_xlfn.CONCAT($CY$1,MATCH(F303,$CX$7:$CX$100,0)+6)):INDIRECT(_xlfn.CONCAT($CY$1,MATCH(F303,$CX$7:$CX$100,0)+6+SUM(IF((F303=$CX$7:$CX$59)=TRUE,1,0))-1)),INDIRECT(_xlfn.CONCAT($CQ$1,MATCH(F303,$CP$7:$CP$100,0)+6)):INDIRECT(_xlfn.CONCAT($CQ$1,MATCH(F303,$CP$7:$CP$100,0)+6+SUM(IF((F303=$CP$7:$CP$59)=TRUE,1,0))-1))),IF(OR($DW$4=2,$DW$4=3),INDIRECT(_xlfn.CONCAT($CU$1,MATCH(E303,$CT$7:$CT$100,0)+6)):INDIRECT(_xlfn.CONCAT($CU$1,MATCH(E303,$CT$7:$CT$100,0)+6+SUM(IF((E303=$CT$7:$CT$59)=TRUE,1,0))-1)),INDIRECT(_xlfn.CONCAT($CM$1,MATCH(E303,$CL$7:$CL$100,0)+6)):INDIRECT(_xlfn.CONCAT($CM$1,MATCH(E303,$CL$7:$CL$100,0)+6+SUM(IF((E303=$CL$7:$CL$59)=TRUE,1,0))-1))))*$S$3*IF(AND($DV$4=4,F303=0),1.1,1),1/TRANSPOSE(W303-INDIRECT(_xlfn.CONCAT($CI$1,MATCH(D303,$CH$7:$CH$100,0)+6)):INDIRECT(_xlfn.CONCAT($CI$1,MATCH(D303,$CH$7:$CH$100,0)+6+SUM(IF((D303=$CH$7:$CH$59)=TRUE,1,0))-1))*$R$3)),3)=1,1,0)),W303-INDIRECT(_xlfn.CONCAT($CI$1,MATCH(D303,$CH$7:$CH$100,0)+6)):INDIRECT(_xlfn.CONCAT($CI$1,MATCH(D303,$CH$7:$CH$100,0)+6+SUM(IF((D303=$CH$7:$CH$59)=TRUE,1,0))-1))*$R$3))/($S$3*$Q303),1,-1,TRUE)=0,"",_xlfn._xlws.SORT(TRANSPOSE(MMULT(MMULT(_xlfn.MUNIT(X303),IF(ROUND(MMULT(IF(E303=0,IF($DW$4=1,INDIRECT(_xlfn.CONCAT($CY$1,MATCH(F303,$CX$7:$CX$100,0)+6)):INDIRECT(_xlfn.CONCAT($CY$1,MATCH(F303,$CX$7:$CX$100,0)+6+SUM(IF((F303=$CX$7:$CX$59)=TRUE,1,0))-1)),INDIRECT(_xlfn.CONCAT($CQ$1,MATCH(F303,$CP$7:$CP$100,0)+6)):INDIRECT(_xlfn.CONCAT($CQ$1,MATCH(F303,$CP$7:$CP$100,0)+6+SUM(IF((F303=$CP$7:$CP$59)=TRUE,1,0))-1))),IF(OR($DW$4=2,$DW$4=3),INDIRECT(_xlfn.CONCAT($CU$1,MATCH(E303,$CT$7:$CT$100,0)+6)):INDIRECT(_xlfn.CONCAT($CU$1,MATCH(E303,$CT$7:$CT$100,0)+6+SUM(IF((E303=$CT$7:$CT$59)=TRUE,1,0))-1)),INDIRECT(_xlfn.CONCAT($CM$1,MATCH(E303,$CL$7:$CL$100,0)+6)):INDIRECT(_xlfn.CONCAT($CM$1,MATCH(E303,$CL$7:$CL$100,0)+6+SUM(IF((E303=$CL$7:$CL$59)=TRUE,1,0))-1))))*$S$3*IF(AND($DV$4=4,F303=0),1.1,1),1/TRANSPOSE(W303-INDIRECT(_xlfn.CONCAT($CI$1,MATCH(D303,$CH$7:$CH$100,0)+6)):INDIRECT(_xlfn.CONCAT($CI$1,MATCH(D303,$CH$7:$CH$100,0)+6+SUM(IF((D303=$CH$7:$CH$59)=TRUE,1,0))-1))*$R$3)),3)=1,1,0)),W303-INDIRECT(_xlfn.CONCAT($CI$1,MATCH(D303,$CH$7:$CH$100,0)+6)):INDIRECT(_xlfn.CONCAT($CI$1,MATCH(D303,$CH$7:$CH$100,0)+6+SUM(IF((D303=$CH$7:$CH$59)=TRUE,1,0))-1))*$R$3))/($S$3*$Q303),1,-1,TRUE)),1),"")</f>
        <v/>
      </c>
      <c r="AB303" s="65"/>
      <c r="AC303" s="65"/>
      <c r="AD303" s="65"/>
      <c r="AE303" s="65"/>
      <c r="AF303" s="65"/>
      <c r="AG303" s="65"/>
      <c r="AH303" s="65"/>
      <c r="AI303" s="6"/>
      <c r="AJ303" s="28" t="str">
        <f t="shared" ca="1" si="105"/>
        <v/>
      </c>
      <c r="AK303" s="29" t="str">
        <f t="shared" si="106"/>
        <v/>
      </c>
      <c r="AL303" s="29" t="str">
        <f t="shared" si="107"/>
        <v/>
      </c>
      <c r="AM303" s="29" t="str">
        <f t="shared" si="108"/>
        <v/>
      </c>
      <c r="AN303" s="112" t="str">
        <f t="shared" si="109"/>
        <v/>
      </c>
      <c r="AO303" s="28" t="str">
        <f t="shared" ca="1" si="96"/>
        <v/>
      </c>
      <c r="AP303" s="29" t="str">
        <f t="shared" si="97"/>
        <v/>
      </c>
      <c r="AQ303" s="29" t="str">
        <f t="shared" si="98"/>
        <v/>
      </c>
      <c r="AR303" s="29" t="str">
        <f t="shared" si="99"/>
        <v/>
      </c>
      <c r="AS303" s="30" t="str">
        <f t="shared" si="100"/>
        <v/>
      </c>
      <c r="AT303" s="6"/>
      <c r="AU303" s="20"/>
      <c r="AV303" s="20"/>
      <c r="AW303" s="44">
        <f t="shared" si="110"/>
        <v>12</v>
      </c>
      <c r="AX303" s="35" t="e">
        <f t="shared" si="111"/>
        <v>#N/A</v>
      </c>
      <c r="AY303" s="35" t="e" cm="1">
        <f t="array" ref="AY303">_xlfn.XMATCH(1,IF(IF((AU303=$DP$24:$EO$24)=TRUE,1,0)+IF((AV303=$DP$25:$EO$25)=TRUE,1,0)=2,1,0))</f>
        <v>#N/A</v>
      </c>
      <c r="AZ303" s="35" t="str" cm="1">
        <f t="array" aca="1" ref="AZ303:BD303" ca="1">AJ303:AN303</f>
        <v/>
      </c>
      <c r="BA303" s="35" t="str">
        <f ca="1"/>
        <v/>
      </c>
      <c r="BB303" s="35" t="str">
        <f ca="1"/>
        <v/>
      </c>
      <c r="BC303" s="35" t="str">
        <f ca="1"/>
        <v/>
      </c>
      <c r="BD303" s="35" t="str">
        <f ca="1"/>
        <v/>
      </c>
      <c r="BE303" s="35">
        <f t="shared" si="112"/>
        <v>0</v>
      </c>
      <c r="BF303" s="35" t="e" cm="1">
        <f t="array" ref="BF303">IF(AND(BE303=1,AX303&lt;&gt;1),VLOOKUP(E303,변환표준점수!$H$8:$O$60,_xlfn.XMATCH('표점 계산기'!$AU303,변환표준점수!$I$6:$O$6)+1,FALSE),IF(AND($E303=0,$DW$4=1),INDEX($CQ$7:$CQ$73,SUM(IF(AO303=$CY$7:$CY$59,ROW($A$1:$A$50),0))),IF(AND($E303&lt;&gt;0,$DW$4&lt;&gt;1),INDEX($CM$7:$CM$73,SUM(IF(AO303=$CU$7:$CU$59,ROW($A$1:$A$50),0))),AO303:AS303)))</f>
        <v>#N/A</v>
      </c>
      <c r="BG303" s="35"/>
      <c r="BH303" s="35"/>
      <c r="BI303" s="35"/>
      <c r="BJ303" s="35"/>
      <c r="BK303" s="35" t="e">
        <f>VLOOKUP(G303,변환표준점수!$X$8:$AM$16,_xlfn.XMATCH(AU303,변환표준점수!$Y$5:$AM$5)+IF(OR(AW303=6,AW303=7,AW303=10,AW303=11),IF(AX303=1,0,1),0)+1,FALSE)</f>
        <v>#N/A</v>
      </c>
      <c r="BL303" s="35" t="e">
        <f>VLOOKUP(H303,변환표준점수!$AO$8:$BE$16,_xlfn.XMATCH(AU303,변환표준점수!$AP$5:$BE$5)+IF(OR(AW303=3,AW303=6,AW303=8,AW303=9,AW303=10),IF(AX303=1,0,1),0)+1,FALSE)</f>
        <v>#N/A</v>
      </c>
      <c r="BM303" s="35" t="e">
        <f>IF(I303=0,VLOOKUP(K303,변환표준점수!$BU$8:$CF$62,'표점 계산기'!$AW303+1,FALSE),VLOOKUP(I303,변환표준점수!$BH$8:$BS$62,'표점 계산기'!$AW303+1,FALSE))</f>
        <v>#N/A</v>
      </c>
      <c r="BN303" s="35" t="e">
        <f>IF(J303=0,VLOOKUP(L303,변환표준점수!$BU$8:$CF$62,'표점 계산기'!$AW303+1,FALSE),VLOOKUP(J303,변환표준점수!$BH$8:$BS$62,'표점 계산기'!$AW303+1,FALSE))</f>
        <v>#N/A</v>
      </c>
      <c r="BO303" s="35" cm="1">
        <f t="array" ref="BO303">IF(M303=0,0,IF(OR(AW303=3,AW303=4),0,IF(AW303=1,INDEX($DI$7:$DI$15,SUM(IF(M303&lt;$DH$7:$DH$15=TRUE,1,0))+1),VLOOKUP(M303,변환표준점수!$BH$8:$BS$62,'표점 계산기'!AW303+1,FALSE))))</f>
        <v>0</v>
      </c>
      <c r="BP303" s="35" t="e" cm="1">
        <f t="array" ref="BP303">INDEX($DP$24:$EO$31,COLUMN(C298),$AY303)</f>
        <v>#N/A</v>
      </c>
      <c r="BQ303" s="35" t="e" cm="1">
        <f t="array" ref="BQ303">INDEX($DP$24:$EO$31,COLUMN(D298),$AY303)</f>
        <v>#N/A</v>
      </c>
      <c r="BR303" s="35" t="e" cm="1">
        <f t="array" ref="BR303">INDEX($DP$24:$EO$31,COLUMN(E298),$AY303)</f>
        <v>#N/A</v>
      </c>
      <c r="BS303" s="35" t="e" cm="1">
        <f t="array" ref="BS303">INDEX($DP$24:$EO$31,COLUMN(F298),$AY303)</f>
        <v>#N/A</v>
      </c>
      <c r="BT303" s="35" t="e" cm="1">
        <f t="array" ref="BT303">INDEX($DP$24:$EO$31,COLUMN(G298),$AY303)</f>
        <v>#N/A</v>
      </c>
      <c r="BU303" s="35" t="e" cm="1">
        <f t="array" ref="BU303">INDEX($DP$24:$EO$31,COLUMN(H298),$AY303)</f>
        <v>#N/A</v>
      </c>
      <c r="BV303" s="59" t="str" cm="1">
        <f t="array" aca="1" ref="BV303:BZ303" ca="1">IFERROR(ROUND(IF(IFERROR(BF303:BJ303/BF303:BJ303,0)=1,(IFERROR(AZ303:BD303*BP303,0)+IFERROR(BF303:BJ303*BQ303,0)+(SUM(BM303:BO303)-MIN(BM303:BO303))*BR303+BK303*BS303+BL303*BT303)*BU303+BK303*(1-BS303)+BL303*(1-BT303)+IF(AW303=1,BO303,0),""),2),"")</f>
        <v/>
      </c>
      <c r="BW303" s="48" t="str">
        <f ca="1"/>
        <v/>
      </c>
      <c r="BX303" s="48" t="str">
        <f ca="1"/>
        <v/>
      </c>
      <c r="BY303" s="48" t="str">
        <f ca="1"/>
        <v/>
      </c>
      <c r="BZ303" s="60" t="str">
        <f ca="1"/>
        <v/>
      </c>
      <c r="CA303" s="6"/>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6"/>
      <c r="DV303" s="6"/>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row>
    <row r="304" spans="1:162" x14ac:dyDescent="0.3">
      <c r="A304" s="5"/>
      <c r="B304" s="17" t="str">
        <f t="shared" si="94"/>
        <v/>
      </c>
      <c r="C304" s="23"/>
      <c r="D304" s="23"/>
      <c r="E304" s="23"/>
      <c r="F304" s="23"/>
      <c r="G304" s="23"/>
      <c r="H304" s="24"/>
      <c r="I304" s="24"/>
      <c r="J304" s="24"/>
      <c r="K304" s="24"/>
      <c r="L304" s="24"/>
      <c r="M304" s="24"/>
      <c r="N304" s="23"/>
      <c r="O304" s="24"/>
      <c r="P304" s="6"/>
      <c r="Q304" s="65">
        <f t="shared" si="95"/>
        <v>1</v>
      </c>
      <c r="R304" s="6" t="e">
        <f t="shared" si="101"/>
        <v>#N/A</v>
      </c>
      <c r="S304" s="6" t="e">
        <f t="shared" si="102"/>
        <v>#N/A</v>
      </c>
      <c r="T304" s="6" t="e">
        <f t="shared" si="103"/>
        <v>#N/A</v>
      </c>
      <c r="U304" s="6" t="e">
        <f t="shared" si="104"/>
        <v>#N/A</v>
      </c>
      <c r="V304" s="8" cm="1">
        <f t="array" ref="V304">IF(M304=0,0,IF(OR($DV$4=3,$DV$4=4),0,IF($DV$4=1,INDEX($DI$7:$DI$15,SUM(IF(M304&lt;$DH$7:$DH$15=TRUE,1,0))+1),VLOOKUP(M304,$DK$7:$DL$107,2,FALSE))))</f>
        <v>0</v>
      </c>
      <c r="W304" s="6" t="e">
        <f t="shared" si="93"/>
        <v>#N/A</v>
      </c>
      <c r="X304" s="65" cm="1">
        <f t="array" aca="1" ref="X304" ca="1">SUM(IF((IF(E304=0,INDIRECT(_xlfn.CONCAT($CQ$1,MATCH(F304,$CP$7:$CP$100,0)+6)):INDIRECT(_xlfn.CONCAT($CQ$1,MATCH(F304,$CP$7:$CP$100,0)+6+SUM(IF((F304=$CP$7:$CP$59)=TRUE,1,0))-1)),INDIRECT(_xlfn.CONCAT($CM$1,MATCH(E304,$CL$7:$CL$100,0)+6)):INDIRECT(_xlfn.CONCAT($CM$1,MATCH(E304,$CL$7:$CL$100,0)+6+SUM(IF((E304=$CL$7:$CL$59)=TRUE,1,0))-1)))*$S$3*$Q304)=0,0,1))</f>
        <v>2</v>
      </c>
      <c r="Y304" s="65" t="e" cm="1">
        <f t="array" aca="1" ref="Y304" ca="1">SUM(IF((TRANSPOSE(MMULT(MMULT(_xlfn.MUNIT(X304),IF(ROUND(MMULT(IF(E304=0,INDIRECT(_xlfn.CONCAT($CQ$1,MATCH(F304,$CP$7:$CP$100,0)+6)):INDIRECT(_xlfn.CONCAT($CQ$1,MATCH(F304,$CP$7:$CP$100,0)+6+SUM(IF((F304=$CP$7:$CP$59)=TRUE,1,0))-1)),INDIRECT(_xlfn.CONCAT($CM$1,MATCH(E304,$CL$7:$CL$100,0)+6)):INDIRECT(_xlfn.CONCAT($CM$1,MATCH(E304,$CL$7:$CL$100,0)+6+SUM(IF((E304=$CL$7:$CL$59)=TRUE,1,0))-1)))*$S$3*$Q304,1/TRANSPOSE(W304-INDIRECT(_xlfn.CONCAT($CI$1,MATCH(D304,$CH$7:$CH$100,0)+6)):INDIRECT(_xlfn.CONCAT($CI$1,MATCH(D304,$CH$7:$CH$100,0)+6+SUM(IF((D304=$CH$7:$CH$59)=TRUE,1,0))-1))*$R$3)),1)=1,1,0)),W304-INDIRECT(_xlfn.CONCAT($CI$1,MATCH(D304,$CH$7:$CH$100,0)+6)):INDIRECT(_xlfn.CONCAT($CI$1,MATCH(D304,$CH$7:$CH$100,0)+6+SUM(IF((D304=$CH$7:$CH$59)=TRUE,1,0))-1))*$R$3)))=0,0,1))</f>
        <v>#N/A</v>
      </c>
      <c r="Z304" s="65"/>
      <c r="AA304" s="65" t="str" cm="1">
        <f t="array" aca="1" ref="AA304" ca="1">IFERROR(ROUND(IF(_xlfn._xlws.SORT(TRANSPOSE(MMULT(MMULT(_xlfn.MUNIT(X304),IF(ROUND(MMULT(IF(E304=0,IF($DW$4=1,INDIRECT(_xlfn.CONCAT($CY$1,MATCH(F304,$CX$7:$CX$100,0)+6)):INDIRECT(_xlfn.CONCAT($CY$1,MATCH(F304,$CX$7:$CX$100,0)+6+SUM(IF((F304=$CX$7:$CX$59)=TRUE,1,0))-1)),INDIRECT(_xlfn.CONCAT($CQ$1,MATCH(F304,$CP$7:$CP$100,0)+6)):INDIRECT(_xlfn.CONCAT($CQ$1,MATCH(F304,$CP$7:$CP$100,0)+6+SUM(IF((F304=$CP$7:$CP$59)=TRUE,1,0))-1))),IF(OR($DW$4=2,$DW$4=3),INDIRECT(_xlfn.CONCAT($CU$1,MATCH(E304,$CT$7:$CT$100,0)+6)):INDIRECT(_xlfn.CONCAT($CU$1,MATCH(E304,$CT$7:$CT$100,0)+6+SUM(IF((E304=$CT$7:$CT$59)=TRUE,1,0))-1)),INDIRECT(_xlfn.CONCAT($CM$1,MATCH(E304,$CL$7:$CL$100,0)+6)):INDIRECT(_xlfn.CONCAT($CM$1,MATCH(E304,$CL$7:$CL$100,0)+6+SUM(IF((E304=$CL$7:$CL$59)=TRUE,1,0))-1))))*$S$3*IF(AND($DV$4=4,F304=0),1.1,1),1/TRANSPOSE(W304-INDIRECT(_xlfn.CONCAT($CI$1,MATCH(D304,$CH$7:$CH$100,0)+6)):INDIRECT(_xlfn.CONCAT($CI$1,MATCH(D304,$CH$7:$CH$100,0)+6+SUM(IF((D304=$CH$7:$CH$59)=TRUE,1,0))-1))*$R$3)),3)=1,1,0)),W304-INDIRECT(_xlfn.CONCAT($CI$1,MATCH(D304,$CH$7:$CH$100,0)+6)):INDIRECT(_xlfn.CONCAT($CI$1,MATCH(D304,$CH$7:$CH$100,0)+6+SUM(IF((D304=$CH$7:$CH$59)=TRUE,1,0))-1))*$R$3))/($S$3*$Q304),1,-1,TRUE)=0,"",_xlfn._xlws.SORT(TRANSPOSE(MMULT(MMULT(_xlfn.MUNIT(X304),IF(ROUND(MMULT(IF(E304=0,IF($DW$4=1,INDIRECT(_xlfn.CONCAT($CY$1,MATCH(F304,$CX$7:$CX$100,0)+6)):INDIRECT(_xlfn.CONCAT($CY$1,MATCH(F304,$CX$7:$CX$100,0)+6+SUM(IF((F304=$CX$7:$CX$59)=TRUE,1,0))-1)),INDIRECT(_xlfn.CONCAT($CQ$1,MATCH(F304,$CP$7:$CP$100,0)+6)):INDIRECT(_xlfn.CONCAT($CQ$1,MATCH(F304,$CP$7:$CP$100,0)+6+SUM(IF((F304=$CP$7:$CP$59)=TRUE,1,0))-1))),IF(OR($DW$4=2,$DW$4=3),INDIRECT(_xlfn.CONCAT($CU$1,MATCH(E304,$CT$7:$CT$100,0)+6)):INDIRECT(_xlfn.CONCAT($CU$1,MATCH(E304,$CT$7:$CT$100,0)+6+SUM(IF((E304=$CT$7:$CT$59)=TRUE,1,0))-1)),INDIRECT(_xlfn.CONCAT($CM$1,MATCH(E304,$CL$7:$CL$100,0)+6)):INDIRECT(_xlfn.CONCAT($CM$1,MATCH(E304,$CL$7:$CL$100,0)+6+SUM(IF((E304=$CL$7:$CL$59)=TRUE,1,0))-1))))*$S$3*IF(AND($DV$4=4,F304=0),1.1,1),1/TRANSPOSE(W304-INDIRECT(_xlfn.CONCAT($CI$1,MATCH(D304,$CH$7:$CH$100,0)+6)):INDIRECT(_xlfn.CONCAT($CI$1,MATCH(D304,$CH$7:$CH$100,0)+6+SUM(IF((D304=$CH$7:$CH$59)=TRUE,1,0))-1))*$R$3)),3)=1,1,0)),W304-INDIRECT(_xlfn.CONCAT($CI$1,MATCH(D304,$CH$7:$CH$100,0)+6)):INDIRECT(_xlfn.CONCAT($CI$1,MATCH(D304,$CH$7:$CH$100,0)+6+SUM(IF((D304=$CH$7:$CH$59)=TRUE,1,0))-1))*$R$3))/($S$3*$Q304),1,-1,TRUE)),1),"")</f>
        <v/>
      </c>
      <c r="AB304" s="65"/>
      <c r="AC304" s="65"/>
      <c r="AD304" s="65"/>
      <c r="AE304" s="65"/>
      <c r="AF304" s="65"/>
      <c r="AG304" s="65"/>
      <c r="AH304" s="65"/>
      <c r="AI304" s="6"/>
      <c r="AJ304" s="28" t="str">
        <f t="shared" ca="1" si="105"/>
        <v/>
      </c>
      <c r="AK304" s="29" t="str">
        <f t="shared" si="106"/>
        <v/>
      </c>
      <c r="AL304" s="29" t="str">
        <f t="shared" si="107"/>
        <v/>
      </c>
      <c r="AM304" s="29" t="str">
        <f t="shared" si="108"/>
        <v/>
      </c>
      <c r="AN304" s="112" t="str">
        <f t="shared" si="109"/>
        <v/>
      </c>
      <c r="AO304" s="28" t="str">
        <f t="shared" ca="1" si="96"/>
        <v/>
      </c>
      <c r="AP304" s="29" t="str">
        <f t="shared" si="97"/>
        <v/>
      </c>
      <c r="AQ304" s="29" t="str">
        <f t="shared" si="98"/>
        <v/>
      </c>
      <c r="AR304" s="29" t="str">
        <f t="shared" si="99"/>
        <v/>
      </c>
      <c r="AS304" s="30" t="str">
        <f t="shared" si="100"/>
        <v/>
      </c>
      <c r="AT304" s="6"/>
      <c r="AU304" s="20"/>
      <c r="AV304" s="20"/>
      <c r="AW304" s="44">
        <f t="shared" si="110"/>
        <v>12</v>
      </c>
      <c r="AX304" s="35" t="e">
        <f t="shared" si="111"/>
        <v>#N/A</v>
      </c>
      <c r="AY304" s="35" t="e" cm="1">
        <f t="array" ref="AY304">_xlfn.XMATCH(1,IF(IF((AU304=$DP$24:$EO$24)=TRUE,1,0)+IF((AV304=$DP$25:$EO$25)=TRUE,1,0)=2,1,0))</f>
        <v>#N/A</v>
      </c>
      <c r="AZ304" s="35" t="str" cm="1">
        <f t="array" aca="1" ref="AZ304:BD304" ca="1">AJ304:AN304</f>
        <v/>
      </c>
      <c r="BA304" s="35" t="str">
        <f ca="1"/>
        <v/>
      </c>
      <c r="BB304" s="35" t="str">
        <f ca="1"/>
        <v/>
      </c>
      <c r="BC304" s="35" t="str">
        <f ca="1"/>
        <v/>
      </c>
      <c r="BD304" s="35" t="str">
        <f ca="1"/>
        <v/>
      </c>
      <c r="BE304" s="35">
        <f t="shared" si="112"/>
        <v>0</v>
      </c>
      <c r="BF304" s="35" t="e" cm="1">
        <f t="array" ref="BF304">IF(AND(BE304=1,AX304&lt;&gt;1),VLOOKUP(E304,변환표준점수!$H$8:$O$60,_xlfn.XMATCH('표점 계산기'!$AU304,변환표준점수!$I$6:$O$6)+1,FALSE),IF(AND($E304=0,$DW$4=1),INDEX($CQ$7:$CQ$73,SUM(IF(AO304=$CY$7:$CY$59,ROW($A$1:$A$50),0))),IF(AND($E304&lt;&gt;0,$DW$4&lt;&gt;1),INDEX($CM$7:$CM$73,SUM(IF(AO304=$CU$7:$CU$59,ROW($A$1:$A$50),0))),AO304:AS304)))</f>
        <v>#N/A</v>
      </c>
      <c r="BG304" s="35"/>
      <c r="BH304" s="35"/>
      <c r="BI304" s="35"/>
      <c r="BJ304" s="35"/>
      <c r="BK304" s="35" t="e">
        <f>VLOOKUP(G304,변환표준점수!$X$8:$AM$16,_xlfn.XMATCH(AU304,변환표준점수!$Y$5:$AM$5)+IF(OR(AW304=6,AW304=7,AW304=10,AW304=11),IF(AX304=1,0,1),0)+1,FALSE)</f>
        <v>#N/A</v>
      </c>
      <c r="BL304" s="35" t="e">
        <f>VLOOKUP(H304,변환표준점수!$AO$8:$BE$16,_xlfn.XMATCH(AU304,변환표준점수!$AP$5:$BE$5)+IF(OR(AW304=3,AW304=6,AW304=8,AW304=9,AW304=10),IF(AX304=1,0,1),0)+1,FALSE)</f>
        <v>#N/A</v>
      </c>
      <c r="BM304" s="35" t="e">
        <f>IF(I304=0,VLOOKUP(K304,변환표준점수!$BU$8:$CF$62,'표점 계산기'!$AW304+1,FALSE),VLOOKUP(I304,변환표준점수!$BH$8:$BS$62,'표점 계산기'!$AW304+1,FALSE))</f>
        <v>#N/A</v>
      </c>
      <c r="BN304" s="35" t="e">
        <f>IF(J304=0,VLOOKUP(L304,변환표준점수!$BU$8:$CF$62,'표점 계산기'!$AW304+1,FALSE),VLOOKUP(J304,변환표준점수!$BH$8:$BS$62,'표점 계산기'!$AW304+1,FALSE))</f>
        <v>#N/A</v>
      </c>
      <c r="BO304" s="35" cm="1">
        <f t="array" ref="BO304">IF(M304=0,0,IF(OR(AW304=3,AW304=4),0,IF(AW304=1,INDEX($DI$7:$DI$15,SUM(IF(M304&lt;$DH$7:$DH$15=TRUE,1,0))+1),VLOOKUP(M304,변환표준점수!$BH$8:$BS$62,'표점 계산기'!AW304+1,FALSE))))</f>
        <v>0</v>
      </c>
      <c r="BP304" s="35" t="e" cm="1">
        <f t="array" ref="BP304">INDEX($DP$24:$EO$31,COLUMN(C299),$AY304)</f>
        <v>#N/A</v>
      </c>
      <c r="BQ304" s="35" t="e" cm="1">
        <f t="array" ref="BQ304">INDEX($DP$24:$EO$31,COLUMN(D299),$AY304)</f>
        <v>#N/A</v>
      </c>
      <c r="BR304" s="35" t="e" cm="1">
        <f t="array" ref="BR304">INDEX($DP$24:$EO$31,COLUMN(E299),$AY304)</f>
        <v>#N/A</v>
      </c>
      <c r="BS304" s="35" t="e" cm="1">
        <f t="array" ref="BS304">INDEX($DP$24:$EO$31,COLUMN(F299),$AY304)</f>
        <v>#N/A</v>
      </c>
      <c r="BT304" s="35" t="e" cm="1">
        <f t="array" ref="BT304">INDEX($DP$24:$EO$31,COLUMN(G299),$AY304)</f>
        <v>#N/A</v>
      </c>
      <c r="BU304" s="35" t="e" cm="1">
        <f t="array" ref="BU304">INDEX($DP$24:$EO$31,COLUMN(H299),$AY304)</f>
        <v>#N/A</v>
      </c>
      <c r="BV304" s="59" t="str" cm="1">
        <f t="array" aca="1" ref="BV304:BZ304" ca="1">IFERROR(ROUND(IF(IFERROR(BF304:BJ304/BF304:BJ304,0)=1,(IFERROR(AZ304:BD304*BP304,0)+IFERROR(BF304:BJ304*BQ304,0)+(SUM(BM304:BO304)-MIN(BM304:BO304))*BR304+BK304*BS304+BL304*BT304)*BU304+BK304*(1-BS304)+BL304*(1-BT304)+IF(AW304=1,BO304,0),""),2),"")</f>
        <v/>
      </c>
      <c r="BW304" s="48" t="str">
        <f ca="1"/>
        <v/>
      </c>
      <c r="BX304" s="48" t="str">
        <f ca="1"/>
        <v/>
      </c>
      <c r="BY304" s="48" t="str">
        <f ca="1"/>
        <v/>
      </c>
      <c r="BZ304" s="60" t="str">
        <f ca="1"/>
        <v/>
      </c>
      <c r="CA304" s="6"/>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6"/>
      <c r="DV304" s="6"/>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row>
    <row r="305" spans="1:162" x14ac:dyDescent="0.3">
      <c r="A305" s="5"/>
      <c r="B305" s="17" t="str">
        <f t="shared" si="94"/>
        <v/>
      </c>
      <c r="C305" s="23"/>
      <c r="D305" s="23"/>
      <c r="E305" s="23"/>
      <c r="F305" s="23"/>
      <c r="G305" s="23"/>
      <c r="H305" s="24"/>
      <c r="I305" s="24"/>
      <c r="J305" s="24"/>
      <c r="K305" s="24"/>
      <c r="L305" s="24"/>
      <c r="M305" s="24"/>
      <c r="N305" s="23"/>
      <c r="O305" s="24"/>
      <c r="P305" s="6"/>
      <c r="Q305" s="65">
        <f t="shared" si="95"/>
        <v>1</v>
      </c>
      <c r="R305" s="6" t="e">
        <f t="shared" si="101"/>
        <v>#N/A</v>
      </c>
      <c r="S305" s="6" t="e">
        <f t="shared" si="102"/>
        <v>#N/A</v>
      </c>
      <c r="T305" s="6" t="e">
        <f t="shared" si="103"/>
        <v>#N/A</v>
      </c>
      <c r="U305" s="6" t="e">
        <f t="shared" si="104"/>
        <v>#N/A</v>
      </c>
      <c r="V305" s="8" cm="1">
        <f t="array" ref="V305">IF(M305=0,0,IF(OR($DV$4=3,$DV$4=4),0,IF($DV$4=1,INDEX($DI$7:$DI$15,SUM(IF(M305&lt;$DH$7:$DH$15=TRUE,1,0))+1),VLOOKUP(M305,$DK$7:$DL$107,2,FALSE))))</f>
        <v>0</v>
      </c>
      <c r="W305" s="6" t="e">
        <f t="shared" si="93"/>
        <v>#N/A</v>
      </c>
      <c r="X305" s="65" cm="1">
        <f t="array" aca="1" ref="X305" ca="1">SUM(IF((IF(E305=0,INDIRECT(_xlfn.CONCAT($CQ$1,MATCH(F305,$CP$7:$CP$100,0)+6)):INDIRECT(_xlfn.CONCAT($CQ$1,MATCH(F305,$CP$7:$CP$100,0)+6+SUM(IF((F305=$CP$7:$CP$59)=TRUE,1,0))-1)),INDIRECT(_xlfn.CONCAT($CM$1,MATCH(E305,$CL$7:$CL$100,0)+6)):INDIRECT(_xlfn.CONCAT($CM$1,MATCH(E305,$CL$7:$CL$100,0)+6+SUM(IF((E305=$CL$7:$CL$59)=TRUE,1,0))-1)))*$S$3*$Q305)=0,0,1))</f>
        <v>2</v>
      </c>
      <c r="Y305" s="65" t="e" cm="1">
        <f t="array" aca="1" ref="Y305" ca="1">SUM(IF((TRANSPOSE(MMULT(MMULT(_xlfn.MUNIT(X305),IF(ROUND(MMULT(IF(E305=0,INDIRECT(_xlfn.CONCAT($CQ$1,MATCH(F305,$CP$7:$CP$100,0)+6)):INDIRECT(_xlfn.CONCAT($CQ$1,MATCH(F305,$CP$7:$CP$100,0)+6+SUM(IF((F305=$CP$7:$CP$59)=TRUE,1,0))-1)),INDIRECT(_xlfn.CONCAT($CM$1,MATCH(E305,$CL$7:$CL$100,0)+6)):INDIRECT(_xlfn.CONCAT($CM$1,MATCH(E305,$CL$7:$CL$100,0)+6+SUM(IF((E305=$CL$7:$CL$59)=TRUE,1,0))-1)))*$S$3*$Q305,1/TRANSPOSE(W305-INDIRECT(_xlfn.CONCAT($CI$1,MATCH(D305,$CH$7:$CH$100,0)+6)):INDIRECT(_xlfn.CONCAT($CI$1,MATCH(D305,$CH$7:$CH$100,0)+6+SUM(IF((D305=$CH$7:$CH$59)=TRUE,1,0))-1))*$R$3)),1)=1,1,0)),W305-INDIRECT(_xlfn.CONCAT($CI$1,MATCH(D305,$CH$7:$CH$100,0)+6)):INDIRECT(_xlfn.CONCAT($CI$1,MATCH(D305,$CH$7:$CH$100,0)+6+SUM(IF((D305=$CH$7:$CH$59)=TRUE,1,0))-1))*$R$3)))=0,0,1))</f>
        <v>#N/A</v>
      </c>
      <c r="Z305" s="65"/>
      <c r="AA305" s="65" t="str" cm="1">
        <f t="array" aca="1" ref="AA305" ca="1">IFERROR(ROUND(IF(_xlfn._xlws.SORT(TRANSPOSE(MMULT(MMULT(_xlfn.MUNIT(X305),IF(ROUND(MMULT(IF(E305=0,IF($DW$4=1,INDIRECT(_xlfn.CONCAT($CY$1,MATCH(F305,$CX$7:$CX$100,0)+6)):INDIRECT(_xlfn.CONCAT($CY$1,MATCH(F305,$CX$7:$CX$100,0)+6+SUM(IF((F305=$CX$7:$CX$59)=TRUE,1,0))-1)),INDIRECT(_xlfn.CONCAT($CQ$1,MATCH(F305,$CP$7:$CP$100,0)+6)):INDIRECT(_xlfn.CONCAT($CQ$1,MATCH(F305,$CP$7:$CP$100,0)+6+SUM(IF((F305=$CP$7:$CP$59)=TRUE,1,0))-1))),IF(OR($DW$4=2,$DW$4=3),INDIRECT(_xlfn.CONCAT($CU$1,MATCH(E305,$CT$7:$CT$100,0)+6)):INDIRECT(_xlfn.CONCAT($CU$1,MATCH(E305,$CT$7:$CT$100,0)+6+SUM(IF((E305=$CT$7:$CT$59)=TRUE,1,0))-1)),INDIRECT(_xlfn.CONCAT($CM$1,MATCH(E305,$CL$7:$CL$100,0)+6)):INDIRECT(_xlfn.CONCAT($CM$1,MATCH(E305,$CL$7:$CL$100,0)+6+SUM(IF((E305=$CL$7:$CL$59)=TRUE,1,0))-1))))*$S$3*IF(AND($DV$4=4,F305=0),1.1,1),1/TRANSPOSE(W305-INDIRECT(_xlfn.CONCAT($CI$1,MATCH(D305,$CH$7:$CH$100,0)+6)):INDIRECT(_xlfn.CONCAT($CI$1,MATCH(D305,$CH$7:$CH$100,0)+6+SUM(IF((D305=$CH$7:$CH$59)=TRUE,1,0))-1))*$R$3)),3)=1,1,0)),W305-INDIRECT(_xlfn.CONCAT($CI$1,MATCH(D305,$CH$7:$CH$100,0)+6)):INDIRECT(_xlfn.CONCAT($CI$1,MATCH(D305,$CH$7:$CH$100,0)+6+SUM(IF((D305=$CH$7:$CH$59)=TRUE,1,0))-1))*$R$3))/($S$3*$Q305),1,-1,TRUE)=0,"",_xlfn._xlws.SORT(TRANSPOSE(MMULT(MMULT(_xlfn.MUNIT(X305),IF(ROUND(MMULT(IF(E305=0,IF($DW$4=1,INDIRECT(_xlfn.CONCAT($CY$1,MATCH(F305,$CX$7:$CX$100,0)+6)):INDIRECT(_xlfn.CONCAT($CY$1,MATCH(F305,$CX$7:$CX$100,0)+6+SUM(IF((F305=$CX$7:$CX$59)=TRUE,1,0))-1)),INDIRECT(_xlfn.CONCAT($CQ$1,MATCH(F305,$CP$7:$CP$100,0)+6)):INDIRECT(_xlfn.CONCAT($CQ$1,MATCH(F305,$CP$7:$CP$100,0)+6+SUM(IF((F305=$CP$7:$CP$59)=TRUE,1,0))-1))),IF(OR($DW$4=2,$DW$4=3),INDIRECT(_xlfn.CONCAT($CU$1,MATCH(E305,$CT$7:$CT$100,0)+6)):INDIRECT(_xlfn.CONCAT($CU$1,MATCH(E305,$CT$7:$CT$100,0)+6+SUM(IF((E305=$CT$7:$CT$59)=TRUE,1,0))-1)),INDIRECT(_xlfn.CONCAT($CM$1,MATCH(E305,$CL$7:$CL$100,0)+6)):INDIRECT(_xlfn.CONCAT($CM$1,MATCH(E305,$CL$7:$CL$100,0)+6+SUM(IF((E305=$CL$7:$CL$59)=TRUE,1,0))-1))))*$S$3*IF(AND($DV$4=4,F305=0),1.1,1),1/TRANSPOSE(W305-INDIRECT(_xlfn.CONCAT($CI$1,MATCH(D305,$CH$7:$CH$100,0)+6)):INDIRECT(_xlfn.CONCAT($CI$1,MATCH(D305,$CH$7:$CH$100,0)+6+SUM(IF((D305=$CH$7:$CH$59)=TRUE,1,0))-1))*$R$3)),3)=1,1,0)),W305-INDIRECT(_xlfn.CONCAT($CI$1,MATCH(D305,$CH$7:$CH$100,0)+6)):INDIRECT(_xlfn.CONCAT($CI$1,MATCH(D305,$CH$7:$CH$100,0)+6+SUM(IF((D305=$CH$7:$CH$59)=TRUE,1,0))-1))*$R$3))/($S$3*$Q305),1,-1,TRUE)),1),"")</f>
        <v/>
      </c>
      <c r="AB305" s="65"/>
      <c r="AC305" s="65"/>
      <c r="AD305" s="65"/>
      <c r="AE305" s="65"/>
      <c r="AF305" s="65"/>
      <c r="AG305" s="65"/>
      <c r="AH305" s="65"/>
      <c r="AI305" s="6"/>
      <c r="AJ305" s="28" t="str">
        <f t="shared" ca="1" si="105"/>
        <v/>
      </c>
      <c r="AK305" s="29" t="str">
        <f t="shared" si="106"/>
        <v/>
      </c>
      <c r="AL305" s="29" t="str">
        <f t="shared" si="107"/>
        <v/>
      </c>
      <c r="AM305" s="29" t="str">
        <f t="shared" si="108"/>
        <v/>
      </c>
      <c r="AN305" s="112" t="str">
        <f t="shared" si="109"/>
        <v/>
      </c>
      <c r="AO305" s="28" t="str">
        <f t="shared" ca="1" si="96"/>
        <v/>
      </c>
      <c r="AP305" s="29" t="str">
        <f t="shared" si="97"/>
        <v/>
      </c>
      <c r="AQ305" s="29" t="str">
        <f t="shared" si="98"/>
        <v/>
      </c>
      <c r="AR305" s="29" t="str">
        <f t="shared" si="99"/>
        <v/>
      </c>
      <c r="AS305" s="30" t="str">
        <f t="shared" si="100"/>
        <v/>
      </c>
      <c r="AT305" s="6"/>
      <c r="AU305" s="20"/>
      <c r="AV305" s="20"/>
      <c r="AW305" s="44">
        <f t="shared" si="110"/>
        <v>12</v>
      </c>
      <c r="AX305" s="35" t="e">
        <f t="shared" si="111"/>
        <v>#N/A</v>
      </c>
      <c r="AY305" s="35" t="e" cm="1">
        <f t="array" ref="AY305">_xlfn.XMATCH(1,IF(IF((AU305=$DP$24:$EO$24)=TRUE,1,0)+IF((AV305=$DP$25:$EO$25)=TRUE,1,0)=2,1,0))</f>
        <v>#N/A</v>
      </c>
      <c r="AZ305" s="35" t="str" cm="1">
        <f t="array" aca="1" ref="AZ305:BD305" ca="1">AJ305:AN305</f>
        <v/>
      </c>
      <c r="BA305" s="35" t="str">
        <f ca="1"/>
        <v/>
      </c>
      <c r="BB305" s="35" t="str">
        <f ca="1"/>
        <v/>
      </c>
      <c r="BC305" s="35" t="str">
        <f ca="1"/>
        <v/>
      </c>
      <c r="BD305" s="35" t="str">
        <f ca="1"/>
        <v/>
      </c>
      <c r="BE305" s="35">
        <f t="shared" si="112"/>
        <v>0</v>
      </c>
      <c r="BF305" s="35" t="e" cm="1">
        <f t="array" ref="BF305">IF(AND(BE305=1,AX305&lt;&gt;1),VLOOKUP(E305,변환표준점수!$H$8:$O$60,_xlfn.XMATCH('표점 계산기'!$AU305,변환표준점수!$I$6:$O$6)+1,FALSE),IF(AND($E305=0,$DW$4=1),INDEX($CQ$7:$CQ$73,SUM(IF(AO305=$CY$7:$CY$59,ROW($A$1:$A$50),0))),IF(AND($E305&lt;&gt;0,$DW$4&lt;&gt;1),INDEX($CM$7:$CM$73,SUM(IF(AO305=$CU$7:$CU$59,ROW($A$1:$A$50),0))),AO305:AS305)))</f>
        <v>#N/A</v>
      </c>
      <c r="BG305" s="35"/>
      <c r="BH305" s="35"/>
      <c r="BI305" s="35"/>
      <c r="BJ305" s="35"/>
      <c r="BK305" s="35" t="e">
        <f>VLOOKUP(G305,변환표준점수!$X$8:$AM$16,_xlfn.XMATCH(AU305,변환표준점수!$Y$5:$AM$5)+IF(OR(AW305=6,AW305=7,AW305=10,AW305=11),IF(AX305=1,0,1),0)+1,FALSE)</f>
        <v>#N/A</v>
      </c>
      <c r="BL305" s="35" t="e">
        <f>VLOOKUP(H305,변환표준점수!$AO$8:$BE$16,_xlfn.XMATCH(AU305,변환표준점수!$AP$5:$BE$5)+IF(OR(AW305=3,AW305=6,AW305=8,AW305=9,AW305=10),IF(AX305=1,0,1),0)+1,FALSE)</f>
        <v>#N/A</v>
      </c>
      <c r="BM305" s="35" t="e">
        <f>IF(I305=0,VLOOKUP(K305,변환표준점수!$BU$8:$CF$62,'표점 계산기'!$AW305+1,FALSE),VLOOKUP(I305,변환표준점수!$BH$8:$BS$62,'표점 계산기'!$AW305+1,FALSE))</f>
        <v>#N/A</v>
      </c>
      <c r="BN305" s="35" t="e">
        <f>IF(J305=0,VLOOKUP(L305,변환표준점수!$BU$8:$CF$62,'표점 계산기'!$AW305+1,FALSE),VLOOKUP(J305,변환표준점수!$BH$8:$BS$62,'표점 계산기'!$AW305+1,FALSE))</f>
        <v>#N/A</v>
      </c>
      <c r="BO305" s="35" cm="1">
        <f t="array" ref="BO305">IF(M305=0,0,IF(OR(AW305=3,AW305=4),0,IF(AW305=1,INDEX($DI$7:$DI$15,SUM(IF(M305&lt;$DH$7:$DH$15=TRUE,1,0))+1),VLOOKUP(M305,변환표준점수!$BH$8:$BS$62,'표점 계산기'!AW305+1,FALSE))))</f>
        <v>0</v>
      </c>
      <c r="BP305" s="35" t="e" cm="1">
        <f t="array" ref="BP305">INDEX($DP$24:$EO$31,COLUMN(C300),$AY305)</f>
        <v>#N/A</v>
      </c>
      <c r="BQ305" s="35" t="e" cm="1">
        <f t="array" ref="BQ305">INDEX($DP$24:$EO$31,COLUMN(D300),$AY305)</f>
        <v>#N/A</v>
      </c>
      <c r="BR305" s="35" t="e" cm="1">
        <f t="array" ref="BR305">INDEX($DP$24:$EO$31,COLUMN(E300),$AY305)</f>
        <v>#N/A</v>
      </c>
      <c r="BS305" s="35" t="e" cm="1">
        <f t="array" ref="BS305">INDEX($DP$24:$EO$31,COLUMN(F300),$AY305)</f>
        <v>#N/A</v>
      </c>
      <c r="BT305" s="35" t="e" cm="1">
        <f t="array" ref="BT305">INDEX($DP$24:$EO$31,COLUMN(G300),$AY305)</f>
        <v>#N/A</v>
      </c>
      <c r="BU305" s="35" t="e" cm="1">
        <f t="array" ref="BU305">INDEX($DP$24:$EO$31,COLUMN(H300),$AY305)</f>
        <v>#N/A</v>
      </c>
      <c r="BV305" s="59" t="str" cm="1">
        <f t="array" aca="1" ref="BV305:BZ305" ca="1">IFERROR(ROUND(IF(IFERROR(BF305:BJ305/BF305:BJ305,0)=1,(IFERROR(AZ305:BD305*BP305,0)+IFERROR(BF305:BJ305*BQ305,0)+(SUM(BM305:BO305)-MIN(BM305:BO305))*BR305+BK305*BS305+BL305*BT305)*BU305+BK305*(1-BS305)+BL305*(1-BT305)+IF(AW305=1,BO305,0),""),2),"")</f>
        <v/>
      </c>
      <c r="BW305" s="48" t="str">
        <f ca="1"/>
        <v/>
      </c>
      <c r="BX305" s="48" t="str">
        <f ca="1"/>
        <v/>
      </c>
      <c r="BY305" s="48" t="str">
        <f ca="1"/>
        <v/>
      </c>
      <c r="BZ305" s="60" t="str">
        <f ca="1"/>
        <v/>
      </c>
      <c r="CA305" s="6"/>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6"/>
      <c r="DV305" s="6"/>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row>
    <row r="306" spans="1:162" x14ac:dyDescent="0.3">
      <c r="A306" s="5"/>
      <c r="B306" s="17" t="str">
        <f t="shared" si="94"/>
        <v/>
      </c>
      <c r="C306" s="23"/>
      <c r="D306" s="23"/>
      <c r="E306" s="23"/>
      <c r="F306" s="23"/>
      <c r="G306" s="23"/>
      <c r="H306" s="24"/>
      <c r="I306" s="24"/>
      <c r="J306" s="24"/>
      <c r="K306" s="24"/>
      <c r="L306" s="24"/>
      <c r="M306" s="24"/>
      <c r="N306" s="23"/>
      <c r="O306" s="24"/>
      <c r="P306" s="6"/>
      <c r="Q306" s="65">
        <f t="shared" si="95"/>
        <v>1</v>
      </c>
      <c r="R306" s="6" t="e">
        <f t="shared" si="101"/>
        <v>#N/A</v>
      </c>
      <c r="S306" s="6" t="e">
        <f t="shared" si="102"/>
        <v>#N/A</v>
      </c>
      <c r="T306" s="6" t="e">
        <f t="shared" si="103"/>
        <v>#N/A</v>
      </c>
      <c r="U306" s="6" t="e">
        <f t="shared" si="104"/>
        <v>#N/A</v>
      </c>
      <c r="V306" s="8" cm="1">
        <f t="array" ref="V306">IF(M306=0,0,IF(OR($DV$4=3,$DV$4=4),0,IF($DV$4=1,INDEX($DI$7:$DI$15,SUM(IF(M306&lt;$DH$7:$DH$15=TRUE,1,0))+1),VLOOKUP(M306,$DK$7:$DL$107,2,FALSE))))</f>
        <v>0</v>
      </c>
      <c r="W306" s="6" t="e">
        <f t="shared" si="93"/>
        <v>#N/A</v>
      </c>
      <c r="X306" s="65" cm="1">
        <f t="array" aca="1" ref="X306" ca="1">SUM(IF((IF(E306=0,INDIRECT(_xlfn.CONCAT($CQ$1,MATCH(F306,$CP$7:$CP$100,0)+6)):INDIRECT(_xlfn.CONCAT($CQ$1,MATCH(F306,$CP$7:$CP$100,0)+6+SUM(IF((F306=$CP$7:$CP$59)=TRUE,1,0))-1)),INDIRECT(_xlfn.CONCAT($CM$1,MATCH(E306,$CL$7:$CL$100,0)+6)):INDIRECT(_xlfn.CONCAT($CM$1,MATCH(E306,$CL$7:$CL$100,0)+6+SUM(IF((E306=$CL$7:$CL$59)=TRUE,1,0))-1)))*$S$3*$Q306)=0,0,1))</f>
        <v>2</v>
      </c>
      <c r="Y306" s="65" t="e" cm="1">
        <f t="array" aca="1" ref="Y306" ca="1">SUM(IF((TRANSPOSE(MMULT(MMULT(_xlfn.MUNIT(X306),IF(ROUND(MMULT(IF(E306=0,INDIRECT(_xlfn.CONCAT($CQ$1,MATCH(F306,$CP$7:$CP$100,0)+6)):INDIRECT(_xlfn.CONCAT($CQ$1,MATCH(F306,$CP$7:$CP$100,0)+6+SUM(IF((F306=$CP$7:$CP$59)=TRUE,1,0))-1)),INDIRECT(_xlfn.CONCAT($CM$1,MATCH(E306,$CL$7:$CL$100,0)+6)):INDIRECT(_xlfn.CONCAT($CM$1,MATCH(E306,$CL$7:$CL$100,0)+6+SUM(IF((E306=$CL$7:$CL$59)=TRUE,1,0))-1)))*$S$3*$Q306,1/TRANSPOSE(W306-INDIRECT(_xlfn.CONCAT($CI$1,MATCH(D306,$CH$7:$CH$100,0)+6)):INDIRECT(_xlfn.CONCAT($CI$1,MATCH(D306,$CH$7:$CH$100,0)+6+SUM(IF((D306=$CH$7:$CH$59)=TRUE,1,0))-1))*$R$3)),1)=1,1,0)),W306-INDIRECT(_xlfn.CONCAT($CI$1,MATCH(D306,$CH$7:$CH$100,0)+6)):INDIRECT(_xlfn.CONCAT($CI$1,MATCH(D306,$CH$7:$CH$100,0)+6+SUM(IF((D306=$CH$7:$CH$59)=TRUE,1,0))-1))*$R$3)))=0,0,1))</f>
        <v>#N/A</v>
      </c>
      <c r="Z306" s="65"/>
      <c r="AA306" s="65" t="str" cm="1">
        <f t="array" aca="1" ref="AA306" ca="1">IFERROR(ROUND(IF(_xlfn._xlws.SORT(TRANSPOSE(MMULT(MMULT(_xlfn.MUNIT(X306),IF(ROUND(MMULT(IF(E306=0,IF($DW$4=1,INDIRECT(_xlfn.CONCAT($CY$1,MATCH(F306,$CX$7:$CX$100,0)+6)):INDIRECT(_xlfn.CONCAT($CY$1,MATCH(F306,$CX$7:$CX$100,0)+6+SUM(IF((F306=$CX$7:$CX$59)=TRUE,1,0))-1)),INDIRECT(_xlfn.CONCAT($CQ$1,MATCH(F306,$CP$7:$CP$100,0)+6)):INDIRECT(_xlfn.CONCAT($CQ$1,MATCH(F306,$CP$7:$CP$100,0)+6+SUM(IF((F306=$CP$7:$CP$59)=TRUE,1,0))-1))),IF(OR($DW$4=2,$DW$4=3),INDIRECT(_xlfn.CONCAT($CU$1,MATCH(E306,$CT$7:$CT$100,0)+6)):INDIRECT(_xlfn.CONCAT($CU$1,MATCH(E306,$CT$7:$CT$100,0)+6+SUM(IF((E306=$CT$7:$CT$59)=TRUE,1,0))-1)),INDIRECT(_xlfn.CONCAT($CM$1,MATCH(E306,$CL$7:$CL$100,0)+6)):INDIRECT(_xlfn.CONCAT($CM$1,MATCH(E306,$CL$7:$CL$100,0)+6+SUM(IF((E306=$CL$7:$CL$59)=TRUE,1,0))-1))))*$S$3*IF(AND($DV$4=4,F306=0),1.1,1),1/TRANSPOSE(W306-INDIRECT(_xlfn.CONCAT($CI$1,MATCH(D306,$CH$7:$CH$100,0)+6)):INDIRECT(_xlfn.CONCAT($CI$1,MATCH(D306,$CH$7:$CH$100,0)+6+SUM(IF((D306=$CH$7:$CH$59)=TRUE,1,0))-1))*$R$3)),3)=1,1,0)),W306-INDIRECT(_xlfn.CONCAT($CI$1,MATCH(D306,$CH$7:$CH$100,0)+6)):INDIRECT(_xlfn.CONCAT($CI$1,MATCH(D306,$CH$7:$CH$100,0)+6+SUM(IF((D306=$CH$7:$CH$59)=TRUE,1,0))-1))*$R$3))/($S$3*$Q306),1,-1,TRUE)=0,"",_xlfn._xlws.SORT(TRANSPOSE(MMULT(MMULT(_xlfn.MUNIT(X306),IF(ROUND(MMULT(IF(E306=0,IF($DW$4=1,INDIRECT(_xlfn.CONCAT($CY$1,MATCH(F306,$CX$7:$CX$100,0)+6)):INDIRECT(_xlfn.CONCAT($CY$1,MATCH(F306,$CX$7:$CX$100,0)+6+SUM(IF((F306=$CX$7:$CX$59)=TRUE,1,0))-1)),INDIRECT(_xlfn.CONCAT($CQ$1,MATCH(F306,$CP$7:$CP$100,0)+6)):INDIRECT(_xlfn.CONCAT($CQ$1,MATCH(F306,$CP$7:$CP$100,0)+6+SUM(IF((F306=$CP$7:$CP$59)=TRUE,1,0))-1))),IF(OR($DW$4=2,$DW$4=3),INDIRECT(_xlfn.CONCAT($CU$1,MATCH(E306,$CT$7:$CT$100,0)+6)):INDIRECT(_xlfn.CONCAT($CU$1,MATCH(E306,$CT$7:$CT$100,0)+6+SUM(IF((E306=$CT$7:$CT$59)=TRUE,1,0))-1)),INDIRECT(_xlfn.CONCAT($CM$1,MATCH(E306,$CL$7:$CL$100,0)+6)):INDIRECT(_xlfn.CONCAT($CM$1,MATCH(E306,$CL$7:$CL$100,0)+6+SUM(IF((E306=$CL$7:$CL$59)=TRUE,1,0))-1))))*$S$3*IF(AND($DV$4=4,F306=0),1.1,1),1/TRANSPOSE(W306-INDIRECT(_xlfn.CONCAT($CI$1,MATCH(D306,$CH$7:$CH$100,0)+6)):INDIRECT(_xlfn.CONCAT($CI$1,MATCH(D306,$CH$7:$CH$100,0)+6+SUM(IF((D306=$CH$7:$CH$59)=TRUE,1,0))-1))*$R$3)),3)=1,1,0)),W306-INDIRECT(_xlfn.CONCAT($CI$1,MATCH(D306,$CH$7:$CH$100,0)+6)):INDIRECT(_xlfn.CONCAT($CI$1,MATCH(D306,$CH$7:$CH$100,0)+6+SUM(IF((D306=$CH$7:$CH$59)=TRUE,1,0))-1))*$R$3))/($S$3*$Q306),1,-1,TRUE)),1),"")</f>
        <v/>
      </c>
      <c r="AB306" s="65"/>
      <c r="AC306" s="65"/>
      <c r="AD306" s="65"/>
      <c r="AE306" s="65"/>
      <c r="AF306" s="65"/>
      <c r="AG306" s="65"/>
      <c r="AH306" s="65"/>
      <c r="AI306" s="6"/>
      <c r="AJ306" s="28" t="str">
        <f t="shared" ca="1" si="105"/>
        <v/>
      </c>
      <c r="AK306" s="29" t="str">
        <f t="shared" si="106"/>
        <v/>
      </c>
      <c r="AL306" s="29" t="str">
        <f t="shared" si="107"/>
        <v/>
      </c>
      <c r="AM306" s="29" t="str">
        <f t="shared" si="108"/>
        <v/>
      </c>
      <c r="AN306" s="112" t="str">
        <f t="shared" si="109"/>
        <v/>
      </c>
      <c r="AO306" s="28" t="str">
        <f t="shared" ca="1" si="96"/>
        <v/>
      </c>
      <c r="AP306" s="29" t="str">
        <f t="shared" si="97"/>
        <v/>
      </c>
      <c r="AQ306" s="29" t="str">
        <f t="shared" si="98"/>
        <v/>
      </c>
      <c r="AR306" s="29" t="str">
        <f t="shared" si="99"/>
        <v/>
      </c>
      <c r="AS306" s="30" t="str">
        <f t="shared" si="100"/>
        <v/>
      </c>
      <c r="AT306" s="6"/>
      <c r="AU306" s="20"/>
      <c r="AV306" s="20"/>
      <c r="AW306" s="44">
        <f t="shared" si="110"/>
        <v>12</v>
      </c>
      <c r="AX306" s="35" t="e">
        <f t="shared" si="111"/>
        <v>#N/A</v>
      </c>
      <c r="AY306" s="35" t="e" cm="1">
        <f t="array" ref="AY306">_xlfn.XMATCH(1,IF(IF((AU306=$DP$24:$EO$24)=TRUE,1,0)+IF((AV306=$DP$25:$EO$25)=TRUE,1,0)=2,1,0))</f>
        <v>#N/A</v>
      </c>
      <c r="AZ306" s="35" t="str" cm="1">
        <f t="array" aca="1" ref="AZ306:BD306" ca="1">AJ306:AN306</f>
        <v/>
      </c>
      <c r="BA306" s="35" t="str">
        <f ca="1"/>
        <v/>
      </c>
      <c r="BB306" s="35" t="str">
        <f ca="1"/>
        <v/>
      </c>
      <c r="BC306" s="35" t="str">
        <f ca="1"/>
        <v/>
      </c>
      <c r="BD306" s="35" t="str">
        <f ca="1"/>
        <v/>
      </c>
      <c r="BE306" s="35">
        <f t="shared" si="112"/>
        <v>0</v>
      </c>
      <c r="BF306" s="35" t="e" cm="1">
        <f t="array" ref="BF306">IF(AND(BE306=1,AX306&lt;&gt;1),VLOOKUP(E306,변환표준점수!$H$8:$O$60,_xlfn.XMATCH('표점 계산기'!$AU306,변환표준점수!$I$6:$O$6)+1,FALSE),IF(AND($E306=0,$DW$4=1),INDEX($CQ$7:$CQ$73,SUM(IF(AO306=$CY$7:$CY$59,ROW($A$1:$A$50),0))),IF(AND($E306&lt;&gt;0,$DW$4&lt;&gt;1),INDEX($CM$7:$CM$73,SUM(IF(AO306=$CU$7:$CU$59,ROW($A$1:$A$50),0))),AO306:AS306)))</f>
        <v>#N/A</v>
      </c>
      <c r="BG306" s="35"/>
      <c r="BH306" s="35"/>
      <c r="BI306" s="35"/>
      <c r="BJ306" s="35"/>
      <c r="BK306" s="35" t="e">
        <f>VLOOKUP(G306,변환표준점수!$X$8:$AM$16,_xlfn.XMATCH(AU306,변환표준점수!$Y$5:$AM$5)+IF(OR(AW306=6,AW306=7,AW306=10,AW306=11),IF(AX306=1,0,1),0)+1,FALSE)</f>
        <v>#N/A</v>
      </c>
      <c r="BL306" s="35" t="e">
        <f>VLOOKUP(H306,변환표준점수!$AO$8:$BE$16,_xlfn.XMATCH(AU306,변환표준점수!$AP$5:$BE$5)+IF(OR(AW306=3,AW306=6,AW306=8,AW306=9,AW306=10),IF(AX306=1,0,1),0)+1,FALSE)</f>
        <v>#N/A</v>
      </c>
      <c r="BM306" s="35" t="e">
        <f>IF(I306=0,VLOOKUP(K306,변환표준점수!$BU$8:$CF$62,'표점 계산기'!$AW306+1,FALSE),VLOOKUP(I306,변환표준점수!$BH$8:$BS$62,'표점 계산기'!$AW306+1,FALSE))</f>
        <v>#N/A</v>
      </c>
      <c r="BN306" s="35" t="e">
        <f>IF(J306=0,VLOOKUP(L306,변환표준점수!$BU$8:$CF$62,'표점 계산기'!$AW306+1,FALSE),VLOOKUP(J306,변환표준점수!$BH$8:$BS$62,'표점 계산기'!$AW306+1,FALSE))</f>
        <v>#N/A</v>
      </c>
      <c r="BO306" s="35" cm="1">
        <f t="array" ref="BO306">IF(M306=0,0,IF(OR(AW306=3,AW306=4),0,IF(AW306=1,INDEX($DI$7:$DI$15,SUM(IF(M306&lt;$DH$7:$DH$15=TRUE,1,0))+1),VLOOKUP(M306,변환표준점수!$BH$8:$BS$62,'표점 계산기'!AW306+1,FALSE))))</f>
        <v>0</v>
      </c>
      <c r="BP306" s="35" t="e" cm="1">
        <f t="array" ref="BP306">INDEX($DP$24:$EO$31,COLUMN(C301),$AY306)</f>
        <v>#N/A</v>
      </c>
      <c r="BQ306" s="35" t="e" cm="1">
        <f t="array" ref="BQ306">INDEX($DP$24:$EO$31,COLUMN(D301),$AY306)</f>
        <v>#N/A</v>
      </c>
      <c r="BR306" s="35" t="e" cm="1">
        <f t="array" ref="BR306">INDEX($DP$24:$EO$31,COLUMN(E301),$AY306)</f>
        <v>#N/A</v>
      </c>
      <c r="BS306" s="35" t="e" cm="1">
        <f t="array" ref="BS306">INDEX($DP$24:$EO$31,COLUMN(F301),$AY306)</f>
        <v>#N/A</v>
      </c>
      <c r="BT306" s="35" t="e" cm="1">
        <f t="array" ref="BT306">INDEX($DP$24:$EO$31,COLUMN(G301),$AY306)</f>
        <v>#N/A</v>
      </c>
      <c r="BU306" s="35" t="e" cm="1">
        <f t="array" ref="BU306">INDEX($DP$24:$EO$31,COLUMN(H301),$AY306)</f>
        <v>#N/A</v>
      </c>
      <c r="BV306" s="59" t="str" cm="1">
        <f t="array" aca="1" ref="BV306:BZ306" ca="1">IFERROR(ROUND(IF(IFERROR(BF306:BJ306/BF306:BJ306,0)=1,(IFERROR(AZ306:BD306*BP306,0)+IFERROR(BF306:BJ306*BQ306,0)+(SUM(BM306:BO306)-MIN(BM306:BO306))*BR306+BK306*BS306+BL306*BT306)*BU306+BK306*(1-BS306)+BL306*(1-BT306)+IF(AW306=1,BO306,0),""),2),"")</f>
        <v/>
      </c>
      <c r="BW306" s="48" t="str">
        <f ca="1"/>
        <v/>
      </c>
      <c r="BX306" s="48" t="str">
        <f ca="1"/>
        <v/>
      </c>
      <c r="BY306" s="48" t="str">
        <f ca="1"/>
        <v/>
      </c>
      <c r="BZ306" s="60" t="str">
        <f ca="1"/>
        <v/>
      </c>
      <c r="CA306" s="6"/>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6"/>
      <c r="DV306" s="6"/>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row>
    <row r="307" spans="1:162" x14ac:dyDescent="0.3">
      <c r="A307" s="5"/>
      <c r="B307" s="17" t="str">
        <f t="shared" si="94"/>
        <v/>
      </c>
      <c r="C307" s="23"/>
      <c r="D307" s="23"/>
      <c r="E307" s="23"/>
      <c r="F307" s="23"/>
      <c r="G307" s="23"/>
      <c r="H307" s="24"/>
      <c r="I307" s="24"/>
      <c r="J307" s="24"/>
      <c r="K307" s="24"/>
      <c r="L307" s="24"/>
      <c r="M307" s="24"/>
      <c r="N307" s="23"/>
      <c r="O307" s="24"/>
      <c r="P307" s="6"/>
      <c r="Q307" s="65">
        <f t="shared" si="95"/>
        <v>1</v>
      </c>
      <c r="R307" s="6" t="e">
        <f t="shared" si="101"/>
        <v>#N/A</v>
      </c>
      <c r="S307" s="6" t="e">
        <f t="shared" si="102"/>
        <v>#N/A</v>
      </c>
      <c r="T307" s="6" t="e">
        <f t="shared" si="103"/>
        <v>#N/A</v>
      </c>
      <c r="U307" s="6" t="e">
        <f t="shared" si="104"/>
        <v>#N/A</v>
      </c>
      <c r="V307" s="8" cm="1">
        <f t="array" ref="V307">IF(M307=0,0,IF(OR($DV$4=3,$DV$4=4),0,IF($DV$4=1,INDEX($DI$7:$DI$15,SUM(IF(M307&lt;$DH$7:$DH$15=TRUE,1,0))+1),VLOOKUP(M307,$DK$7:$DL$107,2,FALSE))))</f>
        <v>0</v>
      </c>
      <c r="W307" s="6" t="e">
        <f t="shared" si="93"/>
        <v>#N/A</v>
      </c>
      <c r="X307" s="65" cm="1">
        <f t="array" aca="1" ref="X307" ca="1">SUM(IF((IF(E307=0,INDIRECT(_xlfn.CONCAT($CQ$1,MATCH(F307,$CP$7:$CP$100,0)+6)):INDIRECT(_xlfn.CONCAT($CQ$1,MATCH(F307,$CP$7:$CP$100,0)+6+SUM(IF((F307=$CP$7:$CP$59)=TRUE,1,0))-1)),INDIRECT(_xlfn.CONCAT($CM$1,MATCH(E307,$CL$7:$CL$100,0)+6)):INDIRECT(_xlfn.CONCAT($CM$1,MATCH(E307,$CL$7:$CL$100,0)+6+SUM(IF((E307=$CL$7:$CL$59)=TRUE,1,0))-1)))*$S$3*$Q307)=0,0,1))</f>
        <v>2</v>
      </c>
      <c r="Y307" s="65" t="e" cm="1">
        <f t="array" aca="1" ref="Y307" ca="1">SUM(IF((TRANSPOSE(MMULT(MMULT(_xlfn.MUNIT(X307),IF(ROUND(MMULT(IF(E307=0,INDIRECT(_xlfn.CONCAT($CQ$1,MATCH(F307,$CP$7:$CP$100,0)+6)):INDIRECT(_xlfn.CONCAT($CQ$1,MATCH(F307,$CP$7:$CP$100,0)+6+SUM(IF((F307=$CP$7:$CP$59)=TRUE,1,0))-1)),INDIRECT(_xlfn.CONCAT($CM$1,MATCH(E307,$CL$7:$CL$100,0)+6)):INDIRECT(_xlfn.CONCAT($CM$1,MATCH(E307,$CL$7:$CL$100,0)+6+SUM(IF((E307=$CL$7:$CL$59)=TRUE,1,0))-1)))*$S$3*$Q307,1/TRANSPOSE(W307-INDIRECT(_xlfn.CONCAT($CI$1,MATCH(D307,$CH$7:$CH$100,0)+6)):INDIRECT(_xlfn.CONCAT($CI$1,MATCH(D307,$CH$7:$CH$100,0)+6+SUM(IF((D307=$CH$7:$CH$59)=TRUE,1,0))-1))*$R$3)),1)=1,1,0)),W307-INDIRECT(_xlfn.CONCAT($CI$1,MATCH(D307,$CH$7:$CH$100,0)+6)):INDIRECT(_xlfn.CONCAT($CI$1,MATCH(D307,$CH$7:$CH$100,0)+6+SUM(IF((D307=$CH$7:$CH$59)=TRUE,1,0))-1))*$R$3)))=0,0,1))</f>
        <v>#N/A</v>
      </c>
      <c r="Z307" s="65"/>
      <c r="AA307" s="65" t="str" cm="1">
        <f t="array" aca="1" ref="AA307" ca="1">IFERROR(ROUND(IF(_xlfn._xlws.SORT(TRANSPOSE(MMULT(MMULT(_xlfn.MUNIT(X307),IF(ROUND(MMULT(IF(E307=0,IF($DW$4=1,INDIRECT(_xlfn.CONCAT($CY$1,MATCH(F307,$CX$7:$CX$100,0)+6)):INDIRECT(_xlfn.CONCAT($CY$1,MATCH(F307,$CX$7:$CX$100,0)+6+SUM(IF((F307=$CX$7:$CX$59)=TRUE,1,0))-1)),INDIRECT(_xlfn.CONCAT($CQ$1,MATCH(F307,$CP$7:$CP$100,0)+6)):INDIRECT(_xlfn.CONCAT($CQ$1,MATCH(F307,$CP$7:$CP$100,0)+6+SUM(IF((F307=$CP$7:$CP$59)=TRUE,1,0))-1))),IF(OR($DW$4=2,$DW$4=3),INDIRECT(_xlfn.CONCAT($CU$1,MATCH(E307,$CT$7:$CT$100,0)+6)):INDIRECT(_xlfn.CONCAT($CU$1,MATCH(E307,$CT$7:$CT$100,0)+6+SUM(IF((E307=$CT$7:$CT$59)=TRUE,1,0))-1)),INDIRECT(_xlfn.CONCAT($CM$1,MATCH(E307,$CL$7:$CL$100,0)+6)):INDIRECT(_xlfn.CONCAT($CM$1,MATCH(E307,$CL$7:$CL$100,0)+6+SUM(IF((E307=$CL$7:$CL$59)=TRUE,1,0))-1))))*$S$3*IF(AND($DV$4=4,F307=0),1.1,1),1/TRANSPOSE(W307-INDIRECT(_xlfn.CONCAT($CI$1,MATCH(D307,$CH$7:$CH$100,0)+6)):INDIRECT(_xlfn.CONCAT($CI$1,MATCH(D307,$CH$7:$CH$100,0)+6+SUM(IF((D307=$CH$7:$CH$59)=TRUE,1,0))-1))*$R$3)),3)=1,1,0)),W307-INDIRECT(_xlfn.CONCAT($CI$1,MATCH(D307,$CH$7:$CH$100,0)+6)):INDIRECT(_xlfn.CONCAT($CI$1,MATCH(D307,$CH$7:$CH$100,0)+6+SUM(IF((D307=$CH$7:$CH$59)=TRUE,1,0))-1))*$R$3))/($S$3*$Q307),1,-1,TRUE)=0,"",_xlfn._xlws.SORT(TRANSPOSE(MMULT(MMULT(_xlfn.MUNIT(X307),IF(ROUND(MMULT(IF(E307=0,IF($DW$4=1,INDIRECT(_xlfn.CONCAT($CY$1,MATCH(F307,$CX$7:$CX$100,0)+6)):INDIRECT(_xlfn.CONCAT($CY$1,MATCH(F307,$CX$7:$CX$100,0)+6+SUM(IF((F307=$CX$7:$CX$59)=TRUE,1,0))-1)),INDIRECT(_xlfn.CONCAT($CQ$1,MATCH(F307,$CP$7:$CP$100,0)+6)):INDIRECT(_xlfn.CONCAT($CQ$1,MATCH(F307,$CP$7:$CP$100,0)+6+SUM(IF((F307=$CP$7:$CP$59)=TRUE,1,0))-1))),IF(OR($DW$4=2,$DW$4=3),INDIRECT(_xlfn.CONCAT($CU$1,MATCH(E307,$CT$7:$CT$100,0)+6)):INDIRECT(_xlfn.CONCAT($CU$1,MATCH(E307,$CT$7:$CT$100,0)+6+SUM(IF((E307=$CT$7:$CT$59)=TRUE,1,0))-1)),INDIRECT(_xlfn.CONCAT($CM$1,MATCH(E307,$CL$7:$CL$100,0)+6)):INDIRECT(_xlfn.CONCAT($CM$1,MATCH(E307,$CL$7:$CL$100,0)+6+SUM(IF((E307=$CL$7:$CL$59)=TRUE,1,0))-1))))*$S$3*IF(AND($DV$4=4,F307=0),1.1,1),1/TRANSPOSE(W307-INDIRECT(_xlfn.CONCAT($CI$1,MATCH(D307,$CH$7:$CH$100,0)+6)):INDIRECT(_xlfn.CONCAT($CI$1,MATCH(D307,$CH$7:$CH$100,0)+6+SUM(IF((D307=$CH$7:$CH$59)=TRUE,1,0))-1))*$R$3)),3)=1,1,0)),W307-INDIRECT(_xlfn.CONCAT($CI$1,MATCH(D307,$CH$7:$CH$100,0)+6)):INDIRECT(_xlfn.CONCAT($CI$1,MATCH(D307,$CH$7:$CH$100,0)+6+SUM(IF((D307=$CH$7:$CH$59)=TRUE,1,0))-1))*$R$3))/($S$3*$Q307),1,-1,TRUE)),1),"")</f>
        <v/>
      </c>
      <c r="AB307" s="65"/>
      <c r="AC307" s="65"/>
      <c r="AD307" s="65"/>
      <c r="AE307" s="65"/>
      <c r="AF307" s="65"/>
      <c r="AG307" s="65"/>
      <c r="AH307" s="65"/>
      <c r="AI307" s="6"/>
      <c r="AJ307" s="28" t="str">
        <f t="shared" ca="1" si="105"/>
        <v/>
      </c>
      <c r="AK307" s="29" t="str">
        <f t="shared" si="106"/>
        <v/>
      </c>
      <c r="AL307" s="29" t="str">
        <f t="shared" si="107"/>
        <v/>
      </c>
      <c r="AM307" s="29" t="str">
        <f t="shared" si="108"/>
        <v/>
      </c>
      <c r="AN307" s="112" t="str">
        <f t="shared" si="109"/>
        <v/>
      </c>
      <c r="AO307" s="28" t="str">
        <f t="shared" ca="1" si="96"/>
        <v/>
      </c>
      <c r="AP307" s="29" t="str">
        <f t="shared" si="97"/>
        <v/>
      </c>
      <c r="AQ307" s="29" t="str">
        <f t="shared" si="98"/>
        <v/>
      </c>
      <c r="AR307" s="29" t="str">
        <f t="shared" si="99"/>
        <v/>
      </c>
      <c r="AS307" s="30" t="str">
        <f t="shared" si="100"/>
        <v/>
      </c>
      <c r="AT307" s="6"/>
      <c r="AU307" s="20"/>
      <c r="AV307" s="20"/>
      <c r="AW307" s="44">
        <f t="shared" si="110"/>
        <v>12</v>
      </c>
      <c r="AX307" s="35" t="e">
        <f t="shared" si="111"/>
        <v>#N/A</v>
      </c>
      <c r="AY307" s="35" t="e" cm="1">
        <f t="array" ref="AY307">_xlfn.XMATCH(1,IF(IF((AU307=$DP$24:$EO$24)=TRUE,1,0)+IF((AV307=$DP$25:$EO$25)=TRUE,1,0)=2,1,0))</f>
        <v>#N/A</v>
      </c>
      <c r="AZ307" s="35" t="str" cm="1">
        <f t="array" aca="1" ref="AZ307:BD307" ca="1">AJ307:AN307</f>
        <v/>
      </c>
      <c r="BA307" s="35" t="str">
        <f ca="1"/>
        <v/>
      </c>
      <c r="BB307" s="35" t="str">
        <f ca="1"/>
        <v/>
      </c>
      <c r="BC307" s="35" t="str">
        <f ca="1"/>
        <v/>
      </c>
      <c r="BD307" s="35" t="str">
        <f ca="1"/>
        <v/>
      </c>
      <c r="BE307" s="35">
        <f t="shared" si="112"/>
        <v>0</v>
      </c>
      <c r="BF307" s="35" t="e" cm="1">
        <f t="array" ref="BF307">IF(AND(BE307=1,AX307&lt;&gt;1),VLOOKUP(E307,변환표준점수!$H$8:$O$60,_xlfn.XMATCH('표점 계산기'!$AU307,변환표준점수!$I$6:$O$6)+1,FALSE),IF(AND($E307=0,$DW$4=1),INDEX($CQ$7:$CQ$73,SUM(IF(AO307=$CY$7:$CY$59,ROW($A$1:$A$50),0))),IF(AND($E307&lt;&gt;0,$DW$4&lt;&gt;1),INDEX($CM$7:$CM$73,SUM(IF(AO307=$CU$7:$CU$59,ROW($A$1:$A$50),0))),AO307:AS307)))</f>
        <v>#N/A</v>
      </c>
      <c r="BG307" s="35"/>
      <c r="BH307" s="35"/>
      <c r="BI307" s="35"/>
      <c r="BJ307" s="35"/>
      <c r="BK307" s="35" t="e">
        <f>VLOOKUP(G307,변환표준점수!$X$8:$AM$16,_xlfn.XMATCH(AU307,변환표준점수!$Y$5:$AM$5)+IF(OR(AW307=6,AW307=7,AW307=10,AW307=11),IF(AX307=1,0,1),0)+1,FALSE)</f>
        <v>#N/A</v>
      </c>
      <c r="BL307" s="35" t="e">
        <f>VLOOKUP(H307,변환표준점수!$AO$8:$BE$16,_xlfn.XMATCH(AU307,변환표준점수!$AP$5:$BE$5)+IF(OR(AW307=3,AW307=6,AW307=8,AW307=9,AW307=10),IF(AX307=1,0,1),0)+1,FALSE)</f>
        <v>#N/A</v>
      </c>
      <c r="BM307" s="35" t="e">
        <f>IF(I307=0,VLOOKUP(K307,변환표준점수!$BU$8:$CF$62,'표점 계산기'!$AW307+1,FALSE),VLOOKUP(I307,변환표준점수!$BH$8:$BS$62,'표점 계산기'!$AW307+1,FALSE))</f>
        <v>#N/A</v>
      </c>
      <c r="BN307" s="35" t="e">
        <f>IF(J307=0,VLOOKUP(L307,변환표준점수!$BU$8:$CF$62,'표점 계산기'!$AW307+1,FALSE),VLOOKUP(J307,변환표준점수!$BH$8:$BS$62,'표점 계산기'!$AW307+1,FALSE))</f>
        <v>#N/A</v>
      </c>
      <c r="BO307" s="35" cm="1">
        <f t="array" ref="BO307">IF(M307=0,0,IF(OR(AW307=3,AW307=4),0,IF(AW307=1,INDEX($DI$7:$DI$15,SUM(IF(M307&lt;$DH$7:$DH$15=TRUE,1,0))+1),VLOOKUP(M307,변환표준점수!$BH$8:$BS$62,'표점 계산기'!AW307+1,FALSE))))</f>
        <v>0</v>
      </c>
      <c r="BP307" s="35" t="e" cm="1">
        <f t="array" ref="BP307">INDEX($DP$24:$EO$31,COLUMN(C302),$AY307)</f>
        <v>#N/A</v>
      </c>
      <c r="BQ307" s="35" t="e" cm="1">
        <f t="array" ref="BQ307">INDEX($DP$24:$EO$31,COLUMN(D302),$AY307)</f>
        <v>#N/A</v>
      </c>
      <c r="BR307" s="35" t="e" cm="1">
        <f t="array" ref="BR307">INDEX($DP$24:$EO$31,COLUMN(E302),$AY307)</f>
        <v>#N/A</v>
      </c>
      <c r="BS307" s="35" t="e" cm="1">
        <f t="array" ref="BS307">INDEX($DP$24:$EO$31,COLUMN(F302),$AY307)</f>
        <v>#N/A</v>
      </c>
      <c r="BT307" s="35" t="e" cm="1">
        <f t="array" ref="BT307">INDEX($DP$24:$EO$31,COLUMN(G302),$AY307)</f>
        <v>#N/A</v>
      </c>
      <c r="BU307" s="35" t="e" cm="1">
        <f t="array" ref="BU307">INDEX($DP$24:$EO$31,COLUMN(H302),$AY307)</f>
        <v>#N/A</v>
      </c>
      <c r="BV307" s="59" t="str" cm="1">
        <f t="array" aca="1" ref="BV307:BZ307" ca="1">IFERROR(ROUND(IF(IFERROR(BF307:BJ307/BF307:BJ307,0)=1,(IFERROR(AZ307:BD307*BP307,0)+IFERROR(BF307:BJ307*BQ307,0)+(SUM(BM307:BO307)-MIN(BM307:BO307))*BR307+BK307*BS307+BL307*BT307)*BU307+BK307*(1-BS307)+BL307*(1-BT307)+IF(AW307=1,BO307,0),""),2),"")</f>
        <v/>
      </c>
      <c r="BW307" s="48" t="str">
        <f ca="1"/>
        <v/>
      </c>
      <c r="BX307" s="48" t="str">
        <f ca="1"/>
        <v/>
      </c>
      <c r="BY307" s="48" t="str">
        <f ca="1"/>
        <v/>
      </c>
      <c r="BZ307" s="60" t="str">
        <f ca="1"/>
        <v/>
      </c>
      <c r="CA307" s="6"/>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6"/>
      <c r="DV307" s="6"/>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row>
    <row r="308" spans="1:162" x14ac:dyDescent="0.3">
      <c r="A308" s="5"/>
      <c r="B308" s="17" t="str">
        <f t="shared" si="94"/>
        <v/>
      </c>
      <c r="C308" s="23"/>
      <c r="D308" s="23"/>
      <c r="E308" s="23"/>
      <c r="F308" s="23"/>
      <c r="G308" s="23"/>
      <c r="H308" s="24"/>
      <c r="I308" s="24"/>
      <c r="J308" s="24"/>
      <c r="K308" s="24"/>
      <c r="L308" s="24"/>
      <c r="M308" s="24"/>
      <c r="N308" s="23"/>
      <c r="O308" s="24"/>
      <c r="P308" s="6"/>
      <c r="Q308" s="65">
        <f t="shared" si="95"/>
        <v>1</v>
      </c>
      <c r="R308" s="6" t="e">
        <f t="shared" si="101"/>
        <v>#N/A</v>
      </c>
      <c r="S308" s="6" t="e">
        <f t="shared" si="102"/>
        <v>#N/A</v>
      </c>
      <c r="T308" s="6" t="e">
        <f t="shared" si="103"/>
        <v>#N/A</v>
      </c>
      <c r="U308" s="6" t="e">
        <f t="shared" si="104"/>
        <v>#N/A</v>
      </c>
      <c r="V308" s="8" cm="1">
        <f t="array" ref="V308">IF(M308=0,0,IF(OR($DV$4=3,$DV$4=4),0,IF($DV$4=1,INDEX($DI$7:$DI$15,SUM(IF(M308&lt;$DH$7:$DH$15=TRUE,1,0))+1),VLOOKUP(M308,$DK$7:$DL$107,2,FALSE))))</f>
        <v>0</v>
      </c>
      <c r="W308" s="6" t="e">
        <f t="shared" si="93"/>
        <v>#N/A</v>
      </c>
      <c r="X308" s="65" cm="1">
        <f t="array" aca="1" ref="X308" ca="1">SUM(IF((IF(E308=0,INDIRECT(_xlfn.CONCAT($CQ$1,MATCH(F308,$CP$7:$CP$100,0)+6)):INDIRECT(_xlfn.CONCAT($CQ$1,MATCH(F308,$CP$7:$CP$100,0)+6+SUM(IF((F308=$CP$7:$CP$59)=TRUE,1,0))-1)),INDIRECT(_xlfn.CONCAT($CM$1,MATCH(E308,$CL$7:$CL$100,0)+6)):INDIRECT(_xlfn.CONCAT($CM$1,MATCH(E308,$CL$7:$CL$100,0)+6+SUM(IF((E308=$CL$7:$CL$59)=TRUE,1,0))-1)))*$S$3*$Q308)=0,0,1))</f>
        <v>2</v>
      </c>
      <c r="Y308" s="65" t="e" cm="1">
        <f t="array" aca="1" ref="Y308" ca="1">SUM(IF((TRANSPOSE(MMULT(MMULT(_xlfn.MUNIT(X308),IF(ROUND(MMULT(IF(E308=0,INDIRECT(_xlfn.CONCAT($CQ$1,MATCH(F308,$CP$7:$CP$100,0)+6)):INDIRECT(_xlfn.CONCAT($CQ$1,MATCH(F308,$CP$7:$CP$100,0)+6+SUM(IF((F308=$CP$7:$CP$59)=TRUE,1,0))-1)),INDIRECT(_xlfn.CONCAT($CM$1,MATCH(E308,$CL$7:$CL$100,0)+6)):INDIRECT(_xlfn.CONCAT($CM$1,MATCH(E308,$CL$7:$CL$100,0)+6+SUM(IF((E308=$CL$7:$CL$59)=TRUE,1,0))-1)))*$S$3*$Q308,1/TRANSPOSE(W308-INDIRECT(_xlfn.CONCAT($CI$1,MATCH(D308,$CH$7:$CH$100,0)+6)):INDIRECT(_xlfn.CONCAT($CI$1,MATCH(D308,$CH$7:$CH$100,0)+6+SUM(IF((D308=$CH$7:$CH$59)=TRUE,1,0))-1))*$R$3)),1)=1,1,0)),W308-INDIRECT(_xlfn.CONCAT($CI$1,MATCH(D308,$CH$7:$CH$100,0)+6)):INDIRECT(_xlfn.CONCAT($CI$1,MATCH(D308,$CH$7:$CH$100,0)+6+SUM(IF((D308=$CH$7:$CH$59)=TRUE,1,0))-1))*$R$3)))=0,0,1))</f>
        <v>#N/A</v>
      </c>
      <c r="Z308" s="65"/>
      <c r="AA308" s="65" t="str" cm="1">
        <f t="array" aca="1" ref="AA308" ca="1">IFERROR(ROUND(IF(_xlfn._xlws.SORT(TRANSPOSE(MMULT(MMULT(_xlfn.MUNIT(X308),IF(ROUND(MMULT(IF(E308=0,IF($DW$4=1,INDIRECT(_xlfn.CONCAT($CY$1,MATCH(F308,$CX$7:$CX$100,0)+6)):INDIRECT(_xlfn.CONCAT($CY$1,MATCH(F308,$CX$7:$CX$100,0)+6+SUM(IF((F308=$CX$7:$CX$59)=TRUE,1,0))-1)),INDIRECT(_xlfn.CONCAT($CQ$1,MATCH(F308,$CP$7:$CP$100,0)+6)):INDIRECT(_xlfn.CONCAT($CQ$1,MATCH(F308,$CP$7:$CP$100,0)+6+SUM(IF((F308=$CP$7:$CP$59)=TRUE,1,0))-1))),IF(OR($DW$4=2,$DW$4=3),INDIRECT(_xlfn.CONCAT($CU$1,MATCH(E308,$CT$7:$CT$100,0)+6)):INDIRECT(_xlfn.CONCAT($CU$1,MATCH(E308,$CT$7:$CT$100,0)+6+SUM(IF((E308=$CT$7:$CT$59)=TRUE,1,0))-1)),INDIRECT(_xlfn.CONCAT($CM$1,MATCH(E308,$CL$7:$CL$100,0)+6)):INDIRECT(_xlfn.CONCAT($CM$1,MATCH(E308,$CL$7:$CL$100,0)+6+SUM(IF((E308=$CL$7:$CL$59)=TRUE,1,0))-1))))*$S$3*IF(AND($DV$4=4,F308=0),1.1,1),1/TRANSPOSE(W308-INDIRECT(_xlfn.CONCAT($CI$1,MATCH(D308,$CH$7:$CH$100,0)+6)):INDIRECT(_xlfn.CONCAT($CI$1,MATCH(D308,$CH$7:$CH$100,0)+6+SUM(IF((D308=$CH$7:$CH$59)=TRUE,1,0))-1))*$R$3)),3)=1,1,0)),W308-INDIRECT(_xlfn.CONCAT($CI$1,MATCH(D308,$CH$7:$CH$100,0)+6)):INDIRECT(_xlfn.CONCAT($CI$1,MATCH(D308,$CH$7:$CH$100,0)+6+SUM(IF((D308=$CH$7:$CH$59)=TRUE,1,0))-1))*$R$3))/($S$3*$Q308),1,-1,TRUE)=0,"",_xlfn._xlws.SORT(TRANSPOSE(MMULT(MMULT(_xlfn.MUNIT(X308),IF(ROUND(MMULT(IF(E308=0,IF($DW$4=1,INDIRECT(_xlfn.CONCAT($CY$1,MATCH(F308,$CX$7:$CX$100,0)+6)):INDIRECT(_xlfn.CONCAT($CY$1,MATCH(F308,$CX$7:$CX$100,0)+6+SUM(IF((F308=$CX$7:$CX$59)=TRUE,1,0))-1)),INDIRECT(_xlfn.CONCAT($CQ$1,MATCH(F308,$CP$7:$CP$100,0)+6)):INDIRECT(_xlfn.CONCAT($CQ$1,MATCH(F308,$CP$7:$CP$100,0)+6+SUM(IF((F308=$CP$7:$CP$59)=TRUE,1,0))-1))),IF(OR($DW$4=2,$DW$4=3),INDIRECT(_xlfn.CONCAT($CU$1,MATCH(E308,$CT$7:$CT$100,0)+6)):INDIRECT(_xlfn.CONCAT($CU$1,MATCH(E308,$CT$7:$CT$100,0)+6+SUM(IF((E308=$CT$7:$CT$59)=TRUE,1,0))-1)),INDIRECT(_xlfn.CONCAT($CM$1,MATCH(E308,$CL$7:$CL$100,0)+6)):INDIRECT(_xlfn.CONCAT($CM$1,MATCH(E308,$CL$7:$CL$100,0)+6+SUM(IF((E308=$CL$7:$CL$59)=TRUE,1,0))-1))))*$S$3*IF(AND($DV$4=4,F308=0),1.1,1),1/TRANSPOSE(W308-INDIRECT(_xlfn.CONCAT($CI$1,MATCH(D308,$CH$7:$CH$100,0)+6)):INDIRECT(_xlfn.CONCAT($CI$1,MATCH(D308,$CH$7:$CH$100,0)+6+SUM(IF((D308=$CH$7:$CH$59)=TRUE,1,0))-1))*$R$3)),3)=1,1,0)),W308-INDIRECT(_xlfn.CONCAT($CI$1,MATCH(D308,$CH$7:$CH$100,0)+6)):INDIRECT(_xlfn.CONCAT($CI$1,MATCH(D308,$CH$7:$CH$100,0)+6+SUM(IF((D308=$CH$7:$CH$59)=TRUE,1,0))-1))*$R$3))/($S$3*$Q308),1,-1,TRUE)),1),"")</f>
        <v/>
      </c>
      <c r="AB308" s="65"/>
      <c r="AC308" s="65"/>
      <c r="AD308" s="65"/>
      <c r="AE308" s="65"/>
      <c r="AF308" s="65"/>
      <c r="AG308" s="65"/>
      <c r="AH308" s="65"/>
      <c r="AI308" s="6"/>
      <c r="AJ308" s="28" t="str">
        <f t="shared" ca="1" si="105"/>
        <v/>
      </c>
      <c r="AK308" s="29" t="str">
        <f t="shared" si="106"/>
        <v/>
      </c>
      <c r="AL308" s="29" t="str">
        <f t="shared" si="107"/>
        <v/>
      </c>
      <c r="AM308" s="29" t="str">
        <f t="shared" si="108"/>
        <v/>
      </c>
      <c r="AN308" s="112" t="str">
        <f t="shared" si="109"/>
        <v/>
      </c>
      <c r="AO308" s="28" t="str">
        <f t="shared" ca="1" si="96"/>
        <v/>
      </c>
      <c r="AP308" s="29" t="str">
        <f t="shared" si="97"/>
        <v/>
      </c>
      <c r="AQ308" s="29" t="str">
        <f t="shared" si="98"/>
        <v/>
      </c>
      <c r="AR308" s="29" t="str">
        <f t="shared" si="99"/>
        <v/>
      </c>
      <c r="AS308" s="30" t="str">
        <f t="shared" si="100"/>
        <v/>
      </c>
      <c r="AT308" s="6"/>
      <c r="AU308" s="20"/>
      <c r="AV308" s="20"/>
      <c r="AW308" s="44">
        <f t="shared" si="110"/>
        <v>12</v>
      </c>
      <c r="AX308" s="35" t="e">
        <f t="shared" si="111"/>
        <v>#N/A</v>
      </c>
      <c r="AY308" s="35" t="e" cm="1">
        <f t="array" ref="AY308">_xlfn.XMATCH(1,IF(IF((AU308=$DP$24:$EO$24)=TRUE,1,0)+IF((AV308=$DP$25:$EO$25)=TRUE,1,0)=2,1,0))</f>
        <v>#N/A</v>
      </c>
      <c r="AZ308" s="35" t="str" cm="1">
        <f t="array" aca="1" ref="AZ308:BD308" ca="1">AJ308:AN308</f>
        <v/>
      </c>
      <c r="BA308" s="35" t="str">
        <f ca="1"/>
        <v/>
      </c>
      <c r="BB308" s="35" t="str">
        <f ca="1"/>
        <v/>
      </c>
      <c r="BC308" s="35" t="str">
        <f ca="1"/>
        <v/>
      </c>
      <c r="BD308" s="35" t="str">
        <f ca="1"/>
        <v/>
      </c>
      <c r="BE308" s="35">
        <f t="shared" si="112"/>
        <v>0</v>
      </c>
      <c r="BF308" s="35" t="e" cm="1">
        <f t="array" ref="BF308">IF(AND(BE308=1,AX308&lt;&gt;1),VLOOKUP(E308,변환표준점수!$H$8:$O$60,_xlfn.XMATCH('표점 계산기'!$AU308,변환표준점수!$I$6:$O$6)+1,FALSE),IF(AND($E308=0,$DW$4=1),INDEX($CQ$7:$CQ$73,SUM(IF(AO308=$CY$7:$CY$59,ROW($A$1:$A$50),0))),IF(AND($E308&lt;&gt;0,$DW$4&lt;&gt;1),INDEX($CM$7:$CM$73,SUM(IF(AO308=$CU$7:$CU$59,ROW($A$1:$A$50),0))),AO308:AS308)))</f>
        <v>#N/A</v>
      </c>
      <c r="BG308" s="35"/>
      <c r="BH308" s="35"/>
      <c r="BI308" s="35"/>
      <c r="BJ308" s="35"/>
      <c r="BK308" s="35" t="e">
        <f>VLOOKUP(G308,변환표준점수!$X$8:$AM$16,_xlfn.XMATCH(AU308,변환표준점수!$Y$5:$AM$5)+IF(OR(AW308=6,AW308=7,AW308=10,AW308=11),IF(AX308=1,0,1),0)+1,FALSE)</f>
        <v>#N/A</v>
      </c>
      <c r="BL308" s="35" t="e">
        <f>VLOOKUP(H308,변환표준점수!$AO$8:$BE$16,_xlfn.XMATCH(AU308,변환표준점수!$AP$5:$BE$5)+IF(OR(AW308=3,AW308=6,AW308=8,AW308=9,AW308=10),IF(AX308=1,0,1),0)+1,FALSE)</f>
        <v>#N/A</v>
      </c>
      <c r="BM308" s="35" t="e">
        <f>IF(I308=0,VLOOKUP(K308,변환표준점수!$BU$8:$CF$62,'표점 계산기'!$AW308+1,FALSE),VLOOKUP(I308,변환표준점수!$BH$8:$BS$62,'표점 계산기'!$AW308+1,FALSE))</f>
        <v>#N/A</v>
      </c>
      <c r="BN308" s="35" t="e">
        <f>IF(J308=0,VLOOKUP(L308,변환표준점수!$BU$8:$CF$62,'표점 계산기'!$AW308+1,FALSE),VLOOKUP(J308,변환표준점수!$BH$8:$BS$62,'표점 계산기'!$AW308+1,FALSE))</f>
        <v>#N/A</v>
      </c>
      <c r="BO308" s="35" cm="1">
        <f t="array" ref="BO308">IF(M308=0,0,IF(OR(AW308=3,AW308=4),0,IF(AW308=1,INDEX($DI$7:$DI$15,SUM(IF(M308&lt;$DH$7:$DH$15=TRUE,1,0))+1),VLOOKUP(M308,변환표준점수!$BH$8:$BS$62,'표점 계산기'!AW308+1,FALSE))))</f>
        <v>0</v>
      </c>
      <c r="BP308" s="35" t="e" cm="1">
        <f t="array" ref="BP308">INDEX($DP$24:$EO$31,COLUMN(C303),$AY308)</f>
        <v>#N/A</v>
      </c>
      <c r="BQ308" s="35" t="e" cm="1">
        <f t="array" ref="BQ308">INDEX($DP$24:$EO$31,COLUMN(D303),$AY308)</f>
        <v>#N/A</v>
      </c>
      <c r="BR308" s="35" t="e" cm="1">
        <f t="array" ref="BR308">INDEX($DP$24:$EO$31,COLUMN(E303),$AY308)</f>
        <v>#N/A</v>
      </c>
      <c r="BS308" s="35" t="e" cm="1">
        <f t="array" ref="BS308">INDEX($DP$24:$EO$31,COLUMN(F303),$AY308)</f>
        <v>#N/A</v>
      </c>
      <c r="BT308" s="35" t="e" cm="1">
        <f t="array" ref="BT308">INDEX($DP$24:$EO$31,COLUMN(G303),$AY308)</f>
        <v>#N/A</v>
      </c>
      <c r="BU308" s="35" t="e" cm="1">
        <f t="array" ref="BU308">INDEX($DP$24:$EO$31,COLUMN(H303),$AY308)</f>
        <v>#N/A</v>
      </c>
      <c r="BV308" s="59" t="str" cm="1">
        <f t="array" aca="1" ref="BV308:BZ308" ca="1">IFERROR(ROUND(IF(IFERROR(BF308:BJ308/BF308:BJ308,0)=1,(IFERROR(AZ308:BD308*BP308,0)+IFERROR(BF308:BJ308*BQ308,0)+(SUM(BM308:BO308)-MIN(BM308:BO308))*BR308+BK308*BS308+BL308*BT308)*BU308+BK308*(1-BS308)+BL308*(1-BT308)+IF(AW308=1,BO308,0),""),2),"")</f>
        <v/>
      </c>
      <c r="BW308" s="48" t="str">
        <f ca="1"/>
        <v/>
      </c>
      <c r="BX308" s="48" t="str">
        <f ca="1"/>
        <v/>
      </c>
      <c r="BY308" s="48" t="str">
        <f ca="1"/>
        <v/>
      </c>
      <c r="BZ308" s="60" t="str">
        <f ca="1"/>
        <v/>
      </c>
      <c r="CA308" s="6"/>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6"/>
      <c r="DV308" s="6"/>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row>
    <row r="309" spans="1:162" x14ac:dyDescent="0.3">
      <c r="A309" s="5"/>
      <c r="B309" s="17" t="str">
        <f t="shared" si="94"/>
        <v/>
      </c>
      <c r="C309" s="23"/>
      <c r="D309" s="23"/>
      <c r="E309" s="23"/>
      <c r="F309" s="23"/>
      <c r="G309" s="23"/>
      <c r="H309" s="24"/>
      <c r="I309" s="24"/>
      <c r="J309" s="24"/>
      <c r="K309" s="24"/>
      <c r="L309" s="24"/>
      <c r="M309" s="24"/>
      <c r="N309" s="23"/>
      <c r="O309" s="24"/>
      <c r="P309" s="6"/>
      <c r="Q309" s="65">
        <f t="shared" si="95"/>
        <v>1</v>
      </c>
      <c r="R309" s="6" t="e">
        <f t="shared" si="101"/>
        <v>#N/A</v>
      </c>
      <c r="S309" s="6" t="e">
        <f t="shared" si="102"/>
        <v>#N/A</v>
      </c>
      <c r="T309" s="6" t="e">
        <f t="shared" si="103"/>
        <v>#N/A</v>
      </c>
      <c r="U309" s="6" t="e">
        <f t="shared" si="104"/>
        <v>#N/A</v>
      </c>
      <c r="V309" s="8" cm="1">
        <f t="array" ref="V309">IF(M309=0,0,IF(OR($DV$4=3,$DV$4=4),0,IF($DV$4=1,INDEX($DI$7:$DI$15,SUM(IF(M309&lt;$DH$7:$DH$15=TRUE,1,0))+1),VLOOKUP(M309,$DK$7:$DL$107,2,FALSE))))</f>
        <v>0</v>
      </c>
      <c r="W309" s="6" t="e">
        <f t="shared" si="93"/>
        <v>#N/A</v>
      </c>
      <c r="X309" s="65" cm="1">
        <f t="array" aca="1" ref="X309" ca="1">SUM(IF((IF(E309=0,INDIRECT(_xlfn.CONCAT($CQ$1,MATCH(F309,$CP$7:$CP$100,0)+6)):INDIRECT(_xlfn.CONCAT($CQ$1,MATCH(F309,$CP$7:$CP$100,0)+6+SUM(IF((F309=$CP$7:$CP$59)=TRUE,1,0))-1)),INDIRECT(_xlfn.CONCAT($CM$1,MATCH(E309,$CL$7:$CL$100,0)+6)):INDIRECT(_xlfn.CONCAT($CM$1,MATCH(E309,$CL$7:$CL$100,0)+6+SUM(IF((E309=$CL$7:$CL$59)=TRUE,1,0))-1)))*$S$3*$Q309)=0,0,1))</f>
        <v>2</v>
      </c>
      <c r="Y309" s="65" t="e" cm="1">
        <f t="array" aca="1" ref="Y309" ca="1">SUM(IF((TRANSPOSE(MMULT(MMULT(_xlfn.MUNIT(X309),IF(ROUND(MMULT(IF(E309=0,INDIRECT(_xlfn.CONCAT($CQ$1,MATCH(F309,$CP$7:$CP$100,0)+6)):INDIRECT(_xlfn.CONCAT($CQ$1,MATCH(F309,$CP$7:$CP$100,0)+6+SUM(IF((F309=$CP$7:$CP$59)=TRUE,1,0))-1)),INDIRECT(_xlfn.CONCAT($CM$1,MATCH(E309,$CL$7:$CL$100,0)+6)):INDIRECT(_xlfn.CONCAT($CM$1,MATCH(E309,$CL$7:$CL$100,0)+6+SUM(IF((E309=$CL$7:$CL$59)=TRUE,1,0))-1)))*$S$3*$Q309,1/TRANSPOSE(W309-INDIRECT(_xlfn.CONCAT($CI$1,MATCH(D309,$CH$7:$CH$100,0)+6)):INDIRECT(_xlfn.CONCAT($CI$1,MATCH(D309,$CH$7:$CH$100,0)+6+SUM(IF((D309=$CH$7:$CH$59)=TRUE,1,0))-1))*$R$3)),1)=1,1,0)),W309-INDIRECT(_xlfn.CONCAT($CI$1,MATCH(D309,$CH$7:$CH$100,0)+6)):INDIRECT(_xlfn.CONCAT($CI$1,MATCH(D309,$CH$7:$CH$100,0)+6+SUM(IF((D309=$CH$7:$CH$59)=TRUE,1,0))-1))*$R$3)))=0,0,1))</f>
        <v>#N/A</v>
      </c>
      <c r="Z309" s="65"/>
      <c r="AA309" s="65" t="str" cm="1">
        <f t="array" aca="1" ref="AA309" ca="1">IFERROR(ROUND(IF(_xlfn._xlws.SORT(TRANSPOSE(MMULT(MMULT(_xlfn.MUNIT(X309),IF(ROUND(MMULT(IF(E309=0,IF($DW$4=1,INDIRECT(_xlfn.CONCAT($CY$1,MATCH(F309,$CX$7:$CX$100,0)+6)):INDIRECT(_xlfn.CONCAT($CY$1,MATCH(F309,$CX$7:$CX$100,0)+6+SUM(IF((F309=$CX$7:$CX$59)=TRUE,1,0))-1)),INDIRECT(_xlfn.CONCAT($CQ$1,MATCH(F309,$CP$7:$CP$100,0)+6)):INDIRECT(_xlfn.CONCAT($CQ$1,MATCH(F309,$CP$7:$CP$100,0)+6+SUM(IF((F309=$CP$7:$CP$59)=TRUE,1,0))-1))),IF(OR($DW$4=2,$DW$4=3),INDIRECT(_xlfn.CONCAT($CU$1,MATCH(E309,$CT$7:$CT$100,0)+6)):INDIRECT(_xlfn.CONCAT($CU$1,MATCH(E309,$CT$7:$CT$100,0)+6+SUM(IF((E309=$CT$7:$CT$59)=TRUE,1,0))-1)),INDIRECT(_xlfn.CONCAT($CM$1,MATCH(E309,$CL$7:$CL$100,0)+6)):INDIRECT(_xlfn.CONCAT($CM$1,MATCH(E309,$CL$7:$CL$100,0)+6+SUM(IF((E309=$CL$7:$CL$59)=TRUE,1,0))-1))))*$S$3*IF(AND($DV$4=4,F309=0),1.1,1),1/TRANSPOSE(W309-INDIRECT(_xlfn.CONCAT($CI$1,MATCH(D309,$CH$7:$CH$100,0)+6)):INDIRECT(_xlfn.CONCAT($CI$1,MATCH(D309,$CH$7:$CH$100,0)+6+SUM(IF((D309=$CH$7:$CH$59)=TRUE,1,0))-1))*$R$3)),3)=1,1,0)),W309-INDIRECT(_xlfn.CONCAT($CI$1,MATCH(D309,$CH$7:$CH$100,0)+6)):INDIRECT(_xlfn.CONCAT($CI$1,MATCH(D309,$CH$7:$CH$100,0)+6+SUM(IF((D309=$CH$7:$CH$59)=TRUE,1,0))-1))*$R$3))/($S$3*$Q309),1,-1,TRUE)=0,"",_xlfn._xlws.SORT(TRANSPOSE(MMULT(MMULT(_xlfn.MUNIT(X309),IF(ROUND(MMULT(IF(E309=0,IF($DW$4=1,INDIRECT(_xlfn.CONCAT($CY$1,MATCH(F309,$CX$7:$CX$100,0)+6)):INDIRECT(_xlfn.CONCAT($CY$1,MATCH(F309,$CX$7:$CX$100,0)+6+SUM(IF((F309=$CX$7:$CX$59)=TRUE,1,0))-1)),INDIRECT(_xlfn.CONCAT($CQ$1,MATCH(F309,$CP$7:$CP$100,0)+6)):INDIRECT(_xlfn.CONCAT($CQ$1,MATCH(F309,$CP$7:$CP$100,0)+6+SUM(IF((F309=$CP$7:$CP$59)=TRUE,1,0))-1))),IF(OR($DW$4=2,$DW$4=3),INDIRECT(_xlfn.CONCAT($CU$1,MATCH(E309,$CT$7:$CT$100,0)+6)):INDIRECT(_xlfn.CONCAT($CU$1,MATCH(E309,$CT$7:$CT$100,0)+6+SUM(IF((E309=$CT$7:$CT$59)=TRUE,1,0))-1)),INDIRECT(_xlfn.CONCAT($CM$1,MATCH(E309,$CL$7:$CL$100,0)+6)):INDIRECT(_xlfn.CONCAT($CM$1,MATCH(E309,$CL$7:$CL$100,0)+6+SUM(IF((E309=$CL$7:$CL$59)=TRUE,1,0))-1))))*$S$3*IF(AND($DV$4=4,F309=0),1.1,1),1/TRANSPOSE(W309-INDIRECT(_xlfn.CONCAT($CI$1,MATCH(D309,$CH$7:$CH$100,0)+6)):INDIRECT(_xlfn.CONCAT($CI$1,MATCH(D309,$CH$7:$CH$100,0)+6+SUM(IF((D309=$CH$7:$CH$59)=TRUE,1,0))-1))*$R$3)),3)=1,1,0)),W309-INDIRECT(_xlfn.CONCAT($CI$1,MATCH(D309,$CH$7:$CH$100,0)+6)):INDIRECT(_xlfn.CONCAT($CI$1,MATCH(D309,$CH$7:$CH$100,0)+6+SUM(IF((D309=$CH$7:$CH$59)=TRUE,1,0))-1))*$R$3))/($S$3*$Q309),1,-1,TRUE)),1),"")</f>
        <v/>
      </c>
      <c r="AB309" s="65"/>
      <c r="AC309" s="65"/>
      <c r="AD309" s="65"/>
      <c r="AE309" s="65"/>
      <c r="AF309" s="65"/>
      <c r="AG309" s="65"/>
      <c r="AH309" s="65"/>
      <c r="AI309" s="6"/>
      <c r="AJ309" s="28" t="str">
        <f t="shared" ca="1" si="105"/>
        <v/>
      </c>
      <c r="AK309" s="29" t="str">
        <f t="shared" si="106"/>
        <v/>
      </c>
      <c r="AL309" s="29" t="str">
        <f t="shared" si="107"/>
        <v/>
      </c>
      <c r="AM309" s="29" t="str">
        <f t="shared" si="108"/>
        <v/>
      </c>
      <c r="AN309" s="112" t="str">
        <f t="shared" si="109"/>
        <v/>
      </c>
      <c r="AO309" s="28" t="str">
        <f t="shared" ca="1" si="96"/>
        <v/>
      </c>
      <c r="AP309" s="29" t="str">
        <f t="shared" si="97"/>
        <v/>
      </c>
      <c r="AQ309" s="29" t="str">
        <f t="shared" si="98"/>
        <v/>
      </c>
      <c r="AR309" s="29" t="str">
        <f t="shared" si="99"/>
        <v/>
      </c>
      <c r="AS309" s="30" t="str">
        <f t="shared" si="100"/>
        <v/>
      </c>
      <c r="AT309" s="6"/>
      <c r="AU309" s="20"/>
      <c r="AV309" s="20"/>
      <c r="AW309" s="44">
        <f t="shared" si="110"/>
        <v>12</v>
      </c>
      <c r="AX309" s="35" t="e">
        <f t="shared" si="111"/>
        <v>#N/A</v>
      </c>
      <c r="AY309" s="35" t="e" cm="1">
        <f t="array" ref="AY309">_xlfn.XMATCH(1,IF(IF((AU309=$DP$24:$EO$24)=TRUE,1,0)+IF((AV309=$DP$25:$EO$25)=TRUE,1,0)=2,1,0))</f>
        <v>#N/A</v>
      </c>
      <c r="AZ309" s="35" t="str" cm="1">
        <f t="array" aca="1" ref="AZ309:BD309" ca="1">AJ309:AN309</f>
        <v/>
      </c>
      <c r="BA309" s="35" t="str">
        <f ca="1"/>
        <v/>
      </c>
      <c r="BB309" s="35" t="str">
        <f ca="1"/>
        <v/>
      </c>
      <c r="BC309" s="35" t="str">
        <f ca="1"/>
        <v/>
      </c>
      <c r="BD309" s="35" t="str">
        <f ca="1"/>
        <v/>
      </c>
      <c r="BE309" s="35">
        <f t="shared" si="112"/>
        <v>0</v>
      </c>
      <c r="BF309" s="35" t="e" cm="1">
        <f t="array" ref="BF309">IF(AND(BE309=1,AX309&lt;&gt;1),VLOOKUP(E309,변환표준점수!$H$8:$O$60,_xlfn.XMATCH('표점 계산기'!$AU309,변환표준점수!$I$6:$O$6)+1,FALSE),IF(AND($E309=0,$DW$4=1),INDEX($CQ$7:$CQ$73,SUM(IF(AO309=$CY$7:$CY$59,ROW($A$1:$A$50),0))),IF(AND($E309&lt;&gt;0,$DW$4&lt;&gt;1),INDEX($CM$7:$CM$73,SUM(IF(AO309=$CU$7:$CU$59,ROW($A$1:$A$50),0))),AO309:AS309)))</f>
        <v>#N/A</v>
      </c>
      <c r="BG309" s="35"/>
      <c r="BH309" s="35"/>
      <c r="BI309" s="35"/>
      <c r="BJ309" s="35"/>
      <c r="BK309" s="35" t="e">
        <f>VLOOKUP(G309,변환표준점수!$X$8:$AM$16,_xlfn.XMATCH(AU309,변환표준점수!$Y$5:$AM$5)+IF(OR(AW309=6,AW309=7,AW309=10,AW309=11),IF(AX309=1,0,1),0)+1,FALSE)</f>
        <v>#N/A</v>
      </c>
      <c r="BL309" s="35" t="e">
        <f>VLOOKUP(H309,변환표준점수!$AO$8:$BE$16,_xlfn.XMATCH(AU309,변환표준점수!$AP$5:$BE$5)+IF(OR(AW309=3,AW309=6,AW309=8,AW309=9,AW309=10),IF(AX309=1,0,1),0)+1,FALSE)</f>
        <v>#N/A</v>
      </c>
      <c r="BM309" s="35" t="e">
        <f>IF(I309=0,VLOOKUP(K309,변환표준점수!$BU$8:$CF$62,'표점 계산기'!$AW309+1,FALSE),VLOOKUP(I309,변환표준점수!$BH$8:$BS$62,'표점 계산기'!$AW309+1,FALSE))</f>
        <v>#N/A</v>
      </c>
      <c r="BN309" s="35" t="e">
        <f>IF(J309=0,VLOOKUP(L309,변환표준점수!$BU$8:$CF$62,'표점 계산기'!$AW309+1,FALSE),VLOOKUP(J309,변환표준점수!$BH$8:$BS$62,'표점 계산기'!$AW309+1,FALSE))</f>
        <v>#N/A</v>
      </c>
      <c r="BO309" s="35" cm="1">
        <f t="array" ref="BO309">IF(M309=0,0,IF(OR(AW309=3,AW309=4),0,IF(AW309=1,INDEX($DI$7:$DI$15,SUM(IF(M309&lt;$DH$7:$DH$15=TRUE,1,0))+1),VLOOKUP(M309,변환표준점수!$BH$8:$BS$62,'표점 계산기'!AW309+1,FALSE))))</f>
        <v>0</v>
      </c>
      <c r="BP309" s="35" t="e" cm="1">
        <f t="array" ref="BP309">INDEX($DP$24:$EO$31,COLUMN(C304),$AY309)</f>
        <v>#N/A</v>
      </c>
      <c r="BQ309" s="35" t="e" cm="1">
        <f t="array" ref="BQ309">INDEX($DP$24:$EO$31,COLUMN(D304),$AY309)</f>
        <v>#N/A</v>
      </c>
      <c r="BR309" s="35" t="e" cm="1">
        <f t="array" ref="BR309">INDEX($DP$24:$EO$31,COLUMN(E304),$AY309)</f>
        <v>#N/A</v>
      </c>
      <c r="BS309" s="35" t="e" cm="1">
        <f t="array" ref="BS309">INDEX($DP$24:$EO$31,COLUMN(F304),$AY309)</f>
        <v>#N/A</v>
      </c>
      <c r="BT309" s="35" t="e" cm="1">
        <f t="array" ref="BT309">INDEX($DP$24:$EO$31,COLUMN(G304),$AY309)</f>
        <v>#N/A</v>
      </c>
      <c r="BU309" s="35" t="e" cm="1">
        <f t="array" ref="BU309">INDEX($DP$24:$EO$31,COLUMN(H304),$AY309)</f>
        <v>#N/A</v>
      </c>
      <c r="BV309" s="59" t="str" cm="1">
        <f t="array" aca="1" ref="BV309:BZ309" ca="1">IFERROR(ROUND(IF(IFERROR(BF309:BJ309/BF309:BJ309,0)=1,(IFERROR(AZ309:BD309*BP309,0)+IFERROR(BF309:BJ309*BQ309,0)+(SUM(BM309:BO309)-MIN(BM309:BO309))*BR309+BK309*BS309+BL309*BT309)*BU309+BK309*(1-BS309)+BL309*(1-BT309)+IF(AW309=1,BO309,0),""),2),"")</f>
        <v/>
      </c>
      <c r="BW309" s="48" t="str">
        <f ca="1"/>
        <v/>
      </c>
      <c r="BX309" s="48" t="str">
        <f ca="1"/>
        <v/>
      </c>
      <c r="BY309" s="48" t="str">
        <f ca="1"/>
        <v/>
      </c>
      <c r="BZ309" s="60" t="str">
        <f ca="1"/>
        <v/>
      </c>
      <c r="CA309" s="6"/>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6"/>
      <c r="DV309" s="6"/>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row>
    <row r="310" spans="1:162" x14ac:dyDescent="0.3">
      <c r="A310" s="5"/>
      <c r="B310" s="17" t="str">
        <f t="shared" si="94"/>
        <v/>
      </c>
      <c r="C310" s="23"/>
      <c r="D310" s="23"/>
      <c r="E310" s="23"/>
      <c r="F310" s="23"/>
      <c r="G310" s="23"/>
      <c r="H310" s="24"/>
      <c r="I310" s="24"/>
      <c r="J310" s="24"/>
      <c r="K310" s="24"/>
      <c r="L310" s="24"/>
      <c r="M310" s="24"/>
      <c r="N310" s="23"/>
      <c r="O310" s="24"/>
      <c r="P310" s="6"/>
      <c r="Q310" s="65">
        <f t="shared" si="95"/>
        <v>1</v>
      </c>
      <c r="R310" s="6" t="e">
        <f t="shared" si="101"/>
        <v>#N/A</v>
      </c>
      <c r="S310" s="6" t="e">
        <f t="shared" si="102"/>
        <v>#N/A</v>
      </c>
      <c r="T310" s="6" t="e">
        <f t="shared" si="103"/>
        <v>#N/A</v>
      </c>
      <c r="U310" s="6" t="e">
        <f t="shared" si="104"/>
        <v>#N/A</v>
      </c>
      <c r="V310" s="8" cm="1">
        <f t="array" ref="V310">IF(M310=0,0,IF(OR($DV$4=3,$DV$4=4),0,IF($DV$4=1,INDEX($DI$7:$DI$15,SUM(IF(M310&lt;$DH$7:$DH$15=TRUE,1,0))+1),VLOOKUP(M310,$DK$7:$DL$107,2,FALSE))))</f>
        <v>0</v>
      </c>
      <c r="W310" s="6" t="e">
        <f t="shared" si="93"/>
        <v>#N/A</v>
      </c>
      <c r="X310" s="65" cm="1">
        <f t="array" aca="1" ref="X310" ca="1">SUM(IF((IF(E310=0,INDIRECT(_xlfn.CONCAT($CQ$1,MATCH(F310,$CP$7:$CP$100,0)+6)):INDIRECT(_xlfn.CONCAT($CQ$1,MATCH(F310,$CP$7:$CP$100,0)+6+SUM(IF((F310=$CP$7:$CP$59)=TRUE,1,0))-1)),INDIRECT(_xlfn.CONCAT($CM$1,MATCH(E310,$CL$7:$CL$100,0)+6)):INDIRECT(_xlfn.CONCAT($CM$1,MATCH(E310,$CL$7:$CL$100,0)+6+SUM(IF((E310=$CL$7:$CL$59)=TRUE,1,0))-1)))*$S$3*$Q310)=0,0,1))</f>
        <v>2</v>
      </c>
      <c r="Y310" s="65" t="e" cm="1">
        <f t="array" aca="1" ref="Y310" ca="1">SUM(IF((TRANSPOSE(MMULT(MMULT(_xlfn.MUNIT(X310),IF(ROUND(MMULT(IF(E310=0,INDIRECT(_xlfn.CONCAT($CQ$1,MATCH(F310,$CP$7:$CP$100,0)+6)):INDIRECT(_xlfn.CONCAT($CQ$1,MATCH(F310,$CP$7:$CP$100,0)+6+SUM(IF((F310=$CP$7:$CP$59)=TRUE,1,0))-1)),INDIRECT(_xlfn.CONCAT($CM$1,MATCH(E310,$CL$7:$CL$100,0)+6)):INDIRECT(_xlfn.CONCAT($CM$1,MATCH(E310,$CL$7:$CL$100,0)+6+SUM(IF((E310=$CL$7:$CL$59)=TRUE,1,0))-1)))*$S$3*$Q310,1/TRANSPOSE(W310-INDIRECT(_xlfn.CONCAT($CI$1,MATCH(D310,$CH$7:$CH$100,0)+6)):INDIRECT(_xlfn.CONCAT($CI$1,MATCH(D310,$CH$7:$CH$100,0)+6+SUM(IF((D310=$CH$7:$CH$59)=TRUE,1,0))-1))*$R$3)),1)=1,1,0)),W310-INDIRECT(_xlfn.CONCAT($CI$1,MATCH(D310,$CH$7:$CH$100,0)+6)):INDIRECT(_xlfn.CONCAT($CI$1,MATCH(D310,$CH$7:$CH$100,0)+6+SUM(IF((D310=$CH$7:$CH$59)=TRUE,1,0))-1))*$R$3)))=0,0,1))</f>
        <v>#N/A</v>
      </c>
      <c r="Z310" s="65"/>
      <c r="AA310" s="65" t="str" cm="1">
        <f t="array" aca="1" ref="AA310" ca="1">IFERROR(ROUND(IF(_xlfn._xlws.SORT(TRANSPOSE(MMULT(MMULT(_xlfn.MUNIT(X310),IF(ROUND(MMULT(IF(E310=0,IF($DW$4=1,INDIRECT(_xlfn.CONCAT($CY$1,MATCH(F310,$CX$7:$CX$100,0)+6)):INDIRECT(_xlfn.CONCAT($CY$1,MATCH(F310,$CX$7:$CX$100,0)+6+SUM(IF((F310=$CX$7:$CX$59)=TRUE,1,0))-1)),INDIRECT(_xlfn.CONCAT($CQ$1,MATCH(F310,$CP$7:$CP$100,0)+6)):INDIRECT(_xlfn.CONCAT($CQ$1,MATCH(F310,$CP$7:$CP$100,0)+6+SUM(IF((F310=$CP$7:$CP$59)=TRUE,1,0))-1))),IF(OR($DW$4=2,$DW$4=3),INDIRECT(_xlfn.CONCAT($CU$1,MATCH(E310,$CT$7:$CT$100,0)+6)):INDIRECT(_xlfn.CONCAT($CU$1,MATCH(E310,$CT$7:$CT$100,0)+6+SUM(IF((E310=$CT$7:$CT$59)=TRUE,1,0))-1)),INDIRECT(_xlfn.CONCAT($CM$1,MATCH(E310,$CL$7:$CL$100,0)+6)):INDIRECT(_xlfn.CONCAT($CM$1,MATCH(E310,$CL$7:$CL$100,0)+6+SUM(IF((E310=$CL$7:$CL$59)=TRUE,1,0))-1))))*$S$3*IF(AND($DV$4=4,F310=0),1.1,1),1/TRANSPOSE(W310-INDIRECT(_xlfn.CONCAT($CI$1,MATCH(D310,$CH$7:$CH$100,0)+6)):INDIRECT(_xlfn.CONCAT($CI$1,MATCH(D310,$CH$7:$CH$100,0)+6+SUM(IF((D310=$CH$7:$CH$59)=TRUE,1,0))-1))*$R$3)),3)=1,1,0)),W310-INDIRECT(_xlfn.CONCAT($CI$1,MATCH(D310,$CH$7:$CH$100,0)+6)):INDIRECT(_xlfn.CONCAT($CI$1,MATCH(D310,$CH$7:$CH$100,0)+6+SUM(IF((D310=$CH$7:$CH$59)=TRUE,1,0))-1))*$R$3))/($S$3*$Q310),1,-1,TRUE)=0,"",_xlfn._xlws.SORT(TRANSPOSE(MMULT(MMULT(_xlfn.MUNIT(X310),IF(ROUND(MMULT(IF(E310=0,IF($DW$4=1,INDIRECT(_xlfn.CONCAT($CY$1,MATCH(F310,$CX$7:$CX$100,0)+6)):INDIRECT(_xlfn.CONCAT($CY$1,MATCH(F310,$CX$7:$CX$100,0)+6+SUM(IF((F310=$CX$7:$CX$59)=TRUE,1,0))-1)),INDIRECT(_xlfn.CONCAT($CQ$1,MATCH(F310,$CP$7:$CP$100,0)+6)):INDIRECT(_xlfn.CONCAT($CQ$1,MATCH(F310,$CP$7:$CP$100,0)+6+SUM(IF((F310=$CP$7:$CP$59)=TRUE,1,0))-1))),IF(OR($DW$4=2,$DW$4=3),INDIRECT(_xlfn.CONCAT($CU$1,MATCH(E310,$CT$7:$CT$100,0)+6)):INDIRECT(_xlfn.CONCAT($CU$1,MATCH(E310,$CT$7:$CT$100,0)+6+SUM(IF((E310=$CT$7:$CT$59)=TRUE,1,0))-1)),INDIRECT(_xlfn.CONCAT($CM$1,MATCH(E310,$CL$7:$CL$100,0)+6)):INDIRECT(_xlfn.CONCAT($CM$1,MATCH(E310,$CL$7:$CL$100,0)+6+SUM(IF((E310=$CL$7:$CL$59)=TRUE,1,0))-1))))*$S$3*IF(AND($DV$4=4,F310=0),1.1,1),1/TRANSPOSE(W310-INDIRECT(_xlfn.CONCAT($CI$1,MATCH(D310,$CH$7:$CH$100,0)+6)):INDIRECT(_xlfn.CONCAT($CI$1,MATCH(D310,$CH$7:$CH$100,0)+6+SUM(IF((D310=$CH$7:$CH$59)=TRUE,1,0))-1))*$R$3)),3)=1,1,0)),W310-INDIRECT(_xlfn.CONCAT($CI$1,MATCH(D310,$CH$7:$CH$100,0)+6)):INDIRECT(_xlfn.CONCAT($CI$1,MATCH(D310,$CH$7:$CH$100,0)+6+SUM(IF((D310=$CH$7:$CH$59)=TRUE,1,0))-1))*$R$3))/($S$3*$Q310),1,-1,TRUE)),1),"")</f>
        <v/>
      </c>
      <c r="AB310" s="65"/>
      <c r="AC310" s="65"/>
      <c r="AD310" s="65"/>
      <c r="AE310" s="65"/>
      <c r="AF310" s="65"/>
      <c r="AG310" s="65"/>
      <c r="AH310" s="65"/>
      <c r="AI310" s="6"/>
      <c r="AJ310" s="28" t="str">
        <f t="shared" ca="1" si="105"/>
        <v/>
      </c>
      <c r="AK310" s="29" t="str">
        <f t="shared" si="106"/>
        <v/>
      </c>
      <c r="AL310" s="29" t="str">
        <f t="shared" si="107"/>
        <v/>
      </c>
      <c r="AM310" s="29" t="str">
        <f t="shared" si="108"/>
        <v/>
      </c>
      <c r="AN310" s="112" t="str">
        <f t="shared" si="109"/>
        <v/>
      </c>
      <c r="AO310" s="28" t="str">
        <f t="shared" ca="1" si="96"/>
        <v/>
      </c>
      <c r="AP310" s="29" t="str">
        <f t="shared" si="97"/>
        <v/>
      </c>
      <c r="AQ310" s="29" t="str">
        <f t="shared" si="98"/>
        <v/>
      </c>
      <c r="AR310" s="29" t="str">
        <f t="shared" si="99"/>
        <v/>
      </c>
      <c r="AS310" s="30" t="str">
        <f t="shared" si="100"/>
        <v/>
      </c>
      <c r="AT310" s="6"/>
      <c r="AU310" s="20"/>
      <c r="AV310" s="20"/>
      <c r="AW310" s="44">
        <f t="shared" si="110"/>
        <v>12</v>
      </c>
      <c r="AX310" s="35" t="e">
        <f t="shared" si="111"/>
        <v>#N/A</v>
      </c>
      <c r="AY310" s="35" t="e" cm="1">
        <f t="array" ref="AY310">_xlfn.XMATCH(1,IF(IF((AU310=$DP$24:$EO$24)=TRUE,1,0)+IF((AV310=$DP$25:$EO$25)=TRUE,1,0)=2,1,0))</f>
        <v>#N/A</v>
      </c>
      <c r="AZ310" s="35" t="str" cm="1">
        <f t="array" aca="1" ref="AZ310:BD310" ca="1">AJ310:AN310</f>
        <v/>
      </c>
      <c r="BA310" s="35" t="str">
        <f ca="1"/>
        <v/>
      </c>
      <c r="BB310" s="35" t="str">
        <f ca="1"/>
        <v/>
      </c>
      <c r="BC310" s="35" t="str">
        <f ca="1"/>
        <v/>
      </c>
      <c r="BD310" s="35" t="str">
        <f ca="1"/>
        <v/>
      </c>
      <c r="BE310" s="35">
        <f t="shared" si="112"/>
        <v>0</v>
      </c>
      <c r="BF310" s="35" t="e" cm="1">
        <f t="array" ref="BF310">IF(AND(BE310=1,AX310&lt;&gt;1),VLOOKUP(E310,변환표준점수!$H$8:$O$60,_xlfn.XMATCH('표점 계산기'!$AU310,변환표준점수!$I$6:$O$6)+1,FALSE),IF(AND($E310=0,$DW$4=1),INDEX($CQ$7:$CQ$73,SUM(IF(AO310=$CY$7:$CY$59,ROW($A$1:$A$50),0))),IF(AND($E310&lt;&gt;0,$DW$4&lt;&gt;1),INDEX($CM$7:$CM$73,SUM(IF(AO310=$CU$7:$CU$59,ROW($A$1:$A$50),0))),AO310:AS310)))</f>
        <v>#N/A</v>
      </c>
      <c r="BG310" s="35"/>
      <c r="BH310" s="35"/>
      <c r="BI310" s="35"/>
      <c r="BJ310" s="35"/>
      <c r="BK310" s="35" t="e">
        <f>VLOOKUP(G310,변환표준점수!$X$8:$AM$16,_xlfn.XMATCH(AU310,변환표준점수!$Y$5:$AM$5)+IF(OR(AW310=6,AW310=7,AW310=10,AW310=11),IF(AX310=1,0,1),0)+1,FALSE)</f>
        <v>#N/A</v>
      </c>
      <c r="BL310" s="35" t="e">
        <f>VLOOKUP(H310,변환표준점수!$AO$8:$BE$16,_xlfn.XMATCH(AU310,변환표준점수!$AP$5:$BE$5)+IF(OR(AW310=3,AW310=6,AW310=8,AW310=9,AW310=10),IF(AX310=1,0,1),0)+1,FALSE)</f>
        <v>#N/A</v>
      </c>
      <c r="BM310" s="35" t="e">
        <f>IF(I310=0,VLOOKUP(K310,변환표준점수!$BU$8:$CF$62,'표점 계산기'!$AW310+1,FALSE),VLOOKUP(I310,변환표준점수!$BH$8:$BS$62,'표점 계산기'!$AW310+1,FALSE))</f>
        <v>#N/A</v>
      </c>
      <c r="BN310" s="35" t="e">
        <f>IF(J310=0,VLOOKUP(L310,변환표준점수!$BU$8:$CF$62,'표점 계산기'!$AW310+1,FALSE),VLOOKUP(J310,변환표준점수!$BH$8:$BS$62,'표점 계산기'!$AW310+1,FALSE))</f>
        <v>#N/A</v>
      </c>
      <c r="BO310" s="35" cm="1">
        <f t="array" ref="BO310">IF(M310=0,0,IF(OR(AW310=3,AW310=4),0,IF(AW310=1,INDEX($DI$7:$DI$15,SUM(IF(M310&lt;$DH$7:$DH$15=TRUE,1,0))+1),VLOOKUP(M310,변환표준점수!$BH$8:$BS$62,'표점 계산기'!AW310+1,FALSE))))</f>
        <v>0</v>
      </c>
      <c r="BP310" s="35" t="e" cm="1">
        <f t="array" ref="BP310">INDEX($DP$24:$EO$31,COLUMN(C305),$AY310)</f>
        <v>#N/A</v>
      </c>
      <c r="BQ310" s="35" t="e" cm="1">
        <f t="array" ref="BQ310">INDEX($DP$24:$EO$31,COLUMN(D305),$AY310)</f>
        <v>#N/A</v>
      </c>
      <c r="BR310" s="35" t="e" cm="1">
        <f t="array" ref="BR310">INDEX($DP$24:$EO$31,COLUMN(E305),$AY310)</f>
        <v>#N/A</v>
      </c>
      <c r="BS310" s="35" t="e" cm="1">
        <f t="array" ref="BS310">INDEX($DP$24:$EO$31,COLUMN(F305),$AY310)</f>
        <v>#N/A</v>
      </c>
      <c r="BT310" s="35" t="e" cm="1">
        <f t="array" ref="BT310">INDEX($DP$24:$EO$31,COLUMN(G305),$AY310)</f>
        <v>#N/A</v>
      </c>
      <c r="BU310" s="35" t="e" cm="1">
        <f t="array" ref="BU310">INDEX($DP$24:$EO$31,COLUMN(H305),$AY310)</f>
        <v>#N/A</v>
      </c>
      <c r="BV310" s="59" t="str" cm="1">
        <f t="array" aca="1" ref="BV310:BZ310" ca="1">IFERROR(ROUND(IF(IFERROR(BF310:BJ310/BF310:BJ310,0)=1,(IFERROR(AZ310:BD310*BP310,0)+IFERROR(BF310:BJ310*BQ310,0)+(SUM(BM310:BO310)-MIN(BM310:BO310))*BR310+BK310*BS310+BL310*BT310)*BU310+BK310*(1-BS310)+BL310*(1-BT310)+IF(AW310=1,BO310,0),""),2),"")</f>
        <v/>
      </c>
      <c r="BW310" s="48" t="str">
        <f ca="1"/>
        <v/>
      </c>
      <c r="BX310" s="48" t="str">
        <f ca="1"/>
        <v/>
      </c>
      <c r="BY310" s="48" t="str">
        <f ca="1"/>
        <v/>
      </c>
      <c r="BZ310" s="60" t="str">
        <f ca="1"/>
        <v/>
      </c>
      <c r="CA310" s="6"/>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6"/>
      <c r="DV310" s="6"/>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row>
    <row r="311" spans="1:162" x14ac:dyDescent="0.3">
      <c r="A311" s="5"/>
      <c r="B311" s="17" t="str">
        <f t="shared" si="94"/>
        <v/>
      </c>
      <c r="C311" s="23"/>
      <c r="D311" s="23"/>
      <c r="E311" s="23"/>
      <c r="F311" s="23"/>
      <c r="G311" s="23"/>
      <c r="H311" s="24"/>
      <c r="I311" s="24"/>
      <c r="J311" s="24"/>
      <c r="K311" s="24"/>
      <c r="L311" s="24"/>
      <c r="M311" s="24"/>
      <c r="N311" s="23"/>
      <c r="O311" s="24"/>
      <c r="P311" s="6"/>
      <c r="Q311" s="65">
        <f t="shared" si="95"/>
        <v>1</v>
      </c>
      <c r="R311" s="6" t="e">
        <f t="shared" si="101"/>
        <v>#N/A</v>
      </c>
      <c r="S311" s="6" t="e">
        <f t="shared" si="102"/>
        <v>#N/A</v>
      </c>
      <c r="T311" s="6" t="e">
        <f t="shared" si="103"/>
        <v>#N/A</v>
      </c>
      <c r="U311" s="6" t="e">
        <f t="shared" si="104"/>
        <v>#N/A</v>
      </c>
      <c r="V311" s="8" cm="1">
        <f t="array" ref="V311">IF(M311=0,0,IF(OR($DV$4=3,$DV$4=4),0,IF($DV$4=1,INDEX($DI$7:$DI$15,SUM(IF(M311&lt;$DH$7:$DH$15=TRUE,1,0))+1),VLOOKUP(M311,$DK$7:$DL$107,2,FALSE))))</f>
        <v>0</v>
      </c>
      <c r="W311" s="6" t="e">
        <f t="shared" si="93"/>
        <v>#N/A</v>
      </c>
      <c r="X311" s="65" cm="1">
        <f t="array" aca="1" ref="X311" ca="1">SUM(IF((IF(E311=0,INDIRECT(_xlfn.CONCAT($CQ$1,MATCH(F311,$CP$7:$CP$100,0)+6)):INDIRECT(_xlfn.CONCAT($CQ$1,MATCH(F311,$CP$7:$CP$100,0)+6+SUM(IF((F311=$CP$7:$CP$59)=TRUE,1,0))-1)),INDIRECT(_xlfn.CONCAT($CM$1,MATCH(E311,$CL$7:$CL$100,0)+6)):INDIRECT(_xlfn.CONCAT($CM$1,MATCH(E311,$CL$7:$CL$100,0)+6+SUM(IF((E311=$CL$7:$CL$59)=TRUE,1,0))-1)))*$S$3*$Q311)=0,0,1))</f>
        <v>2</v>
      </c>
      <c r="Y311" s="65" t="e" cm="1">
        <f t="array" aca="1" ref="Y311" ca="1">SUM(IF((TRANSPOSE(MMULT(MMULT(_xlfn.MUNIT(X311),IF(ROUND(MMULT(IF(E311=0,INDIRECT(_xlfn.CONCAT($CQ$1,MATCH(F311,$CP$7:$CP$100,0)+6)):INDIRECT(_xlfn.CONCAT($CQ$1,MATCH(F311,$CP$7:$CP$100,0)+6+SUM(IF((F311=$CP$7:$CP$59)=TRUE,1,0))-1)),INDIRECT(_xlfn.CONCAT($CM$1,MATCH(E311,$CL$7:$CL$100,0)+6)):INDIRECT(_xlfn.CONCAT($CM$1,MATCH(E311,$CL$7:$CL$100,0)+6+SUM(IF((E311=$CL$7:$CL$59)=TRUE,1,0))-1)))*$S$3*$Q311,1/TRANSPOSE(W311-INDIRECT(_xlfn.CONCAT($CI$1,MATCH(D311,$CH$7:$CH$100,0)+6)):INDIRECT(_xlfn.CONCAT($CI$1,MATCH(D311,$CH$7:$CH$100,0)+6+SUM(IF((D311=$CH$7:$CH$59)=TRUE,1,0))-1))*$R$3)),1)=1,1,0)),W311-INDIRECT(_xlfn.CONCAT($CI$1,MATCH(D311,$CH$7:$CH$100,0)+6)):INDIRECT(_xlfn.CONCAT($CI$1,MATCH(D311,$CH$7:$CH$100,0)+6+SUM(IF((D311=$CH$7:$CH$59)=TRUE,1,0))-1))*$R$3)))=0,0,1))</f>
        <v>#N/A</v>
      </c>
      <c r="Z311" s="65"/>
      <c r="AA311" s="65" t="str" cm="1">
        <f t="array" aca="1" ref="AA311" ca="1">IFERROR(ROUND(IF(_xlfn._xlws.SORT(TRANSPOSE(MMULT(MMULT(_xlfn.MUNIT(X311),IF(ROUND(MMULT(IF(E311=0,IF($DW$4=1,INDIRECT(_xlfn.CONCAT($CY$1,MATCH(F311,$CX$7:$CX$100,0)+6)):INDIRECT(_xlfn.CONCAT($CY$1,MATCH(F311,$CX$7:$CX$100,0)+6+SUM(IF((F311=$CX$7:$CX$59)=TRUE,1,0))-1)),INDIRECT(_xlfn.CONCAT($CQ$1,MATCH(F311,$CP$7:$CP$100,0)+6)):INDIRECT(_xlfn.CONCAT($CQ$1,MATCH(F311,$CP$7:$CP$100,0)+6+SUM(IF((F311=$CP$7:$CP$59)=TRUE,1,0))-1))),IF(OR($DW$4=2,$DW$4=3),INDIRECT(_xlfn.CONCAT($CU$1,MATCH(E311,$CT$7:$CT$100,0)+6)):INDIRECT(_xlfn.CONCAT($CU$1,MATCH(E311,$CT$7:$CT$100,0)+6+SUM(IF((E311=$CT$7:$CT$59)=TRUE,1,0))-1)),INDIRECT(_xlfn.CONCAT($CM$1,MATCH(E311,$CL$7:$CL$100,0)+6)):INDIRECT(_xlfn.CONCAT($CM$1,MATCH(E311,$CL$7:$CL$100,0)+6+SUM(IF((E311=$CL$7:$CL$59)=TRUE,1,0))-1))))*$S$3*IF(AND($DV$4=4,F311=0),1.1,1),1/TRANSPOSE(W311-INDIRECT(_xlfn.CONCAT($CI$1,MATCH(D311,$CH$7:$CH$100,0)+6)):INDIRECT(_xlfn.CONCAT($CI$1,MATCH(D311,$CH$7:$CH$100,0)+6+SUM(IF((D311=$CH$7:$CH$59)=TRUE,1,0))-1))*$R$3)),3)=1,1,0)),W311-INDIRECT(_xlfn.CONCAT($CI$1,MATCH(D311,$CH$7:$CH$100,0)+6)):INDIRECT(_xlfn.CONCAT($CI$1,MATCH(D311,$CH$7:$CH$100,0)+6+SUM(IF((D311=$CH$7:$CH$59)=TRUE,1,0))-1))*$R$3))/($S$3*$Q311),1,-1,TRUE)=0,"",_xlfn._xlws.SORT(TRANSPOSE(MMULT(MMULT(_xlfn.MUNIT(X311),IF(ROUND(MMULT(IF(E311=0,IF($DW$4=1,INDIRECT(_xlfn.CONCAT($CY$1,MATCH(F311,$CX$7:$CX$100,0)+6)):INDIRECT(_xlfn.CONCAT($CY$1,MATCH(F311,$CX$7:$CX$100,0)+6+SUM(IF((F311=$CX$7:$CX$59)=TRUE,1,0))-1)),INDIRECT(_xlfn.CONCAT($CQ$1,MATCH(F311,$CP$7:$CP$100,0)+6)):INDIRECT(_xlfn.CONCAT($CQ$1,MATCH(F311,$CP$7:$CP$100,0)+6+SUM(IF((F311=$CP$7:$CP$59)=TRUE,1,0))-1))),IF(OR($DW$4=2,$DW$4=3),INDIRECT(_xlfn.CONCAT($CU$1,MATCH(E311,$CT$7:$CT$100,0)+6)):INDIRECT(_xlfn.CONCAT($CU$1,MATCH(E311,$CT$7:$CT$100,0)+6+SUM(IF((E311=$CT$7:$CT$59)=TRUE,1,0))-1)),INDIRECT(_xlfn.CONCAT($CM$1,MATCH(E311,$CL$7:$CL$100,0)+6)):INDIRECT(_xlfn.CONCAT($CM$1,MATCH(E311,$CL$7:$CL$100,0)+6+SUM(IF((E311=$CL$7:$CL$59)=TRUE,1,0))-1))))*$S$3*IF(AND($DV$4=4,F311=0),1.1,1),1/TRANSPOSE(W311-INDIRECT(_xlfn.CONCAT($CI$1,MATCH(D311,$CH$7:$CH$100,0)+6)):INDIRECT(_xlfn.CONCAT($CI$1,MATCH(D311,$CH$7:$CH$100,0)+6+SUM(IF((D311=$CH$7:$CH$59)=TRUE,1,0))-1))*$R$3)),3)=1,1,0)),W311-INDIRECT(_xlfn.CONCAT($CI$1,MATCH(D311,$CH$7:$CH$100,0)+6)):INDIRECT(_xlfn.CONCAT($CI$1,MATCH(D311,$CH$7:$CH$100,0)+6+SUM(IF((D311=$CH$7:$CH$59)=TRUE,1,0))-1))*$R$3))/($S$3*$Q311),1,-1,TRUE)),1),"")</f>
        <v/>
      </c>
      <c r="AB311" s="65"/>
      <c r="AC311" s="65"/>
      <c r="AD311" s="65"/>
      <c r="AE311" s="65"/>
      <c r="AF311" s="65"/>
      <c r="AG311" s="65"/>
      <c r="AH311" s="65"/>
      <c r="AI311" s="6"/>
      <c r="AJ311" s="28" t="str">
        <f t="shared" ca="1" si="105"/>
        <v/>
      </c>
      <c r="AK311" s="29" t="str">
        <f t="shared" si="106"/>
        <v/>
      </c>
      <c r="AL311" s="29" t="str">
        <f t="shared" si="107"/>
        <v/>
      </c>
      <c r="AM311" s="29" t="str">
        <f t="shared" si="108"/>
        <v/>
      </c>
      <c r="AN311" s="112" t="str">
        <f t="shared" si="109"/>
        <v/>
      </c>
      <c r="AO311" s="28" t="str">
        <f t="shared" ca="1" si="96"/>
        <v/>
      </c>
      <c r="AP311" s="29" t="str">
        <f t="shared" si="97"/>
        <v/>
      </c>
      <c r="AQ311" s="29" t="str">
        <f t="shared" si="98"/>
        <v/>
      </c>
      <c r="AR311" s="29" t="str">
        <f t="shared" si="99"/>
        <v/>
      </c>
      <c r="AS311" s="30" t="str">
        <f t="shared" si="100"/>
        <v/>
      </c>
      <c r="AT311" s="6"/>
      <c r="AU311" s="20"/>
      <c r="AV311" s="20"/>
      <c r="AW311" s="44">
        <f t="shared" si="110"/>
        <v>12</v>
      </c>
      <c r="AX311" s="35" t="e">
        <f t="shared" si="111"/>
        <v>#N/A</v>
      </c>
      <c r="AY311" s="35" t="e" cm="1">
        <f t="array" ref="AY311">_xlfn.XMATCH(1,IF(IF((AU311=$DP$24:$EO$24)=TRUE,1,0)+IF((AV311=$DP$25:$EO$25)=TRUE,1,0)=2,1,0))</f>
        <v>#N/A</v>
      </c>
      <c r="AZ311" s="35" t="str" cm="1">
        <f t="array" aca="1" ref="AZ311:BD311" ca="1">AJ311:AN311</f>
        <v/>
      </c>
      <c r="BA311" s="35" t="str">
        <f ca="1"/>
        <v/>
      </c>
      <c r="BB311" s="35" t="str">
        <f ca="1"/>
        <v/>
      </c>
      <c r="BC311" s="35" t="str">
        <f ca="1"/>
        <v/>
      </c>
      <c r="BD311" s="35" t="str">
        <f ca="1"/>
        <v/>
      </c>
      <c r="BE311" s="35">
        <f t="shared" si="112"/>
        <v>0</v>
      </c>
      <c r="BF311" s="35" t="e" cm="1">
        <f t="array" ref="BF311">IF(AND(BE311=1,AX311&lt;&gt;1),VLOOKUP(E311,변환표준점수!$H$8:$O$60,_xlfn.XMATCH('표점 계산기'!$AU311,변환표준점수!$I$6:$O$6)+1,FALSE),IF(AND($E311=0,$DW$4=1),INDEX($CQ$7:$CQ$73,SUM(IF(AO311=$CY$7:$CY$59,ROW($A$1:$A$50),0))),IF(AND($E311&lt;&gt;0,$DW$4&lt;&gt;1),INDEX($CM$7:$CM$73,SUM(IF(AO311=$CU$7:$CU$59,ROW($A$1:$A$50),0))),AO311:AS311)))</f>
        <v>#N/A</v>
      </c>
      <c r="BG311" s="35"/>
      <c r="BH311" s="35"/>
      <c r="BI311" s="35"/>
      <c r="BJ311" s="35"/>
      <c r="BK311" s="35" t="e">
        <f>VLOOKUP(G311,변환표준점수!$X$8:$AM$16,_xlfn.XMATCH(AU311,변환표준점수!$Y$5:$AM$5)+IF(OR(AW311=6,AW311=7,AW311=10,AW311=11),IF(AX311=1,0,1),0)+1,FALSE)</f>
        <v>#N/A</v>
      </c>
      <c r="BL311" s="35" t="e">
        <f>VLOOKUP(H311,변환표준점수!$AO$8:$BE$16,_xlfn.XMATCH(AU311,변환표준점수!$AP$5:$BE$5)+IF(OR(AW311=3,AW311=6,AW311=8,AW311=9,AW311=10),IF(AX311=1,0,1),0)+1,FALSE)</f>
        <v>#N/A</v>
      </c>
      <c r="BM311" s="35" t="e">
        <f>IF(I311=0,VLOOKUP(K311,변환표준점수!$BU$8:$CF$62,'표점 계산기'!$AW311+1,FALSE),VLOOKUP(I311,변환표준점수!$BH$8:$BS$62,'표점 계산기'!$AW311+1,FALSE))</f>
        <v>#N/A</v>
      </c>
      <c r="BN311" s="35" t="e">
        <f>IF(J311=0,VLOOKUP(L311,변환표준점수!$BU$8:$CF$62,'표점 계산기'!$AW311+1,FALSE),VLOOKUP(J311,변환표준점수!$BH$8:$BS$62,'표점 계산기'!$AW311+1,FALSE))</f>
        <v>#N/A</v>
      </c>
      <c r="BO311" s="35" cm="1">
        <f t="array" ref="BO311">IF(M311=0,0,IF(OR(AW311=3,AW311=4),0,IF(AW311=1,INDEX($DI$7:$DI$15,SUM(IF(M311&lt;$DH$7:$DH$15=TRUE,1,0))+1),VLOOKUP(M311,변환표준점수!$BH$8:$BS$62,'표점 계산기'!AW311+1,FALSE))))</f>
        <v>0</v>
      </c>
      <c r="BP311" s="35" t="e" cm="1">
        <f t="array" ref="BP311">INDEX($DP$24:$EO$31,COLUMN(C306),$AY311)</f>
        <v>#N/A</v>
      </c>
      <c r="BQ311" s="35" t="e" cm="1">
        <f t="array" ref="BQ311">INDEX($DP$24:$EO$31,COLUMN(D306),$AY311)</f>
        <v>#N/A</v>
      </c>
      <c r="BR311" s="35" t="e" cm="1">
        <f t="array" ref="BR311">INDEX($DP$24:$EO$31,COLUMN(E306),$AY311)</f>
        <v>#N/A</v>
      </c>
      <c r="BS311" s="35" t="e" cm="1">
        <f t="array" ref="BS311">INDEX($DP$24:$EO$31,COLUMN(F306),$AY311)</f>
        <v>#N/A</v>
      </c>
      <c r="BT311" s="35" t="e" cm="1">
        <f t="array" ref="BT311">INDEX($DP$24:$EO$31,COLUMN(G306),$AY311)</f>
        <v>#N/A</v>
      </c>
      <c r="BU311" s="35" t="e" cm="1">
        <f t="array" ref="BU311">INDEX($DP$24:$EO$31,COLUMN(H306),$AY311)</f>
        <v>#N/A</v>
      </c>
      <c r="BV311" s="59" t="str" cm="1">
        <f t="array" aca="1" ref="BV311:BZ311" ca="1">IFERROR(ROUND(IF(IFERROR(BF311:BJ311/BF311:BJ311,0)=1,(IFERROR(AZ311:BD311*BP311,0)+IFERROR(BF311:BJ311*BQ311,0)+(SUM(BM311:BO311)-MIN(BM311:BO311))*BR311+BK311*BS311+BL311*BT311)*BU311+BK311*(1-BS311)+BL311*(1-BT311)+IF(AW311=1,BO311,0),""),2),"")</f>
        <v/>
      </c>
      <c r="BW311" s="48" t="str">
        <f ca="1"/>
        <v/>
      </c>
      <c r="BX311" s="48" t="str">
        <f ca="1"/>
        <v/>
      </c>
      <c r="BY311" s="48" t="str">
        <f ca="1"/>
        <v/>
      </c>
      <c r="BZ311" s="60" t="str">
        <f ca="1"/>
        <v/>
      </c>
      <c r="CA311" s="6"/>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6"/>
      <c r="DV311" s="6"/>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row>
    <row r="312" spans="1:162" x14ac:dyDescent="0.3">
      <c r="A312" s="5"/>
      <c r="B312" s="17" t="str">
        <f t="shared" si="94"/>
        <v/>
      </c>
      <c r="C312" s="23"/>
      <c r="D312" s="23"/>
      <c r="E312" s="23"/>
      <c r="F312" s="23"/>
      <c r="G312" s="23"/>
      <c r="H312" s="24"/>
      <c r="I312" s="24"/>
      <c r="J312" s="24"/>
      <c r="K312" s="24"/>
      <c r="L312" s="24"/>
      <c r="M312" s="24"/>
      <c r="N312" s="23"/>
      <c r="O312" s="24"/>
      <c r="P312" s="6"/>
      <c r="Q312" s="65">
        <f t="shared" si="95"/>
        <v>1</v>
      </c>
      <c r="R312" s="6" t="e">
        <f t="shared" si="101"/>
        <v>#N/A</v>
      </c>
      <c r="S312" s="6" t="e">
        <f t="shared" si="102"/>
        <v>#N/A</v>
      </c>
      <c r="T312" s="6" t="e">
        <f t="shared" si="103"/>
        <v>#N/A</v>
      </c>
      <c r="U312" s="6" t="e">
        <f t="shared" si="104"/>
        <v>#N/A</v>
      </c>
      <c r="V312" s="8" cm="1">
        <f t="array" ref="V312">IF(M312=0,0,IF(OR($DV$4=3,$DV$4=4),0,IF($DV$4=1,INDEX($DI$7:$DI$15,SUM(IF(M312&lt;$DH$7:$DH$15=TRUE,1,0))+1),VLOOKUP(M312,$DK$7:$DL$107,2,FALSE))))</f>
        <v>0</v>
      </c>
      <c r="W312" s="6" t="e">
        <f t="shared" si="93"/>
        <v>#N/A</v>
      </c>
      <c r="X312" s="65" cm="1">
        <f t="array" aca="1" ref="X312" ca="1">SUM(IF((IF(E312=0,INDIRECT(_xlfn.CONCAT($CQ$1,MATCH(F312,$CP$7:$CP$100,0)+6)):INDIRECT(_xlfn.CONCAT($CQ$1,MATCH(F312,$CP$7:$CP$100,0)+6+SUM(IF((F312=$CP$7:$CP$59)=TRUE,1,0))-1)),INDIRECT(_xlfn.CONCAT($CM$1,MATCH(E312,$CL$7:$CL$100,0)+6)):INDIRECT(_xlfn.CONCAT($CM$1,MATCH(E312,$CL$7:$CL$100,0)+6+SUM(IF((E312=$CL$7:$CL$59)=TRUE,1,0))-1)))*$S$3*$Q312)=0,0,1))</f>
        <v>2</v>
      </c>
      <c r="Y312" s="65" t="e" cm="1">
        <f t="array" aca="1" ref="Y312" ca="1">SUM(IF((TRANSPOSE(MMULT(MMULT(_xlfn.MUNIT(X312),IF(ROUND(MMULT(IF(E312=0,INDIRECT(_xlfn.CONCAT($CQ$1,MATCH(F312,$CP$7:$CP$100,0)+6)):INDIRECT(_xlfn.CONCAT($CQ$1,MATCH(F312,$CP$7:$CP$100,0)+6+SUM(IF((F312=$CP$7:$CP$59)=TRUE,1,0))-1)),INDIRECT(_xlfn.CONCAT($CM$1,MATCH(E312,$CL$7:$CL$100,0)+6)):INDIRECT(_xlfn.CONCAT($CM$1,MATCH(E312,$CL$7:$CL$100,0)+6+SUM(IF((E312=$CL$7:$CL$59)=TRUE,1,0))-1)))*$S$3*$Q312,1/TRANSPOSE(W312-INDIRECT(_xlfn.CONCAT($CI$1,MATCH(D312,$CH$7:$CH$100,0)+6)):INDIRECT(_xlfn.CONCAT($CI$1,MATCH(D312,$CH$7:$CH$100,0)+6+SUM(IF((D312=$CH$7:$CH$59)=TRUE,1,0))-1))*$R$3)),1)=1,1,0)),W312-INDIRECT(_xlfn.CONCAT($CI$1,MATCH(D312,$CH$7:$CH$100,0)+6)):INDIRECT(_xlfn.CONCAT($CI$1,MATCH(D312,$CH$7:$CH$100,0)+6+SUM(IF((D312=$CH$7:$CH$59)=TRUE,1,0))-1))*$R$3)))=0,0,1))</f>
        <v>#N/A</v>
      </c>
      <c r="Z312" s="65"/>
      <c r="AA312" s="65" t="str" cm="1">
        <f t="array" aca="1" ref="AA312" ca="1">IFERROR(ROUND(IF(_xlfn._xlws.SORT(TRANSPOSE(MMULT(MMULT(_xlfn.MUNIT(X312),IF(ROUND(MMULT(IF(E312=0,IF($DW$4=1,INDIRECT(_xlfn.CONCAT($CY$1,MATCH(F312,$CX$7:$CX$100,0)+6)):INDIRECT(_xlfn.CONCAT($CY$1,MATCH(F312,$CX$7:$CX$100,0)+6+SUM(IF((F312=$CX$7:$CX$59)=TRUE,1,0))-1)),INDIRECT(_xlfn.CONCAT($CQ$1,MATCH(F312,$CP$7:$CP$100,0)+6)):INDIRECT(_xlfn.CONCAT($CQ$1,MATCH(F312,$CP$7:$CP$100,0)+6+SUM(IF((F312=$CP$7:$CP$59)=TRUE,1,0))-1))),IF(OR($DW$4=2,$DW$4=3),INDIRECT(_xlfn.CONCAT($CU$1,MATCH(E312,$CT$7:$CT$100,0)+6)):INDIRECT(_xlfn.CONCAT($CU$1,MATCH(E312,$CT$7:$CT$100,0)+6+SUM(IF((E312=$CT$7:$CT$59)=TRUE,1,0))-1)),INDIRECT(_xlfn.CONCAT($CM$1,MATCH(E312,$CL$7:$CL$100,0)+6)):INDIRECT(_xlfn.CONCAT($CM$1,MATCH(E312,$CL$7:$CL$100,0)+6+SUM(IF((E312=$CL$7:$CL$59)=TRUE,1,0))-1))))*$S$3*IF(AND($DV$4=4,F312=0),1.1,1),1/TRANSPOSE(W312-INDIRECT(_xlfn.CONCAT($CI$1,MATCH(D312,$CH$7:$CH$100,0)+6)):INDIRECT(_xlfn.CONCAT($CI$1,MATCH(D312,$CH$7:$CH$100,0)+6+SUM(IF((D312=$CH$7:$CH$59)=TRUE,1,0))-1))*$R$3)),3)=1,1,0)),W312-INDIRECT(_xlfn.CONCAT($CI$1,MATCH(D312,$CH$7:$CH$100,0)+6)):INDIRECT(_xlfn.CONCAT($CI$1,MATCH(D312,$CH$7:$CH$100,0)+6+SUM(IF((D312=$CH$7:$CH$59)=TRUE,1,0))-1))*$R$3))/($S$3*$Q312),1,-1,TRUE)=0,"",_xlfn._xlws.SORT(TRANSPOSE(MMULT(MMULT(_xlfn.MUNIT(X312),IF(ROUND(MMULT(IF(E312=0,IF($DW$4=1,INDIRECT(_xlfn.CONCAT($CY$1,MATCH(F312,$CX$7:$CX$100,0)+6)):INDIRECT(_xlfn.CONCAT($CY$1,MATCH(F312,$CX$7:$CX$100,0)+6+SUM(IF((F312=$CX$7:$CX$59)=TRUE,1,0))-1)),INDIRECT(_xlfn.CONCAT($CQ$1,MATCH(F312,$CP$7:$CP$100,0)+6)):INDIRECT(_xlfn.CONCAT($CQ$1,MATCH(F312,$CP$7:$CP$100,0)+6+SUM(IF((F312=$CP$7:$CP$59)=TRUE,1,0))-1))),IF(OR($DW$4=2,$DW$4=3),INDIRECT(_xlfn.CONCAT($CU$1,MATCH(E312,$CT$7:$CT$100,0)+6)):INDIRECT(_xlfn.CONCAT($CU$1,MATCH(E312,$CT$7:$CT$100,0)+6+SUM(IF((E312=$CT$7:$CT$59)=TRUE,1,0))-1)),INDIRECT(_xlfn.CONCAT($CM$1,MATCH(E312,$CL$7:$CL$100,0)+6)):INDIRECT(_xlfn.CONCAT($CM$1,MATCH(E312,$CL$7:$CL$100,0)+6+SUM(IF((E312=$CL$7:$CL$59)=TRUE,1,0))-1))))*$S$3*IF(AND($DV$4=4,F312=0),1.1,1),1/TRANSPOSE(W312-INDIRECT(_xlfn.CONCAT($CI$1,MATCH(D312,$CH$7:$CH$100,0)+6)):INDIRECT(_xlfn.CONCAT($CI$1,MATCH(D312,$CH$7:$CH$100,0)+6+SUM(IF((D312=$CH$7:$CH$59)=TRUE,1,0))-1))*$R$3)),3)=1,1,0)),W312-INDIRECT(_xlfn.CONCAT($CI$1,MATCH(D312,$CH$7:$CH$100,0)+6)):INDIRECT(_xlfn.CONCAT($CI$1,MATCH(D312,$CH$7:$CH$100,0)+6+SUM(IF((D312=$CH$7:$CH$59)=TRUE,1,0))-1))*$R$3))/($S$3*$Q312),1,-1,TRUE)),1),"")</f>
        <v/>
      </c>
      <c r="AB312" s="65"/>
      <c r="AC312" s="65"/>
      <c r="AD312" s="65"/>
      <c r="AE312" s="65"/>
      <c r="AF312" s="65"/>
      <c r="AG312" s="65"/>
      <c r="AH312" s="65"/>
      <c r="AI312" s="6"/>
      <c r="AJ312" s="28" t="str">
        <f t="shared" ca="1" si="105"/>
        <v/>
      </c>
      <c r="AK312" s="29" t="str">
        <f t="shared" si="106"/>
        <v/>
      </c>
      <c r="AL312" s="29" t="str">
        <f t="shared" si="107"/>
        <v/>
      </c>
      <c r="AM312" s="29" t="str">
        <f t="shared" si="108"/>
        <v/>
      </c>
      <c r="AN312" s="112" t="str">
        <f t="shared" si="109"/>
        <v/>
      </c>
      <c r="AO312" s="28" t="str">
        <f t="shared" ca="1" si="96"/>
        <v/>
      </c>
      <c r="AP312" s="29" t="str">
        <f t="shared" si="97"/>
        <v/>
      </c>
      <c r="AQ312" s="29" t="str">
        <f t="shared" si="98"/>
        <v/>
      </c>
      <c r="AR312" s="29" t="str">
        <f t="shared" si="99"/>
        <v/>
      </c>
      <c r="AS312" s="30" t="str">
        <f t="shared" si="100"/>
        <v/>
      </c>
      <c r="AT312" s="6"/>
      <c r="AU312" s="20"/>
      <c r="AV312" s="20"/>
      <c r="AW312" s="44">
        <f t="shared" si="110"/>
        <v>12</v>
      </c>
      <c r="AX312" s="35" t="e">
        <f t="shared" si="111"/>
        <v>#N/A</v>
      </c>
      <c r="AY312" s="35" t="e" cm="1">
        <f t="array" ref="AY312">_xlfn.XMATCH(1,IF(IF((AU312=$DP$24:$EO$24)=TRUE,1,0)+IF((AV312=$DP$25:$EO$25)=TRUE,1,0)=2,1,0))</f>
        <v>#N/A</v>
      </c>
      <c r="AZ312" s="35" t="str" cm="1">
        <f t="array" aca="1" ref="AZ312:BD312" ca="1">AJ312:AN312</f>
        <v/>
      </c>
      <c r="BA312" s="35" t="str">
        <f ca="1"/>
        <v/>
      </c>
      <c r="BB312" s="35" t="str">
        <f ca="1"/>
        <v/>
      </c>
      <c r="BC312" s="35" t="str">
        <f ca="1"/>
        <v/>
      </c>
      <c r="BD312" s="35" t="str">
        <f ca="1"/>
        <v/>
      </c>
      <c r="BE312" s="35">
        <f t="shared" si="112"/>
        <v>0</v>
      </c>
      <c r="BF312" s="35" t="e" cm="1">
        <f t="array" ref="BF312">IF(AND(BE312=1,AX312&lt;&gt;1),VLOOKUP(E312,변환표준점수!$H$8:$O$60,_xlfn.XMATCH('표점 계산기'!$AU312,변환표준점수!$I$6:$O$6)+1,FALSE),IF(AND($E312=0,$DW$4=1),INDEX($CQ$7:$CQ$73,SUM(IF(AO312=$CY$7:$CY$59,ROW($A$1:$A$50),0))),IF(AND($E312&lt;&gt;0,$DW$4&lt;&gt;1),INDEX($CM$7:$CM$73,SUM(IF(AO312=$CU$7:$CU$59,ROW($A$1:$A$50),0))),AO312:AS312)))</f>
        <v>#N/A</v>
      </c>
      <c r="BG312" s="35"/>
      <c r="BH312" s="35"/>
      <c r="BI312" s="35"/>
      <c r="BJ312" s="35"/>
      <c r="BK312" s="35" t="e">
        <f>VLOOKUP(G312,변환표준점수!$X$8:$AM$16,_xlfn.XMATCH(AU312,변환표준점수!$Y$5:$AM$5)+IF(OR(AW312=6,AW312=7,AW312=10,AW312=11),IF(AX312=1,0,1),0)+1,FALSE)</f>
        <v>#N/A</v>
      </c>
      <c r="BL312" s="35" t="e">
        <f>VLOOKUP(H312,변환표준점수!$AO$8:$BE$16,_xlfn.XMATCH(AU312,변환표준점수!$AP$5:$BE$5)+IF(OR(AW312=3,AW312=6,AW312=8,AW312=9,AW312=10),IF(AX312=1,0,1),0)+1,FALSE)</f>
        <v>#N/A</v>
      </c>
      <c r="BM312" s="35" t="e">
        <f>IF(I312=0,VLOOKUP(K312,변환표준점수!$BU$8:$CF$62,'표점 계산기'!$AW312+1,FALSE),VLOOKUP(I312,변환표준점수!$BH$8:$BS$62,'표점 계산기'!$AW312+1,FALSE))</f>
        <v>#N/A</v>
      </c>
      <c r="BN312" s="35" t="e">
        <f>IF(J312=0,VLOOKUP(L312,변환표준점수!$BU$8:$CF$62,'표점 계산기'!$AW312+1,FALSE),VLOOKUP(J312,변환표준점수!$BH$8:$BS$62,'표점 계산기'!$AW312+1,FALSE))</f>
        <v>#N/A</v>
      </c>
      <c r="BO312" s="35" cm="1">
        <f t="array" ref="BO312">IF(M312=0,0,IF(OR(AW312=3,AW312=4),0,IF(AW312=1,INDEX($DI$7:$DI$15,SUM(IF(M312&lt;$DH$7:$DH$15=TRUE,1,0))+1),VLOOKUP(M312,변환표준점수!$BH$8:$BS$62,'표점 계산기'!AW312+1,FALSE))))</f>
        <v>0</v>
      </c>
      <c r="BP312" s="35" t="e" cm="1">
        <f t="array" ref="BP312">INDEX($DP$24:$EO$31,COLUMN(C307),$AY312)</f>
        <v>#N/A</v>
      </c>
      <c r="BQ312" s="35" t="e" cm="1">
        <f t="array" ref="BQ312">INDEX($DP$24:$EO$31,COLUMN(D307),$AY312)</f>
        <v>#N/A</v>
      </c>
      <c r="BR312" s="35" t="e" cm="1">
        <f t="array" ref="BR312">INDEX($DP$24:$EO$31,COLUMN(E307),$AY312)</f>
        <v>#N/A</v>
      </c>
      <c r="BS312" s="35" t="e" cm="1">
        <f t="array" ref="BS312">INDEX($DP$24:$EO$31,COLUMN(F307),$AY312)</f>
        <v>#N/A</v>
      </c>
      <c r="BT312" s="35" t="e" cm="1">
        <f t="array" ref="BT312">INDEX($DP$24:$EO$31,COLUMN(G307),$AY312)</f>
        <v>#N/A</v>
      </c>
      <c r="BU312" s="35" t="e" cm="1">
        <f t="array" ref="BU312">INDEX($DP$24:$EO$31,COLUMN(H307),$AY312)</f>
        <v>#N/A</v>
      </c>
      <c r="BV312" s="59" t="str" cm="1">
        <f t="array" aca="1" ref="BV312:BZ312" ca="1">IFERROR(ROUND(IF(IFERROR(BF312:BJ312/BF312:BJ312,0)=1,(IFERROR(AZ312:BD312*BP312,0)+IFERROR(BF312:BJ312*BQ312,0)+(SUM(BM312:BO312)-MIN(BM312:BO312))*BR312+BK312*BS312+BL312*BT312)*BU312+BK312*(1-BS312)+BL312*(1-BT312)+IF(AW312=1,BO312,0),""),2),"")</f>
        <v/>
      </c>
      <c r="BW312" s="48" t="str">
        <f ca="1"/>
        <v/>
      </c>
      <c r="BX312" s="48" t="str">
        <f ca="1"/>
        <v/>
      </c>
      <c r="BY312" s="48" t="str">
        <f ca="1"/>
        <v/>
      </c>
      <c r="BZ312" s="60" t="str">
        <f ca="1"/>
        <v/>
      </c>
      <c r="CA312" s="6"/>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6"/>
      <c r="DV312" s="6"/>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row>
    <row r="313" spans="1:162" x14ac:dyDescent="0.3">
      <c r="A313" s="5"/>
      <c r="B313" s="17" t="str">
        <f t="shared" si="94"/>
        <v/>
      </c>
      <c r="C313" s="23"/>
      <c r="D313" s="23"/>
      <c r="E313" s="23"/>
      <c r="F313" s="23"/>
      <c r="G313" s="23"/>
      <c r="H313" s="24"/>
      <c r="I313" s="24"/>
      <c r="J313" s="24"/>
      <c r="K313" s="24"/>
      <c r="L313" s="24"/>
      <c r="M313" s="24"/>
      <c r="N313" s="23"/>
      <c r="O313" s="24"/>
      <c r="P313" s="6"/>
      <c r="Q313" s="65">
        <f t="shared" si="95"/>
        <v>1</v>
      </c>
      <c r="R313" s="6" t="e">
        <f t="shared" si="101"/>
        <v>#N/A</v>
      </c>
      <c r="S313" s="6" t="e">
        <f t="shared" si="102"/>
        <v>#N/A</v>
      </c>
      <c r="T313" s="6" t="e">
        <f t="shared" si="103"/>
        <v>#N/A</v>
      </c>
      <c r="U313" s="6" t="e">
        <f t="shared" si="104"/>
        <v>#N/A</v>
      </c>
      <c r="V313" s="8" cm="1">
        <f t="array" ref="V313">IF(M313=0,0,IF(OR($DV$4=3,$DV$4=4),0,IF($DV$4=1,INDEX($DI$7:$DI$15,SUM(IF(M313&lt;$DH$7:$DH$15=TRUE,1,0))+1),VLOOKUP(M313,$DK$7:$DL$107,2,FALSE))))</f>
        <v>0</v>
      </c>
      <c r="W313" s="6" t="e">
        <f t="shared" si="93"/>
        <v>#N/A</v>
      </c>
      <c r="X313" s="65" cm="1">
        <f t="array" aca="1" ref="X313" ca="1">SUM(IF((IF(E313=0,INDIRECT(_xlfn.CONCAT($CQ$1,MATCH(F313,$CP$7:$CP$100,0)+6)):INDIRECT(_xlfn.CONCAT($CQ$1,MATCH(F313,$CP$7:$CP$100,0)+6+SUM(IF((F313=$CP$7:$CP$59)=TRUE,1,0))-1)),INDIRECT(_xlfn.CONCAT($CM$1,MATCH(E313,$CL$7:$CL$100,0)+6)):INDIRECT(_xlfn.CONCAT($CM$1,MATCH(E313,$CL$7:$CL$100,0)+6+SUM(IF((E313=$CL$7:$CL$59)=TRUE,1,0))-1)))*$S$3*$Q313)=0,0,1))</f>
        <v>2</v>
      </c>
      <c r="Y313" s="65" t="e" cm="1">
        <f t="array" aca="1" ref="Y313" ca="1">SUM(IF((TRANSPOSE(MMULT(MMULT(_xlfn.MUNIT(X313),IF(ROUND(MMULT(IF(E313=0,INDIRECT(_xlfn.CONCAT($CQ$1,MATCH(F313,$CP$7:$CP$100,0)+6)):INDIRECT(_xlfn.CONCAT($CQ$1,MATCH(F313,$CP$7:$CP$100,0)+6+SUM(IF((F313=$CP$7:$CP$59)=TRUE,1,0))-1)),INDIRECT(_xlfn.CONCAT($CM$1,MATCH(E313,$CL$7:$CL$100,0)+6)):INDIRECT(_xlfn.CONCAT($CM$1,MATCH(E313,$CL$7:$CL$100,0)+6+SUM(IF((E313=$CL$7:$CL$59)=TRUE,1,0))-1)))*$S$3*$Q313,1/TRANSPOSE(W313-INDIRECT(_xlfn.CONCAT($CI$1,MATCH(D313,$CH$7:$CH$100,0)+6)):INDIRECT(_xlfn.CONCAT($CI$1,MATCH(D313,$CH$7:$CH$100,0)+6+SUM(IF((D313=$CH$7:$CH$59)=TRUE,1,0))-1))*$R$3)),1)=1,1,0)),W313-INDIRECT(_xlfn.CONCAT($CI$1,MATCH(D313,$CH$7:$CH$100,0)+6)):INDIRECT(_xlfn.CONCAT($CI$1,MATCH(D313,$CH$7:$CH$100,0)+6+SUM(IF((D313=$CH$7:$CH$59)=TRUE,1,0))-1))*$R$3)))=0,0,1))</f>
        <v>#N/A</v>
      </c>
      <c r="Z313" s="65"/>
      <c r="AA313" s="65" t="str" cm="1">
        <f t="array" aca="1" ref="AA313" ca="1">IFERROR(ROUND(IF(_xlfn._xlws.SORT(TRANSPOSE(MMULT(MMULT(_xlfn.MUNIT(X313),IF(ROUND(MMULT(IF(E313=0,IF($DW$4=1,INDIRECT(_xlfn.CONCAT($CY$1,MATCH(F313,$CX$7:$CX$100,0)+6)):INDIRECT(_xlfn.CONCAT($CY$1,MATCH(F313,$CX$7:$CX$100,0)+6+SUM(IF((F313=$CX$7:$CX$59)=TRUE,1,0))-1)),INDIRECT(_xlfn.CONCAT($CQ$1,MATCH(F313,$CP$7:$CP$100,0)+6)):INDIRECT(_xlfn.CONCAT($CQ$1,MATCH(F313,$CP$7:$CP$100,0)+6+SUM(IF((F313=$CP$7:$CP$59)=TRUE,1,0))-1))),IF(OR($DW$4=2,$DW$4=3),INDIRECT(_xlfn.CONCAT($CU$1,MATCH(E313,$CT$7:$CT$100,0)+6)):INDIRECT(_xlfn.CONCAT($CU$1,MATCH(E313,$CT$7:$CT$100,0)+6+SUM(IF((E313=$CT$7:$CT$59)=TRUE,1,0))-1)),INDIRECT(_xlfn.CONCAT($CM$1,MATCH(E313,$CL$7:$CL$100,0)+6)):INDIRECT(_xlfn.CONCAT($CM$1,MATCH(E313,$CL$7:$CL$100,0)+6+SUM(IF((E313=$CL$7:$CL$59)=TRUE,1,0))-1))))*$S$3*IF(AND($DV$4=4,F313=0),1.1,1),1/TRANSPOSE(W313-INDIRECT(_xlfn.CONCAT($CI$1,MATCH(D313,$CH$7:$CH$100,0)+6)):INDIRECT(_xlfn.CONCAT($CI$1,MATCH(D313,$CH$7:$CH$100,0)+6+SUM(IF((D313=$CH$7:$CH$59)=TRUE,1,0))-1))*$R$3)),3)=1,1,0)),W313-INDIRECT(_xlfn.CONCAT($CI$1,MATCH(D313,$CH$7:$CH$100,0)+6)):INDIRECT(_xlfn.CONCAT($CI$1,MATCH(D313,$CH$7:$CH$100,0)+6+SUM(IF((D313=$CH$7:$CH$59)=TRUE,1,0))-1))*$R$3))/($S$3*$Q313),1,-1,TRUE)=0,"",_xlfn._xlws.SORT(TRANSPOSE(MMULT(MMULT(_xlfn.MUNIT(X313),IF(ROUND(MMULT(IF(E313=0,IF($DW$4=1,INDIRECT(_xlfn.CONCAT($CY$1,MATCH(F313,$CX$7:$CX$100,0)+6)):INDIRECT(_xlfn.CONCAT($CY$1,MATCH(F313,$CX$7:$CX$100,0)+6+SUM(IF((F313=$CX$7:$CX$59)=TRUE,1,0))-1)),INDIRECT(_xlfn.CONCAT($CQ$1,MATCH(F313,$CP$7:$CP$100,0)+6)):INDIRECT(_xlfn.CONCAT($CQ$1,MATCH(F313,$CP$7:$CP$100,0)+6+SUM(IF((F313=$CP$7:$CP$59)=TRUE,1,0))-1))),IF(OR($DW$4=2,$DW$4=3),INDIRECT(_xlfn.CONCAT($CU$1,MATCH(E313,$CT$7:$CT$100,0)+6)):INDIRECT(_xlfn.CONCAT($CU$1,MATCH(E313,$CT$7:$CT$100,0)+6+SUM(IF((E313=$CT$7:$CT$59)=TRUE,1,0))-1)),INDIRECT(_xlfn.CONCAT($CM$1,MATCH(E313,$CL$7:$CL$100,0)+6)):INDIRECT(_xlfn.CONCAT($CM$1,MATCH(E313,$CL$7:$CL$100,0)+6+SUM(IF((E313=$CL$7:$CL$59)=TRUE,1,0))-1))))*$S$3*IF(AND($DV$4=4,F313=0),1.1,1),1/TRANSPOSE(W313-INDIRECT(_xlfn.CONCAT($CI$1,MATCH(D313,$CH$7:$CH$100,0)+6)):INDIRECT(_xlfn.CONCAT($CI$1,MATCH(D313,$CH$7:$CH$100,0)+6+SUM(IF((D313=$CH$7:$CH$59)=TRUE,1,0))-1))*$R$3)),3)=1,1,0)),W313-INDIRECT(_xlfn.CONCAT($CI$1,MATCH(D313,$CH$7:$CH$100,0)+6)):INDIRECT(_xlfn.CONCAT($CI$1,MATCH(D313,$CH$7:$CH$100,0)+6+SUM(IF((D313=$CH$7:$CH$59)=TRUE,1,0))-1))*$R$3))/($S$3*$Q313),1,-1,TRUE)),1),"")</f>
        <v/>
      </c>
      <c r="AB313" s="65"/>
      <c r="AC313" s="65"/>
      <c r="AD313" s="65"/>
      <c r="AE313" s="65"/>
      <c r="AF313" s="65"/>
      <c r="AG313" s="65"/>
      <c r="AH313" s="65"/>
      <c r="AI313" s="6"/>
      <c r="AJ313" s="28" t="str">
        <f t="shared" ca="1" si="105"/>
        <v/>
      </c>
      <c r="AK313" s="29" t="str">
        <f t="shared" si="106"/>
        <v/>
      </c>
      <c r="AL313" s="29" t="str">
        <f t="shared" si="107"/>
        <v/>
      </c>
      <c r="AM313" s="29" t="str">
        <f t="shared" si="108"/>
        <v/>
      </c>
      <c r="AN313" s="112" t="str">
        <f t="shared" si="109"/>
        <v/>
      </c>
      <c r="AO313" s="28" t="str">
        <f t="shared" ca="1" si="96"/>
        <v/>
      </c>
      <c r="AP313" s="29" t="str">
        <f t="shared" si="97"/>
        <v/>
      </c>
      <c r="AQ313" s="29" t="str">
        <f t="shared" si="98"/>
        <v/>
      </c>
      <c r="AR313" s="29" t="str">
        <f t="shared" si="99"/>
        <v/>
      </c>
      <c r="AS313" s="30" t="str">
        <f t="shared" si="100"/>
        <v/>
      </c>
      <c r="AT313" s="6"/>
      <c r="AU313" s="20"/>
      <c r="AV313" s="20"/>
      <c r="AW313" s="44">
        <f t="shared" si="110"/>
        <v>12</v>
      </c>
      <c r="AX313" s="35" t="e">
        <f t="shared" si="111"/>
        <v>#N/A</v>
      </c>
      <c r="AY313" s="35" t="e" cm="1">
        <f t="array" ref="AY313">_xlfn.XMATCH(1,IF(IF((AU313=$DP$24:$EO$24)=TRUE,1,0)+IF((AV313=$DP$25:$EO$25)=TRUE,1,0)=2,1,0))</f>
        <v>#N/A</v>
      </c>
      <c r="AZ313" s="35" t="str" cm="1">
        <f t="array" aca="1" ref="AZ313:BD313" ca="1">AJ313:AN313</f>
        <v/>
      </c>
      <c r="BA313" s="35" t="str">
        <f ca="1"/>
        <v/>
      </c>
      <c r="BB313" s="35" t="str">
        <f ca="1"/>
        <v/>
      </c>
      <c r="BC313" s="35" t="str">
        <f ca="1"/>
        <v/>
      </c>
      <c r="BD313" s="35" t="str">
        <f ca="1"/>
        <v/>
      </c>
      <c r="BE313" s="35">
        <f t="shared" si="112"/>
        <v>0</v>
      </c>
      <c r="BF313" s="35" t="e" cm="1">
        <f t="array" ref="BF313">IF(AND(BE313=1,AX313&lt;&gt;1),VLOOKUP(E313,변환표준점수!$H$8:$O$60,_xlfn.XMATCH('표점 계산기'!$AU313,변환표준점수!$I$6:$O$6)+1,FALSE),IF(AND($E313=0,$DW$4=1),INDEX($CQ$7:$CQ$73,SUM(IF(AO313=$CY$7:$CY$59,ROW($A$1:$A$50),0))),IF(AND($E313&lt;&gt;0,$DW$4&lt;&gt;1),INDEX($CM$7:$CM$73,SUM(IF(AO313=$CU$7:$CU$59,ROW($A$1:$A$50),0))),AO313:AS313)))</f>
        <v>#N/A</v>
      </c>
      <c r="BG313" s="35"/>
      <c r="BH313" s="35"/>
      <c r="BI313" s="35"/>
      <c r="BJ313" s="35"/>
      <c r="BK313" s="35" t="e">
        <f>VLOOKUP(G313,변환표준점수!$X$8:$AM$16,_xlfn.XMATCH(AU313,변환표준점수!$Y$5:$AM$5)+IF(OR(AW313=6,AW313=7,AW313=10,AW313=11),IF(AX313=1,0,1),0)+1,FALSE)</f>
        <v>#N/A</v>
      </c>
      <c r="BL313" s="35" t="e">
        <f>VLOOKUP(H313,변환표준점수!$AO$8:$BE$16,_xlfn.XMATCH(AU313,변환표준점수!$AP$5:$BE$5)+IF(OR(AW313=3,AW313=6,AW313=8,AW313=9,AW313=10),IF(AX313=1,0,1),0)+1,FALSE)</f>
        <v>#N/A</v>
      </c>
      <c r="BM313" s="35" t="e">
        <f>IF(I313=0,VLOOKUP(K313,변환표준점수!$BU$8:$CF$62,'표점 계산기'!$AW313+1,FALSE),VLOOKUP(I313,변환표준점수!$BH$8:$BS$62,'표점 계산기'!$AW313+1,FALSE))</f>
        <v>#N/A</v>
      </c>
      <c r="BN313" s="35" t="e">
        <f>IF(J313=0,VLOOKUP(L313,변환표준점수!$BU$8:$CF$62,'표점 계산기'!$AW313+1,FALSE),VLOOKUP(J313,변환표준점수!$BH$8:$BS$62,'표점 계산기'!$AW313+1,FALSE))</f>
        <v>#N/A</v>
      </c>
      <c r="BO313" s="35" cm="1">
        <f t="array" ref="BO313">IF(M313=0,0,IF(OR(AW313=3,AW313=4),0,IF(AW313=1,INDEX($DI$7:$DI$15,SUM(IF(M313&lt;$DH$7:$DH$15=TRUE,1,0))+1),VLOOKUP(M313,변환표준점수!$BH$8:$BS$62,'표점 계산기'!AW313+1,FALSE))))</f>
        <v>0</v>
      </c>
      <c r="BP313" s="35" t="e" cm="1">
        <f t="array" ref="BP313">INDEX($DP$24:$EO$31,COLUMN(C308),$AY313)</f>
        <v>#N/A</v>
      </c>
      <c r="BQ313" s="35" t="e" cm="1">
        <f t="array" ref="BQ313">INDEX($DP$24:$EO$31,COLUMN(D308),$AY313)</f>
        <v>#N/A</v>
      </c>
      <c r="BR313" s="35" t="e" cm="1">
        <f t="array" ref="BR313">INDEX($DP$24:$EO$31,COLUMN(E308),$AY313)</f>
        <v>#N/A</v>
      </c>
      <c r="BS313" s="35" t="e" cm="1">
        <f t="array" ref="BS313">INDEX($DP$24:$EO$31,COLUMN(F308),$AY313)</f>
        <v>#N/A</v>
      </c>
      <c r="BT313" s="35" t="e" cm="1">
        <f t="array" ref="BT313">INDEX($DP$24:$EO$31,COLUMN(G308),$AY313)</f>
        <v>#N/A</v>
      </c>
      <c r="BU313" s="35" t="e" cm="1">
        <f t="array" ref="BU313">INDEX($DP$24:$EO$31,COLUMN(H308),$AY313)</f>
        <v>#N/A</v>
      </c>
      <c r="BV313" s="59" t="str" cm="1">
        <f t="array" aca="1" ref="BV313:BZ313" ca="1">IFERROR(ROUND(IF(IFERROR(BF313:BJ313/BF313:BJ313,0)=1,(IFERROR(AZ313:BD313*BP313,0)+IFERROR(BF313:BJ313*BQ313,0)+(SUM(BM313:BO313)-MIN(BM313:BO313))*BR313+BK313*BS313+BL313*BT313)*BU313+BK313*(1-BS313)+BL313*(1-BT313)+IF(AW313=1,BO313,0),""),2),"")</f>
        <v/>
      </c>
      <c r="BW313" s="48" t="str">
        <f ca="1"/>
        <v/>
      </c>
      <c r="BX313" s="48" t="str">
        <f ca="1"/>
        <v/>
      </c>
      <c r="BY313" s="48" t="str">
        <f ca="1"/>
        <v/>
      </c>
      <c r="BZ313" s="60" t="str">
        <f ca="1"/>
        <v/>
      </c>
      <c r="CA313" s="6"/>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6"/>
      <c r="DV313" s="6"/>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row>
    <row r="314" spans="1:162" x14ac:dyDescent="0.3">
      <c r="A314" s="5"/>
      <c r="B314" s="17" t="str">
        <f t="shared" si="94"/>
        <v/>
      </c>
      <c r="C314" s="23"/>
      <c r="D314" s="23"/>
      <c r="E314" s="23"/>
      <c r="F314" s="23"/>
      <c r="G314" s="23"/>
      <c r="H314" s="24"/>
      <c r="I314" s="24"/>
      <c r="J314" s="24"/>
      <c r="K314" s="24"/>
      <c r="L314" s="24"/>
      <c r="M314" s="24"/>
      <c r="N314" s="23"/>
      <c r="O314" s="24"/>
      <c r="P314" s="6"/>
      <c r="Q314" s="65">
        <f t="shared" si="95"/>
        <v>1</v>
      </c>
      <c r="R314" s="6" t="e">
        <f t="shared" si="101"/>
        <v>#N/A</v>
      </c>
      <c r="S314" s="6" t="e">
        <f t="shared" si="102"/>
        <v>#N/A</v>
      </c>
      <c r="T314" s="6" t="e">
        <f t="shared" si="103"/>
        <v>#N/A</v>
      </c>
      <c r="U314" s="6" t="e">
        <f t="shared" si="104"/>
        <v>#N/A</v>
      </c>
      <c r="V314" s="8" cm="1">
        <f t="array" ref="V314">IF(M314=0,0,IF(OR($DV$4=3,$DV$4=4),0,IF($DV$4=1,INDEX($DI$7:$DI$15,SUM(IF(M314&lt;$DH$7:$DH$15=TRUE,1,0))+1),VLOOKUP(M314,$DK$7:$DL$107,2,FALSE))))</f>
        <v>0</v>
      </c>
      <c r="W314" s="6" t="e">
        <f t="shared" si="93"/>
        <v>#N/A</v>
      </c>
      <c r="X314" s="65" cm="1">
        <f t="array" aca="1" ref="X314" ca="1">SUM(IF((IF(E314=0,INDIRECT(_xlfn.CONCAT($CQ$1,MATCH(F314,$CP$7:$CP$100,0)+6)):INDIRECT(_xlfn.CONCAT($CQ$1,MATCH(F314,$CP$7:$CP$100,0)+6+SUM(IF((F314=$CP$7:$CP$59)=TRUE,1,0))-1)),INDIRECT(_xlfn.CONCAT($CM$1,MATCH(E314,$CL$7:$CL$100,0)+6)):INDIRECT(_xlfn.CONCAT($CM$1,MATCH(E314,$CL$7:$CL$100,0)+6+SUM(IF((E314=$CL$7:$CL$59)=TRUE,1,0))-1)))*$S$3*$Q314)=0,0,1))</f>
        <v>2</v>
      </c>
      <c r="Y314" s="65" t="e" cm="1">
        <f t="array" aca="1" ref="Y314" ca="1">SUM(IF((TRANSPOSE(MMULT(MMULT(_xlfn.MUNIT(X314),IF(ROUND(MMULT(IF(E314=0,INDIRECT(_xlfn.CONCAT($CQ$1,MATCH(F314,$CP$7:$CP$100,0)+6)):INDIRECT(_xlfn.CONCAT($CQ$1,MATCH(F314,$CP$7:$CP$100,0)+6+SUM(IF((F314=$CP$7:$CP$59)=TRUE,1,0))-1)),INDIRECT(_xlfn.CONCAT($CM$1,MATCH(E314,$CL$7:$CL$100,0)+6)):INDIRECT(_xlfn.CONCAT($CM$1,MATCH(E314,$CL$7:$CL$100,0)+6+SUM(IF((E314=$CL$7:$CL$59)=TRUE,1,0))-1)))*$S$3*$Q314,1/TRANSPOSE(W314-INDIRECT(_xlfn.CONCAT($CI$1,MATCH(D314,$CH$7:$CH$100,0)+6)):INDIRECT(_xlfn.CONCAT($CI$1,MATCH(D314,$CH$7:$CH$100,0)+6+SUM(IF((D314=$CH$7:$CH$59)=TRUE,1,0))-1))*$R$3)),1)=1,1,0)),W314-INDIRECT(_xlfn.CONCAT($CI$1,MATCH(D314,$CH$7:$CH$100,0)+6)):INDIRECT(_xlfn.CONCAT($CI$1,MATCH(D314,$CH$7:$CH$100,0)+6+SUM(IF((D314=$CH$7:$CH$59)=TRUE,1,0))-1))*$R$3)))=0,0,1))</f>
        <v>#N/A</v>
      </c>
      <c r="Z314" s="65"/>
      <c r="AA314" s="65" t="str" cm="1">
        <f t="array" aca="1" ref="AA314" ca="1">IFERROR(ROUND(IF(_xlfn._xlws.SORT(TRANSPOSE(MMULT(MMULT(_xlfn.MUNIT(X314),IF(ROUND(MMULT(IF(E314=0,IF($DW$4=1,INDIRECT(_xlfn.CONCAT($CY$1,MATCH(F314,$CX$7:$CX$100,0)+6)):INDIRECT(_xlfn.CONCAT($CY$1,MATCH(F314,$CX$7:$CX$100,0)+6+SUM(IF((F314=$CX$7:$CX$59)=TRUE,1,0))-1)),INDIRECT(_xlfn.CONCAT($CQ$1,MATCH(F314,$CP$7:$CP$100,0)+6)):INDIRECT(_xlfn.CONCAT($CQ$1,MATCH(F314,$CP$7:$CP$100,0)+6+SUM(IF((F314=$CP$7:$CP$59)=TRUE,1,0))-1))),IF(OR($DW$4=2,$DW$4=3),INDIRECT(_xlfn.CONCAT($CU$1,MATCH(E314,$CT$7:$CT$100,0)+6)):INDIRECT(_xlfn.CONCAT($CU$1,MATCH(E314,$CT$7:$CT$100,0)+6+SUM(IF((E314=$CT$7:$CT$59)=TRUE,1,0))-1)),INDIRECT(_xlfn.CONCAT($CM$1,MATCH(E314,$CL$7:$CL$100,0)+6)):INDIRECT(_xlfn.CONCAT($CM$1,MATCH(E314,$CL$7:$CL$100,0)+6+SUM(IF((E314=$CL$7:$CL$59)=TRUE,1,0))-1))))*$S$3*IF(AND($DV$4=4,F314=0),1.1,1),1/TRANSPOSE(W314-INDIRECT(_xlfn.CONCAT($CI$1,MATCH(D314,$CH$7:$CH$100,0)+6)):INDIRECT(_xlfn.CONCAT($CI$1,MATCH(D314,$CH$7:$CH$100,0)+6+SUM(IF((D314=$CH$7:$CH$59)=TRUE,1,0))-1))*$R$3)),3)=1,1,0)),W314-INDIRECT(_xlfn.CONCAT($CI$1,MATCH(D314,$CH$7:$CH$100,0)+6)):INDIRECT(_xlfn.CONCAT($CI$1,MATCH(D314,$CH$7:$CH$100,0)+6+SUM(IF((D314=$CH$7:$CH$59)=TRUE,1,0))-1))*$R$3))/($S$3*$Q314),1,-1,TRUE)=0,"",_xlfn._xlws.SORT(TRANSPOSE(MMULT(MMULT(_xlfn.MUNIT(X314),IF(ROUND(MMULT(IF(E314=0,IF($DW$4=1,INDIRECT(_xlfn.CONCAT($CY$1,MATCH(F314,$CX$7:$CX$100,0)+6)):INDIRECT(_xlfn.CONCAT($CY$1,MATCH(F314,$CX$7:$CX$100,0)+6+SUM(IF((F314=$CX$7:$CX$59)=TRUE,1,0))-1)),INDIRECT(_xlfn.CONCAT($CQ$1,MATCH(F314,$CP$7:$CP$100,0)+6)):INDIRECT(_xlfn.CONCAT($CQ$1,MATCH(F314,$CP$7:$CP$100,0)+6+SUM(IF((F314=$CP$7:$CP$59)=TRUE,1,0))-1))),IF(OR($DW$4=2,$DW$4=3),INDIRECT(_xlfn.CONCAT($CU$1,MATCH(E314,$CT$7:$CT$100,0)+6)):INDIRECT(_xlfn.CONCAT($CU$1,MATCH(E314,$CT$7:$CT$100,0)+6+SUM(IF((E314=$CT$7:$CT$59)=TRUE,1,0))-1)),INDIRECT(_xlfn.CONCAT($CM$1,MATCH(E314,$CL$7:$CL$100,0)+6)):INDIRECT(_xlfn.CONCAT($CM$1,MATCH(E314,$CL$7:$CL$100,0)+6+SUM(IF((E314=$CL$7:$CL$59)=TRUE,1,0))-1))))*$S$3*IF(AND($DV$4=4,F314=0),1.1,1),1/TRANSPOSE(W314-INDIRECT(_xlfn.CONCAT($CI$1,MATCH(D314,$CH$7:$CH$100,0)+6)):INDIRECT(_xlfn.CONCAT($CI$1,MATCH(D314,$CH$7:$CH$100,0)+6+SUM(IF((D314=$CH$7:$CH$59)=TRUE,1,0))-1))*$R$3)),3)=1,1,0)),W314-INDIRECT(_xlfn.CONCAT($CI$1,MATCH(D314,$CH$7:$CH$100,0)+6)):INDIRECT(_xlfn.CONCAT($CI$1,MATCH(D314,$CH$7:$CH$100,0)+6+SUM(IF((D314=$CH$7:$CH$59)=TRUE,1,0))-1))*$R$3))/($S$3*$Q314),1,-1,TRUE)),1),"")</f>
        <v/>
      </c>
      <c r="AB314" s="65"/>
      <c r="AC314" s="65"/>
      <c r="AD314" s="65"/>
      <c r="AE314" s="65"/>
      <c r="AF314" s="65"/>
      <c r="AG314" s="65"/>
      <c r="AH314" s="65"/>
      <c r="AI314" s="6"/>
      <c r="AJ314" s="28" t="str">
        <f t="shared" ca="1" si="105"/>
        <v/>
      </c>
      <c r="AK314" s="29" t="str">
        <f t="shared" si="106"/>
        <v/>
      </c>
      <c r="AL314" s="29" t="str">
        <f t="shared" si="107"/>
        <v/>
      </c>
      <c r="AM314" s="29" t="str">
        <f t="shared" si="108"/>
        <v/>
      </c>
      <c r="AN314" s="112" t="str">
        <f t="shared" si="109"/>
        <v/>
      </c>
      <c r="AO314" s="28" t="str">
        <f t="shared" ca="1" si="96"/>
        <v/>
      </c>
      <c r="AP314" s="29" t="str">
        <f t="shared" si="97"/>
        <v/>
      </c>
      <c r="AQ314" s="29" t="str">
        <f t="shared" si="98"/>
        <v/>
      </c>
      <c r="AR314" s="29" t="str">
        <f t="shared" si="99"/>
        <v/>
      </c>
      <c r="AS314" s="30" t="str">
        <f t="shared" si="100"/>
        <v/>
      </c>
      <c r="AT314" s="6"/>
      <c r="AU314" s="20"/>
      <c r="AV314" s="20"/>
      <c r="AW314" s="44">
        <f t="shared" si="110"/>
        <v>12</v>
      </c>
      <c r="AX314" s="35" t="e">
        <f t="shared" si="111"/>
        <v>#N/A</v>
      </c>
      <c r="AY314" s="35" t="e" cm="1">
        <f t="array" ref="AY314">_xlfn.XMATCH(1,IF(IF((AU314=$DP$24:$EO$24)=TRUE,1,0)+IF((AV314=$DP$25:$EO$25)=TRUE,1,0)=2,1,0))</f>
        <v>#N/A</v>
      </c>
      <c r="AZ314" s="35" t="str" cm="1">
        <f t="array" aca="1" ref="AZ314:BD314" ca="1">AJ314:AN314</f>
        <v/>
      </c>
      <c r="BA314" s="35" t="str">
        <f ca="1"/>
        <v/>
      </c>
      <c r="BB314" s="35" t="str">
        <f ca="1"/>
        <v/>
      </c>
      <c r="BC314" s="35" t="str">
        <f ca="1"/>
        <v/>
      </c>
      <c r="BD314" s="35" t="str">
        <f ca="1"/>
        <v/>
      </c>
      <c r="BE314" s="35">
        <f t="shared" si="112"/>
        <v>0</v>
      </c>
      <c r="BF314" s="35" t="e" cm="1">
        <f t="array" ref="BF314">IF(AND(BE314=1,AX314&lt;&gt;1),VLOOKUP(E314,변환표준점수!$H$8:$O$60,_xlfn.XMATCH('표점 계산기'!$AU314,변환표준점수!$I$6:$O$6)+1,FALSE),IF(AND($E314=0,$DW$4=1),INDEX($CQ$7:$CQ$73,SUM(IF(AO314=$CY$7:$CY$59,ROW($A$1:$A$50),0))),IF(AND($E314&lt;&gt;0,$DW$4&lt;&gt;1),INDEX($CM$7:$CM$73,SUM(IF(AO314=$CU$7:$CU$59,ROW($A$1:$A$50),0))),AO314:AS314)))</f>
        <v>#N/A</v>
      </c>
      <c r="BG314" s="35"/>
      <c r="BH314" s="35"/>
      <c r="BI314" s="35"/>
      <c r="BJ314" s="35"/>
      <c r="BK314" s="35" t="e">
        <f>VLOOKUP(G314,변환표준점수!$X$8:$AM$16,_xlfn.XMATCH(AU314,변환표준점수!$Y$5:$AM$5)+IF(OR(AW314=6,AW314=7,AW314=10,AW314=11),IF(AX314=1,0,1),0)+1,FALSE)</f>
        <v>#N/A</v>
      </c>
      <c r="BL314" s="35" t="e">
        <f>VLOOKUP(H314,변환표준점수!$AO$8:$BE$16,_xlfn.XMATCH(AU314,변환표준점수!$AP$5:$BE$5)+IF(OR(AW314=3,AW314=6,AW314=8,AW314=9,AW314=10),IF(AX314=1,0,1),0)+1,FALSE)</f>
        <v>#N/A</v>
      </c>
      <c r="BM314" s="35" t="e">
        <f>IF(I314=0,VLOOKUP(K314,변환표준점수!$BU$8:$CF$62,'표점 계산기'!$AW314+1,FALSE),VLOOKUP(I314,변환표준점수!$BH$8:$BS$62,'표점 계산기'!$AW314+1,FALSE))</f>
        <v>#N/A</v>
      </c>
      <c r="BN314" s="35" t="e">
        <f>IF(J314=0,VLOOKUP(L314,변환표준점수!$BU$8:$CF$62,'표점 계산기'!$AW314+1,FALSE),VLOOKUP(J314,변환표준점수!$BH$8:$BS$62,'표점 계산기'!$AW314+1,FALSE))</f>
        <v>#N/A</v>
      </c>
      <c r="BO314" s="35" cm="1">
        <f t="array" ref="BO314">IF(M314=0,0,IF(OR(AW314=3,AW314=4),0,IF(AW314=1,INDEX($DI$7:$DI$15,SUM(IF(M314&lt;$DH$7:$DH$15=TRUE,1,0))+1),VLOOKUP(M314,변환표준점수!$BH$8:$BS$62,'표점 계산기'!AW314+1,FALSE))))</f>
        <v>0</v>
      </c>
      <c r="BP314" s="35" t="e" cm="1">
        <f t="array" ref="BP314">INDEX($DP$24:$EO$31,COLUMN(C309),$AY314)</f>
        <v>#N/A</v>
      </c>
      <c r="BQ314" s="35" t="e" cm="1">
        <f t="array" ref="BQ314">INDEX($DP$24:$EO$31,COLUMN(D309),$AY314)</f>
        <v>#N/A</v>
      </c>
      <c r="BR314" s="35" t="e" cm="1">
        <f t="array" ref="BR314">INDEX($DP$24:$EO$31,COLUMN(E309),$AY314)</f>
        <v>#N/A</v>
      </c>
      <c r="BS314" s="35" t="e" cm="1">
        <f t="array" ref="BS314">INDEX($DP$24:$EO$31,COLUMN(F309),$AY314)</f>
        <v>#N/A</v>
      </c>
      <c r="BT314" s="35" t="e" cm="1">
        <f t="array" ref="BT314">INDEX($DP$24:$EO$31,COLUMN(G309),$AY314)</f>
        <v>#N/A</v>
      </c>
      <c r="BU314" s="35" t="e" cm="1">
        <f t="array" ref="BU314">INDEX($DP$24:$EO$31,COLUMN(H309),$AY314)</f>
        <v>#N/A</v>
      </c>
      <c r="BV314" s="59" t="str" cm="1">
        <f t="array" aca="1" ref="BV314:BZ314" ca="1">IFERROR(ROUND(IF(IFERROR(BF314:BJ314/BF314:BJ314,0)=1,(IFERROR(AZ314:BD314*BP314,0)+IFERROR(BF314:BJ314*BQ314,0)+(SUM(BM314:BO314)-MIN(BM314:BO314))*BR314+BK314*BS314+BL314*BT314)*BU314+BK314*(1-BS314)+BL314*(1-BT314)+IF(AW314=1,BO314,0),""),2),"")</f>
        <v/>
      </c>
      <c r="BW314" s="48" t="str">
        <f ca="1"/>
        <v/>
      </c>
      <c r="BX314" s="48" t="str">
        <f ca="1"/>
        <v/>
      </c>
      <c r="BY314" s="48" t="str">
        <f ca="1"/>
        <v/>
      </c>
      <c r="BZ314" s="60" t="str">
        <f ca="1"/>
        <v/>
      </c>
      <c r="CA314" s="6"/>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6"/>
      <c r="DV314" s="6"/>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row>
    <row r="315" spans="1:162" x14ac:dyDescent="0.3">
      <c r="A315" s="5"/>
      <c r="B315" s="17" t="str">
        <f t="shared" si="94"/>
        <v/>
      </c>
      <c r="C315" s="23"/>
      <c r="D315" s="23"/>
      <c r="E315" s="23"/>
      <c r="F315" s="23"/>
      <c r="G315" s="23"/>
      <c r="H315" s="24"/>
      <c r="I315" s="24"/>
      <c r="J315" s="24"/>
      <c r="K315" s="24"/>
      <c r="L315" s="24"/>
      <c r="M315" s="24"/>
      <c r="N315" s="23"/>
      <c r="O315" s="24"/>
      <c r="P315" s="6"/>
      <c r="Q315" s="65">
        <f t="shared" si="95"/>
        <v>1</v>
      </c>
      <c r="R315" s="6" t="e">
        <f t="shared" si="101"/>
        <v>#N/A</v>
      </c>
      <c r="S315" s="6" t="e">
        <f t="shared" si="102"/>
        <v>#N/A</v>
      </c>
      <c r="T315" s="6" t="e">
        <f t="shared" si="103"/>
        <v>#N/A</v>
      </c>
      <c r="U315" s="6" t="e">
        <f t="shared" si="104"/>
        <v>#N/A</v>
      </c>
      <c r="V315" s="8" cm="1">
        <f t="array" ref="V315">IF(M315=0,0,IF(OR($DV$4=3,$DV$4=4),0,IF($DV$4=1,INDEX($DI$7:$DI$15,SUM(IF(M315&lt;$DH$7:$DH$15=TRUE,1,0))+1),VLOOKUP(M315,$DK$7:$DL$107,2,FALSE))))</f>
        <v>0</v>
      </c>
      <c r="W315" s="6" t="e">
        <f t="shared" si="93"/>
        <v>#N/A</v>
      </c>
      <c r="X315" s="65" cm="1">
        <f t="array" aca="1" ref="X315" ca="1">SUM(IF((IF(E315=0,INDIRECT(_xlfn.CONCAT($CQ$1,MATCH(F315,$CP$7:$CP$100,0)+6)):INDIRECT(_xlfn.CONCAT($CQ$1,MATCH(F315,$CP$7:$CP$100,0)+6+SUM(IF((F315=$CP$7:$CP$59)=TRUE,1,0))-1)),INDIRECT(_xlfn.CONCAT($CM$1,MATCH(E315,$CL$7:$CL$100,0)+6)):INDIRECT(_xlfn.CONCAT($CM$1,MATCH(E315,$CL$7:$CL$100,0)+6+SUM(IF((E315=$CL$7:$CL$59)=TRUE,1,0))-1)))*$S$3*$Q315)=0,0,1))</f>
        <v>2</v>
      </c>
      <c r="Y315" s="65" t="e" cm="1">
        <f t="array" aca="1" ref="Y315" ca="1">SUM(IF((TRANSPOSE(MMULT(MMULT(_xlfn.MUNIT(X315),IF(ROUND(MMULT(IF(E315=0,INDIRECT(_xlfn.CONCAT($CQ$1,MATCH(F315,$CP$7:$CP$100,0)+6)):INDIRECT(_xlfn.CONCAT($CQ$1,MATCH(F315,$CP$7:$CP$100,0)+6+SUM(IF((F315=$CP$7:$CP$59)=TRUE,1,0))-1)),INDIRECT(_xlfn.CONCAT($CM$1,MATCH(E315,$CL$7:$CL$100,0)+6)):INDIRECT(_xlfn.CONCAT($CM$1,MATCH(E315,$CL$7:$CL$100,0)+6+SUM(IF((E315=$CL$7:$CL$59)=TRUE,1,0))-1)))*$S$3*$Q315,1/TRANSPOSE(W315-INDIRECT(_xlfn.CONCAT($CI$1,MATCH(D315,$CH$7:$CH$100,0)+6)):INDIRECT(_xlfn.CONCAT($CI$1,MATCH(D315,$CH$7:$CH$100,0)+6+SUM(IF((D315=$CH$7:$CH$59)=TRUE,1,0))-1))*$R$3)),1)=1,1,0)),W315-INDIRECT(_xlfn.CONCAT($CI$1,MATCH(D315,$CH$7:$CH$100,0)+6)):INDIRECT(_xlfn.CONCAT($CI$1,MATCH(D315,$CH$7:$CH$100,0)+6+SUM(IF((D315=$CH$7:$CH$59)=TRUE,1,0))-1))*$R$3)))=0,0,1))</f>
        <v>#N/A</v>
      </c>
      <c r="Z315" s="65"/>
      <c r="AA315" s="65" t="str" cm="1">
        <f t="array" aca="1" ref="AA315" ca="1">IFERROR(ROUND(IF(_xlfn._xlws.SORT(TRANSPOSE(MMULT(MMULT(_xlfn.MUNIT(X315),IF(ROUND(MMULT(IF(E315=0,IF($DW$4=1,INDIRECT(_xlfn.CONCAT($CY$1,MATCH(F315,$CX$7:$CX$100,0)+6)):INDIRECT(_xlfn.CONCAT($CY$1,MATCH(F315,$CX$7:$CX$100,0)+6+SUM(IF((F315=$CX$7:$CX$59)=TRUE,1,0))-1)),INDIRECT(_xlfn.CONCAT($CQ$1,MATCH(F315,$CP$7:$CP$100,0)+6)):INDIRECT(_xlfn.CONCAT($CQ$1,MATCH(F315,$CP$7:$CP$100,0)+6+SUM(IF((F315=$CP$7:$CP$59)=TRUE,1,0))-1))),IF(OR($DW$4=2,$DW$4=3),INDIRECT(_xlfn.CONCAT($CU$1,MATCH(E315,$CT$7:$CT$100,0)+6)):INDIRECT(_xlfn.CONCAT($CU$1,MATCH(E315,$CT$7:$CT$100,0)+6+SUM(IF((E315=$CT$7:$CT$59)=TRUE,1,0))-1)),INDIRECT(_xlfn.CONCAT($CM$1,MATCH(E315,$CL$7:$CL$100,0)+6)):INDIRECT(_xlfn.CONCAT($CM$1,MATCH(E315,$CL$7:$CL$100,0)+6+SUM(IF((E315=$CL$7:$CL$59)=TRUE,1,0))-1))))*$S$3*IF(AND($DV$4=4,F315=0),1.1,1),1/TRANSPOSE(W315-INDIRECT(_xlfn.CONCAT($CI$1,MATCH(D315,$CH$7:$CH$100,0)+6)):INDIRECT(_xlfn.CONCAT($CI$1,MATCH(D315,$CH$7:$CH$100,0)+6+SUM(IF((D315=$CH$7:$CH$59)=TRUE,1,0))-1))*$R$3)),3)=1,1,0)),W315-INDIRECT(_xlfn.CONCAT($CI$1,MATCH(D315,$CH$7:$CH$100,0)+6)):INDIRECT(_xlfn.CONCAT($CI$1,MATCH(D315,$CH$7:$CH$100,0)+6+SUM(IF((D315=$CH$7:$CH$59)=TRUE,1,0))-1))*$R$3))/($S$3*$Q315),1,-1,TRUE)=0,"",_xlfn._xlws.SORT(TRANSPOSE(MMULT(MMULT(_xlfn.MUNIT(X315),IF(ROUND(MMULT(IF(E315=0,IF($DW$4=1,INDIRECT(_xlfn.CONCAT($CY$1,MATCH(F315,$CX$7:$CX$100,0)+6)):INDIRECT(_xlfn.CONCAT($CY$1,MATCH(F315,$CX$7:$CX$100,0)+6+SUM(IF((F315=$CX$7:$CX$59)=TRUE,1,0))-1)),INDIRECT(_xlfn.CONCAT($CQ$1,MATCH(F315,$CP$7:$CP$100,0)+6)):INDIRECT(_xlfn.CONCAT($CQ$1,MATCH(F315,$CP$7:$CP$100,0)+6+SUM(IF((F315=$CP$7:$CP$59)=TRUE,1,0))-1))),IF(OR($DW$4=2,$DW$4=3),INDIRECT(_xlfn.CONCAT($CU$1,MATCH(E315,$CT$7:$CT$100,0)+6)):INDIRECT(_xlfn.CONCAT($CU$1,MATCH(E315,$CT$7:$CT$100,0)+6+SUM(IF((E315=$CT$7:$CT$59)=TRUE,1,0))-1)),INDIRECT(_xlfn.CONCAT($CM$1,MATCH(E315,$CL$7:$CL$100,0)+6)):INDIRECT(_xlfn.CONCAT($CM$1,MATCH(E315,$CL$7:$CL$100,0)+6+SUM(IF((E315=$CL$7:$CL$59)=TRUE,1,0))-1))))*$S$3*IF(AND($DV$4=4,F315=0),1.1,1),1/TRANSPOSE(W315-INDIRECT(_xlfn.CONCAT($CI$1,MATCH(D315,$CH$7:$CH$100,0)+6)):INDIRECT(_xlfn.CONCAT($CI$1,MATCH(D315,$CH$7:$CH$100,0)+6+SUM(IF((D315=$CH$7:$CH$59)=TRUE,1,0))-1))*$R$3)),3)=1,1,0)),W315-INDIRECT(_xlfn.CONCAT($CI$1,MATCH(D315,$CH$7:$CH$100,0)+6)):INDIRECT(_xlfn.CONCAT($CI$1,MATCH(D315,$CH$7:$CH$100,0)+6+SUM(IF((D315=$CH$7:$CH$59)=TRUE,1,0))-1))*$R$3))/($S$3*$Q315),1,-1,TRUE)),1),"")</f>
        <v/>
      </c>
      <c r="AB315" s="65"/>
      <c r="AC315" s="65"/>
      <c r="AD315" s="65"/>
      <c r="AE315" s="65"/>
      <c r="AF315" s="65"/>
      <c r="AG315" s="65"/>
      <c r="AH315" s="65"/>
      <c r="AI315" s="6"/>
      <c r="AJ315" s="28" t="str">
        <f t="shared" ca="1" si="105"/>
        <v/>
      </c>
      <c r="AK315" s="29" t="str">
        <f t="shared" si="106"/>
        <v/>
      </c>
      <c r="AL315" s="29" t="str">
        <f t="shared" si="107"/>
        <v/>
      </c>
      <c r="AM315" s="29" t="str">
        <f t="shared" si="108"/>
        <v/>
      </c>
      <c r="AN315" s="112" t="str">
        <f t="shared" si="109"/>
        <v/>
      </c>
      <c r="AO315" s="28" t="str">
        <f t="shared" ca="1" si="96"/>
        <v/>
      </c>
      <c r="AP315" s="29" t="str">
        <f t="shared" si="97"/>
        <v/>
      </c>
      <c r="AQ315" s="29" t="str">
        <f t="shared" si="98"/>
        <v/>
      </c>
      <c r="AR315" s="29" t="str">
        <f t="shared" si="99"/>
        <v/>
      </c>
      <c r="AS315" s="30" t="str">
        <f t="shared" si="100"/>
        <v/>
      </c>
      <c r="AT315" s="6"/>
      <c r="AU315" s="20"/>
      <c r="AV315" s="20"/>
      <c r="AW315" s="44">
        <f t="shared" si="110"/>
        <v>12</v>
      </c>
      <c r="AX315" s="35" t="e">
        <f t="shared" si="111"/>
        <v>#N/A</v>
      </c>
      <c r="AY315" s="35" t="e" cm="1">
        <f t="array" ref="AY315">_xlfn.XMATCH(1,IF(IF((AU315=$DP$24:$EO$24)=TRUE,1,0)+IF((AV315=$DP$25:$EO$25)=TRUE,1,0)=2,1,0))</f>
        <v>#N/A</v>
      </c>
      <c r="AZ315" s="35" t="str" cm="1">
        <f t="array" aca="1" ref="AZ315:BD315" ca="1">AJ315:AN315</f>
        <v/>
      </c>
      <c r="BA315" s="35" t="str">
        <f ca="1"/>
        <v/>
      </c>
      <c r="BB315" s="35" t="str">
        <f ca="1"/>
        <v/>
      </c>
      <c r="BC315" s="35" t="str">
        <f ca="1"/>
        <v/>
      </c>
      <c r="BD315" s="35" t="str">
        <f ca="1"/>
        <v/>
      </c>
      <c r="BE315" s="35">
        <f t="shared" si="112"/>
        <v>0</v>
      </c>
      <c r="BF315" s="35" t="e" cm="1">
        <f t="array" ref="BF315">IF(AND(BE315=1,AX315&lt;&gt;1),VLOOKUP(E315,변환표준점수!$H$8:$O$60,_xlfn.XMATCH('표점 계산기'!$AU315,변환표준점수!$I$6:$O$6)+1,FALSE),IF(AND($E315=0,$DW$4=1),INDEX($CQ$7:$CQ$73,SUM(IF(AO315=$CY$7:$CY$59,ROW($A$1:$A$50),0))),IF(AND($E315&lt;&gt;0,$DW$4&lt;&gt;1),INDEX($CM$7:$CM$73,SUM(IF(AO315=$CU$7:$CU$59,ROW($A$1:$A$50),0))),AO315:AS315)))</f>
        <v>#N/A</v>
      </c>
      <c r="BG315" s="35"/>
      <c r="BH315" s="35"/>
      <c r="BI315" s="35"/>
      <c r="BJ315" s="35"/>
      <c r="BK315" s="35" t="e">
        <f>VLOOKUP(G315,변환표준점수!$X$8:$AM$16,_xlfn.XMATCH(AU315,변환표준점수!$Y$5:$AM$5)+IF(OR(AW315=6,AW315=7,AW315=10,AW315=11),IF(AX315=1,0,1),0)+1,FALSE)</f>
        <v>#N/A</v>
      </c>
      <c r="BL315" s="35" t="e">
        <f>VLOOKUP(H315,변환표준점수!$AO$8:$BE$16,_xlfn.XMATCH(AU315,변환표준점수!$AP$5:$BE$5)+IF(OR(AW315=3,AW315=6,AW315=8,AW315=9,AW315=10),IF(AX315=1,0,1),0)+1,FALSE)</f>
        <v>#N/A</v>
      </c>
      <c r="BM315" s="35" t="e">
        <f>IF(I315=0,VLOOKUP(K315,변환표준점수!$BU$8:$CF$62,'표점 계산기'!$AW315+1,FALSE),VLOOKUP(I315,변환표준점수!$BH$8:$BS$62,'표점 계산기'!$AW315+1,FALSE))</f>
        <v>#N/A</v>
      </c>
      <c r="BN315" s="35" t="e">
        <f>IF(J315=0,VLOOKUP(L315,변환표준점수!$BU$8:$CF$62,'표점 계산기'!$AW315+1,FALSE),VLOOKUP(J315,변환표준점수!$BH$8:$BS$62,'표점 계산기'!$AW315+1,FALSE))</f>
        <v>#N/A</v>
      </c>
      <c r="BO315" s="35" cm="1">
        <f t="array" ref="BO315">IF(M315=0,0,IF(OR(AW315=3,AW315=4),0,IF(AW315=1,INDEX($DI$7:$DI$15,SUM(IF(M315&lt;$DH$7:$DH$15=TRUE,1,0))+1),VLOOKUP(M315,변환표준점수!$BH$8:$BS$62,'표점 계산기'!AW315+1,FALSE))))</f>
        <v>0</v>
      </c>
      <c r="BP315" s="35" t="e" cm="1">
        <f t="array" ref="BP315">INDEX($DP$24:$EO$31,COLUMN(C310),$AY315)</f>
        <v>#N/A</v>
      </c>
      <c r="BQ315" s="35" t="e" cm="1">
        <f t="array" ref="BQ315">INDEX($DP$24:$EO$31,COLUMN(D310),$AY315)</f>
        <v>#N/A</v>
      </c>
      <c r="BR315" s="35" t="e" cm="1">
        <f t="array" ref="BR315">INDEX($DP$24:$EO$31,COLUMN(E310),$AY315)</f>
        <v>#N/A</v>
      </c>
      <c r="BS315" s="35" t="e" cm="1">
        <f t="array" ref="BS315">INDEX($DP$24:$EO$31,COLUMN(F310),$AY315)</f>
        <v>#N/A</v>
      </c>
      <c r="BT315" s="35" t="e" cm="1">
        <f t="array" ref="BT315">INDEX($DP$24:$EO$31,COLUMN(G310),$AY315)</f>
        <v>#N/A</v>
      </c>
      <c r="BU315" s="35" t="e" cm="1">
        <f t="array" ref="BU315">INDEX($DP$24:$EO$31,COLUMN(H310),$AY315)</f>
        <v>#N/A</v>
      </c>
      <c r="BV315" s="59" t="str" cm="1">
        <f t="array" aca="1" ref="BV315:BZ315" ca="1">IFERROR(ROUND(IF(IFERROR(BF315:BJ315/BF315:BJ315,0)=1,(IFERROR(AZ315:BD315*BP315,0)+IFERROR(BF315:BJ315*BQ315,0)+(SUM(BM315:BO315)-MIN(BM315:BO315))*BR315+BK315*BS315+BL315*BT315)*BU315+BK315*(1-BS315)+BL315*(1-BT315)+IF(AW315=1,BO315,0),""),2),"")</f>
        <v/>
      </c>
      <c r="BW315" s="48" t="str">
        <f ca="1"/>
        <v/>
      </c>
      <c r="BX315" s="48" t="str">
        <f ca="1"/>
        <v/>
      </c>
      <c r="BY315" s="48" t="str">
        <f ca="1"/>
        <v/>
      </c>
      <c r="BZ315" s="60" t="str">
        <f ca="1"/>
        <v/>
      </c>
      <c r="CA315" s="6"/>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6"/>
      <c r="DV315" s="6"/>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row>
    <row r="316" spans="1:162" x14ac:dyDescent="0.3">
      <c r="A316" s="5"/>
      <c r="B316" s="17" t="str">
        <f t="shared" si="94"/>
        <v/>
      </c>
      <c r="C316" s="23"/>
      <c r="D316" s="23"/>
      <c r="E316" s="23"/>
      <c r="F316" s="23"/>
      <c r="G316" s="23"/>
      <c r="H316" s="24"/>
      <c r="I316" s="24"/>
      <c r="J316" s="24"/>
      <c r="K316" s="24"/>
      <c r="L316" s="24"/>
      <c r="M316" s="24"/>
      <c r="N316" s="23"/>
      <c r="O316" s="24"/>
      <c r="P316" s="6"/>
      <c r="Q316" s="65">
        <f t="shared" si="95"/>
        <v>1</v>
      </c>
      <c r="R316" s="6" t="e">
        <f t="shared" si="101"/>
        <v>#N/A</v>
      </c>
      <c r="S316" s="6" t="e">
        <f t="shared" si="102"/>
        <v>#N/A</v>
      </c>
      <c r="T316" s="6" t="e">
        <f t="shared" si="103"/>
        <v>#N/A</v>
      </c>
      <c r="U316" s="6" t="e">
        <f t="shared" si="104"/>
        <v>#N/A</v>
      </c>
      <c r="V316" s="8" cm="1">
        <f t="array" ref="V316">IF(M316=0,0,IF(OR($DV$4=3,$DV$4=4),0,IF($DV$4=1,INDEX($DI$7:$DI$15,SUM(IF(M316&lt;$DH$7:$DH$15=TRUE,1,0))+1),VLOOKUP(M316,$DK$7:$DL$107,2,FALSE))))</f>
        <v>0</v>
      </c>
      <c r="W316" s="6" t="e">
        <f t="shared" si="93"/>
        <v>#N/A</v>
      </c>
      <c r="X316" s="65" cm="1">
        <f t="array" aca="1" ref="X316" ca="1">SUM(IF((IF(E316=0,INDIRECT(_xlfn.CONCAT($CQ$1,MATCH(F316,$CP$7:$CP$100,0)+6)):INDIRECT(_xlfn.CONCAT($CQ$1,MATCH(F316,$CP$7:$CP$100,0)+6+SUM(IF((F316=$CP$7:$CP$59)=TRUE,1,0))-1)),INDIRECT(_xlfn.CONCAT($CM$1,MATCH(E316,$CL$7:$CL$100,0)+6)):INDIRECT(_xlfn.CONCAT($CM$1,MATCH(E316,$CL$7:$CL$100,0)+6+SUM(IF((E316=$CL$7:$CL$59)=TRUE,1,0))-1)))*$S$3*$Q316)=0,0,1))</f>
        <v>2</v>
      </c>
      <c r="Y316" s="65" t="e" cm="1">
        <f t="array" aca="1" ref="Y316" ca="1">SUM(IF((TRANSPOSE(MMULT(MMULT(_xlfn.MUNIT(X316),IF(ROUND(MMULT(IF(E316=0,INDIRECT(_xlfn.CONCAT($CQ$1,MATCH(F316,$CP$7:$CP$100,0)+6)):INDIRECT(_xlfn.CONCAT($CQ$1,MATCH(F316,$CP$7:$CP$100,0)+6+SUM(IF((F316=$CP$7:$CP$59)=TRUE,1,0))-1)),INDIRECT(_xlfn.CONCAT($CM$1,MATCH(E316,$CL$7:$CL$100,0)+6)):INDIRECT(_xlfn.CONCAT($CM$1,MATCH(E316,$CL$7:$CL$100,0)+6+SUM(IF((E316=$CL$7:$CL$59)=TRUE,1,0))-1)))*$S$3*$Q316,1/TRANSPOSE(W316-INDIRECT(_xlfn.CONCAT($CI$1,MATCH(D316,$CH$7:$CH$100,0)+6)):INDIRECT(_xlfn.CONCAT($CI$1,MATCH(D316,$CH$7:$CH$100,0)+6+SUM(IF((D316=$CH$7:$CH$59)=TRUE,1,0))-1))*$R$3)),1)=1,1,0)),W316-INDIRECT(_xlfn.CONCAT($CI$1,MATCH(D316,$CH$7:$CH$100,0)+6)):INDIRECT(_xlfn.CONCAT($CI$1,MATCH(D316,$CH$7:$CH$100,0)+6+SUM(IF((D316=$CH$7:$CH$59)=TRUE,1,0))-1))*$R$3)))=0,0,1))</f>
        <v>#N/A</v>
      </c>
      <c r="Z316" s="65"/>
      <c r="AA316" s="65" t="str" cm="1">
        <f t="array" aca="1" ref="AA316" ca="1">IFERROR(ROUND(IF(_xlfn._xlws.SORT(TRANSPOSE(MMULT(MMULT(_xlfn.MUNIT(X316),IF(ROUND(MMULT(IF(E316=0,IF($DW$4=1,INDIRECT(_xlfn.CONCAT($CY$1,MATCH(F316,$CX$7:$CX$100,0)+6)):INDIRECT(_xlfn.CONCAT($CY$1,MATCH(F316,$CX$7:$CX$100,0)+6+SUM(IF((F316=$CX$7:$CX$59)=TRUE,1,0))-1)),INDIRECT(_xlfn.CONCAT($CQ$1,MATCH(F316,$CP$7:$CP$100,0)+6)):INDIRECT(_xlfn.CONCAT($CQ$1,MATCH(F316,$CP$7:$CP$100,0)+6+SUM(IF((F316=$CP$7:$CP$59)=TRUE,1,0))-1))),IF(OR($DW$4=2,$DW$4=3),INDIRECT(_xlfn.CONCAT($CU$1,MATCH(E316,$CT$7:$CT$100,0)+6)):INDIRECT(_xlfn.CONCAT($CU$1,MATCH(E316,$CT$7:$CT$100,0)+6+SUM(IF((E316=$CT$7:$CT$59)=TRUE,1,0))-1)),INDIRECT(_xlfn.CONCAT($CM$1,MATCH(E316,$CL$7:$CL$100,0)+6)):INDIRECT(_xlfn.CONCAT($CM$1,MATCH(E316,$CL$7:$CL$100,0)+6+SUM(IF((E316=$CL$7:$CL$59)=TRUE,1,0))-1))))*$S$3*IF(AND($DV$4=4,F316=0),1.1,1),1/TRANSPOSE(W316-INDIRECT(_xlfn.CONCAT($CI$1,MATCH(D316,$CH$7:$CH$100,0)+6)):INDIRECT(_xlfn.CONCAT($CI$1,MATCH(D316,$CH$7:$CH$100,0)+6+SUM(IF((D316=$CH$7:$CH$59)=TRUE,1,0))-1))*$R$3)),3)=1,1,0)),W316-INDIRECT(_xlfn.CONCAT($CI$1,MATCH(D316,$CH$7:$CH$100,0)+6)):INDIRECT(_xlfn.CONCAT($CI$1,MATCH(D316,$CH$7:$CH$100,0)+6+SUM(IF((D316=$CH$7:$CH$59)=TRUE,1,0))-1))*$R$3))/($S$3*$Q316),1,-1,TRUE)=0,"",_xlfn._xlws.SORT(TRANSPOSE(MMULT(MMULT(_xlfn.MUNIT(X316),IF(ROUND(MMULT(IF(E316=0,IF($DW$4=1,INDIRECT(_xlfn.CONCAT($CY$1,MATCH(F316,$CX$7:$CX$100,0)+6)):INDIRECT(_xlfn.CONCAT($CY$1,MATCH(F316,$CX$7:$CX$100,0)+6+SUM(IF((F316=$CX$7:$CX$59)=TRUE,1,0))-1)),INDIRECT(_xlfn.CONCAT($CQ$1,MATCH(F316,$CP$7:$CP$100,0)+6)):INDIRECT(_xlfn.CONCAT($CQ$1,MATCH(F316,$CP$7:$CP$100,0)+6+SUM(IF((F316=$CP$7:$CP$59)=TRUE,1,0))-1))),IF(OR($DW$4=2,$DW$4=3),INDIRECT(_xlfn.CONCAT($CU$1,MATCH(E316,$CT$7:$CT$100,0)+6)):INDIRECT(_xlfn.CONCAT($CU$1,MATCH(E316,$CT$7:$CT$100,0)+6+SUM(IF((E316=$CT$7:$CT$59)=TRUE,1,0))-1)),INDIRECT(_xlfn.CONCAT($CM$1,MATCH(E316,$CL$7:$CL$100,0)+6)):INDIRECT(_xlfn.CONCAT($CM$1,MATCH(E316,$CL$7:$CL$100,0)+6+SUM(IF((E316=$CL$7:$CL$59)=TRUE,1,0))-1))))*$S$3*IF(AND($DV$4=4,F316=0),1.1,1),1/TRANSPOSE(W316-INDIRECT(_xlfn.CONCAT($CI$1,MATCH(D316,$CH$7:$CH$100,0)+6)):INDIRECT(_xlfn.CONCAT($CI$1,MATCH(D316,$CH$7:$CH$100,0)+6+SUM(IF((D316=$CH$7:$CH$59)=TRUE,1,0))-1))*$R$3)),3)=1,1,0)),W316-INDIRECT(_xlfn.CONCAT($CI$1,MATCH(D316,$CH$7:$CH$100,0)+6)):INDIRECT(_xlfn.CONCAT($CI$1,MATCH(D316,$CH$7:$CH$100,0)+6+SUM(IF((D316=$CH$7:$CH$59)=TRUE,1,0))-1))*$R$3))/($S$3*$Q316),1,-1,TRUE)),1),"")</f>
        <v/>
      </c>
      <c r="AB316" s="65"/>
      <c r="AC316" s="65"/>
      <c r="AD316" s="65"/>
      <c r="AE316" s="65"/>
      <c r="AF316" s="65"/>
      <c r="AG316" s="65"/>
      <c r="AH316" s="65"/>
      <c r="AI316" s="6"/>
      <c r="AJ316" s="28" t="str">
        <f t="shared" ca="1" si="105"/>
        <v/>
      </c>
      <c r="AK316" s="29" t="str">
        <f t="shared" si="106"/>
        <v/>
      </c>
      <c r="AL316" s="29" t="str">
        <f t="shared" si="107"/>
        <v/>
      </c>
      <c r="AM316" s="29" t="str">
        <f t="shared" si="108"/>
        <v/>
      </c>
      <c r="AN316" s="112" t="str">
        <f t="shared" si="109"/>
        <v/>
      </c>
      <c r="AO316" s="28" t="str">
        <f t="shared" ca="1" si="96"/>
        <v/>
      </c>
      <c r="AP316" s="29" t="str">
        <f t="shared" si="97"/>
        <v/>
      </c>
      <c r="AQ316" s="29" t="str">
        <f t="shared" si="98"/>
        <v/>
      </c>
      <c r="AR316" s="29" t="str">
        <f t="shared" si="99"/>
        <v/>
      </c>
      <c r="AS316" s="30" t="str">
        <f t="shared" si="100"/>
        <v/>
      </c>
      <c r="AT316" s="6"/>
      <c r="AU316" s="20"/>
      <c r="AV316" s="20"/>
      <c r="AW316" s="44">
        <f t="shared" si="110"/>
        <v>12</v>
      </c>
      <c r="AX316" s="35" t="e">
        <f t="shared" si="111"/>
        <v>#N/A</v>
      </c>
      <c r="AY316" s="35" t="e" cm="1">
        <f t="array" ref="AY316">_xlfn.XMATCH(1,IF(IF((AU316=$DP$24:$EO$24)=TRUE,1,0)+IF((AV316=$DP$25:$EO$25)=TRUE,1,0)=2,1,0))</f>
        <v>#N/A</v>
      </c>
      <c r="AZ316" s="35" t="str" cm="1">
        <f t="array" aca="1" ref="AZ316:BD316" ca="1">AJ316:AN316</f>
        <v/>
      </c>
      <c r="BA316" s="35" t="str">
        <f ca="1"/>
        <v/>
      </c>
      <c r="BB316" s="35" t="str">
        <f ca="1"/>
        <v/>
      </c>
      <c r="BC316" s="35" t="str">
        <f ca="1"/>
        <v/>
      </c>
      <c r="BD316" s="35" t="str">
        <f ca="1"/>
        <v/>
      </c>
      <c r="BE316" s="35">
        <f t="shared" si="112"/>
        <v>0</v>
      </c>
      <c r="BF316" s="35" t="e" cm="1">
        <f t="array" ref="BF316">IF(AND(BE316=1,AX316&lt;&gt;1),VLOOKUP(E316,변환표준점수!$H$8:$O$60,_xlfn.XMATCH('표점 계산기'!$AU316,변환표준점수!$I$6:$O$6)+1,FALSE),IF(AND($E316=0,$DW$4=1),INDEX($CQ$7:$CQ$73,SUM(IF(AO316=$CY$7:$CY$59,ROW($A$1:$A$50),0))),IF(AND($E316&lt;&gt;0,$DW$4&lt;&gt;1),INDEX($CM$7:$CM$73,SUM(IF(AO316=$CU$7:$CU$59,ROW($A$1:$A$50),0))),AO316:AS316)))</f>
        <v>#N/A</v>
      </c>
      <c r="BG316" s="35"/>
      <c r="BH316" s="35"/>
      <c r="BI316" s="35"/>
      <c r="BJ316" s="35"/>
      <c r="BK316" s="35" t="e">
        <f>VLOOKUP(G316,변환표준점수!$X$8:$AM$16,_xlfn.XMATCH(AU316,변환표준점수!$Y$5:$AM$5)+IF(OR(AW316=6,AW316=7,AW316=10,AW316=11),IF(AX316=1,0,1),0)+1,FALSE)</f>
        <v>#N/A</v>
      </c>
      <c r="BL316" s="35" t="e">
        <f>VLOOKUP(H316,변환표준점수!$AO$8:$BE$16,_xlfn.XMATCH(AU316,변환표준점수!$AP$5:$BE$5)+IF(OR(AW316=3,AW316=6,AW316=8,AW316=9,AW316=10),IF(AX316=1,0,1),0)+1,FALSE)</f>
        <v>#N/A</v>
      </c>
      <c r="BM316" s="35" t="e">
        <f>IF(I316=0,VLOOKUP(K316,변환표준점수!$BU$8:$CF$62,'표점 계산기'!$AW316+1,FALSE),VLOOKUP(I316,변환표준점수!$BH$8:$BS$62,'표점 계산기'!$AW316+1,FALSE))</f>
        <v>#N/A</v>
      </c>
      <c r="BN316" s="35" t="e">
        <f>IF(J316=0,VLOOKUP(L316,변환표준점수!$BU$8:$CF$62,'표점 계산기'!$AW316+1,FALSE),VLOOKUP(J316,변환표준점수!$BH$8:$BS$62,'표점 계산기'!$AW316+1,FALSE))</f>
        <v>#N/A</v>
      </c>
      <c r="BO316" s="35" cm="1">
        <f t="array" ref="BO316">IF(M316=0,0,IF(OR(AW316=3,AW316=4),0,IF(AW316=1,INDEX($DI$7:$DI$15,SUM(IF(M316&lt;$DH$7:$DH$15=TRUE,1,0))+1),VLOOKUP(M316,변환표준점수!$BH$8:$BS$62,'표점 계산기'!AW316+1,FALSE))))</f>
        <v>0</v>
      </c>
      <c r="BP316" s="35" t="e" cm="1">
        <f t="array" ref="BP316">INDEX($DP$24:$EO$31,COLUMN(C311),$AY316)</f>
        <v>#N/A</v>
      </c>
      <c r="BQ316" s="35" t="e" cm="1">
        <f t="array" ref="BQ316">INDEX($DP$24:$EO$31,COLUMN(D311),$AY316)</f>
        <v>#N/A</v>
      </c>
      <c r="BR316" s="35" t="e" cm="1">
        <f t="array" ref="BR316">INDEX($DP$24:$EO$31,COLUMN(E311),$AY316)</f>
        <v>#N/A</v>
      </c>
      <c r="BS316" s="35" t="e" cm="1">
        <f t="array" ref="BS316">INDEX($DP$24:$EO$31,COLUMN(F311),$AY316)</f>
        <v>#N/A</v>
      </c>
      <c r="BT316" s="35" t="e" cm="1">
        <f t="array" ref="BT316">INDEX($DP$24:$EO$31,COLUMN(G311),$AY316)</f>
        <v>#N/A</v>
      </c>
      <c r="BU316" s="35" t="e" cm="1">
        <f t="array" ref="BU316">INDEX($DP$24:$EO$31,COLUMN(H311),$AY316)</f>
        <v>#N/A</v>
      </c>
      <c r="BV316" s="59" t="str" cm="1">
        <f t="array" aca="1" ref="BV316:BZ316" ca="1">IFERROR(ROUND(IF(IFERROR(BF316:BJ316/BF316:BJ316,0)=1,(IFERROR(AZ316:BD316*BP316,0)+IFERROR(BF316:BJ316*BQ316,0)+(SUM(BM316:BO316)-MIN(BM316:BO316))*BR316+BK316*BS316+BL316*BT316)*BU316+BK316*(1-BS316)+BL316*(1-BT316)+IF(AW316=1,BO316,0),""),2),"")</f>
        <v/>
      </c>
      <c r="BW316" s="48" t="str">
        <f ca="1"/>
        <v/>
      </c>
      <c r="BX316" s="48" t="str">
        <f ca="1"/>
        <v/>
      </c>
      <c r="BY316" s="48" t="str">
        <f ca="1"/>
        <v/>
      </c>
      <c r="BZ316" s="60" t="str">
        <f ca="1"/>
        <v/>
      </c>
      <c r="CA316" s="6"/>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6"/>
      <c r="DV316" s="6"/>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row>
    <row r="317" spans="1:162" x14ac:dyDescent="0.3">
      <c r="A317" s="5"/>
      <c r="B317" s="17" t="str">
        <f t="shared" si="94"/>
        <v/>
      </c>
      <c r="C317" s="23"/>
      <c r="D317" s="23"/>
      <c r="E317" s="23"/>
      <c r="F317" s="23"/>
      <c r="G317" s="23"/>
      <c r="H317" s="24"/>
      <c r="I317" s="24"/>
      <c r="J317" s="24"/>
      <c r="K317" s="24"/>
      <c r="L317" s="24"/>
      <c r="M317" s="24"/>
      <c r="N317" s="23"/>
      <c r="O317" s="24"/>
      <c r="P317" s="6"/>
      <c r="Q317" s="65">
        <f t="shared" si="95"/>
        <v>1</v>
      </c>
      <c r="R317" s="6" t="e">
        <f t="shared" si="101"/>
        <v>#N/A</v>
      </c>
      <c r="S317" s="6" t="e">
        <f t="shared" si="102"/>
        <v>#N/A</v>
      </c>
      <c r="T317" s="6" t="e">
        <f t="shared" si="103"/>
        <v>#N/A</v>
      </c>
      <c r="U317" s="6" t="e">
        <f t="shared" si="104"/>
        <v>#N/A</v>
      </c>
      <c r="V317" s="8" cm="1">
        <f t="array" ref="V317">IF(M317=0,0,IF(OR($DV$4=3,$DV$4=4),0,IF($DV$4=1,INDEX($DI$7:$DI$15,SUM(IF(M317&lt;$DH$7:$DH$15=TRUE,1,0))+1),VLOOKUP(M317,$DK$7:$DL$107,2,FALSE))))</f>
        <v>0</v>
      </c>
      <c r="W317" s="6" t="e">
        <f t="shared" si="93"/>
        <v>#N/A</v>
      </c>
      <c r="X317" s="65" cm="1">
        <f t="array" aca="1" ref="X317" ca="1">SUM(IF((IF(E317=0,INDIRECT(_xlfn.CONCAT($CQ$1,MATCH(F317,$CP$7:$CP$100,0)+6)):INDIRECT(_xlfn.CONCAT($CQ$1,MATCH(F317,$CP$7:$CP$100,0)+6+SUM(IF((F317=$CP$7:$CP$59)=TRUE,1,0))-1)),INDIRECT(_xlfn.CONCAT($CM$1,MATCH(E317,$CL$7:$CL$100,0)+6)):INDIRECT(_xlfn.CONCAT($CM$1,MATCH(E317,$CL$7:$CL$100,0)+6+SUM(IF((E317=$CL$7:$CL$59)=TRUE,1,0))-1)))*$S$3*$Q317)=0,0,1))</f>
        <v>2</v>
      </c>
      <c r="Y317" s="65" t="e" cm="1">
        <f t="array" aca="1" ref="Y317" ca="1">SUM(IF((TRANSPOSE(MMULT(MMULT(_xlfn.MUNIT(X317),IF(ROUND(MMULT(IF(E317=0,INDIRECT(_xlfn.CONCAT($CQ$1,MATCH(F317,$CP$7:$CP$100,0)+6)):INDIRECT(_xlfn.CONCAT($CQ$1,MATCH(F317,$CP$7:$CP$100,0)+6+SUM(IF((F317=$CP$7:$CP$59)=TRUE,1,0))-1)),INDIRECT(_xlfn.CONCAT($CM$1,MATCH(E317,$CL$7:$CL$100,0)+6)):INDIRECT(_xlfn.CONCAT($CM$1,MATCH(E317,$CL$7:$CL$100,0)+6+SUM(IF((E317=$CL$7:$CL$59)=TRUE,1,0))-1)))*$S$3*$Q317,1/TRANSPOSE(W317-INDIRECT(_xlfn.CONCAT($CI$1,MATCH(D317,$CH$7:$CH$100,0)+6)):INDIRECT(_xlfn.CONCAT($CI$1,MATCH(D317,$CH$7:$CH$100,0)+6+SUM(IF((D317=$CH$7:$CH$59)=TRUE,1,0))-1))*$R$3)),1)=1,1,0)),W317-INDIRECT(_xlfn.CONCAT($CI$1,MATCH(D317,$CH$7:$CH$100,0)+6)):INDIRECT(_xlfn.CONCAT($CI$1,MATCH(D317,$CH$7:$CH$100,0)+6+SUM(IF((D317=$CH$7:$CH$59)=TRUE,1,0))-1))*$R$3)))=0,0,1))</f>
        <v>#N/A</v>
      </c>
      <c r="Z317" s="65"/>
      <c r="AA317" s="65" t="str" cm="1">
        <f t="array" aca="1" ref="AA317" ca="1">IFERROR(ROUND(IF(_xlfn._xlws.SORT(TRANSPOSE(MMULT(MMULT(_xlfn.MUNIT(X317),IF(ROUND(MMULT(IF(E317=0,IF($DW$4=1,INDIRECT(_xlfn.CONCAT($CY$1,MATCH(F317,$CX$7:$CX$100,0)+6)):INDIRECT(_xlfn.CONCAT($CY$1,MATCH(F317,$CX$7:$CX$100,0)+6+SUM(IF((F317=$CX$7:$CX$59)=TRUE,1,0))-1)),INDIRECT(_xlfn.CONCAT($CQ$1,MATCH(F317,$CP$7:$CP$100,0)+6)):INDIRECT(_xlfn.CONCAT($CQ$1,MATCH(F317,$CP$7:$CP$100,0)+6+SUM(IF((F317=$CP$7:$CP$59)=TRUE,1,0))-1))),IF(OR($DW$4=2,$DW$4=3),INDIRECT(_xlfn.CONCAT($CU$1,MATCH(E317,$CT$7:$CT$100,0)+6)):INDIRECT(_xlfn.CONCAT($CU$1,MATCH(E317,$CT$7:$CT$100,0)+6+SUM(IF((E317=$CT$7:$CT$59)=TRUE,1,0))-1)),INDIRECT(_xlfn.CONCAT($CM$1,MATCH(E317,$CL$7:$CL$100,0)+6)):INDIRECT(_xlfn.CONCAT($CM$1,MATCH(E317,$CL$7:$CL$100,0)+6+SUM(IF((E317=$CL$7:$CL$59)=TRUE,1,0))-1))))*$S$3*IF(AND($DV$4=4,F317=0),1.1,1),1/TRANSPOSE(W317-INDIRECT(_xlfn.CONCAT($CI$1,MATCH(D317,$CH$7:$CH$100,0)+6)):INDIRECT(_xlfn.CONCAT($CI$1,MATCH(D317,$CH$7:$CH$100,0)+6+SUM(IF((D317=$CH$7:$CH$59)=TRUE,1,0))-1))*$R$3)),3)=1,1,0)),W317-INDIRECT(_xlfn.CONCAT($CI$1,MATCH(D317,$CH$7:$CH$100,0)+6)):INDIRECT(_xlfn.CONCAT($CI$1,MATCH(D317,$CH$7:$CH$100,0)+6+SUM(IF((D317=$CH$7:$CH$59)=TRUE,1,0))-1))*$R$3))/($S$3*$Q317),1,-1,TRUE)=0,"",_xlfn._xlws.SORT(TRANSPOSE(MMULT(MMULT(_xlfn.MUNIT(X317),IF(ROUND(MMULT(IF(E317=0,IF($DW$4=1,INDIRECT(_xlfn.CONCAT($CY$1,MATCH(F317,$CX$7:$CX$100,0)+6)):INDIRECT(_xlfn.CONCAT($CY$1,MATCH(F317,$CX$7:$CX$100,0)+6+SUM(IF((F317=$CX$7:$CX$59)=TRUE,1,0))-1)),INDIRECT(_xlfn.CONCAT($CQ$1,MATCH(F317,$CP$7:$CP$100,0)+6)):INDIRECT(_xlfn.CONCAT($CQ$1,MATCH(F317,$CP$7:$CP$100,0)+6+SUM(IF((F317=$CP$7:$CP$59)=TRUE,1,0))-1))),IF(OR($DW$4=2,$DW$4=3),INDIRECT(_xlfn.CONCAT($CU$1,MATCH(E317,$CT$7:$CT$100,0)+6)):INDIRECT(_xlfn.CONCAT($CU$1,MATCH(E317,$CT$7:$CT$100,0)+6+SUM(IF((E317=$CT$7:$CT$59)=TRUE,1,0))-1)),INDIRECT(_xlfn.CONCAT($CM$1,MATCH(E317,$CL$7:$CL$100,0)+6)):INDIRECT(_xlfn.CONCAT($CM$1,MATCH(E317,$CL$7:$CL$100,0)+6+SUM(IF((E317=$CL$7:$CL$59)=TRUE,1,0))-1))))*$S$3*IF(AND($DV$4=4,F317=0),1.1,1),1/TRANSPOSE(W317-INDIRECT(_xlfn.CONCAT($CI$1,MATCH(D317,$CH$7:$CH$100,0)+6)):INDIRECT(_xlfn.CONCAT($CI$1,MATCH(D317,$CH$7:$CH$100,0)+6+SUM(IF((D317=$CH$7:$CH$59)=TRUE,1,0))-1))*$R$3)),3)=1,1,0)),W317-INDIRECT(_xlfn.CONCAT($CI$1,MATCH(D317,$CH$7:$CH$100,0)+6)):INDIRECT(_xlfn.CONCAT($CI$1,MATCH(D317,$CH$7:$CH$100,0)+6+SUM(IF((D317=$CH$7:$CH$59)=TRUE,1,0))-1))*$R$3))/($S$3*$Q317),1,-1,TRUE)),1),"")</f>
        <v/>
      </c>
      <c r="AB317" s="65"/>
      <c r="AC317" s="65"/>
      <c r="AD317" s="65"/>
      <c r="AE317" s="65"/>
      <c r="AF317" s="65"/>
      <c r="AG317" s="65"/>
      <c r="AH317" s="65"/>
      <c r="AI317" s="6"/>
      <c r="AJ317" s="28" t="str">
        <f t="shared" ca="1" si="105"/>
        <v/>
      </c>
      <c r="AK317" s="29" t="str">
        <f t="shared" si="106"/>
        <v/>
      </c>
      <c r="AL317" s="29" t="str">
        <f t="shared" si="107"/>
        <v/>
      </c>
      <c r="AM317" s="29" t="str">
        <f t="shared" si="108"/>
        <v/>
      </c>
      <c r="AN317" s="112" t="str">
        <f t="shared" si="109"/>
        <v/>
      </c>
      <c r="AO317" s="28" t="str">
        <f t="shared" ca="1" si="96"/>
        <v/>
      </c>
      <c r="AP317" s="29" t="str">
        <f t="shared" si="97"/>
        <v/>
      </c>
      <c r="AQ317" s="29" t="str">
        <f t="shared" si="98"/>
        <v/>
      </c>
      <c r="AR317" s="29" t="str">
        <f t="shared" si="99"/>
        <v/>
      </c>
      <c r="AS317" s="30" t="str">
        <f t="shared" si="100"/>
        <v/>
      </c>
      <c r="AT317" s="6"/>
      <c r="AU317" s="20"/>
      <c r="AV317" s="20"/>
      <c r="AW317" s="44">
        <f t="shared" si="110"/>
        <v>12</v>
      </c>
      <c r="AX317" s="35" t="e">
        <f t="shared" si="111"/>
        <v>#N/A</v>
      </c>
      <c r="AY317" s="35" t="e" cm="1">
        <f t="array" ref="AY317">_xlfn.XMATCH(1,IF(IF((AU317=$DP$24:$EO$24)=TRUE,1,0)+IF((AV317=$DP$25:$EO$25)=TRUE,1,0)=2,1,0))</f>
        <v>#N/A</v>
      </c>
      <c r="AZ317" s="35" t="str" cm="1">
        <f t="array" aca="1" ref="AZ317:BD317" ca="1">AJ317:AN317</f>
        <v/>
      </c>
      <c r="BA317" s="35" t="str">
        <f ca="1"/>
        <v/>
      </c>
      <c r="BB317" s="35" t="str">
        <f ca="1"/>
        <v/>
      </c>
      <c r="BC317" s="35" t="str">
        <f ca="1"/>
        <v/>
      </c>
      <c r="BD317" s="35" t="str">
        <f ca="1"/>
        <v/>
      </c>
      <c r="BE317" s="35">
        <f t="shared" si="112"/>
        <v>0</v>
      </c>
      <c r="BF317" s="35" t="e" cm="1">
        <f t="array" ref="BF317">IF(AND(BE317=1,AX317&lt;&gt;1),VLOOKUP(E317,변환표준점수!$H$8:$O$60,_xlfn.XMATCH('표점 계산기'!$AU317,변환표준점수!$I$6:$O$6)+1,FALSE),IF(AND($E317=0,$DW$4=1),INDEX($CQ$7:$CQ$73,SUM(IF(AO317=$CY$7:$CY$59,ROW($A$1:$A$50),0))),IF(AND($E317&lt;&gt;0,$DW$4&lt;&gt;1),INDEX($CM$7:$CM$73,SUM(IF(AO317=$CU$7:$CU$59,ROW($A$1:$A$50),0))),AO317:AS317)))</f>
        <v>#N/A</v>
      </c>
      <c r="BG317" s="35"/>
      <c r="BH317" s="35"/>
      <c r="BI317" s="35"/>
      <c r="BJ317" s="35"/>
      <c r="BK317" s="35" t="e">
        <f>VLOOKUP(G317,변환표준점수!$X$8:$AM$16,_xlfn.XMATCH(AU317,변환표준점수!$Y$5:$AM$5)+IF(OR(AW317=6,AW317=7,AW317=10,AW317=11),IF(AX317=1,0,1),0)+1,FALSE)</f>
        <v>#N/A</v>
      </c>
      <c r="BL317" s="35" t="e">
        <f>VLOOKUP(H317,변환표준점수!$AO$8:$BE$16,_xlfn.XMATCH(AU317,변환표준점수!$AP$5:$BE$5)+IF(OR(AW317=3,AW317=6,AW317=8,AW317=9,AW317=10),IF(AX317=1,0,1),0)+1,FALSE)</f>
        <v>#N/A</v>
      </c>
      <c r="BM317" s="35" t="e">
        <f>IF(I317=0,VLOOKUP(K317,변환표준점수!$BU$8:$CF$62,'표점 계산기'!$AW317+1,FALSE),VLOOKUP(I317,변환표준점수!$BH$8:$BS$62,'표점 계산기'!$AW317+1,FALSE))</f>
        <v>#N/A</v>
      </c>
      <c r="BN317" s="35" t="e">
        <f>IF(J317=0,VLOOKUP(L317,변환표준점수!$BU$8:$CF$62,'표점 계산기'!$AW317+1,FALSE),VLOOKUP(J317,변환표준점수!$BH$8:$BS$62,'표점 계산기'!$AW317+1,FALSE))</f>
        <v>#N/A</v>
      </c>
      <c r="BO317" s="35" cm="1">
        <f t="array" ref="BO317">IF(M317=0,0,IF(OR(AW317=3,AW317=4),0,IF(AW317=1,INDEX($DI$7:$DI$15,SUM(IF(M317&lt;$DH$7:$DH$15=TRUE,1,0))+1),VLOOKUP(M317,변환표준점수!$BH$8:$BS$62,'표점 계산기'!AW317+1,FALSE))))</f>
        <v>0</v>
      </c>
      <c r="BP317" s="35" t="e" cm="1">
        <f t="array" ref="BP317">INDEX($DP$24:$EO$31,COLUMN(C312),$AY317)</f>
        <v>#N/A</v>
      </c>
      <c r="BQ317" s="35" t="e" cm="1">
        <f t="array" ref="BQ317">INDEX($DP$24:$EO$31,COLUMN(D312),$AY317)</f>
        <v>#N/A</v>
      </c>
      <c r="BR317" s="35" t="e" cm="1">
        <f t="array" ref="BR317">INDEX($DP$24:$EO$31,COLUMN(E312),$AY317)</f>
        <v>#N/A</v>
      </c>
      <c r="BS317" s="35" t="e" cm="1">
        <f t="array" ref="BS317">INDEX($DP$24:$EO$31,COLUMN(F312),$AY317)</f>
        <v>#N/A</v>
      </c>
      <c r="BT317" s="35" t="e" cm="1">
        <f t="array" ref="BT317">INDEX($DP$24:$EO$31,COLUMN(G312),$AY317)</f>
        <v>#N/A</v>
      </c>
      <c r="BU317" s="35" t="e" cm="1">
        <f t="array" ref="BU317">INDEX($DP$24:$EO$31,COLUMN(H312),$AY317)</f>
        <v>#N/A</v>
      </c>
      <c r="BV317" s="59" t="str" cm="1">
        <f t="array" aca="1" ref="BV317:BZ317" ca="1">IFERROR(ROUND(IF(IFERROR(BF317:BJ317/BF317:BJ317,0)=1,(IFERROR(AZ317:BD317*BP317,0)+IFERROR(BF317:BJ317*BQ317,0)+(SUM(BM317:BO317)-MIN(BM317:BO317))*BR317+BK317*BS317+BL317*BT317)*BU317+BK317*(1-BS317)+BL317*(1-BT317)+IF(AW317=1,BO317,0),""),2),"")</f>
        <v/>
      </c>
      <c r="BW317" s="48" t="str">
        <f ca="1"/>
        <v/>
      </c>
      <c r="BX317" s="48" t="str">
        <f ca="1"/>
        <v/>
      </c>
      <c r="BY317" s="48" t="str">
        <f ca="1"/>
        <v/>
      </c>
      <c r="BZ317" s="60" t="str">
        <f ca="1"/>
        <v/>
      </c>
      <c r="CA317" s="6"/>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6"/>
      <c r="DV317" s="6"/>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row>
    <row r="318" spans="1:162" x14ac:dyDescent="0.3">
      <c r="A318" s="5"/>
      <c r="B318" s="17" t="str">
        <f t="shared" si="94"/>
        <v/>
      </c>
      <c r="C318" s="23"/>
      <c r="D318" s="23"/>
      <c r="E318" s="23"/>
      <c r="F318" s="23"/>
      <c r="G318" s="23"/>
      <c r="H318" s="24"/>
      <c r="I318" s="24"/>
      <c r="J318" s="24"/>
      <c r="K318" s="24"/>
      <c r="L318" s="24"/>
      <c r="M318" s="24"/>
      <c r="N318" s="23"/>
      <c r="O318" s="24"/>
      <c r="P318" s="6"/>
      <c r="Q318" s="65">
        <f t="shared" si="95"/>
        <v>1</v>
      </c>
      <c r="R318" s="6" t="e">
        <f t="shared" si="101"/>
        <v>#N/A</v>
      </c>
      <c r="S318" s="6" t="e">
        <f t="shared" si="102"/>
        <v>#N/A</v>
      </c>
      <c r="T318" s="6" t="e">
        <f t="shared" si="103"/>
        <v>#N/A</v>
      </c>
      <c r="U318" s="6" t="e">
        <f t="shared" si="104"/>
        <v>#N/A</v>
      </c>
      <c r="V318" s="8" cm="1">
        <f t="array" ref="V318">IF(M318=0,0,IF(OR($DV$4=3,$DV$4=4),0,IF($DV$4=1,INDEX($DI$7:$DI$15,SUM(IF(M318&lt;$DH$7:$DH$15=TRUE,1,0))+1),VLOOKUP(M318,$DK$7:$DL$107,2,FALSE))))</f>
        <v>0</v>
      </c>
      <c r="W318" s="6" t="e">
        <f t="shared" si="93"/>
        <v>#N/A</v>
      </c>
      <c r="X318" s="65" cm="1">
        <f t="array" aca="1" ref="X318" ca="1">SUM(IF((IF(E318=0,INDIRECT(_xlfn.CONCAT($CQ$1,MATCH(F318,$CP$7:$CP$100,0)+6)):INDIRECT(_xlfn.CONCAT($CQ$1,MATCH(F318,$CP$7:$CP$100,0)+6+SUM(IF((F318=$CP$7:$CP$59)=TRUE,1,0))-1)),INDIRECT(_xlfn.CONCAT($CM$1,MATCH(E318,$CL$7:$CL$100,0)+6)):INDIRECT(_xlfn.CONCAT($CM$1,MATCH(E318,$CL$7:$CL$100,0)+6+SUM(IF((E318=$CL$7:$CL$59)=TRUE,1,0))-1)))*$S$3*$Q318)=0,0,1))</f>
        <v>2</v>
      </c>
      <c r="Y318" s="65" t="e" cm="1">
        <f t="array" aca="1" ref="Y318" ca="1">SUM(IF((TRANSPOSE(MMULT(MMULT(_xlfn.MUNIT(X318),IF(ROUND(MMULT(IF(E318=0,INDIRECT(_xlfn.CONCAT($CQ$1,MATCH(F318,$CP$7:$CP$100,0)+6)):INDIRECT(_xlfn.CONCAT($CQ$1,MATCH(F318,$CP$7:$CP$100,0)+6+SUM(IF((F318=$CP$7:$CP$59)=TRUE,1,0))-1)),INDIRECT(_xlfn.CONCAT($CM$1,MATCH(E318,$CL$7:$CL$100,0)+6)):INDIRECT(_xlfn.CONCAT($CM$1,MATCH(E318,$CL$7:$CL$100,0)+6+SUM(IF((E318=$CL$7:$CL$59)=TRUE,1,0))-1)))*$S$3*$Q318,1/TRANSPOSE(W318-INDIRECT(_xlfn.CONCAT($CI$1,MATCH(D318,$CH$7:$CH$100,0)+6)):INDIRECT(_xlfn.CONCAT($CI$1,MATCH(D318,$CH$7:$CH$100,0)+6+SUM(IF((D318=$CH$7:$CH$59)=TRUE,1,0))-1))*$R$3)),1)=1,1,0)),W318-INDIRECT(_xlfn.CONCAT($CI$1,MATCH(D318,$CH$7:$CH$100,0)+6)):INDIRECT(_xlfn.CONCAT($CI$1,MATCH(D318,$CH$7:$CH$100,0)+6+SUM(IF((D318=$CH$7:$CH$59)=TRUE,1,0))-1))*$R$3)))=0,0,1))</f>
        <v>#N/A</v>
      </c>
      <c r="Z318" s="65"/>
      <c r="AA318" s="65" t="str" cm="1">
        <f t="array" aca="1" ref="AA318" ca="1">IFERROR(ROUND(IF(_xlfn._xlws.SORT(TRANSPOSE(MMULT(MMULT(_xlfn.MUNIT(X318),IF(ROUND(MMULT(IF(E318=0,IF($DW$4=1,INDIRECT(_xlfn.CONCAT($CY$1,MATCH(F318,$CX$7:$CX$100,0)+6)):INDIRECT(_xlfn.CONCAT($CY$1,MATCH(F318,$CX$7:$CX$100,0)+6+SUM(IF((F318=$CX$7:$CX$59)=TRUE,1,0))-1)),INDIRECT(_xlfn.CONCAT($CQ$1,MATCH(F318,$CP$7:$CP$100,0)+6)):INDIRECT(_xlfn.CONCAT($CQ$1,MATCH(F318,$CP$7:$CP$100,0)+6+SUM(IF((F318=$CP$7:$CP$59)=TRUE,1,0))-1))),IF(OR($DW$4=2,$DW$4=3),INDIRECT(_xlfn.CONCAT($CU$1,MATCH(E318,$CT$7:$CT$100,0)+6)):INDIRECT(_xlfn.CONCAT($CU$1,MATCH(E318,$CT$7:$CT$100,0)+6+SUM(IF((E318=$CT$7:$CT$59)=TRUE,1,0))-1)),INDIRECT(_xlfn.CONCAT($CM$1,MATCH(E318,$CL$7:$CL$100,0)+6)):INDIRECT(_xlfn.CONCAT($CM$1,MATCH(E318,$CL$7:$CL$100,0)+6+SUM(IF((E318=$CL$7:$CL$59)=TRUE,1,0))-1))))*$S$3*IF(AND($DV$4=4,F318=0),1.1,1),1/TRANSPOSE(W318-INDIRECT(_xlfn.CONCAT($CI$1,MATCH(D318,$CH$7:$CH$100,0)+6)):INDIRECT(_xlfn.CONCAT($CI$1,MATCH(D318,$CH$7:$CH$100,0)+6+SUM(IF((D318=$CH$7:$CH$59)=TRUE,1,0))-1))*$R$3)),3)=1,1,0)),W318-INDIRECT(_xlfn.CONCAT($CI$1,MATCH(D318,$CH$7:$CH$100,0)+6)):INDIRECT(_xlfn.CONCAT($CI$1,MATCH(D318,$CH$7:$CH$100,0)+6+SUM(IF((D318=$CH$7:$CH$59)=TRUE,1,0))-1))*$R$3))/($S$3*$Q318),1,-1,TRUE)=0,"",_xlfn._xlws.SORT(TRANSPOSE(MMULT(MMULT(_xlfn.MUNIT(X318),IF(ROUND(MMULT(IF(E318=0,IF($DW$4=1,INDIRECT(_xlfn.CONCAT($CY$1,MATCH(F318,$CX$7:$CX$100,0)+6)):INDIRECT(_xlfn.CONCAT($CY$1,MATCH(F318,$CX$7:$CX$100,0)+6+SUM(IF((F318=$CX$7:$CX$59)=TRUE,1,0))-1)),INDIRECT(_xlfn.CONCAT($CQ$1,MATCH(F318,$CP$7:$CP$100,0)+6)):INDIRECT(_xlfn.CONCAT($CQ$1,MATCH(F318,$CP$7:$CP$100,0)+6+SUM(IF((F318=$CP$7:$CP$59)=TRUE,1,0))-1))),IF(OR($DW$4=2,$DW$4=3),INDIRECT(_xlfn.CONCAT($CU$1,MATCH(E318,$CT$7:$CT$100,0)+6)):INDIRECT(_xlfn.CONCAT($CU$1,MATCH(E318,$CT$7:$CT$100,0)+6+SUM(IF((E318=$CT$7:$CT$59)=TRUE,1,0))-1)),INDIRECT(_xlfn.CONCAT($CM$1,MATCH(E318,$CL$7:$CL$100,0)+6)):INDIRECT(_xlfn.CONCAT($CM$1,MATCH(E318,$CL$7:$CL$100,0)+6+SUM(IF((E318=$CL$7:$CL$59)=TRUE,1,0))-1))))*$S$3*IF(AND($DV$4=4,F318=0),1.1,1),1/TRANSPOSE(W318-INDIRECT(_xlfn.CONCAT($CI$1,MATCH(D318,$CH$7:$CH$100,0)+6)):INDIRECT(_xlfn.CONCAT($CI$1,MATCH(D318,$CH$7:$CH$100,0)+6+SUM(IF((D318=$CH$7:$CH$59)=TRUE,1,0))-1))*$R$3)),3)=1,1,0)),W318-INDIRECT(_xlfn.CONCAT($CI$1,MATCH(D318,$CH$7:$CH$100,0)+6)):INDIRECT(_xlfn.CONCAT($CI$1,MATCH(D318,$CH$7:$CH$100,0)+6+SUM(IF((D318=$CH$7:$CH$59)=TRUE,1,0))-1))*$R$3))/($S$3*$Q318),1,-1,TRUE)),1),"")</f>
        <v/>
      </c>
      <c r="AB318" s="65"/>
      <c r="AC318" s="65"/>
      <c r="AD318" s="65"/>
      <c r="AE318" s="65"/>
      <c r="AF318" s="65"/>
      <c r="AG318" s="65"/>
      <c r="AH318" s="65"/>
      <c r="AI318" s="6"/>
      <c r="AJ318" s="28" t="str">
        <f t="shared" ca="1" si="105"/>
        <v/>
      </c>
      <c r="AK318" s="29" t="str">
        <f t="shared" si="106"/>
        <v/>
      </c>
      <c r="AL318" s="29" t="str">
        <f t="shared" si="107"/>
        <v/>
      </c>
      <c r="AM318" s="29" t="str">
        <f t="shared" si="108"/>
        <v/>
      </c>
      <c r="AN318" s="112" t="str">
        <f t="shared" si="109"/>
        <v/>
      </c>
      <c r="AO318" s="28" t="str">
        <f t="shared" ca="1" si="96"/>
        <v/>
      </c>
      <c r="AP318" s="29" t="str">
        <f t="shared" si="97"/>
        <v/>
      </c>
      <c r="AQ318" s="29" t="str">
        <f t="shared" si="98"/>
        <v/>
      </c>
      <c r="AR318" s="29" t="str">
        <f t="shared" si="99"/>
        <v/>
      </c>
      <c r="AS318" s="30" t="str">
        <f t="shared" si="100"/>
        <v/>
      </c>
      <c r="AT318" s="6"/>
      <c r="AU318" s="20"/>
      <c r="AV318" s="20"/>
      <c r="AW318" s="44">
        <f t="shared" si="110"/>
        <v>12</v>
      </c>
      <c r="AX318" s="35" t="e">
        <f t="shared" si="111"/>
        <v>#N/A</v>
      </c>
      <c r="AY318" s="35" t="e" cm="1">
        <f t="array" ref="AY318">_xlfn.XMATCH(1,IF(IF((AU318=$DP$24:$EO$24)=TRUE,1,0)+IF((AV318=$DP$25:$EO$25)=TRUE,1,0)=2,1,0))</f>
        <v>#N/A</v>
      </c>
      <c r="AZ318" s="35" t="str" cm="1">
        <f t="array" aca="1" ref="AZ318:BD318" ca="1">AJ318:AN318</f>
        <v/>
      </c>
      <c r="BA318" s="35" t="str">
        <f ca="1"/>
        <v/>
      </c>
      <c r="BB318" s="35" t="str">
        <f ca="1"/>
        <v/>
      </c>
      <c r="BC318" s="35" t="str">
        <f ca="1"/>
        <v/>
      </c>
      <c r="BD318" s="35" t="str">
        <f ca="1"/>
        <v/>
      </c>
      <c r="BE318" s="35">
        <f t="shared" si="112"/>
        <v>0</v>
      </c>
      <c r="BF318" s="35" t="e" cm="1">
        <f t="array" ref="BF318">IF(AND(BE318=1,AX318&lt;&gt;1),VLOOKUP(E318,변환표준점수!$H$8:$O$60,_xlfn.XMATCH('표점 계산기'!$AU318,변환표준점수!$I$6:$O$6)+1,FALSE),IF(AND($E318=0,$DW$4=1),INDEX($CQ$7:$CQ$73,SUM(IF(AO318=$CY$7:$CY$59,ROW($A$1:$A$50),0))),IF(AND($E318&lt;&gt;0,$DW$4&lt;&gt;1),INDEX($CM$7:$CM$73,SUM(IF(AO318=$CU$7:$CU$59,ROW($A$1:$A$50),0))),AO318:AS318)))</f>
        <v>#N/A</v>
      </c>
      <c r="BG318" s="35"/>
      <c r="BH318" s="35"/>
      <c r="BI318" s="35"/>
      <c r="BJ318" s="35"/>
      <c r="BK318" s="35" t="e">
        <f>VLOOKUP(G318,변환표준점수!$X$8:$AM$16,_xlfn.XMATCH(AU318,변환표준점수!$Y$5:$AM$5)+IF(OR(AW318=6,AW318=7,AW318=10,AW318=11),IF(AX318=1,0,1),0)+1,FALSE)</f>
        <v>#N/A</v>
      </c>
      <c r="BL318" s="35" t="e">
        <f>VLOOKUP(H318,변환표준점수!$AO$8:$BE$16,_xlfn.XMATCH(AU318,변환표준점수!$AP$5:$BE$5)+IF(OR(AW318=3,AW318=6,AW318=8,AW318=9,AW318=10),IF(AX318=1,0,1),0)+1,FALSE)</f>
        <v>#N/A</v>
      </c>
      <c r="BM318" s="35" t="e">
        <f>IF(I318=0,VLOOKUP(K318,변환표준점수!$BU$8:$CF$62,'표점 계산기'!$AW318+1,FALSE),VLOOKUP(I318,변환표준점수!$BH$8:$BS$62,'표점 계산기'!$AW318+1,FALSE))</f>
        <v>#N/A</v>
      </c>
      <c r="BN318" s="35" t="e">
        <f>IF(J318=0,VLOOKUP(L318,변환표준점수!$BU$8:$CF$62,'표점 계산기'!$AW318+1,FALSE),VLOOKUP(J318,변환표준점수!$BH$8:$BS$62,'표점 계산기'!$AW318+1,FALSE))</f>
        <v>#N/A</v>
      </c>
      <c r="BO318" s="35" cm="1">
        <f t="array" ref="BO318">IF(M318=0,0,IF(OR(AW318=3,AW318=4),0,IF(AW318=1,INDEX($DI$7:$DI$15,SUM(IF(M318&lt;$DH$7:$DH$15=TRUE,1,0))+1),VLOOKUP(M318,변환표준점수!$BH$8:$BS$62,'표점 계산기'!AW318+1,FALSE))))</f>
        <v>0</v>
      </c>
      <c r="BP318" s="35" t="e" cm="1">
        <f t="array" ref="BP318">INDEX($DP$24:$EO$31,COLUMN(C313),$AY318)</f>
        <v>#N/A</v>
      </c>
      <c r="BQ318" s="35" t="e" cm="1">
        <f t="array" ref="BQ318">INDEX($DP$24:$EO$31,COLUMN(D313),$AY318)</f>
        <v>#N/A</v>
      </c>
      <c r="BR318" s="35" t="e" cm="1">
        <f t="array" ref="BR318">INDEX($DP$24:$EO$31,COLUMN(E313),$AY318)</f>
        <v>#N/A</v>
      </c>
      <c r="BS318" s="35" t="e" cm="1">
        <f t="array" ref="BS318">INDEX($DP$24:$EO$31,COLUMN(F313),$AY318)</f>
        <v>#N/A</v>
      </c>
      <c r="BT318" s="35" t="e" cm="1">
        <f t="array" ref="BT318">INDEX($DP$24:$EO$31,COLUMN(G313),$AY318)</f>
        <v>#N/A</v>
      </c>
      <c r="BU318" s="35" t="e" cm="1">
        <f t="array" ref="BU318">INDEX($DP$24:$EO$31,COLUMN(H313),$AY318)</f>
        <v>#N/A</v>
      </c>
      <c r="BV318" s="59" t="str" cm="1">
        <f t="array" aca="1" ref="BV318:BZ318" ca="1">IFERROR(ROUND(IF(IFERROR(BF318:BJ318/BF318:BJ318,0)=1,(IFERROR(AZ318:BD318*BP318,0)+IFERROR(BF318:BJ318*BQ318,0)+(SUM(BM318:BO318)-MIN(BM318:BO318))*BR318+BK318*BS318+BL318*BT318)*BU318+BK318*(1-BS318)+BL318*(1-BT318)+IF(AW318=1,BO318,0),""),2),"")</f>
        <v/>
      </c>
      <c r="BW318" s="48" t="str">
        <f ca="1"/>
        <v/>
      </c>
      <c r="BX318" s="48" t="str">
        <f ca="1"/>
        <v/>
      </c>
      <c r="BY318" s="48" t="str">
        <f ca="1"/>
        <v/>
      </c>
      <c r="BZ318" s="60" t="str">
        <f ca="1"/>
        <v/>
      </c>
      <c r="CA318" s="6"/>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6"/>
      <c r="DV318" s="6"/>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row>
    <row r="319" spans="1:162" x14ac:dyDescent="0.3">
      <c r="A319" s="5"/>
      <c r="B319" s="17" t="str">
        <f t="shared" si="94"/>
        <v/>
      </c>
      <c r="C319" s="23"/>
      <c r="D319" s="23"/>
      <c r="E319" s="23"/>
      <c r="F319" s="23"/>
      <c r="G319" s="23"/>
      <c r="H319" s="24"/>
      <c r="I319" s="24"/>
      <c r="J319" s="24"/>
      <c r="K319" s="24"/>
      <c r="L319" s="24"/>
      <c r="M319" s="24"/>
      <c r="N319" s="23"/>
      <c r="O319" s="24"/>
      <c r="P319" s="6"/>
      <c r="Q319" s="65">
        <f t="shared" si="95"/>
        <v>1</v>
      </c>
      <c r="R319" s="6" t="e">
        <f t="shared" si="101"/>
        <v>#N/A</v>
      </c>
      <c r="S319" s="6" t="e">
        <f t="shared" si="102"/>
        <v>#N/A</v>
      </c>
      <c r="T319" s="6" t="e">
        <f t="shared" si="103"/>
        <v>#N/A</v>
      </c>
      <c r="U319" s="6" t="e">
        <f t="shared" si="104"/>
        <v>#N/A</v>
      </c>
      <c r="V319" s="8" cm="1">
        <f t="array" ref="V319">IF(M319=0,0,IF(OR($DV$4=3,$DV$4=4),0,IF($DV$4=1,INDEX($DI$7:$DI$15,SUM(IF(M319&lt;$DH$7:$DH$15=TRUE,1,0))+1),VLOOKUP(M319,$DK$7:$DL$107,2,FALSE))))</f>
        <v>0</v>
      </c>
      <c r="W319" s="6" t="e">
        <f t="shared" si="93"/>
        <v>#N/A</v>
      </c>
      <c r="X319" s="65" cm="1">
        <f t="array" aca="1" ref="X319" ca="1">SUM(IF((IF(E319=0,INDIRECT(_xlfn.CONCAT($CQ$1,MATCH(F319,$CP$7:$CP$100,0)+6)):INDIRECT(_xlfn.CONCAT($CQ$1,MATCH(F319,$CP$7:$CP$100,0)+6+SUM(IF((F319=$CP$7:$CP$59)=TRUE,1,0))-1)),INDIRECT(_xlfn.CONCAT($CM$1,MATCH(E319,$CL$7:$CL$100,0)+6)):INDIRECT(_xlfn.CONCAT($CM$1,MATCH(E319,$CL$7:$CL$100,0)+6+SUM(IF((E319=$CL$7:$CL$59)=TRUE,1,0))-1)))*$S$3*$Q319)=0,0,1))</f>
        <v>2</v>
      </c>
      <c r="Y319" s="65" t="e" cm="1">
        <f t="array" aca="1" ref="Y319" ca="1">SUM(IF((TRANSPOSE(MMULT(MMULT(_xlfn.MUNIT(X319),IF(ROUND(MMULT(IF(E319=0,INDIRECT(_xlfn.CONCAT($CQ$1,MATCH(F319,$CP$7:$CP$100,0)+6)):INDIRECT(_xlfn.CONCAT($CQ$1,MATCH(F319,$CP$7:$CP$100,0)+6+SUM(IF((F319=$CP$7:$CP$59)=TRUE,1,0))-1)),INDIRECT(_xlfn.CONCAT($CM$1,MATCH(E319,$CL$7:$CL$100,0)+6)):INDIRECT(_xlfn.CONCAT($CM$1,MATCH(E319,$CL$7:$CL$100,0)+6+SUM(IF((E319=$CL$7:$CL$59)=TRUE,1,0))-1)))*$S$3*$Q319,1/TRANSPOSE(W319-INDIRECT(_xlfn.CONCAT($CI$1,MATCH(D319,$CH$7:$CH$100,0)+6)):INDIRECT(_xlfn.CONCAT($CI$1,MATCH(D319,$CH$7:$CH$100,0)+6+SUM(IF((D319=$CH$7:$CH$59)=TRUE,1,0))-1))*$R$3)),1)=1,1,0)),W319-INDIRECT(_xlfn.CONCAT($CI$1,MATCH(D319,$CH$7:$CH$100,0)+6)):INDIRECT(_xlfn.CONCAT($CI$1,MATCH(D319,$CH$7:$CH$100,0)+6+SUM(IF((D319=$CH$7:$CH$59)=TRUE,1,0))-1))*$R$3)))=0,0,1))</f>
        <v>#N/A</v>
      </c>
      <c r="Z319" s="65"/>
      <c r="AA319" s="65" t="str" cm="1">
        <f t="array" aca="1" ref="AA319" ca="1">IFERROR(ROUND(IF(_xlfn._xlws.SORT(TRANSPOSE(MMULT(MMULT(_xlfn.MUNIT(X319),IF(ROUND(MMULT(IF(E319=0,IF($DW$4=1,INDIRECT(_xlfn.CONCAT($CY$1,MATCH(F319,$CX$7:$CX$100,0)+6)):INDIRECT(_xlfn.CONCAT($CY$1,MATCH(F319,$CX$7:$CX$100,0)+6+SUM(IF((F319=$CX$7:$CX$59)=TRUE,1,0))-1)),INDIRECT(_xlfn.CONCAT($CQ$1,MATCH(F319,$CP$7:$CP$100,0)+6)):INDIRECT(_xlfn.CONCAT($CQ$1,MATCH(F319,$CP$7:$CP$100,0)+6+SUM(IF((F319=$CP$7:$CP$59)=TRUE,1,0))-1))),IF(OR($DW$4=2,$DW$4=3),INDIRECT(_xlfn.CONCAT($CU$1,MATCH(E319,$CT$7:$CT$100,0)+6)):INDIRECT(_xlfn.CONCAT($CU$1,MATCH(E319,$CT$7:$CT$100,0)+6+SUM(IF((E319=$CT$7:$CT$59)=TRUE,1,0))-1)),INDIRECT(_xlfn.CONCAT($CM$1,MATCH(E319,$CL$7:$CL$100,0)+6)):INDIRECT(_xlfn.CONCAT($CM$1,MATCH(E319,$CL$7:$CL$100,0)+6+SUM(IF((E319=$CL$7:$CL$59)=TRUE,1,0))-1))))*$S$3*IF(AND($DV$4=4,F319=0),1.1,1),1/TRANSPOSE(W319-INDIRECT(_xlfn.CONCAT($CI$1,MATCH(D319,$CH$7:$CH$100,0)+6)):INDIRECT(_xlfn.CONCAT($CI$1,MATCH(D319,$CH$7:$CH$100,0)+6+SUM(IF((D319=$CH$7:$CH$59)=TRUE,1,0))-1))*$R$3)),3)=1,1,0)),W319-INDIRECT(_xlfn.CONCAT($CI$1,MATCH(D319,$CH$7:$CH$100,0)+6)):INDIRECT(_xlfn.CONCAT($CI$1,MATCH(D319,$CH$7:$CH$100,0)+6+SUM(IF((D319=$CH$7:$CH$59)=TRUE,1,0))-1))*$R$3))/($S$3*$Q319),1,-1,TRUE)=0,"",_xlfn._xlws.SORT(TRANSPOSE(MMULT(MMULT(_xlfn.MUNIT(X319),IF(ROUND(MMULT(IF(E319=0,IF($DW$4=1,INDIRECT(_xlfn.CONCAT($CY$1,MATCH(F319,$CX$7:$CX$100,0)+6)):INDIRECT(_xlfn.CONCAT($CY$1,MATCH(F319,$CX$7:$CX$100,0)+6+SUM(IF((F319=$CX$7:$CX$59)=TRUE,1,0))-1)),INDIRECT(_xlfn.CONCAT($CQ$1,MATCH(F319,$CP$7:$CP$100,0)+6)):INDIRECT(_xlfn.CONCAT($CQ$1,MATCH(F319,$CP$7:$CP$100,0)+6+SUM(IF((F319=$CP$7:$CP$59)=TRUE,1,0))-1))),IF(OR($DW$4=2,$DW$4=3),INDIRECT(_xlfn.CONCAT($CU$1,MATCH(E319,$CT$7:$CT$100,0)+6)):INDIRECT(_xlfn.CONCAT($CU$1,MATCH(E319,$CT$7:$CT$100,0)+6+SUM(IF((E319=$CT$7:$CT$59)=TRUE,1,0))-1)),INDIRECT(_xlfn.CONCAT($CM$1,MATCH(E319,$CL$7:$CL$100,0)+6)):INDIRECT(_xlfn.CONCAT($CM$1,MATCH(E319,$CL$7:$CL$100,0)+6+SUM(IF((E319=$CL$7:$CL$59)=TRUE,1,0))-1))))*$S$3*IF(AND($DV$4=4,F319=0),1.1,1),1/TRANSPOSE(W319-INDIRECT(_xlfn.CONCAT($CI$1,MATCH(D319,$CH$7:$CH$100,0)+6)):INDIRECT(_xlfn.CONCAT($CI$1,MATCH(D319,$CH$7:$CH$100,0)+6+SUM(IF((D319=$CH$7:$CH$59)=TRUE,1,0))-1))*$R$3)),3)=1,1,0)),W319-INDIRECT(_xlfn.CONCAT($CI$1,MATCH(D319,$CH$7:$CH$100,0)+6)):INDIRECT(_xlfn.CONCAT($CI$1,MATCH(D319,$CH$7:$CH$100,0)+6+SUM(IF((D319=$CH$7:$CH$59)=TRUE,1,0))-1))*$R$3))/($S$3*$Q319),1,-1,TRUE)),1),"")</f>
        <v/>
      </c>
      <c r="AB319" s="65"/>
      <c r="AC319" s="65"/>
      <c r="AD319" s="65"/>
      <c r="AE319" s="65"/>
      <c r="AF319" s="65"/>
      <c r="AG319" s="65"/>
      <c r="AH319" s="65"/>
      <c r="AI319" s="6"/>
      <c r="AJ319" s="28" t="str">
        <f t="shared" ca="1" si="105"/>
        <v/>
      </c>
      <c r="AK319" s="29" t="str">
        <f t="shared" si="106"/>
        <v/>
      </c>
      <c r="AL319" s="29" t="str">
        <f t="shared" si="107"/>
        <v/>
      </c>
      <c r="AM319" s="29" t="str">
        <f t="shared" si="108"/>
        <v/>
      </c>
      <c r="AN319" s="112" t="str">
        <f t="shared" si="109"/>
        <v/>
      </c>
      <c r="AO319" s="28" t="str">
        <f t="shared" ca="1" si="96"/>
        <v/>
      </c>
      <c r="AP319" s="29" t="str">
        <f t="shared" si="97"/>
        <v/>
      </c>
      <c r="AQ319" s="29" t="str">
        <f t="shared" si="98"/>
        <v/>
      </c>
      <c r="AR319" s="29" t="str">
        <f t="shared" si="99"/>
        <v/>
      </c>
      <c r="AS319" s="30" t="str">
        <f t="shared" si="100"/>
        <v/>
      </c>
      <c r="AT319" s="6"/>
      <c r="AU319" s="20"/>
      <c r="AV319" s="20"/>
      <c r="AW319" s="44">
        <f t="shared" si="110"/>
        <v>12</v>
      </c>
      <c r="AX319" s="35" t="e">
        <f t="shared" si="111"/>
        <v>#N/A</v>
      </c>
      <c r="AY319" s="35" t="e" cm="1">
        <f t="array" ref="AY319">_xlfn.XMATCH(1,IF(IF((AU319=$DP$24:$EO$24)=TRUE,1,0)+IF((AV319=$DP$25:$EO$25)=TRUE,1,0)=2,1,0))</f>
        <v>#N/A</v>
      </c>
      <c r="AZ319" s="35" t="str" cm="1">
        <f t="array" aca="1" ref="AZ319:BD319" ca="1">AJ319:AN319</f>
        <v/>
      </c>
      <c r="BA319" s="35" t="str">
        <f ca="1"/>
        <v/>
      </c>
      <c r="BB319" s="35" t="str">
        <f ca="1"/>
        <v/>
      </c>
      <c r="BC319" s="35" t="str">
        <f ca="1"/>
        <v/>
      </c>
      <c r="BD319" s="35" t="str">
        <f ca="1"/>
        <v/>
      </c>
      <c r="BE319" s="35">
        <f t="shared" si="112"/>
        <v>0</v>
      </c>
      <c r="BF319" s="35" t="e" cm="1">
        <f t="array" ref="BF319">IF(AND(BE319=1,AX319&lt;&gt;1),VLOOKUP(E319,변환표준점수!$H$8:$O$60,_xlfn.XMATCH('표점 계산기'!$AU319,변환표준점수!$I$6:$O$6)+1,FALSE),IF(AND($E319=0,$DW$4=1),INDEX($CQ$7:$CQ$73,SUM(IF(AO319=$CY$7:$CY$59,ROW($A$1:$A$50),0))),IF(AND($E319&lt;&gt;0,$DW$4&lt;&gt;1),INDEX($CM$7:$CM$73,SUM(IF(AO319=$CU$7:$CU$59,ROW($A$1:$A$50),0))),AO319:AS319)))</f>
        <v>#N/A</v>
      </c>
      <c r="BG319" s="35"/>
      <c r="BH319" s="35"/>
      <c r="BI319" s="35"/>
      <c r="BJ319" s="35"/>
      <c r="BK319" s="35" t="e">
        <f>VLOOKUP(G319,변환표준점수!$X$8:$AM$16,_xlfn.XMATCH(AU319,변환표준점수!$Y$5:$AM$5)+IF(OR(AW319=6,AW319=7,AW319=10,AW319=11),IF(AX319=1,0,1),0)+1,FALSE)</f>
        <v>#N/A</v>
      </c>
      <c r="BL319" s="35" t="e">
        <f>VLOOKUP(H319,변환표준점수!$AO$8:$BE$16,_xlfn.XMATCH(AU319,변환표준점수!$AP$5:$BE$5)+IF(OR(AW319=3,AW319=6,AW319=8,AW319=9,AW319=10),IF(AX319=1,0,1),0)+1,FALSE)</f>
        <v>#N/A</v>
      </c>
      <c r="BM319" s="35" t="e">
        <f>IF(I319=0,VLOOKUP(K319,변환표준점수!$BU$8:$CF$62,'표점 계산기'!$AW319+1,FALSE),VLOOKUP(I319,변환표준점수!$BH$8:$BS$62,'표점 계산기'!$AW319+1,FALSE))</f>
        <v>#N/A</v>
      </c>
      <c r="BN319" s="35" t="e">
        <f>IF(J319=0,VLOOKUP(L319,변환표준점수!$BU$8:$CF$62,'표점 계산기'!$AW319+1,FALSE),VLOOKUP(J319,변환표준점수!$BH$8:$BS$62,'표점 계산기'!$AW319+1,FALSE))</f>
        <v>#N/A</v>
      </c>
      <c r="BO319" s="35" cm="1">
        <f t="array" ref="BO319">IF(M319=0,0,IF(OR(AW319=3,AW319=4),0,IF(AW319=1,INDEX($DI$7:$DI$15,SUM(IF(M319&lt;$DH$7:$DH$15=TRUE,1,0))+1),VLOOKUP(M319,변환표준점수!$BH$8:$BS$62,'표점 계산기'!AW319+1,FALSE))))</f>
        <v>0</v>
      </c>
      <c r="BP319" s="35" t="e" cm="1">
        <f t="array" ref="BP319">INDEX($DP$24:$EO$31,COLUMN(C314),$AY319)</f>
        <v>#N/A</v>
      </c>
      <c r="BQ319" s="35" t="e" cm="1">
        <f t="array" ref="BQ319">INDEX($DP$24:$EO$31,COLUMN(D314),$AY319)</f>
        <v>#N/A</v>
      </c>
      <c r="BR319" s="35" t="e" cm="1">
        <f t="array" ref="BR319">INDEX($DP$24:$EO$31,COLUMN(E314),$AY319)</f>
        <v>#N/A</v>
      </c>
      <c r="BS319" s="35" t="e" cm="1">
        <f t="array" ref="BS319">INDEX($DP$24:$EO$31,COLUMN(F314),$AY319)</f>
        <v>#N/A</v>
      </c>
      <c r="BT319" s="35" t="e" cm="1">
        <f t="array" ref="BT319">INDEX($DP$24:$EO$31,COLUMN(G314),$AY319)</f>
        <v>#N/A</v>
      </c>
      <c r="BU319" s="35" t="e" cm="1">
        <f t="array" ref="BU319">INDEX($DP$24:$EO$31,COLUMN(H314),$AY319)</f>
        <v>#N/A</v>
      </c>
      <c r="BV319" s="59" t="str" cm="1">
        <f t="array" aca="1" ref="BV319:BZ319" ca="1">IFERROR(ROUND(IF(IFERROR(BF319:BJ319/BF319:BJ319,0)=1,(IFERROR(AZ319:BD319*BP319,0)+IFERROR(BF319:BJ319*BQ319,0)+(SUM(BM319:BO319)-MIN(BM319:BO319))*BR319+BK319*BS319+BL319*BT319)*BU319+BK319*(1-BS319)+BL319*(1-BT319)+IF(AW319=1,BO319,0),""),2),"")</f>
        <v/>
      </c>
      <c r="BW319" s="48" t="str">
        <f ca="1"/>
        <v/>
      </c>
      <c r="BX319" s="48" t="str">
        <f ca="1"/>
        <v/>
      </c>
      <c r="BY319" s="48" t="str">
        <f ca="1"/>
        <v/>
      </c>
      <c r="BZ319" s="60" t="str">
        <f ca="1"/>
        <v/>
      </c>
      <c r="CA319" s="6"/>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6"/>
      <c r="DV319" s="6"/>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row>
    <row r="320" spans="1:162" x14ac:dyDescent="0.3">
      <c r="A320" s="5"/>
      <c r="B320" s="17" t="str">
        <f t="shared" si="94"/>
        <v/>
      </c>
      <c r="C320" s="23"/>
      <c r="D320" s="23"/>
      <c r="E320" s="23"/>
      <c r="F320" s="23"/>
      <c r="G320" s="23"/>
      <c r="H320" s="24"/>
      <c r="I320" s="24"/>
      <c r="J320" s="24"/>
      <c r="K320" s="24"/>
      <c r="L320" s="24"/>
      <c r="M320" s="24"/>
      <c r="N320" s="23"/>
      <c r="O320" s="24"/>
      <c r="P320" s="6"/>
      <c r="Q320" s="65">
        <f t="shared" si="95"/>
        <v>1</v>
      </c>
      <c r="R320" s="6" t="e">
        <f t="shared" si="101"/>
        <v>#N/A</v>
      </c>
      <c r="S320" s="6" t="e">
        <f t="shared" si="102"/>
        <v>#N/A</v>
      </c>
      <c r="T320" s="6" t="e">
        <f t="shared" si="103"/>
        <v>#N/A</v>
      </c>
      <c r="U320" s="6" t="e">
        <f t="shared" si="104"/>
        <v>#N/A</v>
      </c>
      <c r="V320" s="8" cm="1">
        <f t="array" ref="V320">IF(M320=0,0,IF(OR($DV$4=3,$DV$4=4),0,IF($DV$4=1,INDEX($DI$7:$DI$15,SUM(IF(M320&lt;$DH$7:$DH$15=TRUE,1,0))+1),VLOOKUP(M320,$DK$7:$DL$107,2,FALSE))))</f>
        <v>0</v>
      </c>
      <c r="W320" s="6" t="e">
        <f t="shared" si="93"/>
        <v>#N/A</v>
      </c>
      <c r="X320" s="65" cm="1">
        <f t="array" aca="1" ref="X320" ca="1">SUM(IF((IF(E320=0,INDIRECT(_xlfn.CONCAT($CQ$1,MATCH(F320,$CP$7:$CP$100,0)+6)):INDIRECT(_xlfn.CONCAT($CQ$1,MATCH(F320,$CP$7:$CP$100,0)+6+SUM(IF((F320=$CP$7:$CP$59)=TRUE,1,0))-1)),INDIRECT(_xlfn.CONCAT($CM$1,MATCH(E320,$CL$7:$CL$100,0)+6)):INDIRECT(_xlfn.CONCAT($CM$1,MATCH(E320,$CL$7:$CL$100,0)+6+SUM(IF((E320=$CL$7:$CL$59)=TRUE,1,0))-1)))*$S$3*$Q320)=0,0,1))</f>
        <v>2</v>
      </c>
      <c r="Y320" s="65" t="e" cm="1">
        <f t="array" aca="1" ref="Y320" ca="1">SUM(IF((TRANSPOSE(MMULT(MMULT(_xlfn.MUNIT(X320),IF(ROUND(MMULT(IF(E320=0,INDIRECT(_xlfn.CONCAT($CQ$1,MATCH(F320,$CP$7:$CP$100,0)+6)):INDIRECT(_xlfn.CONCAT($CQ$1,MATCH(F320,$CP$7:$CP$100,0)+6+SUM(IF((F320=$CP$7:$CP$59)=TRUE,1,0))-1)),INDIRECT(_xlfn.CONCAT($CM$1,MATCH(E320,$CL$7:$CL$100,0)+6)):INDIRECT(_xlfn.CONCAT($CM$1,MATCH(E320,$CL$7:$CL$100,0)+6+SUM(IF((E320=$CL$7:$CL$59)=TRUE,1,0))-1)))*$S$3*$Q320,1/TRANSPOSE(W320-INDIRECT(_xlfn.CONCAT($CI$1,MATCH(D320,$CH$7:$CH$100,0)+6)):INDIRECT(_xlfn.CONCAT($CI$1,MATCH(D320,$CH$7:$CH$100,0)+6+SUM(IF((D320=$CH$7:$CH$59)=TRUE,1,0))-1))*$R$3)),1)=1,1,0)),W320-INDIRECT(_xlfn.CONCAT($CI$1,MATCH(D320,$CH$7:$CH$100,0)+6)):INDIRECT(_xlfn.CONCAT($CI$1,MATCH(D320,$CH$7:$CH$100,0)+6+SUM(IF((D320=$CH$7:$CH$59)=TRUE,1,0))-1))*$R$3)))=0,0,1))</f>
        <v>#N/A</v>
      </c>
      <c r="Z320" s="65"/>
      <c r="AA320" s="65" t="str" cm="1">
        <f t="array" aca="1" ref="AA320" ca="1">IFERROR(ROUND(IF(_xlfn._xlws.SORT(TRANSPOSE(MMULT(MMULT(_xlfn.MUNIT(X320),IF(ROUND(MMULT(IF(E320=0,IF($DW$4=1,INDIRECT(_xlfn.CONCAT($CY$1,MATCH(F320,$CX$7:$CX$100,0)+6)):INDIRECT(_xlfn.CONCAT($CY$1,MATCH(F320,$CX$7:$CX$100,0)+6+SUM(IF((F320=$CX$7:$CX$59)=TRUE,1,0))-1)),INDIRECT(_xlfn.CONCAT($CQ$1,MATCH(F320,$CP$7:$CP$100,0)+6)):INDIRECT(_xlfn.CONCAT($CQ$1,MATCH(F320,$CP$7:$CP$100,0)+6+SUM(IF((F320=$CP$7:$CP$59)=TRUE,1,0))-1))),IF(OR($DW$4=2,$DW$4=3),INDIRECT(_xlfn.CONCAT($CU$1,MATCH(E320,$CT$7:$CT$100,0)+6)):INDIRECT(_xlfn.CONCAT($CU$1,MATCH(E320,$CT$7:$CT$100,0)+6+SUM(IF((E320=$CT$7:$CT$59)=TRUE,1,0))-1)),INDIRECT(_xlfn.CONCAT($CM$1,MATCH(E320,$CL$7:$CL$100,0)+6)):INDIRECT(_xlfn.CONCAT($CM$1,MATCH(E320,$CL$7:$CL$100,0)+6+SUM(IF((E320=$CL$7:$CL$59)=TRUE,1,0))-1))))*$S$3*IF(AND($DV$4=4,F320=0),1.1,1),1/TRANSPOSE(W320-INDIRECT(_xlfn.CONCAT($CI$1,MATCH(D320,$CH$7:$CH$100,0)+6)):INDIRECT(_xlfn.CONCAT($CI$1,MATCH(D320,$CH$7:$CH$100,0)+6+SUM(IF((D320=$CH$7:$CH$59)=TRUE,1,0))-1))*$R$3)),3)=1,1,0)),W320-INDIRECT(_xlfn.CONCAT($CI$1,MATCH(D320,$CH$7:$CH$100,0)+6)):INDIRECT(_xlfn.CONCAT($CI$1,MATCH(D320,$CH$7:$CH$100,0)+6+SUM(IF((D320=$CH$7:$CH$59)=TRUE,1,0))-1))*$R$3))/($S$3*$Q320),1,-1,TRUE)=0,"",_xlfn._xlws.SORT(TRANSPOSE(MMULT(MMULT(_xlfn.MUNIT(X320),IF(ROUND(MMULT(IF(E320=0,IF($DW$4=1,INDIRECT(_xlfn.CONCAT($CY$1,MATCH(F320,$CX$7:$CX$100,0)+6)):INDIRECT(_xlfn.CONCAT($CY$1,MATCH(F320,$CX$7:$CX$100,0)+6+SUM(IF((F320=$CX$7:$CX$59)=TRUE,1,0))-1)),INDIRECT(_xlfn.CONCAT($CQ$1,MATCH(F320,$CP$7:$CP$100,0)+6)):INDIRECT(_xlfn.CONCAT($CQ$1,MATCH(F320,$CP$7:$CP$100,0)+6+SUM(IF((F320=$CP$7:$CP$59)=TRUE,1,0))-1))),IF(OR($DW$4=2,$DW$4=3),INDIRECT(_xlfn.CONCAT($CU$1,MATCH(E320,$CT$7:$CT$100,0)+6)):INDIRECT(_xlfn.CONCAT($CU$1,MATCH(E320,$CT$7:$CT$100,0)+6+SUM(IF((E320=$CT$7:$CT$59)=TRUE,1,0))-1)),INDIRECT(_xlfn.CONCAT($CM$1,MATCH(E320,$CL$7:$CL$100,0)+6)):INDIRECT(_xlfn.CONCAT($CM$1,MATCH(E320,$CL$7:$CL$100,0)+6+SUM(IF((E320=$CL$7:$CL$59)=TRUE,1,0))-1))))*$S$3*IF(AND($DV$4=4,F320=0),1.1,1),1/TRANSPOSE(W320-INDIRECT(_xlfn.CONCAT($CI$1,MATCH(D320,$CH$7:$CH$100,0)+6)):INDIRECT(_xlfn.CONCAT($CI$1,MATCH(D320,$CH$7:$CH$100,0)+6+SUM(IF((D320=$CH$7:$CH$59)=TRUE,1,0))-1))*$R$3)),3)=1,1,0)),W320-INDIRECT(_xlfn.CONCAT($CI$1,MATCH(D320,$CH$7:$CH$100,0)+6)):INDIRECT(_xlfn.CONCAT($CI$1,MATCH(D320,$CH$7:$CH$100,0)+6+SUM(IF((D320=$CH$7:$CH$59)=TRUE,1,0))-1))*$R$3))/($S$3*$Q320),1,-1,TRUE)),1),"")</f>
        <v/>
      </c>
      <c r="AB320" s="65"/>
      <c r="AC320" s="65"/>
      <c r="AD320" s="65"/>
      <c r="AE320" s="65"/>
      <c r="AF320" s="65"/>
      <c r="AG320" s="65"/>
      <c r="AH320" s="65"/>
      <c r="AI320" s="6"/>
      <c r="AJ320" s="28" t="str">
        <f t="shared" ca="1" si="105"/>
        <v/>
      </c>
      <c r="AK320" s="29" t="str">
        <f t="shared" si="106"/>
        <v/>
      </c>
      <c r="AL320" s="29" t="str">
        <f t="shared" si="107"/>
        <v/>
      </c>
      <c r="AM320" s="29" t="str">
        <f t="shared" si="108"/>
        <v/>
      </c>
      <c r="AN320" s="112" t="str">
        <f t="shared" si="109"/>
        <v/>
      </c>
      <c r="AO320" s="28" t="str">
        <f t="shared" ca="1" si="96"/>
        <v/>
      </c>
      <c r="AP320" s="29" t="str">
        <f t="shared" si="97"/>
        <v/>
      </c>
      <c r="AQ320" s="29" t="str">
        <f t="shared" si="98"/>
        <v/>
      </c>
      <c r="AR320" s="29" t="str">
        <f t="shared" si="99"/>
        <v/>
      </c>
      <c r="AS320" s="30" t="str">
        <f t="shared" si="100"/>
        <v/>
      </c>
      <c r="AT320" s="6"/>
      <c r="AU320" s="20"/>
      <c r="AV320" s="20"/>
      <c r="AW320" s="44">
        <f t="shared" si="110"/>
        <v>12</v>
      </c>
      <c r="AX320" s="35" t="e">
        <f t="shared" si="111"/>
        <v>#N/A</v>
      </c>
      <c r="AY320" s="35" t="e" cm="1">
        <f t="array" ref="AY320">_xlfn.XMATCH(1,IF(IF((AU320=$DP$24:$EO$24)=TRUE,1,0)+IF((AV320=$DP$25:$EO$25)=TRUE,1,0)=2,1,0))</f>
        <v>#N/A</v>
      </c>
      <c r="AZ320" s="35" t="str" cm="1">
        <f t="array" aca="1" ref="AZ320:BD320" ca="1">AJ320:AN320</f>
        <v/>
      </c>
      <c r="BA320" s="35" t="str">
        <f ca="1"/>
        <v/>
      </c>
      <c r="BB320" s="35" t="str">
        <f ca="1"/>
        <v/>
      </c>
      <c r="BC320" s="35" t="str">
        <f ca="1"/>
        <v/>
      </c>
      <c r="BD320" s="35" t="str">
        <f ca="1"/>
        <v/>
      </c>
      <c r="BE320" s="35">
        <f t="shared" si="112"/>
        <v>0</v>
      </c>
      <c r="BF320" s="35" t="e" cm="1">
        <f t="array" ref="BF320">IF(AND(BE320=1,AX320&lt;&gt;1),VLOOKUP(E320,변환표준점수!$H$8:$O$60,_xlfn.XMATCH('표점 계산기'!$AU320,변환표준점수!$I$6:$O$6)+1,FALSE),IF(AND($E320=0,$DW$4=1),INDEX($CQ$7:$CQ$73,SUM(IF(AO320=$CY$7:$CY$59,ROW($A$1:$A$50),0))),IF(AND($E320&lt;&gt;0,$DW$4&lt;&gt;1),INDEX($CM$7:$CM$73,SUM(IF(AO320=$CU$7:$CU$59,ROW($A$1:$A$50),0))),AO320:AS320)))</f>
        <v>#N/A</v>
      </c>
      <c r="BG320" s="35"/>
      <c r="BH320" s="35"/>
      <c r="BI320" s="35"/>
      <c r="BJ320" s="35"/>
      <c r="BK320" s="35" t="e">
        <f>VLOOKUP(G320,변환표준점수!$X$8:$AM$16,_xlfn.XMATCH(AU320,변환표준점수!$Y$5:$AM$5)+IF(OR(AW320=6,AW320=7,AW320=10,AW320=11),IF(AX320=1,0,1),0)+1,FALSE)</f>
        <v>#N/A</v>
      </c>
      <c r="BL320" s="35" t="e">
        <f>VLOOKUP(H320,변환표준점수!$AO$8:$BE$16,_xlfn.XMATCH(AU320,변환표준점수!$AP$5:$BE$5)+IF(OR(AW320=3,AW320=6,AW320=8,AW320=9,AW320=10),IF(AX320=1,0,1),0)+1,FALSE)</f>
        <v>#N/A</v>
      </c>
      <c r="BM320" s="35" t="e">
        <f>IF(I320=0,VLOOKUP(K320,변환표준점수!$BU$8:$CF$62,'표점 계산기'!$AW320+1,FALSE),VLOOKUP(I320,변환표준점수!$BH$8:$BS$62,'표점 계산기'!$AW320+1,FALSE))</f>
        <v>#N/A</v>
      </c>
      <c r="BN320" s="35" t="e">
        <f>IF(J320=0,VLOOKUP(L320,변환표준점수!$BU$8:$CF$62,'표점 계산기'!$AW320+1,FALSE),VLOOKUP(J320,변환표준점수!$BH$8:$BS$62,'표점 계산기'!$AW320+1,FALSE))</f>
        <v>#N/A</v>
      </c>
      <c r="BO320" s="35" cm="1">
        <f t="array" ref="BO320">IF(M320=0,0,IF(OR(AW320=3,AW320=4),0,IF(AW320=1,INDEX($DI$7:$DI$15,SUM(IF(M320&lt;$DH$7:$DH$15=TRUE,1,0))+1),VLOOKUP(M320,변환표준점수!$BH$8:$BS$62,'표점 계산기'!AW320+1,FALSE))))</f>
        <v>0</v>
      </c>
      <c r="BP320" s="35" t="e" cm="1">
        <f t="array" ref="BP320">INDEX($DP$24:$EO$31,COLUMN(C315),$AY320)</f>
        <v>#N/A</v>
      </c>
      <c r="BQ320" s="35" t="e" cm="1">
        <f t="array" ref="BQ320">INDEX($DP$24:$EO$31,COLUMN(D315),$AY320)</f>
        <v>#N/A</v>
      </c>
      <c r="BR320" s="35" t="e" cm="1">
        <f t="array" ref="BR320">INDEX($DP$24:$EO$31,COLUMN(E315),$AY320)</f>
        <v>#N/A</v>
      </c>
      <c r="BS320" s="35" t="e" cm="1">
        <f t="array" ref="BS320">INDEX($DP$24:$EO$31,COLUMN(F315),$AY320)</f>
        <v>#N/A</v>
      </c>
      <c r="BT320" s="35" t="e" cm="1">
        <f t="array" ref="BT320">INDEX($DP$24:$EO$31,COLUMN(G315),$AY320)</f>
        <v>#N/A</v>
      </c>
      <c r="BU320" s="35" t="e" cm="1">
        <f t="array" ref="BU320">INDEX($DP$24:$EO$31,COLUMN(H315),$AY320)</f>
        <v>#N/A</v>
      </c>
      <c r="BV320" s="59" t="str" cm="1">
        <f t="array" aca="1" ref="BV320:BZ320" ca="1">IFERROR(ROUND(IF(IFERROR(BF320:BJ320/BF320:BJ320,0)=1,(IFERROR(AZ320:BD320*BP320,0)+IFERROR(BF320:BJ320*BQ320,0)+(SUM(BM320:BO320)-MIN(BM320:BO320))*BR320+BK320*BS320+BL320*BT320)*BU320+BK320*(1-BS320)+BL320*(1-BT320)+IF(AW320=1,BO320,0),""),2),"")</f>
        <v/>
      </c>
      <c r="BW320" s="48" t="str">
        <f ca="1"/>
        <v/>
      </c>
      <c r="BX320" s="48" t="str">
        <f ca="1"/>
        <v/>
      </c>
      <c r="BY320" s="48" t="str">
        <f ca="1"/>
        <v/>
      </c>
      <c r="BZ320" s="60" t="str">
        <f ca="1"/>
        <v/>
      </c>
      <c r="CA320" s="6"/>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6"/>
      <c r="DV320" s="6"/>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row>
    <row r="321" spans="1:162" x14ac:dyDescent="0.3">
      <c r="A321" s="5"/>
      <c r="B321" s="17" t="str">
        <f t="shared" si="94"/>
        <v/>
      </c>
      <c r="C321" s="23"/>
      <c r="D321" s="23"/>
      <c r="E321" s="23"/>
      <c r="F321" s="23"/>
      <c r="G321" s="23"/>
      <c r="H321" s="24"/>
      <c r="I321" s="24"/>
      <c r="J321" s="24"/>
      <c r="K321" s="24"/>
      <c r="L321" s="24"/>
      <c r="M321" s="24"/>
      <c r="N321" s="23"/>
      <c r="O321" s="24"/>
      <c r="P321" s="6"/>
      <c r="Q321" s="65">
        <f t="shared" si="95"/>
        <v>1</v>
      </c>
      <c r="R321" s="6" t="e">
        <f t="shared" si="101"/>
        <v>#N/A</v>
      </c>
      <c r="S321" s="6" t="e">
        <f t="shared" si="102"/>
        <v>#N/A</v>
      </c>
      <c r="T321" s="6" t="e">
        <f t="shared" si="103"/>
        <v>#N/A</v>
      </c>
      <c r="U321" s="6" t="e">
        <f t="shared" si="104"/>
        <v>#N/A</v>
      </c>
      <c r="V321" s="8" cm="1">
        <f t="array" ref="V321">IF(M321=0,0,IF(OR($DV$4=3,$DV$4=4),0,IF($DV$4=1,INDEX($DI$7:$DI$15,SUM(IF(M321&lt;$DH$7:$DH$15=TRUE,1,0))+1),VLOOKUP(M321,$DK$7:$DL$107,2,FALSE))))</f>
        <v>0</v>
      </c>
      <c r="W321" s="6" t="e">
        <f t="shared" si="93"/>
        <v>#N/A</v>
      </c>
      <c r="X321" s="65" cm="1">
        <f t="array" aca="1" ref="X321" ca="1">SUM(IF((IF(E321=0,INDIRECT(_xlfn.CONCAT($CQ$1,MATCH(F321,$CP$7:$CP$100,0)+6)):INDIRECT(_xlfn.CONCAT($CQ$1,MATCH(F321,$CP$7:$CP$100,0)+6+SUM(IF((F321=$CP$7:$CP$59)=TRUE,1,0))-1)),INDIRECT(_xlfn.CONCAT($CM$1,MATCH(E321,$CL$7:$CL$100,0)+6)):INDIRECT(_xlfn.CONCAT($CM$1,MATCH(E321,$CL$7:$CL$100,0)+6+SUM(IF((E321=$CL$7:$CL$59)=TRUE,1,0))-1)))*$S$3*$Q321)=0,0,1))</f>
        <v>2</v>
      </c>
      <c r="Y321" s="65" t="e" cm="1">
        <f t="array" aca="1" ref="Y321" ca="1">SUM(IF((TRANSPOSE(MMULT(MMULT(_xlfn.MUNIT(X321),IF(ROUND(MMULT(IF(E321=0,INDIRECT(_xlfn.CONCAT($CQ$1,MATCH(F321,$CP$7:$CP$100,0)+6)):INDIRECT(_xlfn.CONCAT($CQ$1,MATCH(F321,$CP$7:$CP$100,0)+6+SUM(IF((F321=$CP$7:$CP$59)=TRUE,1,0))-1)),INDIRECT(_xlfn.CONCAT($CM$1,MATCH(E321,$CL$7:$CL$100,0)+6)):INDIRECT(_xlfn.CONCAT($CM$1,MATCH(E321,$CL$7:$CL$100,0)+6+SUM(IF((E321=$CL$7:$CL$59)=TRUE,1,0))-1)))*$S$3*$Q321,1/TRANSPOSE(W321-INDIRECT(_xlfn.CONCAT($CI$1,MATCH(D321,$CH$7:$CH$100,0)+6)):INDIRECT(_xlfn.CONCAT($CI$1,MATCH(D321,$CH$7:$CH$100,0)+6+SUM(IF((D321=$CH$7:$CH$59)=TRUE,1,0))-1))*$R$3)),1)=1,1,0)),W321-INDIRECT(_xlfn.CONCAT($CI$1,MATCH(D321,$CH$7:$CH$100,0)+6)):INDIRECT(_xlfn.CONCAT($CI$1,MATCH(D321,$CH$7:$CH$100,0)+6+SUM(IF((D321=$CH$7:$CH$59)=TRUE,1,0))-1))*$R$3)))=0,0,1))</f>
        <v>#N/A</v>
      </c>
      <c r="Z321" s="65"/>
      <c r="AA321" s="65" t="str" cm="1">
        <f t="array" aca="1" ref="AA321" ca="1">IFERROR(ROUND(IF(_xlfn._xlws.SORT(TRANSPOSE(MMULT(MMULT(_xlfn.MUNIT(X321),IF(ROUND(MMULT(IF(E321=0,IF($DW$4=1,INDIRECT(_xlfn.CONCAT($CY$1,MATCH(F321,$CX$7:$CX$100,0)+6)):INDIRECT(_xlfn.CONCAT($CY$1,MATCH(F321,$CX$7:$CX$100,0)+6+SUM(IF((F321=$CX$7:$CX$59)=TRUE,1,0))-1)),INDIRECT(_xlfn.CONCAT($CQ$1,MATCH(F321,$CP$7:$CP$100,0)+6)):INDIRECT(_xlfn.CONCAT($CQ$1,MATCH(F321,$CP$7:$CP$100,0)+6+SUM(IF((F321=$CP$7:$CP$59)=TRUE,1,0))-1))),IF(OR($DW$4=2,$DW$4=3),INDIRECT(_xlfn.CONCAT($CU$1,MATCH(E321,$CT$7:$CT$100,0)+6)):INDIRECT(_xlfn.CONCAT($CU$1,MATCH(E321,$CT$7:$CT$100,0)+6+SUM(IF((E321=$CT$7:$CT$59)=TRUE,1,0))-1)),INDIRECT(_xlfn.CONCAT($CM$1,MATCH(E321,$CL$7:$CL$100,0)+6)):INDIRECT(_xlfn.CONCAT($CM$1,MATCH(E321,$CL$7:$CL$100,0)+6+SUM(IF((E321=$CL$7:$CL$59)=TRUE,1,0))-1))))*$S$3*IF(AND($DV$4=4,F321=0),1.1,1),1/TRANSPOSE(W321-INDIRECT(_xlfn.CONCAT($CI$1,MATCH(D321,$CH$7:$CH$100,0)+6)):INDIRECT(_xlfn.CONCAT($CI$1,MATCH(D321,$CH$7:$CH$100,0)+6+SUM(IF((D321=$CH$7:$CH$59)=TRUE,1,0))-1))*$R$3)),3)=1,1,0)),W321-INDIRECT(_xlfn.CONCAT($CI$1,MATCH(D321,$CH$7:$CH$100,0)+6)):INDIRECT(_xlfn.CONCAT($CI$1,MATCH(D321,$CH$7:$CH$100,0)+6+SUM(IF((D321=$CH$7:$CH$59)=TRUE,1,0))-1))*$R$3))/($S$3*$Q321),1,-1,TRUE)=0,"",_xlfn._xlws.SORT(TRANSPOSE(MMULT(MMULT(_xlfn.MUNIT(X321),IF(ROUND(MMULT(IF(E321=0,IF($DW$4=1,INDIRECT(_xlfn.CONCAT($CY$1,MATCH(F321,$CX$7:$CX$100,0)+6)):INDIRECT(_xlfn.CONCAT($CY$1,MATCH(F321,$CX$7:$CX$100,0)+6+SUM(IF((F321=$CX$7:$CX$59)=TRUE,1,0))-1)),INDIRECT(_xlfn.CONCAT($CQ$1,MATCH(F321,$CP$7:$CP$100,0)+6)):INDIRECT(_xlfn.CONCAT($CQ$1,MATCH(F321,$CP$7:$CP$100,0)+6+SUM(IF((F321=$CP$7:$CP$59)=TRUE,1,0))-1))),IF(OR($DW$4=2,$DW$4=3),INDIRECT(_xlfn.CONCAT($CU$1,MATCH(E321,$CT$7:$CT$100,0)+6)):INDIRECT(_xlfn.CONCAT($CU$1,MATCH(E321,$CT$7:$CT$100,0)+6+SUM(IF((E321=$CT$7:$CT$59)=TRUE,1,0))-1)),INDIRECT(_xlfn.CONCAT($CM$1,MATCH(E321,$CL$7:$CL$100,0)+6)):INDIRECT(_xlfn.CONCAT($CM$1,MATCH(E321,$CL$7:$CL$100,0)+6+SUM(IF((E321=$CL$7:$CL$59)=TRUE,1,0))-1))))*$S$3*IF(AND($DV$4=4,F321=0),1.1,1),1/TRANSPOSE(W321-INDIRECT(_xlfn.CONCAT($CI$1,MATCH(D321,$CH$7:$CH$100,0)+6)):INDIRECT(_xlfn.CONCAT($CI$1,MATCH(D321,$CH$7:$CH$100,0)+6+SUM(IF((D321=$CH$7:$CH$59)=TRUE,1,0))-1))*$R$3)),3)=1,1,0)),W321-INDIRECT(_xlfn.CONCAT($CI$1,MATCH(D321,$CH$7:$CH$100,0)+6)):INDIRECT(_xlfn.CONCAT($CI$1,MATCH(D321,$CH$7:$CH$100,0)+6+SUM(IF((D321=$CH$7:$CH$59)=TRUE,1,0))-1))*$R$3))/($S$3*$Q321),1,-1,TRUE)),1),"")</f>
        <v/>
      </c>
      <c r="AB321" s="65"/>
      <c r="AC321" s="65"/>
      <c r="AD321" s="65"/>
      <c r="AE321" s="65"/>
      <c r="AF321" s="65"/>
      <c r="AG321" s="65"/>
      <c r="AH321" s="65"/>
      <c r="AI321" s="6"/>
      <c r="AJ321" s="28" t="str">
        <f t="shared" ca="1" si="105"/>
        <v/>
      </c>
      <c r="AK321" s="29" t="str">
        <f t="shared" si="106"/>
        <v/>
      </c>
      <c r="AL321" s="29" t="str">
        <f t="shared" si="107"/>
        <v/>
      </c>
      <c r="AM321" s="29" t="str">
        <f t="shared" si="108"/>
        <v/>
      </c>
      <c r="AN321" s="112" t="str">
        <f t="shared" si="109"/>
        <v/>
      </c>
      <c r="AO321" s="28" t="str">
        <f t="shared" ca="1" si="96"/>
        <v/>
      </c>
      <c r="AP321" s="29" t="str">
        <f t="shared" si="97"/>
        <v/>
      </c>
      <c r="AQ321" s="29" t="str">
        <f t="shared" si="98"/>
        <v/>
      </c>
      <c r="AR321" s="29" t="str">
        <f t="shared" si="99"/>
        <v/>
      </c>
      <c r="AS321" s="30" t="str">
        <f t="shared" si="100"/>
        <v/>
      </c>
      <c r="AT321" s="6"/>
      <c r="AU321" s="20"/>
      <c r="AV321" s="20"/>
      <c r="AW321" s="44">
        <f t="shared" si="110"/>
        <v>12</v>
      </c>
      <c r="AX321" s="35" t="e">
        <f t="shared" si="111"/>
        <v>#N/A</v>
      </c>
      <c r="AY321" s="35" t="e" cm="1">
        <f t="array" ref="AY321">_xlfn.XMATCH(1,IF(IF((AU321=$DP$24:$EO$24)=TRUE,1,0)+IF((AV321=$DP$25:$EO$25)=TRUE,1,0)=2,1,0))</f>
        <v>#N/A</v>
      </c>
      <c r="AZ321" s="35" t="str" cm="1">
        <f t="array" aca="1" ref="AZ321:BD321" ca="1">AJ321:AN321</f>
        <v/>
      </c>
      <c r="BA321" s="35" t="str">
        <f ca="1"/>
        <v/>
      </c>
      <c r="BB321" s="35" t="str">
        <f ca="1"/>
        <v/>
      </c>
      <c r="BC321" s="35" t="str">
        <f ca="1"/>
        <v/>
      </c>
      <c r="BD321" s="35" t="str">
        <f ca="1"/>
        <v/>
      </c>
      <c r="BE321" s="35">
        <f t="shared" si="112"/>
        <v>0</v>
      </c>
      <c r="BF321" s="35" t="e" cm="1">
        <f t="array" ref="BF321">IF(AND(BE321=1,AX321&lt;&gt;1),VLOOKUP(E321,변환표준점수!$H$8:$O$60,_xlfn.XMATCH('표점 계산기'!$AU321,변환표준점수!$I$6:$O$6)+1,FALSE),IF(AND($E321=0,$DW$4=1),INDEX($CQ$7:$CQ$73,SUM(IF(AO321=$CY$7:$CY$59,ROW($A$1:$A$50),0))),IF(AND($E321&lt;&gt;0,$DW$4&lt;&gt;1),INDEX($CM$7:$CM$73,SUM(IF(AO321=$CU$7:$CU$59,ROW($A$1:$A$50),0))),AO321:AS321)))</f>
        <v>#N/A</v>
      </c>
      <c r="BG321" s="35"/>
      <c r="BH321" s="35"/>
      <c r="BI321" s="35"/>
      <c r="BJ321" s="35"/>
      <c r="BK321" s="35" t="e">
        <f>VLOOKUP(G321,변환표준점수!$X$8:$AM$16,_xlfn.XMATCH(AU321,변환표준점수!$Y$5:$AM$5)+IF(OR(AW321=6,AW321=7,AW321=10,AW321=11),IF(AX321=1,0,1),0)+1,FALSE)</f>
        <v>#N/A</v>
      </c>
      <c r="BL321" s="35" t="e">
        <f>VLOOKUP(H321,변환표준점수!$AO$8:$BE$16,_xlfn.XMATCH(AU321,변환표준점수!$AP$5:$BE$5)+IF(OR(AW321=3,AW321=6,AW321=8,AW321=9,AW321=10),IF(AX321=1,0,1),0)+1,FALSE)</f>
        <v>#N/A</v>
      </c>
      <c r="BM321" s="35" t="e">
        <f>IF(I321=0,VLOOKUP(K321,변환표준점수!$BU$8:$CF$62,'표점 계산기'!$AW321+1,FALSE),VLOOKUP(I321,변환표준점수!$BH$8:$BS$62,'표점 계산기'!$AW321+1,FALSE))</f>
        <v>#N/A</v>
      </c>
      <c r="BN321" s="35" t="e">
        <f>IF(J321=0,VLOOKUP(L321,변환표준점수!$BU$8:$CF$62,'표점 계산기'!$AW321+1,FALSE),VLOOKUP(J321,변환표준점수!$BH$8:$BS$62,'표점 계산기'!$AW321+1,FALSE))</f>
        <v>#N/A</v>
      </c>
      <c r="BO321" s="35" cm="1">
        <f t="array" ref="BO321">IF(M321=0,0,IF(OR(AW321=3,AW321=4),0,IF(AW321=1,INDEX($DI$7:$DI$15,SUM(IF(M321&lt;$DH$7:$DH$15=TRUE,1,0))+1),VLOOKUP(M321,변환표준점수!$BH$8:$BS$62,'표점 계산기'!AW321+1,FALSE))))</f>
        <v>0</v>
      </c>
      <c r="BP321" s="35" t="e" cm="1">
        <f t="array" ref="BP321">INDEX($DP$24:$EO$31,COLUMN(C316),$AY321)</f>
        <v>#N/A</v>
      </c>
      <c r="BQ321" s="35" t="e" cm="1">
        <f t="array" ref="BQ321">INDEX($DP$24:$EO$31,COLUMN(D316),$AY321)</f>
        <v>#N/A</v>
      </c>
      <c r="BR321" s="35" t="e" cm="1">
        <f t="array" ref="BR321">INDEX($DP$24:$EO$31,COLUMN(E316),$AY321)</f>
        <v>#N/A</v>
      </c>
      <c r="BS321" s="35" t="e" cm="1">
        <f t="array" ref="BS321">INDEX($DP$24:$EO$31,COLUMN(F316),$AY321)</f>
        <v>#N/A</v>
      </c>
      <c r="BT321" s="35" t="e" cm="1">
        <f t="array" ref="BT321">INDEX($DP$24:$EO$31,COLUMN(G316),$AY321)</f>
        <v>#N/A</v>
      </c>
      <c r="BU321" s="35" t="e" cm="1">
        <f t="array" ref="BU321">INDEX($DP$24:$EO$31,COLUMN(H316),$AY321)</f>
        <v>#N/A</v>
      </c>
      <c r="BV321" s="59" t="str" cm="1">
        <f t="array" aca="1" ref="BV321:BZ321" ca="1">IFERROR(ROUND(IF(IFERROR(BF321:BJ321/BF321:BJ321,0)=1,(IFERROR(AZ321:BD321*BP321,0)+IFERROR(BF321:BJ321*BQ321,0)+(SUM(BM321:BO321)-MIN(BM321:BO321))*BR321+BK321*BS321+BL321*BT321)*BU321+BK321*(1-BS321)+BL321*(1-BT321)+IF(AW321=1,BO321,0),""),2),"")</f>
        <v/>
      </c>
      <c r="BW321" s="48" t="str">
        <f ca="1"/>
        <v/>
      </c>
      <c r="BX321" s="48" t="str">
        <f ca="1"/>
        <v/>
      </c>
      <c r="BY321" s="48" t="str">
        <f ca="1"/>
        <v/>
      </c>
      <c r="BZ321" s="60" t="str">
        <f ca="1"/>
        <v/>
      </c>
      <c r="CA321" s="6"/>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6"/>
      <c r="DV321" s="6"/>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row>
    <row r="322" spans="1:162" x14ac:dyDescent="0.3">
      <c r="A322" s="5"/>
      <c r="B322" s="17" t="str">
        <f t="shared" si="94"/>
        <v/>
      </c>
      <c r="C322" s="23"/>
      <c r="D322" s="23"/>
      <c r="E322" s="23"/>
      <c r="F322" s="23"/>
      <c r="G322" s="23"/>
      <c r="H322" s="24"/>
      <c r="I322" s="24"/>
      <c r="J322" s="24"/>
      <c r="K322" s="24"/>
      <c r="L322" s="24"/>
      <c r="M322" s="24"/>
      <c r="N322" s="23"/>
      <c r="O322" s="24"/>
      <c r="P322" s="6"/>
      <c r="Q322" s="65">
        <f t="shared" si="95"/>
        <v>1</v>
      </c>
      <c r="R322" s="6" t="e">
        <f t="shared" si="101"/>
        <v>#N/A</v>
      </c>
      <c r="S322" s="6" t="e">
        <f t="shared" si="102"/>
        <v>#N/A</v>
      </c>
      <c r="T322" s="6" t="e">
        <f t="shared" si="103"/>
        <v>#N/A</v>
      </c>
      <c r="U322" s="6" t="e">
        <f t="shared" si="104"/>
        <v>#N/A</v>
      </c>
      <c r="V322" s="8" cm="1">
        <f t="array" ref="V322">IF(M322=0,0,IF(OR($DV$4=3,$DV$4=4),0,IF($DV$4=1,INDEX($DI$7:$DI$15,SUM(IF(M322&lt;$DH$7:$DH$15=TRUE,1,0))+1),VLOOKUP(M322,$DK$7:$DL$107,2,FALSE))))</f>
        <v>0</v>
      </c>
      <c r="W322" s="6" t="e">
        <f t="shared" si="93"/>
        <v>#N/A</v>
      </c>
      <c r="X322" s="65" cm="1">
        <f t="array" aca="1" ref="X322" ca="1">SUM(IF((IF(E322=0,INDIRECT(_xlfn.CONCAT($CQ$1,MATCH(F322,$CP$7:$CP$100,0)+6)):INDIRECT(_xlfn.CONCAT($CQ$1,MATCH(F322,$CP$7:$CP$100,0)+6+SUM(IF((F322=$CP$7:$CP$59)=TRUE,1,0))-1)),INDIRECT(_xlfn.CONCAT($CM$1,MATCH(E322,$CL$7:$CL$100,0)+6)):INDIRECT(_xlfn.CONCAT($CM$1,MATCH(E322,$CL$7:$CL$100,0)+6+SUM(IF((E322=$CL$7:$CL$59)=TRUE,1,0))-1)))*$S$3*$Q322)=0,0,1))</f>
        <v>2</v>
      </c>
      <c r="Y322" s="65" t="e" cm="1">
        <f t="array" aca="1" ref="Y322" ca="1">SUM(IF((TRANSPOSE(MMULT(MMULT(_xlfn.MUNIT(X322),IF(ROUND(MMULT(IF(E322=0,INDIRECT(_xlfn.CONCAT($CQ$1,MATCH(F322,$CP$7:$CP$100,0)+6)):INDIRECT(_xlfn.CONCAT($CQ$1,MATCH(F322,$CP$7:$CP$100,0)+6+SUM(IF((F322=$CP$7:$CP$59)=TRUE,1,0))-1)),INDIRECT(_xlfn.CONCAT($CM$1,MATCH(E322,$CL$7:$CL$100,0)+6)):INDIRECT(_xlfn.CONCAT($CM$1,MATCH(E322,$CL$7:$CL$100,0)+6+SUM(IF((E322=$CL$7:$CL$59)=TRUE,1,0))-1)))*$S$3*$Q322,1/TRANSPOSE(W322-INDIRECT(_xlfn.CONCAT($CI$1,MATCH(D322,$CH$7:$CH$100,0)+6)):INDIRECT(_xlfn.CONCAT($CI$1,MATCH(D322,$CH$7:$CH$100,0)+6+SUM(IF((D322=$CH$7:$CH$59)=TRUE,1,0))-1))*$R$3)),1)=1,1,0)),W322-INDIRECT(_xlfn.CONCAT($CI$1,MATCH(D322,$CH$7:$CH$100,0)+6)):INDIRECT(_xlfn.CONCAT($CI$1,MATCH(D322,$CH$7:$CH$100,0)+6+SUM(IF((D322=$CH$7:$CH$59)=TRUE,1,0))-1))*$R$3)))=0,0,1))</f>
        <v>#N/A</v>
      </c>
      <c r="Z322" s="65"/>
      <c r="AA322" s="65" t="str" cm="1">
        <f t="array" aca="1" ref="AA322" ca="1">IFERROR(ROUND(IF(_xlfn._xlws.SORT(TRANSPOSE(MMULT(MMULT(_xlfn.MUNIT(X322),IF(ROUND(MMULT(IF(E322=0,IF($DW$4=1,INDIRECT(_xlfn.CONCAT($CY$1,MATCH(F322,$CX$7:$CX$100,0)+6)):INDIRECT(_xlfn.CONCAT($CY$1,MATCH(F322,$CX$7:$CX$100,0)+6+SUM(IF((F322=$CX$7:$CX$59)=TRUE,1,0))-1)),INDIRECT(_xlfn.CONCAT($CQ$1,MATCH(F322,$CP$7:$CP$100,0)+6)):INDIRECT(_xlfn.CONCAT($CQ$1,MATCH(F322,$CP$7:$CP$100,0)+6+SUM(IF((F322=$CP$7:$CP$59)=TRUE,1,0))-1))),IF(OR($DW$4=2,$DW$4=3),INDIRECT(_xlfn.CONCAT($CU$1,MATCH(E322,$CT$7:$CT$100,0)+6)):INDIRECT(_xlfn.CONCAT($CU$1,MATCH(E322,$CT$7:$CT$100,0)+6+SUM(IF((E322=$CT$7:$CT$59)=TRUE,1,0))-1)),INDIRECT(_xlfn.CONCAT($CM$1,MATCH(E322,$CL$7:$CL$100,0)+6)):INDIRECT(_xlfn.CONCAT($CM$1,MATCH(E322,$CL$7:$CL$100,0)+6+SUM(IF((E322=$CL$7:$CL$59)=TRUE,1,0))-1))))*$S$3*IF(AND($DV$4=4,F322=0),1.1,1),1/TRANSPOSE(W322-INDIRECT(_xlfn.CONCAT($CI$1,MATCH(D322,$CH$7:$CH$100,0)+6)):INDIRECT(_xlfn.CONCAT($CI$1,MATCH(D322,$CH$7:$CH$100,0)+6+SUM(IF((D322=$CH$7:$CH$59)=TRUE,1,0))-1))*$R$3)),3)=1,1,0)),W322-INDIRECT(_xlfn.CONCAT($CI$1,MATCH(D322,$CH$7:$CH$100,0)+6)):INDIRECT(_xlfn.CONCAT($CI$1,MATCH(D322,$CH$7:$CH$100,0)+6+SUM(IF((D322=$CH$7:$CH$59)=TRUE,1,0))-1))*$R$3))/($S$3*$Q322),1,-1,TRUE)=0,"",_xlfn._xlws.SORT(TRANSPOSE(MMULT(MMULT(_xlfn.MUNIT(X322),IF(ROUND(MMULT(IF(E322=0,IF($DW$4=1,INDIRECT(_xlfn.CONCAT($CY$1,MATCH(F322,$CX$7:$CX$100,0)+6)):INDIRECT(_xlfn.CONCAT($CY$1,MATCH(F322,$CX$7:$CX$100,0)+6+SUM(IF((F322=$CX$7:$CX$59)=TRUE,1,0))-1)),INDIRECT(_xlfn.CONCAT($CQ$1,MATCH(F322,$CP$7:$CP$100,0)+6)):INDIRECT(_xlfn.CONCAT($CQ$1,MATCH(F322,$CP$7:$CP$100,0)+6+SUM(IF((F322=$CP$7:$CP$59)=TRUE,1,0))-1))),IF(OR($DW$4=2,$DW$4=3),INDIRECT(_xlfn.CONCAT($CU$1,MATCH(E322,$CT$7:$CT$100,0)+6)):INDIRECT(_xlfn.CONCAT($CU$1,MATCH(E322,$CT$7:$CT$100,0)+6+SUM(IF((E322=$CT$7:$CT$59)=TRUE,1,0))-1)),INDIRECT(_xlfn.CONCAT($CM$1,MATCH(E322,$CL$7:$CL$100,0)+6)):INDIRECT(_xlfn.CONCAT($CM$1,MATCH(E322,$CL$7:$CL$100,0)+6+SUM(IF((E322=$CL$7:$CL$59)=TRUE,1,0))-1))))*$S$3*IF(AND($DV$4=4,F322=0),1.1,1),1/TRANSPOSE(W322-INDIRECT(_xlfn.CONCAT($CI$1,MATCH(D322,$CH$7:$CH$100,0)+6)):INDIRECT(_xlfn.CONCAT($CI$1,MATCH(D322,$CH$7:$CH$100,0)+6+SUM(IF((D322=$CH$7:$CH$59)=TRUE,1,0))-1))*$R$3)),3)=1,1,0)),W322-INDIRECT(_xlfn.CONCAT($CI$1,MATCH(D322,$CH$7:$CH$100,0)+6)):INDIRECT(_xlfn.CONCAT($CI$1,MATCH(D322,$CH$7:$CH$100,0)+6+SUM(IF((D322=$CH$7:$CH$59)=TRUE,1,0))-1))*$R$3))/($S$3*$Q322),1,-1,TRUE)),1),"")</f>
        <v/>
      </c>
      <c r="AB322" s="65"/>
      <c r="AC322" s="65"/>
      <c r="AD322" s="65"/>
      <c r="AE322" s="65"/>
      <c r="AF322" s="65"/>
      <c r="AG322" s="65"/>
      <c r="AH322" s="65"/>
      <c r="AI322" s="6"/>
      <c r="AJ322" s="28" t="str">
        <f t="shared" ca="1" si="105"/>
        <v/>
      </c>
      <c r="AK322" s="29" t="str">
        <f t="shared" si="106"/>
        <v/>
      </c>
      <c r="AL322" s="29" t="str">
        <f t="shared" si="107"/>
        <v/>
      </c>
      <c r="AM322" s="29" t="str">
        <f t="shared" si="108"/>
        <v/>
      </c>
      <c r="AN322" s="112" t="str">
        <f t="shared" si="109"/>
        <v/>
      </c>
      <c r="AO322" s="28" t="str">
        <f t="shared" ca="1" si="96"/>
        <v/>
      </c>
      <c r="AP322" s="29" t="str">
        <f t="shared" si="97"/>
        <v/>
      </c>
      <c r="AQ322" s="29" t="str">
        <f t="shared" si="98"/>
        <v/>
      </c>
      <c r="AR322" s="29" t="str">
        <f t="shared" si="99"/>
        <v/>
      </c>
      <c r="AS322" s="30" t="str">
        <f t="shared" si="100"/>
        <v/>
      </c>
      <c r="AT322" s="6"/>
      <c r="AU322" s="20"/>
      <c r="AV322" s="20"/>
      <c r="AW322" s="44">
        <f t="shared" si="110"/>
        <v>12</v>
      </c>
      <c r="AX322" s="35" t="e">
        <f t="shared" si="111"/>
        <v>#N/A</v>
      </c>
      <c r="AY322" s="35" t="e" cm="1">
        <f t="array" ref="AY322">_xlfn.XMATCH(1,IF(IF((AU322=$DP$24:$EO$24)=TRUE,1,0)+IF((AV322=$DP$25:$EO$25)=TRUE,1,0)=2,1,0))</f>
        <v>#N/A</v>
      </c>
      <c r="AZ322" s="35" t="str" cm="1">
        <f t="array" aca="1" ref="AZ322:BD322" ca="1">AJ322:AN322</f>
        <v/>
      </c>
      <c r="BA322" s="35" t="str">
        <f ca="1"/>
        <v/>
      </c>
      <c r="BB322" s="35" t="str">
        <f ca="1"/>
        <v/>
      </c>
      <c r="BC322" s="35" t="str">
        <f ca="1"/>
        <v/>
      </c>
      <c r="BD322" s="35" t="str">
        <f ca="1"/>
        <v/>
      </c>
      <c r="BE322" s="35">
        <f t="shared" si="112"/>
        <v>0</v>
      </c>
      <c r="BF322" s="35" t="e" cm="1">
        <f t="array" ref="BF322">IF(AND(BE322=1,AX322&lt;&gt;1),VLOOKUP(E322,변환표준점수!$H$8:$O$60,_xlfn.XMATCH('표점 계산기'!$AU322,변환표준점수!$I$6:$O$6)+1,FALSE),IF(AND($E322=0,$DW$4=1),INDEX($CQ$7:$CQ$73,SUM(IF(AO322=$CY$7:$CY$59,ROW($A$1:$A$50),0))),IF(AND($E322&lt;&gt;0,$DW$4&lt;&gt;1),INDEX($CM$7:$CM$73,SUM(IF(AO322=$CU$7:$CU$59,ROW($A$1:$A$50),0))),AO322:AS322)))</f>
        <v>#N/A</v>
      </c>
      <c r="BG322" s="35"/>
      <c r="BH322" s="35"/>
      <c r="BI322" s="35"/>
      <c r="BJ322" s="35"/>
      <c r="BK322" s="35" t="e">
        <f>VLOOKUP(G322,변환표준점수!$X$8:$AM$16,_xlfn.XMATCH(AU322,변환표준점수!$Y$5:$AM$5)+IF(OR(AW322=6,AW322=7,AW322=10,AW322=11),IF(AX322=1,0,1),0)+1,FALSE)</f>
        <v>#N/A</v>
      </c>
      <c r="BL322" s="35" t="e">
        <f>VLOOKUP(H322,변환표준점수!$AO$8:$BE$16,_xlfn.XMATCH(AU322,변환표준점수!$AP$5:$BE$5)+IF(OR(AW322=3,AW322=6,AW322=8,AW322=9,AW322=10),IF(AX322=1,0,1),0)+1,FALSE)</f>
        <v>#N/A</v>
      </c>
      <c r="BM322" s="35" t="e">
        <f>IF(I322=0,VLOOKUP(K322,변환표준점수!$BU$8:$CF$62,'표점 계산기'!$AW322+1,FALSE),VLOOKUP(I322,변환표준점수!$BH$8:$BS$62,'표점 계산기'!$AW322+1,FALSE))</f>
        <v>#N/A</v>
      </c>
      <c r="BN322" s="35" t="e">
        <f>IF(J322=0,VLOOKUP(L322,변환표준점수!$BU$8:$CF$62,'표점 계산기'!$AW322+1,FALSE),VLOOKUP(J322,변환표준점수!$BH$8:$BS$62,'표점 계산기'!$AW322+1,FALSE))</f>
        <v>#N/A</v>
      </c>
      <c r="BO322" s="35" cm="1">
        <f t="array" ref="BO322">IF(M322=0,0,IF(OR(AW322=3,AW322=4),0,IF(AW322=1,INDEX($DI$7:$DI$15,SUM(IF(M322&lt;$DH$7:$DH$15=TRUE,1,0))+1),VLOOKUP(M322,변환표준점수!$BH$8:$BS$62,'표점 계산기'!AW322+1,FALSE))))</f>
        <v>0</v>
      </c>
      <c r="BP322" s="35" t="e" cm="1">
        <f t="array" ref="BP322">INDEX($DP$24:$EO$31,COLUMN(C317),$AY322)</f>
        <v>#N/A</v>
      </c>
      <c r="BQ322" s="35" t="e" cm="1">
        <f t="array" ref="BQ322">INDEX($DP$24:$EO$31,COLUMN(D317),$AY322)</f>
        <v>#N/A</v>
      </c>
      <c r="BR322" s="35" t="e" cm="1">
        <f t="array" ref="BR322">INDEX($DP$24:$EO$31,COLUMN(E317),$AY322)</f>
        <v>#N/A</v>
      </c>
      <c r="BS322" s="35" t="e" cm="1">
        <f t="array" ref="BS322">INDEX($DP$24:$EO$31,COLUMN(F317),$AY322)</f>
        <v>#N/A</v>
      </c>
      <c r="BT322" s="35" t="e" cm="1">
        <f t="array" ref="BT322">INDEX($DP$24:$EO$31,COLUMN(G317),$AY322)</f>
        <v>#N/A</v>
      </c>
      <c r="BU322" s="35" t="e" cm="1">
        <f t="array" ref="BU322">INDEX($DP$24:$EO$31,COLUMN(H317),$AY322)</f>
        <v>#N/A</v>
      </c>
      <c r="BV322" s="59" t="str" cm="1">
        <f t="array" aca="1" ref="BV322:BZ322" ca="1">IFERROR(ROUND(IF(IFERROR(BF322:BJ322/BF322:BJ322,0)=1,(IFERROR(AZ322:BD322*BP322,0)+IFERROR(BF322:BJ322*BQ322,0)+(SUM(BM322:BO322)-MIN(BM322:BO322))*BR322+BK322*BS322+BL322*BT322)*BU322+BK322*(1-BS322)+BL322*(1-BT322)+IF(AW322=1,BO322,0),""),2),"")</f>
        <v/>
      </c>
      <c r="BW322" s="48" t="str">
        <f ca="1"/>
        <v/>
      </c>
      <c r="BX322" s="48" t="str">
        <f ca="1"/>
        <v/>
      </c>
      <c r="BY322" s="48" t="str">
        <f ca="1"/>
        <v/>
      </c>
      <c r="BZ322" s="60" t="str">
        <f ca="1"/>
        <v/>
      </c>
      <c r="CA322" s="6"/>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6"/>
      <c r="DV322" s="6"/>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row>
    <row r="323" spans="1:162" x14ac:dyDescent="0.3">
      <c r="A323" s="5"/>
      <c r="B323" s="17" t="str">
        <f t="shared" si="94"/>
        <v/>
      </c>
      <c r="C323" s="23"/>
      <c r="D323" s="23"/>
      <c r="E323" s="23"/>
      <c r="F323" s="23"/>
      <c r="G323" s="23"/>
      <c r="H323" s="24"/>
      <c r="I323" s="24"/>
      <c r="J323" s="24"/>
      <c r="K323" s="24"/>
      <c r="L323" s="24"/>
      <c r="M323" s="24"/>
      <c r="N323" s="23"/>
      <c r="O323" s="24"/>
      <c r="P323" s="6"/>
      <c r="Q323" s="65">
        <f t="shared" si="95"/>
        <v>1</v>
      </c>
      <c r="R323" s="6" t="e">
        <f t="shared" si="101"/>
        <v>#N/A</v>
      </c>
      <c r="S323" s="6" t="e">
        <f t="shared" si="102"/>
        <v>#N/A</v>
      </c>
      <c r="T323" s="6" t="e">
        <f t="shared" si="103"/>
        <v>#N/A</v>
      </c>
      <c r="U323" s="6" t="e">
        <f t="shared" si="104"/>
        <v>#N/A</v>
      </c>
      <c r="V323" s="8" cm="1">
        <f t="array" ref="V323">IF(M323=0,0,IF(OR($DV$4=3,$DV$4=4),0,IF($DV$4=1,INDEX($DI$7:$DI$15,SUM(IF(M323&lt;$DH$7:$DH$15=TRUE,1,0))+1),VLOOKUP(M323,$DK$7:$DL$107,2,FALSE))))</f>
        <v>0</v>
      </c>
      <c r="W323" s="6" t="e">
        <f t="shared" si="93"/>
        <v>#N/A</v>
      </c>
      <c r="X323" s="65" cm="1">
        <f t="array" aca="1" ref="X323" ca="1">SUM(IF((IF(E323=0,INDIRECT(_xlfn.CONCAT($CQ$1,MATCH(F323,$CP$7:$CP$100,0)+6)):INDIRECT(_xlfn.CONCAT($CQ$1,MATCH(F323,$CP$7:$CP$100,0)+6+SUM(IF((F323=$CP$7:$CP$59)=TRUE,1,0))-1)),INDIRECT(_xlfn.CONCAT($CM$1,MATCH(E323,$CL$7:$CL$100,0)+6)):INDIRECT(_xlfn.CONCAT($CM$1,MATCH(E323,$CL$7:$CL$100,0)+6+SUM(IF((E323=$CL$7:$CL$59)=TRUE,1,0))-1)))*$S$3*$Q323)=0,0,1))</f>
        <v>2</v>
      </c>
      <c r="Y323" s="65" t="e" cm="1">
        <f t="array" aca="1" ref="Y323" ca="1">SUM(IF((TRANSPOSE(MMULT(MMULT(_xlfn.MUNIT(X323),IF(ROUND(MMULT(IF(E323=0,INDIRECT(_xlfn.CONCAT($CQ$1,MATCH(F323,$CP$7:$CP$100,0)+6)):INDIRECT(_xlfn.CONCAT($CQ$1,MATCH(F323,$CP$7:$CP$100,0)+6+SUM(IF((F323=$CP$7:$CP$59)=TRUE,1,0))-1)),INDIRECT(_xlfn.CONCAT($CM$1,MATCH(E323,$CL$7:$CL$100,0)+6)):INDIRECT(_xlfn.CONCAT($CM$1,MATCH(E323,$CL$7:$CL$100,0)+6+SUM(IF((E323=$CL$7:$CL$59)=TRUE,1,0))-1)))*$S$3*$Q323,1/TRANSPOSE(W323-INDIRECT(_xlfn.CONCAT($CI$1,MATCH(D323,$CH$7:$CH$100,0)+6)):INDIRECT(_xlfn.CONCAT($CI$1,MATCH(D323,$CH$7:$CH$100,0)+6+SUM(IF((D323=$CH$7:$CH$59)=TRUE,1,0))-1))*$R$3)),1)=1,1,0)),W323-INDIRECT(_xlfn.CONCAT($CI$1,MATCH(D323,$CH$7:$CH$100,0)+6)):INDIRECT(_xlfn.CONCAT($CI$1,MATCH(D323,$CH$7:$CH$100,0)+6+SUM(IF((D323=$CH$7:$CH$59)=TRUE,1,0))-1))*$R$3)))=0,0,1))</f>
        <v>#N/A</v>
      </c>
      <c r="Z323" s="65"/>
      <c r="AA323" s="65" t="str" cm="1">
        <f t="array" aca="1" ref="AA323" ca="1">IFERROR(ROUND(IF(_xlfn._xlws.SORT(TRANSPOSE(MMULT(MMULT(_xlfn.MUNIT(X323),IF(ROUND(MMULT(IF(E323=0,IF($DW$4=1,INDIRECT(_xlfn.CONCAT($CY$1,MATCH(F323,$CX$7:$CX$100,0)+6)):INDIRECT(_xlfn.CONCAT($CY$1,MATCH(F323,$CX$7:$CX$100,0)+6+SUM(IF((F323=$CX$7:$CX$59)=TRUE,1,0))-1)),INDIRECT(_xlfn.CONCAT($CQ$1,MATCH(F323,$CP$7:$CP$100,0)+6)):INDIRECT(_xlfn.CONCAT($CQ$1,MATCH(F323,$CP$7:$CP$100,0)+6+SUM(IF((F323=$CP$7:$CP$59)=TRUE,1,0))-1))),IF(OR($DW$4=2,$DW$4=3),INDIRECT(_xlfn.CONCAT($CU$1,MATCH(E323,$CT$7:$CT$100,0)+6)):INDIRECT(_xlfn.CONCAT($CU$1,MATCH(E323,$CT$7:$CT$100,0)+6+SUM(IF((E323=$CT$7:$CT$59)=TRUE,1,0))-1)),INDIRECT(_xlfn.CONCAT($CM$1,MATCH(E323,$CL$7:$CL$100,0)+6)):INDIRECT(_xlfn.CONCAT($CM$1,MATCH(E323,$CL$7:$CL$100,0)+6+SUM(IF((E323=$CL$7:$CL$59)=TRUE,1,0))-1))))*$S$3*IF(AND($DV$4=4,F323=0),1.1,1),1/TRANSPOSE(W323-INDIRECT(_xlfn.CONCAT($CI$1,MATCH(D323,$CH$7:$CH$100,0)+6)):INDIRECT(_xlfn.CONCAT($CI$1,MATCH(D323,$CH$7:$CH$100,0)+6+SUM(IF((D323=$CH$7:$CH$59)=TRUE,1,0))-1))*$R$3)),3)=1,1,0)),W323-INDIRECT(_xlfn.CONCAT($CI$1,MATCH(D323,$CH$7:$CH$100,0)+6)):INDIRECT(_xlfn.CONCAT($CI$1,MATCH(D323,$CH$7:$CH$100,0)+6+SUM(IF((D323=$CH$7:$CH$59)=TRUE,1,0))-1))*$R$3))/($S$3*$Q323),1,-1,TRUE)=0,"",_xlfn._xlws.SORT(TRANSPOSE(MMULT(MMULT(_xlfn.MUNIT(X323),IF(ROUND(MMULT(IF(E323=0,IF($DW$4=1,INDIRECT(_xlfn.CONCAT($CY$1,MATCH(F323,$CX$7:$CX$100,0)+6)):INDIRECT(_xlfn.CONCAT($CY$1,MATCH(F323,$CX$7:$CX$100,0)+6+SUM(IF((F323=$CX$7:$CX$59)=TRUE,1,0))-1)),INDIRECT(_xlfn.CONCAT($CQ$1,MATCH(F323,$CP$7:$CP$100,0)+6)):INDIRECT(_xlfn.CONCAT($CQ$1,MATCH(F323,$CP$7:$CP$100,0)+6+SUM(IF((F323=$CP$7:$CP$59)=TRUE,1,0))-1))),IF(OR($DW$4=2,$DW$4=3),INDIRECT(_xlfn.CONCAT($CU$1,MATCH(E323,$CT$7:$CT$100,0)+6)):INDIRECT(_xlfn.CONCAT($CU$1,MATCH(E323,$CT$7:$CT$100,0)+6+SUM(IF((E323=$CT$7:$CT$59)=TRUE,1,0))-1)),INDIRECT(_xlfn.CONCAT($CM$1,MATCH(E323,$CL$7:$CL$100,0)+6)):INDIRECT(_xlfn.CONCAT($CM$1,MATCH(E323,$CL$7:$CL$100,0)+6+SUM(IF((E323=$CL$7:$CL$59)=TRUE,1,0))-1))))*$S$3*IF(AND($DV$4=4,F323=0),1.1,1),1/TRANSPOSE(W323-INDIRECT(_xlfn.CONCAT($CI$1,MATCH(D323,$CH$7:$CH$100,0)+6)):INDIRECT(_xlfn.CONCAT($CI$1,MATCH(D323,$CH$7:$CH$100,0)+6+SUM(IF((D323=$CH$7:$CH$59)=TRUE,1,0))-1))*$R$3)),3)=1,1,0)),W323-INDIRECT(_xlfn.CONCAT($CI$1,MATCH(D323,$CH$7:$CH$100,0)+6)):INDIRECT(_xlfn.CONCAT($CI$1,MATCH(D323,$CH$7:$CH$100,0)+6+SUM(IF((D323=$CH$7:$CH$59)=TRUE,1,0))-1))*$R$3))/($S$3*$Q323),1,-1,TRUE)),1),"")</f>
        <v/>
      </c>
      <c r="AB323" s="65"/>
      <c r="AC323" s="65"/>
      <c r="AD323" s="65"/>
      <c r="AE323" s="65"/>
      <c r="AF323" s="65"/>
      <c r="AG323" s="65"/>
      <c r="AH323" s="65"/>
      <c r="AI323" s="6"/>
      <c r="AJ323" s="28" t="str">
        <f t="shared" ca="1" si="105"/>
        <v/>
      </c>
      <c r="AK323" s="29" t="str">
        <f t="shared" si="106"/>
        <v/>
      </c>
      <c r="AL323" s="29" t="str">
        <f t="shared" si="107"/>
        <v/>
      </c>
      <c r="AM323" s="29" t="str">
        <f t="shared" si="108"/>
        <v/>
      </c>
      <c r="AN323" s="112" t="str">
        <f t="shared" si="109"/>
        <v/>
      </c>
      <c r="AO323" s="28" t="str">
        <f t="shared" ca="1" si="96"/>
        <v/>
      </c>
      <c r="AP323" s="29" t="str">
        <f t="shared" si="97"/>
        <v/>
      </c>
      <c r="AQ323" s="29" t="str">
        <f t="shared" si="98"/>
        <v/>
      </c>
      <c r="AR323" s="29" t="str">
        <f t="shared" si="99"/>
        <v/>
      </c>
      <c r="AS323" s="30" t="str">
        <f t="shared" si="100"/>
        <v/>
      </c>
      <c r="AT323" s="6"/>
      <c r="AU323" s="20"/>
      <c r="AV323" s="20"/>
      <c r="AW323" s="44">
        <f t="shared" si="110"/>
        <v>12</v>
      </c>
      <c r="AX323" s="35" t="e">
        <f t="shared" si="111"/>
        <v>#N/A</v>
      </c>
      <c r="AY323" s="35" t="e" cm="1">
        <f t="array" ref="AY323">_xlfn.XMATCH(1,IF(IF((AU323=$DP$24:$EO$24)=TRUE,1,0)+IF((AV323=$DP$25:$EO$25)=TRUE,1,0)=2,1,0))</f>
        <v>#N/A</v>
      </c>
      <c r="AZ323" s="35" t="str" cm="1">
        <f t="array" aca="1" ref="AZ323:BD323" ca="1">AJ323:AN323</f>
        <v/>
      </c>
      <c r="BA323" s="35" t="str">
        <f ca="1"/>
        <v/>
      </c>
      <c r="BB323" s="35" t="str">
        <f ca="1"/>
        <v/>
      </c>
      <c r="BC323" s="35" t="str">
        <f ca="1"/>
        <v/>
      </c>
      <c r="BD323" s="35" t="str">
        <f ca="1"/>
        <v/>
      </c>
      <c r="BE323" s="35">
        <f t="shared" si="112"/>
        <v>0</v>
      </c>
      <c r="BF323" s="35" t="e" cm="1">
        <f t="array" ref="BF323">IF(AND(BE323=1,AX323&lt;&gt;1),VLOOKUP(E323,변환표준점수!$H$8:$O$60,_xlfn.XMATCH('표점 계산기'!$AU323,변환표준점수!$I$6:$O$6)+1,FALSE),IF(AND($E323=0,$DW$4=1),INDEX($CQ$7:$CQ$73,SUM(IF(AO323=$CY$7:$CY$59,ROW($A$1:$A$50),0))),IF(AND($E323&lt;&gt;0,$DW$4&lt;&gt;1),INDEX($CM$7:$CM$73,SUM(IF(AO323=$CU$7:$CU$59,ROW($A$1:$A$50),0))),AO323:AS323)))</f>
        <v>#N/A</v>
      </c>
      <c r="BG323" s="35"/>
      <c r="BH323" s="35"/>
      <c r="BI323" s="35"/>
      <c r="BJ323" s="35"/>
      <c r="BK323" s="35" t="e">
        <f>VLOOKUP(G323,변환표준점수!$X$8:$AM$16,_xlfn.XMATCH(AU323,변환표준점수!$Y$5:$AM$5)+IF(OR(AW323=6,AW323=7,AW323=10,AW323=11),IF(AX323=1,0,1),0)+1,FALSE)</f>
        <v>#N/A</v>
      </c>
      <c r="BL323" s="35" t="e">
        <f>VLOOKUP(H323,변환표준점수!$AO$8:$BE$16,_xlfn.XMATCH(AU323,변환표준점수!$AP$5:$BE$5)+IF(OR(AW323=3,AW323=6,AW323=8,AW323=9,AW323=10),IF(AX323=1,0,1),0)+1,FALSE)</f>
        <v>#N/A</v>
      </c>
      <c r="BM323" s="35" t="e">
        <f>IF(I323=0,VLOOKUP(K323,변환표준점수!$BU$8:$CF$62,'표점 계산기'!$AW323+1,FALSE),VLOOKUP(I323,변환표준점수!$BH$8:$BS$62,'표점 계산기'!$AW323+1,FALSE))</f>
        <v>#N/A</v>
      </c>
      <c r="BN323" s="35" t="e">
        <f>IF(J323=0,VLOOKUP(L323,변환표준점수!$BU$8:$CF$62,'표점 계산기'!$AW323+1,FALSE),VLOOKUP(J323,변환표준점수!$BH$8:$BS$62,'표점 계산기'!$AW323+1,FALSE))</f>
        <v>#N/A</v>
      </c>
      <c r="BO323" s="35" cm="1">
        <f t="array" ref="BO323">IF(M323=0,0,IF(OR(AW323=3,AW323=4),0,IF(AW323=1,INDEX($DI$7:$DI$15,SUM(IF(M323&lt;$DH$7:$DH$15=TRUE,1,0))+1),VLOOKUP(M323,변환표준점수!$BH$8:$BS$62,'표점 계산기'!AW323+1,FALSE))))</f>
        <v>0</v>
      </c>
      <c r="BP323" s="35" t="e" cm="1">
        <f t="array" ref="BP323">INDEX($DP$24:$EO$31,COLUMN(C318),$AY323)</f>
        <v>#N/A</v>
      </c>
      <c r="BQ323" s="35" t="e" cm="1">
        <f t="array" ref="BQ323">INDEX($DP$24:$EO$31,COLUMN(D318),$AY323)</f>
        <v>#N/A</v>
      </c>
      <c r="BR323" s="35" t="e" cm="1">
        <f t="array" ref="BR323">INDEX($DP$24:$EO$31,COLUMN(E318),$AY323)</f>
        <v>#N/A</v>
      </c>
      <c r="BS323" s="35" t="e" cm="1">
        <f t="array" ref="BS323">INDEX($DP$24:$EO$31,COLUMN(F318),$AY323)</f>
        <v>#N/A</v>
      </c>
      <c r="BT323" s="35" t="e" cm="1">
        <f t="array" ref="BT323">INDEX($DP$24:$EO$31,COLUMN(G318),$AY323)</f>
        <v>#N/A</v>
      </c>
      <c r="BU323" s="35" t="e" cm="1">
        <f t="array" ref="BU323">INDEX($DP$24:$EO$31,COLUMN(H318),$AY323)</f>
        <v>#N/A</v>
      </c>
      <c r="BV323" s="59" t="str" cm="1">
        <f t="array" aca="1" ref="BV323:BZ323" ca="1">IFERROR(ROUND(IF(IFERROR(BF323:BJ323/BF323:BJ323,0)=1,(IFERROR(AZ323:BD323*BP323,0)+IFERROR(BF323:BJ323*BQ323,0)+(SUM(BM323:BO323)-MIN(BM323:BO323))*BR323+BK323*BS323+BL323*BT323)*BU323+BK323*(1-BS323)+BL323*(1-BT323)+IF(AW323=1,BO323,0),""),2),"")</f>
        <v/>
      </c>
      <c r="BW323" s="48" t="str">
        <f ca="1"/>
        <v/>
      </c>
      <c r="BX323" s="48" t="str">
        <f ca="1"/>
        <v/>
      </c>
      <c r="BY323" s="48" t="str">
        <f ca="1"/>
        <v/>
      </c>
      <c r="BZ323" s="60" t="str">
        <f ca="1"/>
        <v/>
      </c>
      <c r="CA323" s="6"/>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6"/>
      <c r="DV323" s="6"/>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row>
    <row r="324" spans="1:162" x14ac:dyDescent="0.3">
      <c r="A324" s="5"/>
      <c r="B324" s="17" t="str">
        <f t="shared" si="94"/>
        <v/>
      </c>
      <c r="C324" s="23"/>
      <c r="D324" s="23"/>
      <c r="E324" s="23"/>
      <c r="F324" s="23"/>
      <c r="G324" s="23"/>
      <c r="H324" s="24"/>
      <c r="I324" s="24"/>
      <c r="J324" s="24"/>
      <c r="K324" s="24"/>
      <c r="L324" s="24"/>
      <c r="M324" s="24"/>
      <c r="N324" s="23"/>
      <c r="O324" s="24"/>
      <c r="P324" s="6"/>
      <c r="Q324" s="65">
        <f t="shared" si="95"/>
        <v>1</v>
      </c>
      <c r="R324" s="6" t="e">
        <f t="shared" si="101"/>
        <v>#N/A</v>
      </c>
      <c r="S324" s="6" t="e">
        <f t="shared" si="102"/>
        <v>#N/A</v>
      </c>
      <c r="T324" s="6" t="e">
        <f t="shared" si="103"/>
        <v>#N/A</v>
      </c>
      <c r="U324" s="6" t="e">
        <f t="shared" si="104"/>
        <v>#N/A</v>
      </c>
      <c r="V324" s="8" cm="1">
        <f t="array" ref="V324">IF(M324=0,0,IF(OR($DV$4=3,$DV$4=4),0,IF($DV$4=1,INDEX($DI$7:$DI$15,SUM(IF(M324&lt;$DH$7:$DH$15=TRUE,1,0))+1),VLOOKUP(M324,$DK$7:$DL$107,2,FALSE))))</f>
        <v>0</v>
      </c>
      <c r="W324" s="6" t="e">
        <f t="shared" si="93"/>
        <v>#N/A</v>
      </c>
      <c r="X324" s="65" cm="1">
        <f t="array" aca="1" ref="X324" ca="1">SUM(IF((IF(E324=0,INDIRECT(_xlfn.CONCAT($CQ$1,MATCH(F324,$CP$7:$CP$100,0)+6)):INDIRECT(_xlfn.CONCAT($CQ$1,MATCH(F324,$CP$7:$CP$100,0)+6+SUM(IF((F324=$CP$7:$CP$59)=TRUE,1,0))-1)),INDIRECT(_xlfn.CONCAT($CM$1,MATCH(E324,$CL$7:$CL$100,0)+6)):INDIRECT(_xlfn.CONCAT($CM$1,MATCH(E324,$CL$7:$CL$100,0)+6+SUM(IF((E324=$CL$7:$CL$59)=TRUE,1,0))-1)))*$S$3*$Q324)=0,0,1))</f>
        <v>2</v>
      </c>
      <c r="Y324" s="65" t="e" cm="1">
        <f t="array" aca="1" ref="Y324" ca="1">SUM(IF((TRANSPOSE(MMULT(MMULT(_xlfn.MUNIT(X324),IF(ROUND(MMULT(IF(E324=0,INDIRECT(_xlfn.CONCAT($CQ$1,MATCH(F324,$CP$7:$CP$100,0)+6)):INDIRECT(_xlfn.CONCAT($CQ$1,MATCH(F324,$CP$7:$CP$100,0)+6+SUM(IF((F324=$CP$7:$CP$59)=TRUE,1,0))-1)),INDIRECT(_xlfn.CONCAT($CM$1,MATCH(E324,$CL$7:$CL$100,0)+6)):INDIRECT(_xlfn.CONCAT($CM$1,MATCH(E324,$CL$7:$CL$100,0)+6+SUM(IF((E324=$CL$7:$CL$59)=TRUE,1,0))-1)))*$S$3*$Q324,1/TRANSPOSE(W324-INDIRECT(_xlfn.CONCAT($CI$1,MATCH(D324,$CH$7:$CH$100,0)+6)):INDIRECT(_xlfn.CONCAT($CI$1,MATCH(D324,$CH$7:$CH$100,0)+6+SUM(IF((D324=$CH$7:$CH$59)=TRUE,1,0))-1))*$R$3)),1)=1,1,0)),W324-INDIRECT(_xlfn.CONCAT($CI$1,MATCH(D324,$CH$7:$CH$100,0)+6)):INDIRECT(_xlfn.CONCAT($CI$1,MATCH(D324,$CH$7:$CH$100,0)+6+SUM(IF((D324=$CH$7:$CH$59)=TRUE,1,0))-1))*$R$3)))=0,0,1))</f>
        <v>#N/A</v>
      </c>
      <c r="Z324" s="65"/>
      <c r="AA324" s="65" t="str" cm="1">
        <f t="array" aca="1" ref="AA324" ca="1">IFERROR(ROUND(IF(_xlfn._xlws.SORT(TRANSPOSE(MMULT(MMULT(_xlfn.MUNIT(X324),IF(ROUND(MMULT(IF(E324=0,IF($DW$4=1,INDIRECT(_xlfn.CONCAT($CY$1,MATCH(F324,$CX$7:$CX$100,0)+6)):INDIRECT(_xlfn.CONCAT($CY$1,MATCH(F324,$CX$7:$CX$100,0)+6+SUM(IF((F324=$CX$7:$CX$59)=TRUE,1,0))-1)),INDIRECT(_xlfn.CONCAT($CQ$1,MATCH(F324,$CP$7:$CP$100,0)+6)):INDIRECT(_xlfn.CONCAT($CQ$1,MATCH(F324,$CP$7:$CP$100,0)+6+SUM(IF((F324=$CP$7:$CP$59)=TRUE,1,0))-1))),IF(OR($DW$4=2,$DW$4=3),INDIRECT(_xlfn.CONCAT($CU$1,MATCH(E324,$CT$7:$CT$100,0)+6)):INDIRECT(_xlfn.CONCAT($CU$1,MATCH(E324,$CT$7:$CT$100,0)+6+SUM(IF((E324=$CT$7:$CT$59)=TRUE,1,0))-1)),INDIRECT(_xlfn.CONCAT($CM$1,MATCH(E324,$CL$7:$CL$100,0)+6)):INDIRECT(_xlfn.CONCAT($CM$1,MATCH(E324,$CL$7:$CL$100,0)+6+SUM(IF((E324=$CL$7:$CL$59)=TRUE,1,0))-1))))*$S$3*IF(AND($DV$4=4,F324=0),1.1,1),1/TRANSPOSE(W324-INDIRECT(_xlfn.CONCAT($CI$1,MATCH(D324,$CH$7:$CH$100,0)+6)):INDIRECT(_xlfn.CONCAT($CI$1,MATCH(D324,$CH$7:$CH$100,0)+6+SUM(IF((D324=$CH$7:$CH$59)=TRUE,1,0))-1))*$R$3)),3)=1,1,0)),W324-INDIRECT(_xlfn.CONCAT($CI$1,MATCH(D324,$CH$7:$CH$100,0)+6)):INDIRECT(_xlfn.CONCAT($CI$1,MATCH(D324,$CH$7:$CH$100,0)+6+SUM(IF((D324=$CH$7:$CH$59)=TRUE,1,0))-1))*$R$3))/($S$3*$Q324),1,-1,TRUE)=0,"",_xlfn._xlws.SORT(TRANSPOSE(MMULT(MMULT(_xlfn.MUNIT(X324),IF(ROUND(MMULT(IF(E324=0,IF($DW$4=1,INDIRECT(_xlfn.CONCAT($CY$1,MATCH(F324,$CX$7:$CX$100,0)+6)):INDIRECT(_xlfn.CONCAT($CY$1,MATCH(F324,$CX$7:$CX$100,0)+6+SUM(IF((F324=$CX$7:$CX$59)=TRUE,1,0))-1)),INDIRECT(_xlfn.CONCAT($CQ$1,MATCH(F324,$CP$7:$CP$100,0)+6)):INDIRECT(_xlfn.CONCAT($CQ$1,MATCH(F324,$CP$7:$CP$100,0)+6+SUM(IF((F324=$CP$7:$CP$59)=TRUE,1,0))-1))),IF(OR($DW$4=2,$DW$4=3),INDIRECT(_xlfn.CONCAT($CU$1,MATCH(E324,$CT$7:$CT$100,0)+6)):INDIRECT(_xlfn.CONCAT($CU$1,MATCH(E324,$CT$7:$CT$100,0)+6+SUM(IF((E324=$CT$7:$CT$59)=TRUE,1,0))-1)),INDIRECT(_xlfn.CONCAT($CM$1,MATCH(E324,$CL$7:$CL$100,0)+6)):INDIRECT(_xlfn.CONCAT($CM$1,MATCH(E324,$CL$7:$CL$100,0)+6+SUM(IF((E324=$CL$7:$CL$59)=TRUE,1,0))-1))))*$S$3*IF(AND($DV$4=4,F324=0),1.1,1),1/TRANSPOSE(W324-INDIRECT(_xlfn.CONCAT($CI$1,MATCH(D324,$CH$7:$CH$100,0)+6)):INDIRECT(_xlfn.CONCAT($CI$1,MATCH(D324,$CH$7:$CH$100,0)+6+SUM(IF((D324=$CH$7:$CH$59)=TRUE,1,0))-1))*$R$3)),3)=1,1,0)),W324-INDIRECT(_xlfn.CONCAT($CI$1,MATCH(D324,$CH$7:$CH$100,0)+6)):INDIRECT(_xlfn.CONCAT($CI$1,MATCH(D324,$CH$7:$CH$100,0)+6+SUM(IF((D324=$CH$7:$CH$59)=TRUE,1,0))-1))*$R$3))/($S$3*$Q324),1,-1,TRUE)),1),"")</f>
        <v/>
      </c>
      <c r="AB324" s="65"/>
      <c r="AC324" s="65"/>
      <c r="AD324" s="65"/>
      <c r="AE324" s="65"/>
      <c r="AF324" s="65"/>
      <c r="AG324" s="65"/>
      <c r="AH324" s="65"/>
      <c r="AI324" s="6"/>
      <c r="AJ324" s="28" t="str">
        <f t="shared" ca="1" si="105"/>
        <v/>
      </c>
      <c r="AK324" s="29" t="str">
        <f t="shared" si="106"/>
        <v/>
      </c>
      <c r="AL324" s="29" t="str">
        <f t="shared" si="107"/>
        <v/>
      </c>
      <c r="AM324" s="29" t="str">
        <f t="shared" si="108"/>
        <v/>
      </c>
      <c r="AN324" s="112" t="str">
        <f t="shared" si="109"/>
        <v/>
      </c>
      <c r="AO324" s="28" t="str">
        <f t="shared" ca="1" si="96"/>
        <v/>
      </c>
      <c r="AP324" s="29" t="str">
        <f t="shared" si="97"/>
        <v/>
      </c>
      <c r="AQ324" s="29" t="str">
        <f t="shared" si="98"/>
        <v/>
      </c>
      <c r="AR324" s="29" t="str">
        <f t="shared" si="99"/>
        <v/>
      </c>
      <c r="AS324" s="30" t="str">
        <f t="shared" si="100"/>
        <v/>
      </c>
      <c r="AT324" s="6"/>
      <c r="AU324" s="20"/>
      <c r="AV324" s="20"/>
      <c r="AW324" s="44">
        <f t="shared" si="110"/>
        <v>12</v>
      </c>
      <c r="AX324" s="35" t="e">
        <f t="shared" si="111"/>
        <v>#N/A</v>
      </c>
      <c r="AY324" s="35" t="e" cm="1">
        <f t="array" ref="AY324">_xlfn.XMATCH(1,IF(IF((AU324=$DP$24:$EO$24)=TRUE,1,0)+IF((AV324=$DP$25:$EO$25)=TRUE,1,0)=2,1,0))</f>
        <v>#N/A</v>
      </c>
      <c r="AZ324" s="35" t="str" cm="1">
        <f t="array" aca="1" ref="AZ324:BD324" ca="1">AJ324:AN324</f>
        <v/>
      </c>
      <c r="BA324" s="35" t="str">
        <f ca="1"/>
        <v/>
      </c>
      <c r="BB324" s="35" t="str">
        <f ca="1"/>
        <v/>
      </c>
      <c r="BC324" s="35" t="str">
        <f ca="1"/>
        <v/>
      </c>
      <c r="BD324" s="35" t="str">
        <f ca="1"/>
        <v/>
      </c>
      <c r="BE324" s="35">
        <f t="shared" si="112"/>
        <v>0</v>
      </c>
      <c r="BF324" s="35" t="e" cm="1">
        <f t="array" ref="BF324">IF(AND(BE324=1,AX324&lt;&gt;1),VLOOKUP(E324,변환표준점수!$H$8:$O$60,_xlfn.XMATCH('표점 계산기'!$AU324,변환표준점수!$I$6:$O$6)+1,FALSE),IF(AND($E324=0,$DW$4=1),INDEX($CQ$7:$CQ$73,SUM(IF(AO324=$CY$7:$CY$59,ROW($A$1:$A$50),0))),IF(AND($E324&lt;&gt;0,$DW$4&lt;&gt;1),INDEX($CM$7:$CM$73,SUM(IF(AO324=$CU$7:$CU$59,ROW($A$1:$A$50),0))),AO324:AS324)))</f>
        <v>#N/A</v>
      </c>
      <c r="BG324" s="35"/>
      <c r="BH324" s="35"/>
      <c r="BI324" s="35"/>
      <c r="BJ324" s="35"/>
      <c r="BK324" s="35" t="e">
        <f>VLOOKUP(G324,변환표준점수!$X$8:$AM$16,_xlfn.XMATCH(AU324,변환표준점수!$Y$5:$AM$5)+IF(OR(AW324=6,AW324=7,AW324=10,AW324=11),IF(AX324=1,0,1),0)+1,FALSE)</f>
        <v>#N/A</v>
      </c>
      <c r="BL324" s="35" t="e">
        <f>VLOOKUP(H324,변환표준점수!$AO$8:$BE$16,_xlfn.XMATCH(AU324,변환표준점수!$AP$5:$BE$5)+IF(OR(AW324=3,AW324=6,AW324=8,AW324=9,AW324=10),IF(AX324=1,0,1),0)+1,FALSE)</f>
        <v>#N/A</v>
      </c>
      <c r="BM324" s="35" t="e">
        <f>IF(I324=0,VLOOKUP(K324,변환표준점수!$BU$8:$CF$62,'표점 계산기'!$AW324+1,FALSE),VLOOKUP(I324,변환표준점수!$BH$8:$BS$62,'표점 계산기'!$AW324+1,FALSE))</f>
        <v>#N/A</v>
      </c>
      <c r="BN324" s="35" t="e">
        <f>IF(J324=0,VLOOKUP(L324,변환표준점수!$BU$8:$CF$62,'표점 계산기'!$AW324+1,FALSE),VLOOKUP(J324,변환표준점수!$BH$8:$BS$62,'표점 계산기'!$AW324+1,FALSE))</f>
        <v>#N/A</v>
      </c>
      <c r="BO324" s="35" cm="1">
        <f t="array" ref="BO324">IF(M324=0,0,IF(OR(AW324=3,AW324=4),0,IF(AW324=1,INDEX($DI$7:$DI$15,SUM(IF(M324&lt;$DH$7:$DH$15=TRUE,1,0))+1),VLOOKUP(M324,변환표준점수!$BH$8:$BS$62,'표점 계산기'!AW324+1,FALSE))))</f>
        <v>0</v>
      </c>
      <c r="BP324" s="35" t="e" cm="1">
        <f t="array" ref="BP324">INDEX($DP$24:$EO$31,COLUMN(C319),$AY324)</f>
        <v>#N/A</v>
      </c>
      <c r="BQ324" s="35" t="e" cm="1">
        <f t="array" ref="BQ324">INDEX($DP$24:$EO$31,COLUMN(D319),$AY324)</f>
        <v>#N/A</v>
      </c>
      <c r="BR324" s="35" t="e" cm="1">
        <f t="array" ref="BR324">INDEX($DP$24:$EO$31,COLUMN(E319),$AY324)</f>
        <v>#N/A</v>
      </c>
      <c r="BS324" s="35" t="e" cm="1">
        <f t="array" ref="BS324">INDEX($DP$24:$EO$31,COLUMN(F319),$AY324)</f>
        <v>#N/A</v>
      </c>
      <c r="BT324" s="35" t="e" cm="1">
        <f t="array" ref="BT324">INDEX($DP$24:$EO$31,COLUMN(G319),$AY324)</f>
        <v>#N/A</v>
      </c>
      <c r="BU324" s="35" t="e" cm="1">
        <f t="array" ref="BU324">INDEX($DP$24:$EO$31,COLUMN(H319),$AY324)</f>
        <v>#N/A</v>
      </c>
      <c r="BV324" s="59" t="str" cm="1">
        <f t="array" aca="1" ref="BV324:BZ324" ca="1">IFERROR(ROUND(IF(IFERROR(BF324:BJ324/BF324:BJ324,0)=1,(IFERROR(AZ324:BD324*BP324,0)+IFERROR(BF324:BJ324*BQ324,0)+(SUM(BM324:BO324)-MIN(BM324:BO324))*BR324+BK324*BS324+BL324*BT324)*BU324+BK324*(1-BS324)+BL324*(1-BT324)+IF(AW324=1,BO324,0),""),2),"")</f>
        <v/>
      </c>
      <c r="BW324" s="48" t="str">
        <f ca="1"/>
        <v/>
      </c>
      <c r="BX324" s="48" t="str">
        <f ca="1"/>
        <v/>
      </c>
      <c r="BY324" s="48" t="str">
        <f ca="1"/>
        <v/>
      </c>
      <c r="BZ324" s="60" t="str">
        <f ca="1"/>
        <v/>
      </c>
      <c r="CA324" s="6"/>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6"/>
      <c r="DV324" s="6"/>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row>
    <row r="325" spans="1:162" x14ac:dyDescent="0.3">
      <c r="A325" s="5"/>
      <c r="B325" s="17" t="str">
        <f t="shared" si="94"/>
        <v/>
      </c>
      <c r="C325" s="23"/>
      <c r="D325" s="23"/>
      <c r="E325" s="23"/>
      <c r="F325" s="23"/>
      <c r="G325" s="23"/>
      <c r="H325" s="24"/>
      <c r="I325" s="24"/>
      <c r="J325" s="24"/>
      <c r="K325" s="24"/>
      <c r="L325" s="24"/>
      <c r="M325" s="24"/>
      <c r="N325" s="23"/>
      <c r="O325" s="24"/>
      <c r="P325" s="6"/>
      <c r="Q325" s="65">
        <f t="shared" si="95"/>
        <v>1</v>
      </c>
      <c r="R325" s="6" t="e">
        <f t="shared" si="101"/>
        <v>#N/A</v>
      </c>
      <c r="S325" s="6" t="e">
        <f t="shared" si="102"/>
        <v>#N/A</v>
      </c>
      <c r="T325" s="6" t="e">
        <f t="shared" si="103"/>
        <v>#N/A</v>
      </c>
      <c r="U325" s="6" t="e">
        <f t="shared" si="104"/>
        <v>#N/A</v>
      </c>
      <c r="V325" s="8" cm="1">
        <f t="array" ref="V325">IF(M325=0,0,IF(OR($DV$4=3,$DV$4=4),0,IF($DV$4=1,INDEX($DI$7:$DI$15,SUM(IF(M325&lt;$DH$7:$DH$15=TRUE,1,0))+1),VLOOKUP(M325,$DK$7:$DL$107,2,FALSE))))</f>
        <v>0</v>
      </c>
      <c r="W325" s="6" t="e">
        <f t="shared" si="93"/>
        <v>#N/A</v>
      </c>
      <c r="X325" s="65" cm="1">
        <f t="array" aca="1" ref="X325" ca="1">SUM(IF((IF(E325=0,INDIRECT(_xlfn.CONCAT($CQ$1,MATCH(F325,$CP$7:$CP$100,0)+6)):INDIRECT(_xlfn.CONCAT($CQ$1,MATCH(F325,$CP$7:$CP$100,0)+6+SUM(IF((F325=$CP$7:$CP$59)=TRUE,1,0))-1)),INDIRECT(_xlfn.CONCAT($CM$1,MATCH(E325,$CL$7:$CL$100,0)+6)):INDIRECT(_xlfn.CONCAT($CM$1,MATCH(E325,$CL$7:$CL$100,0)+6+SUM(IF((E325=$CL$7:$CL$59)=TRUE,1,0))-1)))*$S$3*$Q325)=0,0,1))</f>
        <v>2</v>
      </c>
      <c r="Y325" s="65" t="e" cm="1">
        <f t="array" aca="1" ref="Y325" ca="1">SUM(IF((TRANSPOSE(MMULT(MMULT(_xlfn.MUNIT(X325),IF(ROUND(MMULT(IF(E325=0,INDIRECT(_xlfn.CONCAT($CQ$1,MATCH(F325,$CP$7:$CP$100,0)+6)):INDIRECT(_xlfn.CONCAT($CQ$1,MATCH(F325,$CP$7:$CP$100,0)+6+SUM(IF((F325=$CP$7:$CP$59)=TRUE,1,0))-1)),INDIRECT(_xlfn.CONCAT($CM$1,MATCH(E325,$CL$7:$CL$100,0)+6)):INDIRECT(_xlfn.CONCAT($CM$1,MATCH(E325,$CL$7:$CL$100,0)+6+SUM(IF((E325=$CL$7:$CL$59)=TRUE,1,0))-1)))*$S$3*$Q325,1/TRANSPOSE(W325-INDIRECT(_xlfn.CONCAT($CI$1,MATCH(D325,$CH$7:$CH$100,0)+6)):INDIRECT(_xlfn.CONCAT($CI$1,MATCH(D325,$CH$7:$CH$100,0)+6+SUM(IF((D325=$CH$7:$CH$59)=TRUE,1,0))-1))*$R$3)),1)=1,1,0)),W325-INDIRECT(_xlfn.CONCAT($CI$1,MATCH(D325,$CH$7:$CH$100,0)+6)):INDIRECT(_xlfn.CONCAT($CI$1,MATCH(D325,$CH$7:$CH$100,0)+6+SUM(IF((D325=$CH$7:$CH$59)=TRUE,1,0))-1))*$R$3)))=0,0,1))</f>
        <v>#N/A</v>
      </c>
      <c r="Z325" s="65"/>
      <c r="AA325" s="65" t="str" cm="1">
        <f t="array" aca="1" ref="AA325" ca="1">IFERROR(ROUND(IF(_xlfn._xlws.SORT(TRANSPOSE(MMULT(MMULT(_xlfn.MUNIT(X325),IF(ROUND(MMULT(IF(E325=0,IF($DW$4=1,INDIRECT(_xlfn.CONCAT($CY$1,MATCH(F325,$CX$7:$CX$100,0)+6)):INDIRECT(_xlfn.CONCAT($CY$1,MATCH(F325,$CX$7:$CX$100,0)+6+SUM(IF((F325=$CX$7:$CX$59)=TRUE,1,0))-1)),INDIRECT(_xlfn.CONCAT($CQ$1,MATCH(F325,$CP$7:$CP$100,0)+6)):INDIRECT(_xlfn.CONCAT($CQ$1,MATCH(F325,$CP$7:$CP$100,0)+6+SUM(IF((F325=$CP$7:$CP$59)=TRUE,1,0))-1))),IF(OR($DW$4=2,$DW$4=3),INDIRECT(_xlfn.CONCAT($CU$1,MATCH(E325,$CT$7:$CT$100,0)+6)):INDIRECT(_xlfn.CONCAT($CU$1,MATCH(E325,$CT$7:$CT$100,0)+6+SUM(IF((E325=$CT$7:$CT$59)=TRUE,1,0))-1)),INDIRECT(_xlfn.CONCAT($CM$1,MATCH(E325,$CL$7:$CL$100,0)+6)):INDIRECT(_xlfn.CONCAT($CM$1,MATCH(E325,$CL$7:$CL$100,0)+6+SUM(IF((E325=$CL$7:$CL$59)=TRUE,1,0))-1))))*$S$3*IF(AND($DV$4=4,F325=0),1.1,1),1/TRANSPOSE(W325-INDIRECT(_xlfn.CONCAT($CI$1,MATCH(D325,$CH$7:$CH$100,0)+6)):INDIRECT(_xlfn.CONCAT($CI$1,MATCH(D325,$CH$7:$CH$100,0)+6+SUM(IF((D325=$CH$7:$CH$59)=TRUE,1,0))-1))*$R$3)),3)=1,1,0)),W325-INDIRECT(_xlfn.CONCAT($CI$1,MATCH(D325,$CH$7:$CH$100,0)+6)):INDIRECT(_xlfn.CONCAT($CI$1,MATCH(D325,$CH$7:$CH$100,0)+6+SUM(IF((D325=$CH$7:$CH$59)=TRUE,1,0))-1))*$R$3))/($S$3*$Q325),1,-1,TRUE)=0,"",_xlfn._xlws.SORT(TRANSPOSE(MMULT(MMULT(_xlfn.MUNIT(X325),IF(ROUND(MMULT(IF(E325=0,IF($DW$4=1,INDIRECT(_xlfn.CONCAT($CY$1,MATCH(F325,$CX$7:$CX$100,0)+6)):INDIRECT(_xlfn.CONCAT($CY$1,MATCH(F325,$CX$7:$CX$100,0)+6+SUM(IF((F325=$CX$7:$CX$59)=TRUE,1,0))-1)),INDIRECT(_xlfn.CONCAT($CQ$1,MATCH(F325,$CP$7:$CP$100,0)+6)):INDIRECT(_xlfn.CONCAT($CQ$1,MATCH(F325,$CP$7:$CP$100,0)+6+SUM(IF((F325=$CP$7:$CP$59)=TRUE,1,0))-1))),IF(OR($DW$4=2,$DW$4=3),INDIRECT(_xlfn.CONCAT($CU$1,MATCH(E325,$CT$7:$CT$100,0)+6)):INDIRECT(_xlfn.CONCAT($CU$1,MATCH(E325,$CT$7:$CT$100,0)+6+SUM(IF((E325=$CT$7:$CT$59)=TRUE,1,0))-1)),INDIRECT(_xlfn.CONCAT($CM$1,MATCH(E325,$CL$7:$CL$100,0)+6)):INDIRECT(_xlfn.CONCAT($CM$1,MATCH(E325,$CL$7:$CL$100,0)+6+SUM(IF((E325=$CL$7:$CL$59)=TRUE,1,0))-1))))*$S$3*IF(AND($DV$4=4,F325=0),1.1,1),1/TRANSPOSE(W325-INDIRECT(_xlfn.CONCAT($CI$1,MATCH(D325,$CH$7:$CH$100,0)+6)):INDIRECT(_xlfn.CONCAT($CI$1,MATCH(D325,$CH$7:$CH$100,0)+6+SUM(IF((D325=$CH$7:$CH$59)=TRUE,1,0))-1))*$R$3)),3)=1,1,0)),W325-INDIRECT(_xlfn.CONCAT($CI$1,MATCH(D325,$CH$7:$CH$100,0)+6)):INDIRECT(_xlfn.CONCAT($CI$1,MATCH(D325,$CH$7:$CH$100,0)+6+SUM(IF((D325=$CH$7:$CH$59)=TRUE,1,0))-1))*$R$3))/($S$3*$Q325),1,-1,TRUE)),1),"")</f>
        <v/>
      </c>
      <c r="AB325" s="65"/>
      <c r="AC325" s="65"/>
      <c r="AD325" s="65"/>
      <c r="AE325" s="65"/>
      <c r="AF325" s="65"/>
      <c r="AG325" s="65"/>
      <c r="AH325" s="65"/>
      <c r="AI325" s="6"/>
      <c r="AJ325" s="28" t="str">
        <f t="shared" ca="1" si="105"/>
        <v/>
      </c>
      <c r="AK325" s="29" t="str">
        <f t="shared" si="106"/>
        <v/>
      </c>
      <c r="AL325" s="29" t="str">
        <f t="shared" si="107"/>
        <v/>
      </c>
      <c r="AM325" s="29" t="str">
        <f t="shared" si="108"/>
        <v/>
      </c>
      <c r="AN325" s="112" t="str">
        <f t="shared" si="109"/>
        <v/>
      </c>
      <c r="AO325" s="28" t="str">
        <f t="shared" ca="1" si="96"/>
        <v/>
      </c>
      <c r="AP325" s="29" t="str">
        <f t="shared" si="97"/>
        <v/>
      </c>
      <c r="AQ325" s="29" t="str">
        <f t="shared" si="98"/>
        <v/>
      </c>
      <c r="AR325" s="29" t="str">
        <f t="shared" si="99"/>
        <v/>
      </c>
      <c r="AS325" s="30" t="str">
        <f t="shared" si="100"/>
        <v/>
      </c>
      <c r="AT325" s="6"/>
      <c r="AU325" s="20"/>
      <c r="AV325" s="20"/>
      <c r="AW325" s="44">
        <f t="shared" si="110"/>
        <v>12</v>
      </c>
      <c r="AX325" s="35" t="e">
        <f t="shared" si="111"/>
        <v>#N/A</v>
      </c>
      <c r="AY325" s="35" t="e" cm="1">
        <f t="array" ref="AY325">_xlfn.XMATCH(1,IF(IF((AU325=$DP$24:$EO$24)=TRUE,1,0)+IF((AV325=$DP$25:$EO$25)=TRUE,1,0)=2,1,0))</f>
        <v>#N/A</v>
      </c>
      <c r="AZ325" s="35" t="str" cm="1">
        <f t="array" aca="1" ref="AZ325:BD325" ca="1">AJ325:AN325</f>
        <v/>
      </c>
      <c r="BA325" s="35" t="str">
        <f ca="1"/>
        <v/>
      </c>
      <c r="BB325" s="35" t="str">
        <f ca="1"/>
        <v/>
      </c>
      <c r="BC325" s="35" t="str">
        <f ca="1"/>
        <v/>
      </c>
      <c r="BD325" s="35" t="str">
        <f ca="1"/>
        <v/>
      </c>
      <c r="BE325" s="35">
        <f t="shared" si="112"/>
        <v>0</v>
      </c>
      <c r="BF325" s="35" t="e" cm="1">
        <f t="array" ref="BF325">IF(AND(BE325=1,AX325&lt;&gt;1),VLOOKUP(E325,변환표준점수!$H$8:$O$60,_xlfn.XMATCH('표점 계산기'!$AU325,변환표준점수!$I$6:$O$6)+1,FALSE),IF(AND($E325=0,$DW$4=1),INDEX($CQ$7:$CQ$73,SUM(IF(AO325=$CY$7:$CY$59,ROW($A$1:$A$50),0))),IF(AND($E325&lt;&gt;0,$DW$4&lt;&gt;1),INDEX($CM$7:$CM$73,SUM(IF(AO325=$CU$7:$CU$59,ROW($A$1:$A$50),0))),AO325:AS325)))</f>
        <v>#N/A</v>
      </c>
      <c r="BG325" s="35"/>
      <c r="BH325" s="35"/>
      <c r="BI325" s="35"/>
      <c r="BJ325" s="35"/>
      <c r="BK325" s="35" t="e">
        <f>VLOOKUP(G325,변환표준점수!$X$8:$AM$16,_xlfn.XMATCH(AU325,변환표준점수!$Y$5:$AM$5)+IF(OR(AW325=6,AW325=7,AW325=10,AW325=11),IF(AX325=1,0,1),0)+1,FALSE)</f>
        <v>#N/A</v>
      </c>
      <c r="BL325" s="35" t="e">
        <f>VLOOKUP(H325,변환표준점수!$AO$8:$BE$16,_xlfn.XMATCH(AU325,변환표준점수!$AP$5:$BE$5)+IF(OR(AW325=3,AW325=6,AW325=8,AW325=9,AW325=10),IF(AX325=1,0,1),0)+1,FALSE)</f>
        <v>#N/A</v>
      </c>
      <c r="BM325" s="35" t="e">
        <f>IF(I325=0,VLOOKUP(K325,변환표준점수!$BU$8:$CF$62,'표점 계산기'!$AW325+1,FALSE),VLOOKUP(I325,변환표준점수!$BH$8:$BS$62,'표점 계산기'!$AW325+1,FALSE))</f>
        <v>#N/A</v>
      </c>
      <c r="BN325" s="35" t="e">
        <f>IF(J325=0,VLOOKUP(L325,변환표준점수!$BU$8:$CF$62,'표점 계산기'!$AW325+1,FALSE),VLOOKUP(J325,변환표준점수!$BH$8:$BS$62,'표점 계산기'!$AW325+1,FALSE))</f>
        <v>#N/A</v>
      </c>
      <c r="BO325" s="35" cm="1">
        <f t="array" ref="BO325">IF(M325=0,0,IF(OR(AW325=3,AW325=4),0,IF(AW325=1,INDEX($DI$7:$DI$15,SUM(IF(M325&lt;$DH$7:$DH$15=TRUE,1,0))+1),VLOOKUP(M325,변환표준점수!$BH$8:$BS$62,'표점 계산기'!AW325+1,FALSE))))</f>
        <v>0</v>
      </c>
      <c r="BP325" s="35" t="e" cm="1">
        <f t="array" ref="BP325">INDEX($DP$24:$EO$31,COLUMN(C320),$AY325)</f>
        <v>#N/A</v>
      </c>
      <c r="BQ325" s="35" t="e" cm="1">
        <f t="array" ref="BQ325">INDEX($DP$24:$EO$31,COLUMN(D320),$AY325)</f>
        <v>#N/A</v>
      </c>
      <c r="BR325" s="35" t="e" cm="1">
        <f t="array" ref="BR325">INDEX($DP$24:$EO$31,COLUMN(E320),$AY325)</f>
        <v>#N/A</v>
      </c>
      <c r="BS325" s="35" t="e" cm="1">
        <f t="array" ref="BS325">INDEX($DP$24:$EO$31,COLUMN(F320),$AY325)</f>
        <v>#N/A</v>
      </c>
      <c r="BT325" s="35" t="e" cm="1">
        <f t="array" ref="BT325">INDEX($DP$24:$EO$31,COLUMN(G320),$AY325)</f>
        <v>#N/A</v>
      </c>
      <c r="BU325" s="35" t="e" cm="1">
        <f t="array" ref="BU325">INDEX($DP$24:$EO$31,COLUMN(H320),$AY325)</f>
        <v>#N/A</v>
      </c>
      <c r="BV325" s="59" t="str" cm="1">
        <f t="array" aca="1" ref="BV325:BZ325" ca="1">IFERROR(ROUND(IF(IFERROR(BF325:BJ325/BF325:BJ325,0)=1,(IFERROR(AZ325:BD325*BP325,0)+IFERROR(BF325:BJ325*BQ325,0)+(SUM(BM325:BO325)-MIN(BM325:BO325))*BR325+BK325*BS325+BL325*BT325)*BU325+BK325*(1-BS325)+BL325*(1-BT325)+IF(AW325=1,BO325,0),""),2),"")</f>
        <v/>
      </c>
      <c r="BW325" s="48" t="str">
        <f ca="1"/>
        <v/>
      </c>
      <c r="BX325" s="48" t="str">
        <f ca="1"/>
        <v/>
      </c>
      <c r="BY325" s="48" t="str">
        <f ca="1"/>
        <v/>
      </c>
      <c r="BZ325" s="60" t="str">
        <f ca="1"/>
        <v/>
      </c>
      <c r="CA325" s="6"/>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6"/>
      <c r="DV325" s="6"/>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row>
    <row r="326" spans="1:162" x14ac:dyDescent="0.3">
      <c r="A326" s="5"/>
      <c r="B326" s="17" t="str">
        <f t="shared" si="94"/>
        <v/>
      </c>
      <c r="C326" s="23"/>
      <c r="D326" s="23"/>
      <c r="E326" s="23"/>
      <c r="F326" s="23"/>
      <c r="G326" s="23"/>
      <c r="H326" s="24"/>
      <c r="I326" s="24"/>
      <c r="J326" s="24"/>
      <c r="K326" s="24"/>
      <c r="L326" s="24"/>
      <c r="M326" s="24"/>
      <c r="N326" s="23"/>
      <c r="O326" s="24"/>
      <c r="P326" s="6"/>
      <c r="Q326" s="65">
        <f t="shared" si="95"/>
        <v>1</v>
      </c>
      <c r="R326" s="6" t="e">
        <f t="shared" si="101"/>
        <v>#N/A</v>
      </c>
      <c r="S326" s="6" t="e">
        <f t="shared" si="102"/>
        <v>#N/A</v>
      </c>
      <c r="T326" s="6" t="e">
        <f t="shared" si="103"/>
        <v>#N/A</v>
      </c>
      <c r="U326" s="6" t="e">
        <f t="shared" si="104"/>
        <v>#N/A</v>
      </c>
      <c r="V326" s="8" cm="1">
        <f t="array" ref="V326">IF(M326=0,0,IF(OR($DV$4=3,$DV$4=4),0,IF($DV$4=1,INDEX($DI$7:$DI$15,SUM(IF(M326&lt;$DH$7:$DH$15=TRUE,1,0))+1),VLOOKUP(M326,$DK$7:$DL$107,2,FALSE))))</f>
        <v>0</v>
      </c>
      <c r="W326" s="6" t="e">
        <f t="shared" ref="W326:W389" si="113">ROUND((C326-S326*(1-$V$3)-V326*(IF($DV$4=1,1,0))-R326*(1-$U$3))/$W$3-R326*$U$3-S326*$V$3-(SUM(T326:V326)-MIN(T326:V326))*$T$3,2)</f>
        <v>#N/A</v>
      </c>
      <c r="X326" s="65" cm="1">
        <f t="array" aca="1" ref="X326" ca="1">SUM(IF((IF(E326=0,INDIRECT(_xlfn.CONCAT($CQ$1,MATCH(F326,$CP$7:$CP$100,0)+6)):INDIRECT(_xlfn.CONCAT($CQ$1,MATCH(F326,$CP$7:$CP$100,0)+6+SUM(IF((F326=$CP$7:$CP$59)=TRUE,1,0))-1)),INDIRECT(_xlfn.CONCAT($CM$1,MATCH(E326,$CL$7:$CL$100,0)+6)):INDIRECT(_xlfn.CONCAT($CM$1,MATCH(E326,$CL$7:$CL$100,0)+6+SUM(IF((E326=$CL$7:$CL$59)=TRUE,1,0))-1)))*$S$3*$Q326)=0,0,1))</f>
        <v>2</v>
      </c>
      <c r="Y326" s="65" t="e" cm="1">
        <f t="array" aca="1" ref="Y326" ca="1">SUM(IF((TRANSPOSE(MMULT(MMULT(_xlfn.MUNIT(X326),IF(ROUND(MMULT(IF(E326=0,INDIRECT(_xlfn.CONCAT($CQ$1,MATCH(F326,$CP$7:$CP$100,0)+6)):INDIRECT(_xlfn.CONCAT($CQ$1,MATCH(F326,$CP$7:$CP$100,0)+6+SUM(IF((F326=$CP$7:$CP$59)=TRUE,1,0))-1)),INDIRECT(_xlfn.CONCAT($CM$1,MATCH(E326,$CL$7:$CL$100,0)+6)):INDIRECT(_xlfn.CONCAT($CM$1,MATCH(E326,$CL$7:$CL$100,0)+6+SUM(IF((E326=$CL$7:$CL$59)=TRUE,1,0))-1)))*$S$3*$Q326,1/TRANSPOSE(W326-INDIRECT(_xlfn.CONCAT($CI$1,MATCH(D326,$CH$7:$CH$100,0)+6)):INDIRECT(_xlfn.CONCAT($CI$1,MATCH(D326,$CH$7:$CH$100,0)+6+SUM(IF((D326=$CH$7:$CH$59)=TRUE,1,0))-1))*$R$3)),1)=1,1,0)),W326-INDIRECT(_xlfn.CONCAT($CI$1,MATCH(D326,$CH$7:$CH$100,0)+6)):INDIRECT(_xlfn.CONCAT($CI$1,MATCH(D326,$CH$7:$CH$100,0)+6+SUM(IF((D326=$CH$7:$CH$59)=TRUE,1,0))-1))*$R$3)))=0,0,1))</f>
        <v>#N/A</v>
      </c>
      <c r="Z326" s="65"/>
      <c r="AA326" s="65" t="str" cm="1">
        <f t="array" aca="1" ref="AA326" ca="1">IFERROR(ROUND(IF(_xlfn._xlws.SORT(TRANSPOSE(MMULT(MMULT(_xlfn.MUNIT(X326),IF(ROUND(MMULT(IF(E326=0,IF($DW$4=1,INDIRECT(_xlfn.CONCAT($CY$1,MATCH(F326,$CX$7:$CX$100,0)+6)):INDIRECT(_xlfn.CONCAT($CY$1,MATCH(F326,$CX$7:$CX$100,0)+6+SUM(IF((F326=$CX$7:$CX$59)=TRUE,1,0))-1)),INDIRECT(_xlfn.CONCAT($CQ$1,MATCH(F326,$CP$7:$CP$100,0)+6)):INDIRECT(_xlfn.CONCAT($CQ$1,MATCH(F326,$CP$7:$CP$100,0)+6+SUM(IF((F326=$CP$7:$CP$59)=TRUE,1,0))-1))),IF(OR($DW$4=2,$DW$4=3),INDIRECT(_xlfn.CONCAT($CU$1,MATCH(E326,$CT$7:$CT$100,0)+6)):INDIRECT(_xlfn.CONCAT($CU$1,MATCH(E326,$CT$7:$CT$100,0)+6+SUM(IF((E326=$CT$7:$CT$59)=TRUE,1,0))-1)),INDIRECT(_xlfn.CONCAT($CM$1,MATCH(E326,$CL$7:$CL$100,0)+6)):INDIRECT(_xlfn.CONCAT($CM$1,MATCH(E326,$CL$7:$CL$100,0)+6+SUM(IF((E326=$CL$7:$CL$59)=TRUE,1,0))-1))))*$S$3*IF(AND($DV$4=4,F326=0),1.1,1),1/TRANSPOSE(W326-INDIRECT(_xlfn.CONCAT($CI$1,MATCH(D326,$CH$7:$CH$100,0)+6)):INDIRECT(_xlfn.CONCAT($CI$1,MATCH(D326,$CH$7:$CH$100,0)+6+SUM(IF((D326=$CH$7:$CH$59)=TRUE,1,0))-1))*$R$3)),3)=1,1,0)),W326-INDIRECT(_xlfn.CONCAT($CI$1,MATCH(D326,$CH$7:$CH$100,0)+6)):INDIRECT(_xlfn.CONCAT($CI$1,MATCH(D326,$CH$7:$CH$100,0)+6+SUM(IF((D326=$CH$7:$CH$59)=TRUE,1,0))-1))*$R$3))/($S$3*$Q326),1,-1,TRUE)=0,"",_xlfn._xlws.SORT(TRANSPOSE(MMULT(MMULT(_xlfn.MUNIT(X326),IF(ROUND(MMULT(IF(E326=0,IF($DW$4=1,INDIRECT(_xlfn.CONCAT($CY$1,MATCH(F326,$CX$7:$CX$100,0)+6)):INDIRECT(_xlfn.CONCAT($CY$1,MATCH(F326,$CX$7:$CX$100,0)+6+SUM(IF((F326=$CX$7:$CX$59)=TRUE,1,0))-1)),INDIRECT(_xlfn.CONCAT($CQ$1,MATCH(F326,$CP$7:$CP$100,0)+6)):INDIRECT(_xlfn.CONCAT($CQ$1,MATCH(F326,$CP$7:$CP$100,0)+6+SUM(IF((F326=$CP$7:$CP$59)=TRUE,1,0))-1))),IF(OR($DW$4=2,$DW$4=3),INDIRECT(_xlfn.CONCAT($CU$1,MATCH(E326,$CT$7:$CT$100,0)+6)):INDIRECT(_xlfn.CONCAT($CU$1,MATCH(E326,$CT$7:$CT$100,0)+6+SUM(IF((E326=$CT$7:$CT$59)=TRUE,1,0))-1)),INDIRECT(_xlfn.CONCAT($CM$1,MATCH(E326,$CL$7:$CL$100,0)+6)):INDIRECT(_xlfn.CONCAT($CM$1,MATCH(E326,$CL$7:$CL$100,0)+6+SUM(IF((E326=$CL$7:$CL$59)=TRUE,1,0))-1))))*$S$3*IF(AND($DV$4=4,F326=0),1.1,1),1/TRANSPOSE(W326-INDIRECT(_xlfn.CONCAT($CI$1,MATCH(D326,$CH$7:$CH$100,0)+6)):INDIRECT(_xlfn.CONCAT($CI$1,MATCH(D326,$CH$7:$CH$100,0)+6+SUM(IF((D326=$CH$7:$CH$59)=TRUE,1,0))-1))*$R$3)),3)=1,1,0)),W326-INDIRECT(_xlfn.CONCAT($CI$1,MATCH(D326,$CH$7:$CH$100,0)+6)):INDIRECT(_xlfn.CONCAT($CI$1,MATCH(D326,$CH$7:$CH$100,0)+6+SUM(IF((D326=$CH$7:$CH$59)=TRUE,1,0))-1))*$R$3))/($S$3*$Q326),1,-1,TRUE)),1),"")</f>
        <v/>
      </c>
      <c r="AB326" s="65"/>
      <c r="AC326" s="65"/>
      <c r="AD326" s="65"/>
      <c r="AE326" s="65"/>
      <c r="AF326" s="65"/>
      <c r="AG326" s="65"/>
      <c r="AH326" s="65"/>
      <c r="AI326" s="6"/>
      <c r="AJ326" s="28" t="str">
        <f t="shared" ca="1" si="105"/>
        <v/>
      </c>
      <c r="AK326" s="29" t="str">
        <f t="shared" si="106"/>
        <v/>
      </c>
      <c r="AL326" s="29" t="str">
        <f t="shared" si="107"/>
        <v/>
      </c>
      <c r="AM326" s="29" t="str">
        <f t="shared" si="108"/>
        <v/>
      </c>
      <c r="AN326" s="112" t="str">
        <f t="shared" si="109"/>
        <v/>
      </c>
      <c r="AO326" s="28" t="str">
        <f t="shared" ca="1" si="96"/>
        <v/>
      </c>
      <c r="AP326" s="29" t="str">
        <f t="shared" si="97"/>
        <v/>
      </c>
      <c r="AQ326" s="29" t="str">
        <f t="shared" si="98"/>
        <v/>
      </c>
      <c r="AR326" s="29" t="str">
        <f t="shared" si="99"/>
        <v/>
      </c>
      <c r="AS326" s="30" t="str">
        <f t="shared" si="100"/>
        <v/>
      </c>
      <c r="AT326" s="6"/>
      <c r="AU326" s="20"/>
      <c r="AV326" s="20"/>
      <c r="AW326" s="44">
        <f t="shared" si="110"/>
        <v>12</v>
      </c>
      <c r="AX326" s="35" t="e">
        <f t="shared" si="111"/>
        <v>#N/A</v>
      </c>
      <c r="AY326" s="35" t="e" cm="1">
        <f t="array" ref="AY326">_xlfn.XMATCH(1,IF(IF((AU326=$DP$24:$EO$24)=TRUE,1,0)+IF((AV326=$DP$25:$EO$25)=TRUE,1,0)=2,1,0))</f>
        <v>#N/A</v>
      </c>
      <c r="AZ326" s="35" t="str" cm="1">
        <f t="array" aca="1" ref="AZ326:BD326" ca="1">AJ326:AN326</f>
        <v/>
      </c>
      <c r="BA326" s="35" t="str">
        <f ca="1"/>
        <v/>
      </c>
      <c r="BB326" s="35" t="str">
        <f ca="1"/>
        <v/>
      </c>
      <c r="BC326" s="35" t="str">
        <f ca="1"/>
        <v/>
      </c>
      <c r="BD326" s="35" t="str">
        <f ca="1"/>
        <v/>
      </c>
      <c r="BE326" s="35">
        <f t="shared" si="112"/>
        <v>0</v>
      </c>
      <c r="BF326" s="35" t="e" cm="1">
        <f t="array" ref="BF326">IF(AND(BE326=1,AX326&lt;&gt;1),VLOOKUP(E326,변환표준점수!$H$8:$O$60,_xlfn.XMATCH('표점 계산기'!$AU326,변환표준점수!$I$6:$O$6)+1,FALSE),IF(AND($E326=0,$DW$4=1),INDEX($CQ$7:$CQ$73,SUM(IF(AO326=$CY$7:$CY$59,ROW($A$1:$A$50),0))),IF(AND($E326&lt;&gt;0,$DW$4&lt;&gt;1),INDEX($CM$7:$CM$73,SUM(IF(AO326=$CU$7:$CU$59,ROW($A$1:$A$50),0))),AO326:AS326)))</f>
        <v>#N/A</v>
      </c>
      <c r="BG326" s="35"/>
      <c r="BH326" s="35"/>
      <c r="BI326" s="35"/>
      <c r="BJ326" s="35"/>
      <c r="BK326" s="35" t="e">
        <f>VLOOKUP(G326,변환표준점수!$X$8:$AM$16,_xlfn.XMATCH(AU326,변환표준점수!$Y$5:$AM$5)+IF(OR(AW326=6,AW326=7,AW326=10,AW326=11),IF(AX326=1,0,1),0)+1,FALSE)</f>
        <v>#N/A</v>
      </c>
      <c r="BL326" s="35" t="e">
        <f>VLOOKUP(H326,변환표준점수!$AO$8:$BE$16,_xlfn.XMATCH(AU326,변환표준점수!$AP$5:$BE$5)+IF(OR(AW326=3,AW326=6,AW326=8,AW326=9,AW326=10),IF(AX326=1,0,1),0)+1,FALSE)</f>
        <v>#N/A</v>
      </c>
      <c r="BM326" s="35" t="e">
        <f>IF(I326=0,VLOOKUP(K326,변환표준점수!$BU$8:$CF$62,'표점 계산기'!$AW326+1,FALSE),VLOOKUP(I326,변환표준점수!$BH$8:$BS$62,'표점 계산기'!$AW326+1,FALSE))</f>
        <v>#N/A</v>
      </c>
      <c r="BN326" s="35" t="e">
        <f>IF(J326=0,VLOOKUP(L326,변환표준점수!$BU$8:$CF$62,'표점 계산기'!$AW326+1,FALSE),VLOOKUP(J326,변환표준점수!$BH$8:$BS$62,'표점 계산기'!$AW326+1,FALSE))</f>
        <v>#N/A</v>
      </c>
      <c r="BO326" s="35" cm="1">
        <f t="array" ref="BO326">IF(M326=0,0,IF(OR(AW326=3,AW326=4),0,IF(AW326=1,INDEX($DI$7:$DI$15,SUM(IF(M326&lt;$DH$7:$DH$15=TRUE,1,0))+1),VLOOKUP(M326,변환표준점수!$BH$8:$BS$62,'표점 계산기'!AW326+1,FALSE))))</f>
        <v>0</v>
      </c>
      <c r="BP326" s="35" t="e" cm="1">
        <f t="array" ref="BP326">INDEX($DP$24:$EO$31,COLUMN(C321),$AY326)</f>
        <v>#N/A</v>
      </c>
      <c r="BQ326" s="35" t="e" cm="1">
        <f t="array" ref="BQ326">INDEX($DP$24:$EO$31,COLUMN(D321),$AY326)</f>
        <v>#N/A</v>
      </c>
      <c r="BR326" s="35" t="e" cm="1">
        <f t="array" ref="BR326">INDEX($DP$24:$EO$31,COLUMN(E321),$AY326)</f>
        <v>#N/A</v>
      </c>
      <c r="BS326" s="35" t="e" cm="1">
        <f t="array" ref="BS326">INDEX($DP$24:$EO$31,COLUMN(F321),$AY326)</f>
        <v>#N/A</v>
      </c>
      <c r="BT326" s="35" t="e" cm="1">
        <f t="array" ref="BT326">INDEX($DP$24:$EO$31,COLUMN(G321),$AY326)</f>
        <v>#N/A</v>
      </c>
      <c r="BU326" s="35" t="e" cm="1">
        <f t="array" ref="BU326">INDEX($DP$24:$EO$31,COLUMN(H321),$AY326)</f>
        <v>#N/A</v>
      </c>
      <c r="BV326" s="59" t="str" cm="1">
        <f t="array" aca="1" ref="BV326:BZ326" ca="1">IFERROR(ROUND(IF(IFERROR(BF326:BJ326/BF326:BJ326,0)=1,(IFERROR(AZ326:BD326*BP326,0)+IFERROR(BF326:BJ326*BQ326,0)+(SUM(BM326:BO326)-MIN(BM326:BO326))*BR326+BK326*BS326+BL326*BT326)*BU326+BK326*(1-BS326)+BL326*(1-BT326)+IF(AW326=1,BO326,0),""),2),"")</f>
        <v/>
      </c>
      <c r="BW326" s="48" t="str">
        <f ca="1"/>
        <v/>
      </c>
      <c r="BX326" s="48" t="str">
        <f ca="1"/>
        <v/>
      </c>
      <c r="BY326" s="48" t="str">
        <f ca="1"/>
        <v/>
      </c>
      <c r="BZ326" s="60" t="str">
        <f ca="1"/>
        <v/>
      </c>
      <c r="CA326" s="6"/>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6"/>
      <c r="DV326" s="6"/>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row>
    <row r="327" spans="1:162" x14ac:dyDescent="0.3">
      <c r="A327" s="5"/>
      <c r="B327" s="17" t="str">
        <f t="shared" ref="B327:B390" si="114">IF(C327=0,"",ROW(A322))</f>
        <v/>
      </c>
      <c r="C327" s="23"/>
      <c r="D327" s="23"/>
      <c r="E327" s="23"/>
      <c r="F327" s="23"/>
      <c r="G327" s="23"/>
      <c r="H327" s="24"/>
      <c r="I327" s="24"/>
      <c r="J327" s="24"/>
      <c r="K327" s="24"/>
      <c r="L327" s="24"/>
      <c r="M327" s="24"/>
      <c r="N327" s="23"/>
      <c r="O327" s="24"/>
      <c r="P327" s="6"/>
      <c r="Q327" s="65">
        <f t="shared" ref="Q327:Q390" si="115">IF(AND($DV$4=4,F327=0)=TRUE,1.1,1)</f>
        <v>1</v>
      </c>
      <c r="R327" s="6" t="e">
        <f t="shared" si="101"/>
        <v>#N/A</v>
      </c>
      <c r="S327" s="6" t="e">
        <f t="shared" si="102"/>
        <v>#N/A</v>
      </c>
      <c r="T327" s="6" t="e">
        <f t="shared" si="103"/>
        <v>#N/A</v>
      </c>
      <c r="U327" s="6" t="e">
        <f t="shared" si="104"/>
        <v>#N/A</v>
      </c>
      <c r="V327" s="8" cm="1">
        <f t="array" ref="V327">IF(M327=0,0,IF(OR($DV$4=3,$DV$4=4),0,IF($DV$4=1,INDEX($DI$7:$DI$15,SUM(IF(M327&lt;$DH$7:$DH$15=TRUE,1,0))+1),VLOOKUP(M327,$DK$7:$DL$107,2,FALSE))))</f>
        <v>0</v>
      </c>
      <c r="W327" s="6" t="e">
        <f t="shared" si="113"/>
        <v>#N/A</v>
      </c>
      <c r="X327" s="65" cm="1">
        <f t="array" aca="1" ref="X327" ca="1">SUM(IF((IF(E327=0,INDIRECT(_xlfn.CONCAT($CQ$1,MATCH(F327,$CP$7:$CP$100,0)+6)):INDIRECT(_xlfn.CONCAT($CQ$1,MATCH(F327,$CP$7:$CP$100,0)+6+SUM(IF((F327=$CP$7:$CP$59)=TRUE,1,0))-1)),INDIRECT(_xlfn.CONCAT($CM$1,MATCH(E327,$CL$7:$CL$100,0)+6)):INDIRECT(_xlfn.CONCAT($CM$1,MATCH(E327,$CL$7:$CL$100,0)+6+SUM(IF((E327=$CL$7:$CL$59)=TRUE,1,0))-1)))*$S$3*$Q327)=0,0,1))</f>
        <v>2</v>
      </c>
      <c r="Y327" s="65" t="e" cm="1">
        <f t="array" aca="1" ref="Y327" ca="1">SUM(IF((TRANSPOSE(MMULT(MMULT(_xlfn.MUNIT(X327),IF(ROUND(MMULT(IF(E327=0,INDIRECT(_xlfn.CONCAT($CQ$1,MATCH(F327,$CP$7:$CP$100,0)+6)):INDIRECT(_xlfn.CONCAT($CQ$1,MATCH(F327,$CP$7:$CP$100,0)+6+SUM(IF((F327=$CP$7:$CP$59)=TRUE,1,0))-1)),INDIRECT(_xlfn.CONCAT($CM$1,MATCH(E327,$CL$7:$CL$100,0)+6)):INDIRECT(_xlfn.CONCAT($CM$1,MATCH(E327,$CL$7:$CL$100,0)+6+SUM(IF((E327=$CL$7:$CL$59)=TRUE,1,0))-1)))*$S$3*$Q327,1/TRANSPOSE(W327-INDIRECT(_xlfn.CONCAT($CI$1,MATCH(D327,$CH$7:$CH$100,0)+6)):INDIRECT(_xlfn.CONCAT($CI$1,MATCH(D327,$CH$7:$CH$100,0)+6+SUM(IF((D327=$CH$7:$CH$59)=TRUE,1,0))-1))*$R$3)),1)=1,1,0)),W327-INDIRECT(_xlfn.CONCAT($CI$1,MATCH(D327,$CH$7:$CH$100,0)+6)):INDIRECT(_xlfn.CONCAT($CI$1,MATCH(D327,$CH$7:$CH$100,0)+6+SUM(IF((D327=$CH$7:$CH$59)=TRUE,1,0))-1))*$R$3)))=0,0,1))</f>
        <v>#N/A</v>
      </c>
      <c r="Z327" s="65"/>
      <c r="AA327" s="65" t="str" cm="1">
        <f t="array" aca="1" ref="AA327" ca="1">IFERROR(ROUND(IF(_xlfn._xlws.SORT(TRANSPOSE(MMULT(MMULT(_xlfn.MUNIT(X327),IF(ROUND(MMULT(IF(E327=0,IF($DW$4=1,INDIRECT(_xlfn.CONCAT($CY$1,MATCH(F327,$CX$7:$CX$100,0)+6)):INDIRECT(_xlfn.CONCAT($CY$1,MATCH(F327,$CX$7:$CX$100,0)+6+SUM(IF((F327=$CX$7:$CX$59)=TRUE,1,0))-1)),INDIRECT(_xlfn.CONCAT($CQ$1,MATCH(F327,$CP$7:$CP$100,0)+6)):INDIRECT(_xlfn.CONCAT($CQ$1,MATCH(F327,$CP$7:$CP$100,0)+6+SUM(IF((F327=$CP$7:$CP$59)=TRUE,1,0))-1))),IF(OR($DW$4=2,$DW$4=3),INDIRECT(_xlfn.CONCAT($CU$1,MATCH(E327,$CT$7:$CT$100,0)+6)):INDIRECT(_xlfn.CONCAT($CU$1,MATCH(E327,$CT$7:$CT$100,0)+6+SUM(IF((E327=$CT$7:$CT$59)=TRUE,1,0))-1)),INDIRECT(_xlfn.CONCAT($CM$1,MATCH(E327,$CL$7:$CL$100,0)+6)):INDIRECT(_xlfn.CONCAT($CM$1,MATCH(E327,$CL$7:$CL$100,0)+6+SUM(IF((E327=$CL$7:$CL$59)=TRUE,1,0))-1))))*$S$3*IF(AND($DV$4=4,F327=0),1.1,1),1/TRANSPOSE(W327-INDIRECT(_xlfn.CONCAT($CI$1,MATCH(D327,$CH$7:$CH$100,0)+6)):INDIRECT(_xlfn.CONCAT($CI$1,MATCH(D327,$CH$7:$CH$100,0)+6+SUM(IF((D327=$CH$7:$CH$59)=TRUE,1,0))-1))*$R$3)),3)=1,1,0)),W327-INDIRECT(_xlfn.CONCAT($CI$1,MATCH(D327,$CH$7:$CH$100,0)+6)):INDIRECT(_xlfn.CONCAT($CI$1,MATCH(D327,$CH$7:$CH$100,0)+6+SUM(IF((D327=$CH$7:$CH$59)=TRUE,1,0))-1))*$R$3))/($S$3*$Q327),1,-1,TRUE)=0,"",_xlfn._xlws.SORT(TRANSPOSE(MMULT(MMULT(_xlfn.MUNIT(X327),IF(ROUND(MMULT(IF(E327=0,IF($DW$4=1,INDIRECT(_xlfn.CONCAT($CY$1,MATCH(F327,$CX$7:$CX$100,0)+6)):INDIRECT(_xlfn.CONCAT($CY$1,MATCH(F327,$CX$7:$CX$100,0)+6+SUM(IF((F327=$CX$7:$CX$59)=TRUE,1,0))-1)),INDIRECT(_xlfn.CONCAT($CQ$1,MATCH(F327,$CP$7:$CP$100,0)+6)):INDIRECT(_xlfn.CONCAT($CQ$1,MATCH(F327,$CP$7:$CP$100,0)+6+SUM(IF((F327=$CP$7:$CP$59)=TRUE,1,0))-1))),IF(OR($DW$4=2,$DW$4=3),INDIRECT(_xlfn.CONCAT($CU$1,MATCH(E327,$CT$7:$CT$100,0)+6)):INDIRECT(_xlfn.CONCAT($CU$1,MATCH(E327,$CT$7:$CT$100,0)+6+SUM(IF((E327=$CT$7:$CT$59)=TRUE,1,0))-1)),INDIRECT(_xlfn.CONCAT($CM$1,MATCH(E327,$CL$7:$CL$100,0)+6)):INDIRECT(_xlfn.CONCAT($CM$1,MATCH(E327,$CL$7:$CL$100,0)+6+SUM(IF((E327=$CL$7:$CL$59)=TRUE,1,0))-1))))*$S$3*IF(AND($DV$4=4,F327=0),1.1,1),1/TRANSPOSE(W327-INDIRECT(_xlfn.CONCAT($CI$1,MATCH(D327,$CH$7:$CH$100,0)+6)):INDIRECT(_xlfn.CONCAT($CI$1,MATCH(D327,$CH$7:$CH$100,0)+6+SUM(IF((D327=$CH$7:$CH$59)=TRUE,1,0))-1))*$R$3)),3)=1,1,0)),W327-INDIRECT(_xlfn.CONCAT($CI$1,MATCH(D327,$CH$7:$CH$100,0)+6)):INDIRECT(_xlfn.CONCAT($CI$1,MATCH(D327,$CH$7:$CH$100,0)+6+SUM(IF((D327=$CH$7:$CH$59)=TRUE,1,0))-1))*$R$3))/($S$3*$Q327),1,-1,TRUE)),1),"")</f>
        <v/>
      </c>
      <c r="AB327" s="65"/>
      <c r="AC327" s="65"/>
      <c r="AD327" s="65"/>
      <c r="AE327" s="65"/>
      <c r="AF327" s="65"/>
      <c r="AG327" s="65"/>
      <c r="AH327" s="65"/>
      <c r="AI327" s="6"/>
      <c r="AJ327" s="28" t="str">
        <f t="shared" ca="1" si="105"/>
        <v/>
      </c>
      <c r="AK327" s="29" t="str">
        <f t="shared" si="106"/>
        <v/>
      </c>
      <c r="AL327" s="29" t="str">
        <f t="shared" si="107"/>
        <v/>
      </c>
      <c r="AM327" s="29" t="str">
        <f t="shared" si="108"/>
        <v/>
      </c>
      <c r="AN327" s="112" t="str">
        <f t="shared" si="109"/>
        <v/>
      </c>
      <c r="AO327" s="28" t="str">
        <f t="shared" ref="AO327:AO390" ca="1" si="116">IFERROR(IF(IF(AA327&gt;200,AA327/2,AA327)=0,"",IF(AA327&gt;200,AA327/2,AA327)),"")</f>
        <v/>
      </c>
      <c r="AP327" s="29" t="str">
        <f t="shared" ref="AP327:AP390" si="117">IFERROR(IF(IF(AB327&gt;200,AB327/2,AB327)=0,"",IF(AB327&gt;200,AB327/2,AB327)),"")</f>
        <v/>
      </c>
      <c r="AQ327" s="29" t="str">
        <f t="shared" ref="AQ327:AQ390" si="118">IFERROR(IF(IF(AC327&gt;200,AC327/2,AC327)=0,"",IF(AC327&gt;200,AC327/2,AC327)),"")</f>
        <v/>
      </c>
      <c r="AR327" s="29" t="str">
        <f t="shared" ref="AR327:AR390" si="119">IFERROR(IF(IF(AD327&gt;200,AD327/2,AD327)=0,"",IF(AD327&gt;200,AD327/2,AD327)),"")</f>
        <v/>
      </c>
      <c r="AS327" s="30" t="str">
        <f t="shared" ref="AS327:AS390" si="120">IFERROR(IF(IF(AE327&gt;200,AE327/2,AE327)=0,"",IF(AE327&gt;200,AE327/2,AE327)),"")</f>
        <v/>
      </c>
      <c r="AT327" s="6"/>
      <c r="AU327" s="20"/>
      <c r="AV327" s="20"/>
      <c r="AW327" s="44">
        <f t="shared" si="110"/>
        <v>12</v>
      </c>
      <c r="AX327" s="35" t="e">
        <f t="shared" si="111"/>
        <v>#N/A</v>
      </c>
      <c r="AY327" s="35" t="e" cm="1">
        <f t="array" ref="AY327">_xlfn.XMATCH(1,IF(IF((AU327=$DP$24:$EO$24)=TRUE,1,0)+IF((AV327=$DP$25:$EO$25)=TRUE,1,0)=2,1,0))</f>
        <v>#N/A</v>
      </c>
      <c r="AZ327" s="35" t="str" cm="1">
        <f t="array" aca="1" ref="AZ327:BD327" ca="1">AJ327:AN327</f>
        <v/>
      </c>
      <c r="BA327" s="35" t="str">
        <f ca="1"/>
        <v/>
      </c>
      <c r="BB327" s="35" t="str">
        <f ca="1"/>
        <v/>
      </c>
      <c r="BC327" s="35" t="str">
        <f ca="1"/>
        <v/>
      </c>
      <c r="BD327" s="35" t="str">
        <f ca="1"/>
        <v/>
      </c>
      <c r="BE327" s="35">
        <f t="shared" si="112"/>
        <v>0</v>
      </c>
      <c r="BF327" s="35" t="e" cm="1">
        <f t="array" ref="BF327">IF(AND(BE327=1,AX327&lt;&gt;1),VLOOKUP(E327,변환표준점수!$H$8:$O$60,_xlfn.XMATCH('표점 계산기'!$AU327,변환표준점수!$I$6:$O$6)+1,FALSE),IF(AND($E327=0,$DW$4=1),INDEX($CQ$7:$CQ$73,SUM(IF(AO327=$CY$7:$CY$59,ROW($A$1:$A$50),0))),IF(AND($E327&lt;&gt;0,$DW$4&lt;&gt;1),INDEX($CM$7:$CM$73,SUM(IF(AO327=$CU$7:$CU$59,ROW($A$1:$A$50),0))),AO327:AS327)))</f>
        <v>#N/A</v>
      </c>
      <c r="BG327" s="35"/>
      <c r="BH327" s="35"/>
      <c r="BI327" s="35"/>
      <c r="BJ327" s="35"/>
      <c r="BK327" s="35" t="e">
        <f>VLOOKUP(G327,변환표준점수!$X$8:$AM$16,_xlfn.XMATCH(AU327,변환표준점수!$Y$5:$AM$5)+IF(OR(AW327=6,AW327=7,AW327=10,AW327=11),IF(AX327=1,0,1),0)+1,FALSE)</f>
        <v>#N/A</v>
      </c>
      <c r="BL327" s="35" t="e">
        <f>VLOOKUP(H327,변환표준점수!$AO$8:$BE$16,_xlfn.XMATCH(AU327,변환표준점수!$AP$5:$BE$5)+IF(OR(AW327=3,AW327=6,AW327=8,AW327=9,AW327=10),IF(AX327=1,0,1),0)+1,FALSE)</f>
        <v>#N/A</v>
      </c>
      <c r="BM327" s="35" t="e">
        <f>IF(I327=0,VLOOKUP(K327,변환표준점수!$BU$8:$CF$62,'표점 계산기'!$AW327+1,FALSE),VLOOKUP(I327,변환표준점수!$BH$8:$BS$62,'표점 계산기'!$AW327+1,FALSE))</f>
        <v>#N/A</v>
      </c>
      <c r="BN327" s="35" t="e">
        <f>IF(J327=0,VLOOKUP(L327,변환표준점수!$BU$8:$CF$62,'표점 계산기'!$AW327+1,FALSE),VLOOKUP(J327,변환표준점수!$BH$8:$BS$62,'표점 계산기'!$AW327+1,FALSE))</f>
        <v>#N/A</v>
      </c>
      <c r="BO327" s="35" cm="1">
        <f t="array" ref="BO327">IF(M327=0,0,IF(OR(AW327=3,AW327=4),0,IF(AW327=1,INDEX($DI$7:$DI$15,SUM(IF(M327&lt;$DH$7:$DH$15=TRUE,1,0))+1),VLOOKUP(M327,변환표준점수!$BH$8:$BS$62,'표점 계산기'!AW327+1,FALSE))))</f>
        <v>0</v>
      </c>
      <c r="BP327" s="35" t="e" cm="1">
        <f t="array" ref="BP327">INDEX($DP$24:$EO$31,COLUMN(C322),$AY327)</f>
        <v>#N/A</v>
      </c>
      <c r="BQ327" s="35" t="e" cm="1">
        <f t="array" ref="BQ327">INDEX($DP$24:$EO$31,COLUMN(D322),$AY327)</f>
        <v>#N/A</v>
      </c>
      <c r="BR327" s="35" t="e" cm="1">
        <f t="array" ref="BR327">INDEX($DP$24:$EO$31,COLUMN(E322),$AY327)</f>
        <v>#N/A</v>
      </c>
      <c r="BS327" s="35" t="e" cm="1">
        <f t="array" ref="BS327">INDEX($DP$24:$EO$31,COLUMN(F322),$AY327)</f>
        <v>#N/A</v>
      </c>
      <c r="BT327" s="35" t="e" cm="1">
        <f t="array" ref="BT327">INDEX($DP$24:$EO$31,COLUMN(G322),$AY327)</f>
        <v>#N/A</v>
      </c>
      <c r="BU327" s="35" t="e" cm="1">
        <f t="array" ref="BU327">INDEX($DP$24:$EO$31,COLUMN(H322),$AY327)</f>
        <v>#N/A</v>
      </c>
      <c r="BV327" s="59" t="str" cm="1">
        <f t="array" aca="1" ref="BV327:BZ327" ca="1">IFERROR(ROUND(IF(IFERROR(BF327:BJ327/BF327:BJ327,0)=1,(IFERROR(AZ327:BD327*BP327,0)+IFERROR(BF327:BJ327*BQ327,0)+(SUM(BM327:BO327)-MIN(BM327:BO327))*BR327+BK327*BS327+BL327*BT327)*BU327+BK327*(1-BS327)+BL327*(1-BT327)+IF(AW327=1,BO327,0),""),2),"")</f>
        <v/>
      </c>
      <c r="BW327" s="48" t="str">
        <f ca="1"/>
        <v/>
      </c>
      <c r="BX327" s="48" t="str">
        <f ca="1"/>
        <v/>
      </c>
      <c r="BY327" s="48" t="str">
        <f ca="1"/>
        <v/>
      </c>
      <c r="BZ327" s="60" t="str">
        <f ca="1"/>
        <v/>
      </c>
      <c r="CA327" s="6"/>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6"/>
      <c r="DV327" s="6"/>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row>
    <row r="328" spans="1:162" x14ac:dyDescent="0.3">
      <c r="A328" s="5"/>
      <c r="B328" s="17" t="str">
        <f t="shared" si="114"/>
        <v/>
      </c>
      <c r="C328" s="23"/>
      <c r="D328" s="23"/>
      <c r="E328" s="23"/>
      <c r="F328" s="23"/>
      <c r="G328" s="23"/>
      <c r="H328" s="24"/>
      <c r="I328" s="24"/>
      <c r="J328" s="24"/>
      <c r="K328" s="24"/>
      <c r="L328" s="24"/>
      <c r="M328" s="24"/>
      <c r="N328" s="23"/>
      <c r="O328" s="24"/>
      <c r="P328" s="6"/>
      <c r="Q328" s="65">
        <f t="shared" si="115"/>
        <v>1</v>
      </c>
      <c r="R328" s="6" t="e">
        <f t="shared" si="101"/>
        <v>#N/A</v>
      </c>
      <c r="S328" s="6" t="e">
        <f t="shared" si="102"/>
        <v>#N/A</v>
      </c>
      <c r="T328" s="6" t="e">
        <f t="shared" si="103"/>
        <v>#N/A</v>
      </c>
      <c r="U328" s="6" t="e">
        <f t="shared" si="104"/>
        <v>#N/A</v>
      </c>
      <c r="V328" s="8" cm="1">
        <f t="array" ref="V328">IF(M328=0,0,IF(OR($DV$4=3,$DV$4=4),0,IF($DV$4=1,INDEX($DI$7:$DI$15,SUM(IF(M328&lt;$DH$7:$DH$15=TRUE,1,0))+1),VLOOKUP(M328,$DK$7:$DL$107,2,FALSE))))</f>
        <v>0</v>
      </c>
      <c r="W328" s="6" t="e">
        <f t="shared" si="113"/>
        <v>#N/A</v>
      </c>
      <c r="X328" s="65" cm="1">
        <f t="array" aca="1" ref="X328" ca="1">SUM(IF((IF(E328=0,INDIRECT(_xlfn.CONCAT($CQ$1,MATCH(F328,$CP$7:$CP$100,0)+6)):INDIRECT(_xlfn.CONCAT($CQ$1,MATCH(F328,$CP$7:$CP$100,0)+6+SUM(IF((F328=$CP$7:$CP$59)=TRUE,1,0))-1)),INDIRECT(_xlfn.CONCAT($CM$1,MATCH(E328,$CL$7:$CL$100,0)+6)):INDIRECT(_xlfn.CONCAT($CM$1,MATCH(E328,$CL$7:$CL$100,0)+6+SUM(IF((E328=$CL$7:$CL$59)=TRUE,1,0))-1)))*$S$3*$Q328)=0,0,1))</f>
        <v>2</v>
      </c>
      <c r="Y328" s="65" t="e" cm="1">
        <f t="array" aca="1" ref="Y328" ca="1">SUM(IF((TRANSPOSE(MMULT(MMULT(_xlfn.MUNIT(X328),IF(ROUND(MMULT(IF(E328=0,INDIRECT(_xlfn.CONCAT($CQ$1,MATCH(F328,$CP$7:$CP$100,0)+6)):INDIRECT(_xlfn.CONCAT($CQ$1,MATCH(F328,$CP$7:$CP$100,0)+6+SUM(IF((F328=$CP$7:$CP$59)=TRUE,1,0))-1)),INDIRECT(_xlfn.CONCAT($CM$1,MATCH(E328,$CL$7:$CL$100,0)+6)):INDIRECT(_xlfn.CONCAT($CM$1,MATCH(E328,$CL$7:$CL$100,0)+6+SUM(IF((E328=$CL$7:$CL$59)=TRUE,1,0))-1)))*$S$3*$Q328,1/TRANSPOSE(W328-INDIRECT(_xlfn.CONCAT($CI$1,MATCH(D328,$CH$7:$CH$100,0)+6)):INDIRECT(_xlfn.CONCAT($CI$1,MATCH(D328,$CH$7:$CH$100,0)+6+SUM(IF((D328=$CH$7:$CH$59)=TRUE,1,0))-1))*$R$3)),1)=1,1,0)),W328-INDIRECT(_xlfn.CONCAT($CI$1,MATCH(D328,$CH$7:$CH$100,0)+6)):INDIRECT(_xlfn.CONCAT($CI$1,MATCH(D328,$CH$7:$CH$100,0)+6+SUM(IF((D328=$CH$7:$CH$59)=TRUE,1,0))-1))*$R$3)))=0,0,1))</f>
        <v>#N/A</v>
      </c>
      <c r="Z328" s="65"/>
      <c r="AA328" s="65" t="str" cm="1">
        <f t="array" aca="1" ref="AA328" ca="1">IFERROR(ROUND(IF(_xlfn._xlws.SORT(TRANSPOSE(MMULT(MMULT(_xlfn.MUNIT(X328),IF(ROUND(MMULT(IF(E328=0,IF($DW$4=1,INDIRECT(_xlfn.CONCAT($CY$1,MATCH(F328,$CX$7:$CX$100,0)+6)):INDIRECT(_xlfn.CONCAT($CY$1,MATCH(F328,$CX$7:$CX$100,0)+6+SUM(IF((F328=$CX$7:$CX$59)=TRUE,1,0))-1)),INDIRECT(_xlfn.CONCAT($CQ$1,MATCH(F328,$CP$7:$CP$100,0)+6)):INDIRECT(_xlfn.CONCAT($CQ$1,MATCH(F328,$CP$7:$CP$100,0)+6+SUM(IF((F328=$CP$7:$CP$59)=TRUE,1,0))-1))),IF(OR($DW$4=2,$DW$4=3),INDIRECT(_xlfn.CONCAT($CU$1,MATCH(E328,$CT$7:$CT$100,0)+6)):INDIRECT(_xlfn.CONCAT($CU$1,MATCH(E328,$CT$7:$CT$100,0)+6+SUM(IF((E328=$CT$7:$CT$59)=TRUE,1,0))-1)),INDIRECT(_xlfn.CONCAT($CM$1,MATCH(E328,$CL$7:$CL$100,0)+6)):INDIRECT(_xlfn.CONCAT($CM$1,MATCH(E328,$CL$7:$CL$100,0)+6+SUM(IF((E328=$CL$7:$CL$59)=TRUE,1,0))-1))))*$S$3*IF(AND($DV$4=4,F328=0),1.1,1),1/TRANSPOSE(W328-INDIRECT(_xlfn.CONCAT($CI$1,MATCH(D328,$CH$7:$CH$100,0)+6)):INDIRECT(_xlfn.CONCAT($CI$1,MATCH(D328,$CH$7:$CH$100,0)+6+SUM(IF((D328=$CH$7:$CH$59)=TRUE,1,0))-1))*$R$3)),3)=1,1,0)),W328-INDIRECT(_xlfn.CONCAT($CI$1,MATCH(D328,$CH$7:$CH$100,0)+6)):INDIRECT(_xlfn.CONCAT($CI$1,MATCH(D328,$CH$7:$CH$100,0)+6+SUM(IF((D328=$CH$7:$CH$59)=TRUE,1,0))-1))*$R$3))/($S$3*$Q328),1,-1,TRUE)=0,"",_xlfn._xlws.SORT(TRANSPOSE(MMULT(MMULT(_xlfn.MUNIT(X328),IF(ROUND(MMULT(IF(E328=0,IF($DW$4=1,INDIRECT(_xlfn.CONCAT($CY$1,MATCH(F328,$CX$7:$CX$100,0)+6)):INDIRECT(_xlfn.CONCAT($CY$1,MATCH(F328,$CX$7:$CX$100,0)+6+SUM(IF((F328=$CX$7:$CX$59)=TRUE,1,0))-1)),INDIRECT(_xlfn.CONCAT($CQ$1,MATCH(F328,$CP$7:$CP$100,0)+6)):INDIRECT(_xlfn.CONCAT($CQ$1,MATCH(F328,$CP$7:$CP$100,0)+6+SUM(IF((F328=$CP$7:$CP$59)=TRUE,1,0))-1))),IF(OR($DW$4=2,$DW$4=3),INDIRECT(_xlfn.CONCAT($CU$1,MATCH(E328,$CT$7:$CT$100,0)+6)):INDIRECT(_xlfn.CONCAT($CU$1,MATCH(E328,$CT$7:$CT$100,0)+6+SUM(IF((E328=$CT$7:$CT$59)=TRUE,1,0))-1)),INDIRECT(_xlfn.CONCAT($CM$1,MATCH(E328,$CL$7:$CL$100,0)+6)):INDIRECT(_xlfn.CONCAT($CM$1,MATCH(E328,$CL$7:$CL$100,0)+6+SUM(IF((E328=$CL$7:$CL$59)=TRUE,1,0))-1))))*$S$3*IF(AND($DV$4=4,F328=0),1.1,1),1/TRANSPOSE(W328-INDIRECT(_xlfn.CONCAT($CI$1,MATCH(D328,$CH$7:$CH$100,0)+6)):INDIRECT(_xlfn.CONCAT($CI$1,MATCH(D328,$CH$7:$CH$100,0)+6+SUM(IF((D328=$CH$7:$CH$59)=TRUE,1,0))-1))*$R$3)),3)=1,1,0)),W328-INDIRECT(_xlfn.CONCAT($CI$1,MATCH(D328,$CH$7:$CH$100,0)+6)):INDIRECT(_xlfn.CONCAT($CI$1,MATCH(D328,$CH$7:$CH$100,0)+6+SUM(IF((D328=$CH$7:$CH$59)=TRUE,1,0))-1))*$R$3))/($S$3*$Q328),1,-1,TRUE)),1),"")</f>
        <v/>
      </c>
      <c r="AB328" s="65"/>
      <c r="AC328" s="65"/>
      <c r="AD328" s="65"/>
      <c r="AE328" s="65"/>
      <c r="AF328" s="65"/>
      <c r="AG328" s="65"/>
      <c r="AH328" s="65"/>
      <c r="AI328" s="6"/>
      <c r="AJ328" s="28" t="str">
        <f t="shared" ca="1" si="105"/>
        <v/>
      </c>
      <c r="AK328" s="29" t="str">
        <f t="shared" si="106"/>
        <v/>
      </c>
      <c r="AL328" s="29" t="str">
        <f t="shared" si="107"/>
        <v/>
      </c>
      <c r="AM328" s="29" t="str">
        <f t="shared" si="108"/>
        <v/>
      </c>
      <c r="AN328" s="112" t="str">
        <f t="shared" si="109"/>
        <v/>
      </c>
      <c r="AO328" s="28" t="str">
        <f t="shared" ca="1" si="116"/>
        <v/>
      </c>
      <c r="AP328" s="29" t="str">
        <f t="shared" si="117"/>
        <v/>
      </c>
      <c r="AQ328" s="29" t="str">
        <f t="shared" si="118"/>
        <v/>
      </c>
      <c r="AR328" s="29" t="str">
        <f t="shared" si="119"/>
        <v/>
      </c>
      <c r="AS328" s="30" t="str">
        <f t="shared" si="120"/>
        <v/>
      </c>
      <c r="AT328" s="6"/>
      <c r="AU328" s="20"/>
      <c r="AV328" s="20"/>
      <c r="AW328" s="44">
        <f t="shared" si="110"/>
        <v>12</v>
      </c>
      <c r="AX328" s="35" t="e">
        <f t="shared" si="111"/>
        <v>#N/A</v>
      </c>
      <c r="AY328" s="35" t="e" cm="1">
        <f t="array" ref="AY328">_xlfn.XMATCH(1,IF(IF((AU328=$DP$24:$EO$24)=TRUE,1,0)+IF((AV328=$DP$25:$EO$25)=TRUE,1,0)=2,1,0))</f>
        <v>#N/A</v>
      </c>
      <c r="AZ328" s="35" t="str" cm="1">
        <f t="array" aca="1" ref="AZ328:BD328" ca="1">AJ328:AN328</f>
        <v/>
      </c>
      <c r="BA328" s="35" t="str">
        <f ca="1"/>
        <v/>
      </c>
      <c r="BB328" s="35" t="str">
        <f ca="1"/>
        <v/>
      </c>
      <c r="BC328" s="35" t="str">
        <f ca="1"/>
        <v/>
      </c>
      <c r="BD328" s="35" t="str">
        <f ca="1"/>
        <v/>
      </c>
      <c r="BE328" s="35">
        <f t="shared" si="112"/>
        <v>0</v>
      </c>
      <c r="BF328" s="35" t="e" cm="1">
        <f t="array" ref="BF328">IF(AND(BE328=1,AX328&lt;&gt;1),VLOOKUP(E328,변환표준점수!$H$8:$O$60,_xlfn.XMATCH('표점 계산기'!$AU328,변환표준점수!$I$6:$O$6)+1,FALSE),IF(AND($E328=0,$DW$4=1),INDEX($CQ$7:$CQ$73,SUM(IF(AO328=$CY$7:$CY$59,ROW($A$1:$A$50),0))),IF(AND($E328&lt;&gt;0,$DW$4&lt;&gt;1),INDEX($CM$7:$CM$73,SUM(IF(AO328=$CU$7:$CU$59,ROW($A$1:$A$50),0))),AO328:AS328)))</f>
        <v>#N/A</v>
      </c>
      <c r="BG328" s="35"/>
      <c r="BH328" s="35"/>
      <c r="BI328" s="35"/>
      <c r="BJ328" s="35"/>
      <c r="BK328" s="35" t="e">
        <f>VLOOKUP(G328,변환표준점수!$X$8:$AM$16,_xlfn.XMATCH(AU328,변환표준점수!$Y$5:$AM$5)+IF(OR(AW328=6,AW328=7,AW328=10,AW328=11),IF(AX328=1,0,1),0)+1,FALSE)</f>
        <v>#N/A</v>
      </c>
      <c r="BL328" s="35" t="e">
        <f>VLOOKUP(H328,변환표준점수!$AO$8:$BE$16,_xlfn.XMATCH(AU328,변환표준점수!$AP$5:$BE$5)+IF(OR(AW328=3,AW328=6,AW328=8,AW328=9,AW328=10),IF(AX328=1,0,1),0)+1,FALSE)</f>
        <v>#N/A</v>
      </c>
      <c r="BM328" s="35" t="e">
        <f>IF(I328=0,VLOOKUP(K328,변환표준점수!$BU$8:$CF$62,'표점 계산기'!$AW328+1,FALSE),VLOOKUP(I328,변환표준점수!$BH$8:$BS$62,'표점 계산기'!$AW328+1,FALSE))</f>
        <v>#N/A</v>
      </c>
      <c r="BN328" s="35" t="e">
        <f>IF(J328=0,VLOOKUP(L328,변환표준점수!$BU$8:$CF$62,'표점 계산기'!$AW328+1,FALSE),VLOOKUP(J328,변환표준점수!$BH$8:$BS$62,'표점 계산기'!$AW328+1,FALSE))</f>
        <v>#N/A</v>
      </c>
      <c r="BO328" s="35" cm="1">
        <f t="array" ref="BO328">IF(M328=0,0,IF(OR(AW328=3,AW328=4),0,IF(AW328=1,INDEX($DI$7:$DI$15,SUM(IF(M328&lt;$DH$7:$DH$15=TRUE,1,0))+1),VLOOKUP(M328,변환표준점수!$BH$8:$BS$62,'표점 계산기'!AW328+1,FALSE))))</f>
        <v>0</v>
      </c>
      <c r="BP328" s="35" t="e" cm="1">
        <f t="array" ref="BP328">INDEX($DP$24:$EO$31,COLUMN(C323),$AY328)</f>
        <v>#N/A</v>
      </c>
      <c r="BQ328" s="35" t="e" cm="1">
        <f t="array" ref="BQ328">INDEX($DP$24:$EO$31,COLUMN(D323),$AY328)</f>
        <v>#N/A</v>
      </c>
      <c r="BR328" s="35" t="e" cm="1">
        <f t="array" ref="BR328">INDEX($DP$24:$EO$31,COLUMN(E323),$AY328)</f>
        <v>#N/A</v>
      </c>
      <c r="BS328" s="35" t="e" cm="1">
        <f t="array" ref="BS328">INDEX($DP$24:$EO$31,COLUMN(F323),$AY328)</f>
        <v>#N/A</v>
      </c>
      <c r="BT328" s="35" t="e" cm="1">
        <f t="array" ref="BT328">INDEX($DP$24:$EO$31,COLUMN(G323),$AY328)</f>
        <v>#N/A</v>
      </c>
      <c r="BU328" s="35" t="e" cm="1">
        <f t="array" ref="BU328">INDEX($DP$24:$EO$31,COLUMN(H323),$AY328)</f>
        <v>#N/A</v>
      </c>
      <c r="BV328" s="59" t="str" cm="1">
        <f t="array" aca="1" ref="BV328:BZ328" ca="1">IFERROR(ROUND(IF(IFERROR(BF328:BJ328/BF328:BJ328,0)=1,(IFERROR(AZ328:BD328*BP328,0)+IFERROR(BF328:BJ328*BQ328,0)+(SUM(BM328:BO328)-MIN(BM328:BO328))*BR328+BK328*BS328+BL328*BT328)*BU328+BK328*(1-BS328)+BL328*(1-BT328)+IF(AW328=1,BO328,0),""),2),"")</f>
        <v/>
      </c>
      <c r="BW328" s="48" t="str">
        <f ca="1"/>
        <v/>
      </c>
      <c r="BX328" s="48" t="str">
        <f ca="1"/>
        <v/>
      </c>
      <c r="BY328" s="48" t="str">
        <f ca="1"/>
        <v/>
      </c>
      <c r="BZ328" s="60" t="str">
        <f ca="1"/>
        <v/>
      </c>
      <c r="CA328" s="6"/>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6"/>
      <c r="DV328" s="6"/>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row>
    <row r="329" spans="1:162" x14ac:dyDescent="0.3">
      <c r="A329" s="5"/>
      <c r="B329" s="17" t="str">
        <f t="shared" si="114"/>
        <v/>
      </c>
      <c r="C329" s="23"/>
      <c r="D329" s="23"/>
      <c r="E329" s="23"/>
      <c r="F329" s="23"/>
      <c r="G329" s="23"/>
      <c r="H329" s="24"/>
      <c r="I329" s="24"/>
      <c r="J329" s="24"/>
      <c r="K329" s="24"/>
      <c r="L329" s="24"/>
      <c r="M329" s="24"/>
      <c r="N329" s="23"/>
      <c r="O329" s="24"/>
      <c r="P329" s="6"/>
      <c r="Q329" s="65">
        <f t="shared" si="115"/>
        <v>1</v>
      </c>
      <c r="R329" s="6" t="e">
        <f t="shared" ref="R329:R392" si="121">VLOOKUP(G329,$DB$7:$DC$15,2,FALSE)</f>
        <v>#N/A</v>
      </c>
      <c r="S329" s="6" t="e">
        <f t="shared" ref="S329:S392" si="122">VLOOKUP(H329,$DE$7:$DF$15,2,FALSE)</f>
        <v>#N/A</v>
      </c>
      <c r="T329" s="6" t="e">
        <f t="shared" ref="T329:T392" si="123">ROUND(IF(AND($DV$4=6,$DW$4=1),IF(N329=1,1.03,1),1)*IF(I329=0,VLOOKUP(K329,$DK$7:$DM$61,3,FALSE),VLOOKUP(I329,$DK$7:$DL$61,2,FALSE)),2)</f>
        <v>#N/A</v>
      </c>
      <c r="U329" s="6" t="e">
        <f t="shared" ref="U329:U392" si="124">ROUND(IF(AND($DV$4=6,$DW$4=1),IF(O329=1,1.03,1),1)*IF(J329=0,VLOOKUP(L329,$DK$7:$DM$61,3,FALSE),VLOOKUP(J329,$DK$7:$DL$61,2,FALSE)),2)</f>
        <v>#N/A</v>
      </c>
      <c r="V329" s="8" cm="1">
        <f t="array" ref="V329">IF(M329=0,0,IF(OR($DV$4=3,$DV$4=4),0,IF($DV$4=1,INDEX($DI$7:$DI$15,SUM(IF(M329&lt;$DH$7:$DH$15=TRUE,1,0))+1),VLOOKUP(M329,$DK$7:$DL$107,2,FALSE))))</f>
        <v>0</v>
      </c>
      <c r="W329" s="6" t="e">
        <f t="shared" si="113"/>
        <v>#N/A</v>
      </c>
      <c r="X329" s="65" cm="1">
        <f t="array" aca="1" ref="X329" ca="1">SUM(IF((IF(E329=0,INDIRECT(_xlfn.CONCAT($CQ$1,MATCH(F329,$CP$7:$CP$100,0)+6)):INDIRECT(_xlfn.CONCAT($CQ$1,MATCH(F329,$CP$7:$CP$100,0)+6+SUM(IF((F329=$CP$7:$CP$59)=TRUE,1,0))-1)),INDIRECT(_xlfn.CONCAT($CM$1,MATCH(E329,$CL$7:$CL$100,0)+6)):INDIRECT(_xlfn.CONCAT($CM$1,MATCH(E329,$CL$7:$CL$100,0)+6+SUM(IF((E329=$CL$7:$CL$59)=TRUE,1,0))-1)))*$S$3*$Q329)=0,0,1))</f>
        <v>2</v>
      </c>
      <c r="Y329" s="65" t="e" cm="1">
        <f t="array" aca="1" ref="Y329" ca="1">SUM(IF((TRANSPOSE(MMULT(MMULT(_xlfn.MUNIT(X329),IF(ROUND(MMULT(IF(E329=0,INDIRECT(_xlfn.CONCAT($CQ$1,MATCH(F329,$CP$7:$CP$100,0)+6)):INDIRECT(_xlfn.CONCAT($CQ$1,MATCH(F329,$CP$7:$CP$100,0)+6+SUM(IF((F329=$CP$7:$CP$59)=TRUE,1,0))-1)),INDIRECT(_xlfn.CONCAT($CM$1,MATCH(E329,$CL$7:$CL$100,0)+6)):INDIRECT(_xlfn.CONCAT($CM$1,MATCH(E329,$CL$7:$CL$100,0)+6+SUM(IF((E329=$CL$7:$CL$59)=TRUE,1,0))-1)))*$S$3*$Q329,1/TRANSPOSE(W329-INDIRECT(_xlfn.CONCAT($CI$1,MATCH(D329,$CH$7:$CH$100,0)+6)):INDIRECT(_xlfn.CONCAT($CI$1,MATCH(D329,$CH$7:$CH$100,0)+6+SUM(IF((D329=$CH$7:$CH$59)=TRUE,1,0))-1))*$R$3)),1)=1,1,0)),W329-INDIRECT(_xlfn.CONCAT($CI$1,MATCH(D329,$CH$7:$CH$100,0)+6)):INDIRECT(_xlfn.CONCAT($CI$1,MATCH(D329,$CH$7:$CH$100,0)+6+SUM(IF((D329=$CH$7:$CH$59)=TRUE,1,0))-1))*$R$3)))=0,0,1))</f>
        <v>#N/A</v>
      </c>
      <c r="Z329" s="65"/>
      <c r="AA329" s="65" t="str" cm="1">
        <f t="array" aca="1" ref="AA329" ca="1">IFERROR(ROUND(IF(_xlfn._xlws.SORT(TRANSPOSE(MMULT(MMULT(_xlfn.MUNIT(X329),IF(ROUND(MMULT(IF(E329=0,IF($DW$4=1,INDIRECT(_xlfn.CONCAT($CY$1,MATCH(F329,$CX$7:$CX$100,0)+6)):INDIRECT(_xlfn.CONCAT($CY$1,MATCH(F329,$CX$7:$CX$100,0)+6+SUM(IF((F329=$CX$7:$CX$59)=TRUE,1,0))-1)),INDIRECT(_xlfn.CONCAT($CQ$1,MATCH(F329,$CP$7:$CP$100,0)+6)):INDIRECT(_xlfn.CONCAT($CQ$1,MATCH(F329,$CP$7:$CP$100,0)+6+SUM(IF((F329=$CP$7:$CP$59)=TRUE,1,0))-1))),IF(OR($DW$4=2,$DW$4=3),INDIRECT(_xlfn.CONCAT($CU$1,MATCH(E329,$CT$7:$CT$100,0)+6)):INDIRECT(_xlfn.CONCAT($CU$1,MATCH(E329,$CT$7:$CT$100,0)+6+SUM(IF((E329=$CT$7:$CT$59)=TRUE,1,0))-1)),INDIRECT(_xlfn.CONCAT($CM$1,MATCH(E329,$CL$7:$CL$100,0)+6)):INDIRECT(_xlfn.CONCAT($CM$1,MATCH(E329,$CL$7:$CL$100,0)+6+SUM(IF((E329=$CL$7:$CL$59)=TRUE,1,0))-1))))*$S$3*IF(AND($DV$4=4,F329=0),1.1,1),1/TRANSPOSE(W329-INDIRECT(_xlfn.CONCAT($CI$1,MATCH(D329,$CH$7:$CH$100,0)+6)):INDIRECT(_xlfn.CONCAT($CI$1,MATCH(D329,$CH$7:$CH$100,0)+6+SUM(IF((D329=$CH$7:$CH$59)=TRUE,1,0))-1))*$R$3)),3)=1,1,0)),W329-INDIRECT(_xlfn.CONCAT($CI$1,MATCH(D329,$CH$7:$CH$100,0)+6)):INDIRECT(_xlfn.CONCAT($CI$1,MATCH(D329,$CH$7:$CH$100,0)+6+SUM(IF((D329=$CH$7:$CH$59)=TRUE,1,0))-1))*$R$3))/($S$3*$Q329),1,-1,TRUE)=0,"",_xlfn._xlws.SORT(TRANSPOSE(MMULT(MMULT(_xlfn.MUNIT(X329),IF(ROUND(MMULT(IF(E329=0,IF($DW$4=1,INDIRECT(_xlfn.CONCAT($CY$1,MATCH(F329,$CX$7:$CX$100,0)+6)):INDIRECT(_xlfn.CONCAT($CY$1,MATCH(F329,$CX$7:$CX$100,0)+6+SUM(IF((F329=$CX$7:$CX$59)=TRUE,1,0))-1)),INDIRECT(_xlfn.CONCAT($CQ$1,MATCH(F329,$CP$7:$CP$100,0)+6)):INDIRECT(_xlfn.CONCAT($CQ$1,MATCH(F329,$CP$7:$CP$100,0)+6+SUM(IF((F329=$CP$7:$CP$59)=TRUE,1,0))-1))),IF(OR($DW$4=2,$DW$4=3),INDIRECT(_xlfn.CONCAT($CU$1,MATCH(E329,$CT$7:$CT$100,0)+6)):INDIRECT(_xlfn.CONCAT($CU$1,MATCH(E329,$CT$7:$CT$100,0)+6+SUM(IF((E329=$CT$7:$CT$59)=TRUE,1,0))-1)),INDIRECT(_xlfn.CONCAT($CM$1,MATCH(E329,$CL$7:$CL$100,0)+6)):INDIRECT(_xlfn.CONCAT($CM$1,MATCH(E329,$CL$7:$CL$100,0)+6+SUM(IF((E329=$CL$7:$CL$59)=TRUE,1,0))-1))))*$S$3*IF(AND($DV$4=4,F329=0),1.1,1),1/TRANSPOSE(W329-INDIRECT(_xlfn.CONCAT($CI$1,MATCH(D329,$CH$7:$CH$100,0)+6)):INDIRECT(_xlfn.CONCAT($CI$1,MATCH(D329,$CH$7:$CH$100,0)+6+SUM(IF((D329=$CH$7:$CH$59)=TRUE,1,0))-1))*$R$3)),3)=1,1,0)),W329-INDIRECT(_xlfn.CONCAT($CI$1,MATCH(D329,$CH$7:$CH$100,0)+6)):INDIRECT(_xlfn.CONCAT($CI$1,MATCH(D329,$CH$7:$CH$100,0)+6+SUM(IF((D329=$CH$7:$CH$59)=TRUE,1,0))-1))*$R$3))/($S$3*$Q329),1,-1,TRUE)),1),"")</f>
        <v/>
      </c>
      <c r="AB329" s="65"/>
      <c r="AC329" s="65"/>
      <c r="AD329" s="65"/>
      <c r="AE329" s="65"/>
      <c r="AF329" s="65"/>
      <c r="AG329" s="65"/>
      <c r="AH329" s="65"/>
      <c r="AI329" s="6"/>
      <c r="AJ329" s="28" t="str">
        <f t="shared" ref="AJ329:AJ392" ca="1" si="125">IF(IF(AO329="",0,($W329-AO329*$S$3)/$R$3)=0,"",IF(AO329=0,0,($W329-AO329*$S$3)/$R$3))</f>
        <v/>
      </c>
      <c r="AK329" s="29" t="str">
        <f t="shared" ref="AK329:AK392" si="126">IF(IF(AP329="",0,($W329-AP329*$S$3)/$R$3)=0,"",IF(AP329=0,0,($W329-AP329*$S$3)/$R$3))</f>
        <v/>
      </c>
      <c r="AL329" s="29" t="str">
        <f t="shared" ref="AL329:AL392" si="127">IF(IF(AQ329="",0,($W329-AQ329*$S$3)/$R$3)=0,"",IF(AQ329=0,0,($W329-AQ329*$S$3)/$R$3))</f>
        <v/>
      </c>
      <c r="AM329" s="29" t="str">
        <f t="shared" ref="AM329:AM392" si="128">IF(IF(AR329="",0,($W329-AR329*$S$3)/$R$3)=0,"",IF(AR329=0,0,($W329-AR329*$S$3)/$R$3))</f>
        <v/>
      </c>
      <c r="AN329" s="112" t="str">
        <f t="shared" ref="AN329:AN392" si="129">IF(IF(AS329="",0,($W329-AS329*$S$3)/$R$3)=0,"",IF(AS329=0,0,($W329-AS329*$S$3)/$R$3))</f>
        <v/>
      </c>
      <c r="AO329" s="28" t="str">
        <f t="shared" ca="1" si="116"/>
        <v/>
      </c>
      <c r="AP329" s="29" t="str">
        <f t="shared" si="117"/>
        <v/>
      </c>
      <c r="AQ329" s="29" t="str">
        <f t="shared" si="118"/>
        <v/>
      </c>
      <c r="AR329" s="29" t="str">
        <f t="shared" si="119"/>
        <v/>
      </c>
      <c r="AS329" s="30" t="str">
        <f t="shared" si="120"/>
        <v/>
      </c>
      <c r="AT329" s="6"/>
      <c r="AU329" s="20"/>
      <c r="AV329" s="20"/>
      <c r="AW329" s="44">
        <f t="shared" si="110"/>
        <v>12</v>
      </c>
      <c r="AX329" s="35" t="e">
        <f t="shared" si="111"/>
        <v>#N/A</v>
      </c>
      <c r="AY329" s="35" t="e" cm="1">
        <f t="array" ref="AY329">_xlfn.XMATCH(1,IF(IF((AU329=$DP$24:$EO$24)=TRUE,1,0)+IF((AV329=$DP$25:$EO$25)=TRUE,1,0)=2,1,0))</f>
        <v>#N/A</v>
      </c>
      <c r="AZ329" s="35" t="str" cm="1">
        <f t="array" aca="1" ref="AZ329:BD329" ca="1">AJ329:AN329</f>
        <v/>
      </c>
      <c r="BA329" s="35" t="str">
        <f ca="1"/>
        <v/>
      </c>
      <c r="BB329" s="35" t="str">
        <f ca="1"/>
        <v/>
      </c>
      <c r="BC329" s="35" t="str">
        <f ca="1"/>
        <v/>
      </c>
      <c r="BD329" s="35" t="str">
        <f ca="1"/>
        <v/>
      </c>
      <c r="BE329" s="35">
        <f t="shared" si="112"/>
        <v>0</v>
      </c>
      <c r="BF329" s="35" t="e" cm="1">
        <f t="array" ref="BF329">IF(AND(BE329=1,AX329&lt;&gt;1),VLOOKUP(E329,변환표준점수!$H$8:$O$60,_xlfn.XMATCH('표점 계산기'!$AU329,변환표준점수!$I$6:$O$6)+1,FALSE),IF(AND($E329=0,$DW$4=1),INDEX($CQ$7:$CQ$73,SUM(IF(AO329=$CY$7:$CY$59,ROW($A$1:$A$50),0))),IF(AND($E329&lt;&gt;0,$DW$4&lt;&gt;1),INDEX($CM$7:$CM$73,SUM(IF(AO329=$CU$7:$CU$59,ROW($A$1:$A$50),0))),AO329:AS329)))</f>
        <v>#N/A</v>
      </c>
      <c r="BG329" s="35"/>
      <c r="BH329" s="35"/>
      <c r="BI329" s="35"/>
      <c r="BJ329" s="35"/>
      <c r="BK329" s="35" t="e">
        <f>VLOOKUP(G329,변환표준점수!$X$8:$AM$16,_xlfn.XMATCH(AU329,변환표준점수!$Y$5:$AM$5)+IF(OR(AW329=6,AW329=7,AW329=10,AW329=11),IF(AX329=1,0,1),0)+1,FALSE)</f>
        <v>#N/A</v>
      </c>
      <c r="BL329" s="35" t="e">
        <f>VLOOKUP(H329,변환표준점수!$AO$8:$BE$16,_xlfn.XMATCH(AU329,변환표준점수!$AP$5:$BE$5)+IF(OR(AW329=3,AW329=6,AW329=8,AW329=9,AW329=10),IF(AX329=1,0,1),0)+1,FALSE)</f>
        <v>#N/A</v>
      </c>
      <c r="BM329" s="35" t="e">
        <f>IF(I329=0,VLOOKUP(K329,변환표준점수!$BU$8:$CF$62,'표점 계산기'!$AW329+1,FALSE),VLOOKUP(I329,변환표준점수!$BH$8:$BS$62,'표점 계산기'!$AW329+1,FALSE))</f>
        <v>#N/A</v>
      </c>
      <c r="BN329" s="35" t="e">
        <f>IF(J329=0,VLOOKUP(L329,변환표준점수!$BU$8:$CF$62,'표점 계산기'!$AW329+1,FALSE),VLOOKUP(J329,변환표준점수!$BH$8:$BS$62,'표점 계산기'!$AW329+1,FALSE))</f>
        <v>#N/A</v>
      </c>
      <c r="BO329" s="35" cm="1">
        <f t="array" ref="BO329">IF(M329=0,0,IF(OR(AW329=3,AW329=4),0,IF(AW329=1,INDEX($DI$7:$DI$15,SUM(IF(M329&lt;$DH$7:$DH$15=TRUE,1,0))+1),VLOOKUP(M329,변환표준점수!$BH$8:$BS$62,'표점 계산기'!AW329+1,FALSE))))</f>
        <v>0</v>
      </c>
      <c r="BP329" s="35" t="e" cm="1">
        <f t="array" ref="BP329">INDEX($DP$24:$EO$31,COLUMN(C324),$AY329)</f>
        <v>#N/A</v>
      </c>
      <c r="BQ329" s="35" t="e" cm="1">
        <f t="array" ref="BQ329">INDEX($DP$24:$EO$31,COLUMN(D324),$AY329)</f>
        <v>#N/A</v>
      </c>
      <c r="BR329" s="35" t="e" cm="1">
        <f t="array" ref="BR329">INDEX($DP$24:$EO$31,COLUMN(E324),$AY329)</f>
        <v>#N/A</v>
      </c>
      <c r="BS329" s="35" t="e" cm="1">
        <f t="array" ref="BS329">INDEX($DP$24:$EO$31,COLUMN(F324),$AY329)</f>
        <v>#N/A</v>
      </c>
      <c r="BT329" s="35" t="e" cm="1">
        <f t="array" ref="BT329">INDEX($DP$24:$EO$31,COLUMN(G324),$AY329)</f>
        <v>#N/A</v>
      </c>
      <c r="BU329" s="35" t="e" cm="1">
        <f t="array" ref="BU329">INDEX($DP$24:$EO$31,COLUMN(H324),$AY329)</f>
        <v>#N/A</v>
      </c>
      <c r="BV329" s="59" t="str" cm="1">
        <f t="array" aca="1" ref="BV329:BZ329" ca="1">IFERROR(ROUND(IF(IFERROR(BF329:BJ329/BF329:BJ329,0)=1,(IFERROR(AZ329:BD329*BP329,0)+IFERROR(BF329:BJ329*BQ329,0)+(SUM(BM329:BO329)-MIN(BM329:BO329))*BR329+BK329*BS329+BL329*BT329)*BU329+BK329*(1-BS329)+BL329*(1-BT329)+IF(AW329=1,BO329,0),""),2),"")</f>
        <v/>
      </c>
      <c r="BW329" s="48" t="str">
        <f ca="1"/>
        <v/>
      </c>
      <c r="BX329" s="48" t="str">
        <f ca="1"/>
        <v/>
      </c>
      <c r="BY329" s="48" t="str">
        <f ca="1"/>
        <v/>
      </c>
      <c r="BZ329" s="60" t="str">
        <f ca="1"/>
        <v/>
      </c>
      <c r="CA329" s="6"/>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6"/>
      <c r="DV329" s="6"/>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row>
    <row r="330" spans="1:162" x14ac:dyDescent="0.3">
      <c r="A330" s="5"/>
      <c r="B330" s="17" t="str">
        <f t="shared" si="114"/>
        <v/>
      </c>
      <c r="C330" s="23"/>
      <c r="D330" s="23"/>
      <c r="E330" s="23"/>
      <c r="F330" s="23"/>
      <c r="G330" s="23"/>
      <c r="H330" s="24"/>
      <c r="I330" s="24"/>
      <c r="J330" s="24"/>
      <c r="K330" s="24"/>
      <c r="L330" s="24"/>
      <c r="M330" s="24"/>
      <c r="N330" s="23"/>
      <c r="O330" s="24"/>
      <c r="P330" s="6"/>
      <c r="Q330" s="65">
        <f t="shared" si="115"/>
        <v>1</v>
      </c>
      <c r="R330" s="6" t="e">
        <f t="shared" si="121"/>
        <v>#N/A</v>
      </c>
      <c r="S330" s="6" t="e">
        <f t="shared" si="122"/>
        <v>#N/A</v>
      </c>
      <c r="T330" s="6" t="e">
        <f t="shared" si="123"/>
        <v>#N/A</v>
      </c>
      <c r="U330" s="6" t="e">
        <f t="shared" si="124"/>
        <v>#N/A</v>
      </c>
      <c r="V330" s="8" cm="1">
        <f t="array" ref="V330">IF(M330=0,0,IF(OR($DV$4=3,$DV$4=4),0,IF($DV$4=1,INDEX($DI$7:$DI$15,SUM(IF(M330&lt;$DH$7:$DH$15=TRUE,1,0))+1),VLOOKUP(M330,$DK$7:$DL$107,2,FALSE))))</f>
        <v>0</v>
      </c>
      <c r="W330" s="6" t="e">
        <f t="shared" si="113"/>
        <v>#N/A</v>
      </c>
      <c r="X330" s="65" cm="1">
        <f t="array" aca="1" ref="X330" ca="1">SUM(IF((IF(E330=0,INDIRECT(_xlfn.CONCAT($CQ$1,MATCH(F330,$CP$7:$CP$100,0)+6)):INDIRECT(_xlfn.CONCAT($CQ$1,MATCH(F330,$CP$7:$CP$100,0)+6+SUM(IF((F330=$CP$7:$CP$59)=TRUE,1,0))-1)),INDIRECT(_xlfn.CONCAT($CM$1,MATCH(E330,$CL$7:$CL$100,0)+6)):INDIRECT(_xlfn.CONCAT($CM$1,MATCH(E330,$CL$7:$CL$100,0)+6+SUM(IF((E330=$CL$7:$CL$59)=TRUE,1,0))-1)))*$S$3*$Q330)=0,0,1))</f>
        <v>2</v>
      </c>
      <c r="Y330" s="65" t="e" cm="1">
        <f t="array" aca="1" ref="Y330" ca="1">SUM(IF((TRANSPOSE(MMULT(MMULT(_xlfn.MUNIT(X330),IF(ROUND(MMULT(IF(E330=0,INDIRECT(_xlfn.CONCAT($CQ$1,MATCH(F330,$CP$7:$CP$100,0)+6)):INDIRECT(_xlfn.CONCAT($CQ$1,MATCH(F330,$CP$7:$CP$100,0)+6+SUM(IF((F330=$CP$7:$CP$59)=TRUE,1,0))-1)),INDIRECT(_xlfn.CONCAT($CM$1,MATCH(E330,$CL$7:$CL$100,0)+6)):INDIRECT(_xlfn.CONCAT($CM$1,MATCH(E330,$CL$7:$CL$100,0)+6+SUM(IF((E330=$CL$7:$CL$59)=TRUE,1,0))-1)))*$S$3*$Q330,1/TRANSPOSE(W330-INDIRECT(_xlfn.CONCAT($CI$1,MATCH(D330,$CH$7:$CH$100,0)+6)):INDIRECT(_xlfn.CONCAT($CI$1,MATCH(D330,$CH$7:$CH$100,0)+6+SUM(IF((D330=$CH$7:$CH$59)=TRUE,1,0))-1))*$R$3)),1)=1,1,0)),W330-INDIRECT(_xlfn.CONCAT($CI$1,MATCH(D330,$CH$7:$CH$100,0)+6)):INDIRECT(_xlfn.CONCAT($CI$1,MATCH(D330,$CH$7:$CH$100,0)+6+SUM(IF((D330=$CH$7:$CH$59)=TRUE,1,0))-1))*$R$3)))=0,0,1))</f>
        <v>#N/A</v>
      </c>
      <c r="Z330" s="65"/>
      <c r="AA330" s="65" t="str" cm="1">
        <f t="array" aca="1" ref="AA330" ca="1">IFERROR(ROUND(IF(_xlfn._xlws.SORT(TRANSPOSE(MMULT(MMULT(_xlfn.MUNIT(X330),IF(ROUND(MMULT(IF(E330=0,IF($DW$4=1,INDIRECT(_xlfn.CONCAT($CY$1,MATCH(F330,$CX$7:$CX$100,0)+6)):INDIRECT(_xlfn.CONCAT($CY$1,MATCH(F330,$CX$7:$CX$100,0)+6+SUM(IF((F330=$CX$7:$CX$59)=TRUE,1,0))-1)),INDIRECT(_xlfn.CONCAT($CQ$1,MATCH(F330,$CP$7:$CP$100,0)+6)):INDIRECT(_xlfn.CONCAT($CQ$1,MATCH(F330,$CP$7:$CP$100,0)+6+SUM(IF((F330=$CP$7:$CP$59)=TRUE,1,0))-1))),IF(OR($DW$4=2,$DW$4=3),INDIRECT(_xlfn.CONCAT($CU$1,MATCH(E330,$CT$7:$CT$100,0)+6)):INDIRECT(_xlfn.CONCAT($CU$1,MATCH(E330,$CT$7:$CT$100,0)+6+SUM(IF((E330=$CT$7:$CT$59)=TRUE,1,0))-1)),INDIRECT(_xlfn.CONCAT($CM$1,MATCH(E330,$CL$7:$CL$100,0)+6)):INDIRECT(_xlfn.CONCAT($CM$1,MATCH(E330,$CL$7:$CL$100,0)+6+SUM(IF((E330=$CL$7:$CL$59)=TRUE,1,0))-1))))*$S$3*IF(AND($DV$4=4,F330=0),1.1,1),1/TRANSPOSE(W330-INDIRECT(_xlfn.CONCAT($CI$1,MATCH(D330,$CH$7:$CH$100,0)+6)):INDIRECT(_xlfn.CONCAT($CI$1,MATCH(D330,$CH$7:$CH$100,0)+6+SUM(IF((D330=$CH$7:$CH$59)=TRUE,1,0))-1))*$R$3)),3)=1,1,0)),W330-INDIRECT(_xlfn.CONCAT($CI$1,MATCH(D330,$CH$7:$CH$100,0)+6)):INDIRECT(_xlfn.CONCAT($CI$1,MATCH(D330,$CH$7:$CH$100,0)+6+SUM(IF((D330=$CH$7:$CH$59)=TRUE,1,0))-1))*$R$3))/($S$3*$Q330),1,-1,TRUE)=0,"",_xlfn._xlws.SORT(TRANSPOSE(MMULT(MMULT(_xlfn.MUNIT(X330),IF(ROUND(MMULT(IF(E330=0,IF($DW$4=1,INDIRECT(_xlfn.CONCAT($CY$1,MATCH(F330,$CX$7:$CX$100,0)+6)):INDIRECT(_xlfn.CONCAT($CY$1,MATCH(F330,$CX$7:$CX$100,0)+6+SUM(IF((F330=$CX$7:$CX$59)=TRUE,1,0))-1)),INDIRECT(_xlfn.CONCAT($CQ$1,MATCH(F330,$CP$7:$CP$100,0)+6)):INDIRECT(_xlfn.CONCAT($CQ$1,MATCH(F330,$CP$7:$CP$100,0)+6+SUM(IF((F330=$CP$7:$CP$59)=TRUE,1,0))-1))),IF(OR($DW$4=2,$DW$4=3),INDIRECT(_xlfn.CONCAT($CU$1,MATCH(E330,$CT$7:$CT$100,0)+6)):INDIRECT(_xlfn.CONCAT($CU$1,MATCH(E330,$CT$7:$CT$100,0)+6+SUM(IF((E330=$CT$7:$CT$59)=TRUE,1,0))-1)),INDIRECT(_xlfn.CONCAT($CM$1,MATCH(E330,$CL$7:$CL$100,0)+6)):INDIRECT(_xlfn.CONCAT($CM$1,MATCH(E330,$CL$7:$CL$100,0)+6+SUM(IF((E330=$CL$7:$CL$59)=TRUE,1,0))-1))))*$S$3*IF(AND($DV$4=4,F330=0),1.1,1),1/TRANSPOSE(W330-INDIRECT(_xlfn.CONCAT($CI$1,MATCH(D330,$CH$7:$CH$100,0)+6)):INDIRECT(_xlfn.CONCAT($CI$1,MATCH(D330,$CH$7:$CH$100,0)+6+SUM(IF((D330=$CH$7:$CH$59)=TRUE,1,0))-1))*$R$3)),3)=1,1,0)),W330-INDIRECT(_xlfn.CONCAT($CI$1,MATCH(D330,$CH$7:$CH$100,0)+6)):INDIRECT(_xlfn.CONCAT($CI$1,MATCH(D330,$CH$7:$CH$100,0)+6+SUM(IF((D330=$CH$7:$CH$59)=TRUE,1,0))-1))*$R$3))/($S$3*$Q330),1,-1,TRUE)),1),"")</f>
        <v/>
      </c>
      <c r="AB330" s="65"/>
      <c r="AC330" s="65"/>
      <c r="AD330" s="65"/>
      <c r="AE330" s="65"/>
      <c r="AF330" s="65"/>
      <c r="AG330" s="65"/>
      <c r="AH330" s="65"/>
      <c r="AI330" s="6"/>
      <c r="AJ330" s="28" t="str">
        <f t="shared" ca="1" si="125"/>
        <v/>
      </c>
      <c r="AK330" s="29" t="str">
        <f t="shared" si="126"/>
        <v/>
      </c>
      <c r="AL330" s="29" t="str">
        <f t="shared" si="127"/>
        <v/>
      </c>
      <c r="AM330" s="29" t="str">
        <f t="shared" si="128"/>
        <v/>
      </c>
      <c r="AN330" s="112" t="str">
        <f t="shared" si="129"/>
        <v/>
      </c>
      <c r="AO330" s="28" t="str">
        <f t="shared" ca="1" si="116"/>
        <v/>
      </c>
      <c r="AP330" s="29" t="str">
        <f t="shared" si="117"/>
        <v/>
      </c>
      <c r="AQ330" s="29" t="str">
        <f t="shared" si="118"/>
        <v/>
      </c>
      <c r="AR330" s="29" t="str">
        <f t="shared" si="119"/>
        <v/>
      </c>
      <c r="AS330" s="30" t="str">
        <f t="shared" si="120"/>
        <v/>
      </c>
      <c r="AT330" s="6"/>
      <c r="AU330" s="20"/>
      <c r="AV330" s="20"/>
      <c r="AW330" s="44">
        <f t="shared" si="110"/>
        <v>12</v>
      </c>
      <c r="AX330" s="35" t="e">
        <f t="shared" si="111"/>
        <v>#N/A</v>
      </c>
      <c r="AY330" s="35" t="e" cm="1">
        <f t="array" ref="AY330">_xlfn.XMATCH(1,IF(IF((AU330=$DP$24:$EO$24)=TRUE,1,0)+IF((AV330=$DP$25:$EO$25)=TRUE,1,0)=2,1,0))</f>
        <v>#N/A</v>
      </c>
      <c r="AZ330" s="35" t="str" cm="1">
        <f t="array" aca="1" ref="AZ330:BD330" ca="1">AJ330:AN330</f>
        <v/>
      </c>
      <c r="BA330" s="35" t="str">
        <f ca="1"/>
        <v/>
      </c>
      <c r="BB330" s="35" t="str">
        <f ca="1"/>
        <v/>
      </c>
      <c r="BC330" s="35" t="str">
        <f ca="1"/>
        <v/>
      </c>
      <c r="BD330" s="35" t="str">
        <f ca="1"/>
        <v/>
      </c>
      <c r="BE330" s="35">
        <f t="shared" si="112"/>
        <v>0</v>
      </c>
      <c r="BF330" s="35" t="e" cm="1">
        <f t="array" ref="BF330">IF(AND(BE330=1,AX330&lt;&gt;1),VLOOKUP(E330,변환표준점수!$H$8:$O$60,_xlfn.XMATCH('표점 계산기'!$AU330,변환표준점수!$I$6:$O$6)+1,FALSE),IF(AND($E330=0,$DW$4=1),INDEX($CQ$7:$CQ$73,SUM(IF(AO330=$CY$7:$CY$59,ROW($A$1:$A$50),0))),IF(AND($E330&lt;&gt;0,$DW$4&lt;&gt;1),INDEX($CM$7:$CM$73,SUM(IF(AO330=$CU$7:$CU$59,ROW($A$1:$A$50),0))),AO330:AS330)))</f>
        <v>#N/A</v>
      </c>
      <c r="BG330" s="35"/>
      <c r="BH330" s="35"/>
      <c r="BI330" s="35"/>
      <c r="BJ330" s="35"/>
      <c r="BK330" s="35" t="e">
        <f>VLOOKUP(G330,변환표준점수!$X$8:$AM$16,_xlfn.XMATCH(AU330,변환표준점수!$Y$5:$AM$5)+IF(OR(AW330=6,AW330=7,AW330=10,AW330=11),IF(AX330=1,0,1),0)+1,FALSE)</f>
        <v>#N/A</v>
      </c>
      <c r="BL330" s="35" t="e">
        <f>VLOOKUP(H330,변환표준점수!$AO$8:$BE$16,_xlfn.XMATCH(AU330,변환표준점수!$AP$5:$BE$5)+IF(OR(AW330=3,AW330=6,AW330=8,AW330=9,AW330=10),IF(AX330=1,0,1),0)+1,FALSE)</f>
        <v>#N/A</v>
      </c>
      <c r="BM330" s="35" t="e">
        <f>IF(I330=0,VLOOKUP(K330,변환표준점수!$BU$8:$CF$62,'표점 계산기'!$AW330+1,FALSE),VLOOKUP(I330,변환표준점수!$BH$8:$BS$62,'표점 계산기'!$AW330+1,FALSE))</f>
        <v>#N/A</v>
      </c>
      <c r="BN330" s="35" t="e">
        <f>IF(J330=0,VLOOKUP(L330,변환표준점수!$BU$8:$CF$62,'표점 계산기'!$AW330+1,FALSE),VLOOKUP(J330,변환표준점수!$BH$8:$BS$62,'표점 계산기'!$AW330+1,FALSE))</f>
        <v>#N/A</v>
      </c>
      <c r="BO330" s="35" cm="1">
        <f t="array" ref="BO330">IF(M330=0,0,IF(OR(AW330=3,AW330=4),0,IF(AW330=1,INDEX($DI$7:$DI$15,SUM(IF(M330&lt;$DH$7:$DH$15=TRUE,1,0))+1),VLOOKUP(M330,변환표준점수!$BH$8:$BS$62,'표점 계산기'!AW330+1,FALSE))))</f>
        <v>0</v>
      </c>
      <c r="BP330" s="35" t="e" cm="1">
        <f t="array" ref="BP330">INDEX($DP$24:$EO$31,COLUMN(C325),$AY330)</f>
        <v>#N/A</v>
      </c>
      <c r="BQ330" s="35" t="e" cm="1">
        <f t="array" ref="BQ330">INDEX($DP$24:$EO$31,COLUMN(D325),$AY330)</f>
        <v>#N/A</v>
      </c>
      <c r="BR330" s="35" t="e" cm="1">
        <f t="array" ref="BR330">INDEX($DP$24:$EO$31,COLUMN(E325),$AY330)</f>
        <v>#N/A</v>
      </c>
      <c r="BS330" s="35" t="e" cm="1">
        <f t="array" ref="BS330">INDEX($DP$24:$EO$31,COLUMN(F325),$AY330)</f>
        <v>#N/A</v>
      </c>
      <c r="BT330" s="35" t="e" cm="1">
        <f t="array" ref="BT330">INDEX($DP$24:$EO$31,COLUMN(G325),$AY330)</f>
        <v>#N/A</v>
      </c>
      <c r="BU330" s="35" t="e" cm="1">
        <f t="array" ref="BU330">INDEX($DP$24:$EO$31,COLUMN(H325),$AY330)</f>
        <v>#N/A</v>
      </c>
      <c r="BV330" s="59" t="str" cm="1">
        <f t="array" aca="1" ref="BV330:BZ330" ca="1">IFERROR(ROUND(IF(IFERROR(BF330:BJ330/BF330:BJ330,0)=1,(IFERROR(AZ330:BD330*BP330,0)+IFERROR(BF330:BJ330*BQ330,0)+(SUM(BM330:BO330)-MIN(BM330:BO330))*BR330+BK330*BS330+BL330*BT330)*BU330+BK330*(1-BS330)+BL330*(1-BT330)+IF(AW330=1,BO330,0),""),2),"")</f>
        <v/>
      </c>
      <c r="BW330" s="48" t="str">
        <f ca="1"/>
        <v/>
      </c>
      <c r="BX330" s="48" t="str">
        <f ca="1"/>
        <v/>
      </c>
      <c r="BY330" s="48" t="str">
        <f ca="1"/>
        <v/>
      </c>
      <c r="BZ330" s="60" t="str">
        <f ca="1"/>
        <v/>
      </c>
      <c r="CA330" s="6"/>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6"/>
      <c r="DV330" s="6"/>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row>
    <row r="331" spans="1:162" x14ac:dyDescent="0.3">
      <c r="A331" s="5"/>
      <c r="B331" s="17" t="str">
        <f t="shared" si="114"/>
        <v/>
      </c>
      <c r="C331" s="23"/>
      <c r="D331" s="23"/>
      <c r="E331" s="23"/>
      <c r="F331" s="23"/>
      <c r="G331" s="23"/>
      <c r="H331" s="24"/>
      <c r="I331" s="24"/>
      <c r="J331" s="24"/>
      <c r="K331" s="24"/>
      <c r="L331" s="24"/>
      <c r="M331" s="24"/>
      <c r="N331" s="23"/>
      <c r="O331" s="24"/>
      <c r="P331" s="6"/>
      <c r="Q331" s="65">
        <f t="shared" si="115"/>
        <v>1</v>
      </c>
      <c r="R331" s="6" t="e">
        <f t="shared" si="121"/>
        <v>#N/A</v>
      </c>
      <c r="S331" s="6" t="e">
        <f t="shared" si="122"/>
        <v>#N/A</v>
      </c>
      <c r="T331" s="6" t="e">
        <f t="shared" si="123"/>
        <v>#N/A</v>
      </c>
      <c r="U331" s="6" t="e">
        <f t="shared" si="124"/>
        <v>#N/A</v>
      </c>
      <c r="V331" s="8" cm="1">
        <f t="array" ref="V331">IF(M331=0,0,IF(OR($DV$4=3,$DV$4=4),0,IF($DV$4=1,INDEX($DI$7:$DI$15,SUM(IF(M331&lt;$DH$7:$DH$15=TRUE,1,0))+1),VLOOKUP(M331,$DK$7:$DL$107,2,FALSE))))</f>
        <v>0</v>
      </c>
      <c r="W331" s="6" t="e">
        <f t="shared" si="113"/>
        <v>#N/A</v>
      </c>
      <c r="X331" s="65" cm="1">
        <f t="array" aca="1" ref="X331" ca="1">SUM(IF((IF(E331=0,INDIRECT(_xlfn.CONCAT($CQ$1,MATCH(F331,$CP$7:$CP$100,0)+6)):INDIRECT(_xlfn.CONCAT($CQ$1,MATCH(F331,$CP$7:$CP$100,0)+6+SUM(IF((F331=$CP$7:$CP$59)=TRUE,1,0))-1)),INDIRECT(_xlfn.CONCAT($CM$1,MATCH(E331,$CL$7:$CL$100,0)+6)):INDIRECT(_xlfn.CONCAT($CM$1,MATCH(E331,$CL$7:$CL$100,0)+6+SUM(IF((E331=$CL$7:$CL$59)=TRUE,1,0))-1)))*$S$3*$Q331)=0,0,1))</f>
        <v>2</v>
      </c>
      <c r="Y331" s="65" t="e" cm="1">
        <f t="array" aca="1" ref="Y331" ca="1">SUM(IF((TRANSPOSE(MMULT(MMULT(_xlfn.MUNIT(X331),IF(ROUND(MMULT(IF(E331=0,INDIRECT(_xlfn.CONCAT($CQ$1,MATCH(F331,$CP$7:$CP$100,0)+6)):INDIRECT(_xlfn.CONCAT($CQ$1,MATCH(F331,$CP$7:$CP$100,0)+6+SUM(IF((F331=$CP$7:$CP$59)=TRUE,1,0))-1)),INDIRECT(_xlfn.CONCAT($CM$1,MATCH(E331,$CL$7:$CL$100,0)+6)):INDIRECT(_xlfn.CONCAT($CM$1,MATCH(E331,$CL$7:$CL$100,0)+6+SUM(IF((E331=$CL$7:$CL$59)=TRUE,1,0))-1)))*$S$3*$Q331,1/TRANSPOSE(W331-INDIRECT(_xlfn.CONCAT($CI$1,MATCH(D331,$CH$7:$CH$100,0)+6)):INDIRECT(_xlfn.CONCAT($CI$1,MATCH(D331,$CH$7:$CH$100,0)+6+SUM(IF((D331=$CH$7:$CH$59)=TRUE,1,0))-1))*$R$3)),1)=1,1,0)),W331-INDIRECT(_xlfn.CONCAT($CI$1,MATCH(D331,$CH$7:$CH$100,0)+6)):INDIRECT(_xlfn.CONCAT($CI$1,MATCH(D331,$CH$7:$CH$100,0)+6+SUM(IF((D331=$CH$7:$CH$59)=TRUE,1,0))-1))*$R$3)))=0,0,1))</f>
        <v>#N/A</v>
      </c>
      <c r="Z331" s="65"/>
      <c r="AA331" s="65" t="str" cm="1">
        <f t="array" aca="1" ref="AA331" ca="1">IFERROR(ROUND(IF(_xlfn._xlws.SORT(TRANSPOSE(MMULT(MMULT(_xlfn.MUNIT(X331),IF(ROUND(MMULT(IF(E331=0,IF($DW$4=1,INDIRECT(_xlfn.CONCAT($CY$1,MATCH(F331,$CX$7:$CX$100,0)+6)):INDIRECT(_xlfn.CONCAT($CY$1,MATCH(F331,$CX$7:$CX$100,0)+6+SUM(IF((F331=$CX$7:$CX$59)=TRUE,1,0))-1)),INDIRECT(_xlfn.CONCAT($CQ$1,MATCH(F331,$CP$7:$CP$100,0)+6)):INDIRECT(_xlfn.CONCAT($CQ$1,MATCH(F331,$CP$7:$CP$100,0)+6+SUM(IF((F331=$CP$7:$CP$59)=TRUE,1,0))-1))),IF(OR($DW$4=2,$DW$4=3),INDIRECT(_xlfn.CONCAT($CU$1,MATCH(E331,$CT$7:$CT$100,0)+6)):INDIRECT(_xlfn.CONCAT($CU$1,MATCH(E331,$CT$7:$CT$100,0)+6+SUM(IF((E331=$CT$7:$CT$59)=TRUE,1,0))-1)),INDIRECT(_xlfn.CONCAT($CM$1,MATCH(E331,$CL$7:$CL$100,0)+6)):INDIRECT(_xlfn.CONCAT($CM$1,MATCH(E331,$CL$7:$CL$100,0)+6+SUM(IF((E331=$CL$7:$CL$59)=TRUE,1,0))-1))))*$S$3*IF(AND($DV$4=4,F331=0),1.1,1),1/TRANSPOSE(W331-INDIRECT(_xlfn.CONCAT($CI$1,MATCH(D331,$CH$7:$CH$100,0)+6)):INDIRECT(_xlfn.CONCAT($CI$1,MATCH(D331,$CH$7:$CH$100,0)+6+SUM(IF((D331=$CH$7:$CH$59)=TRUE,1,0))-1))*$R$3)),3)=1,1,0)),W331-INDIRECT(_xlfn.CONCAT($CI$1,MATCH(D331,$CH$7:$CH$100,0)+6)):INDIRECT(_xlfn.CONCAT($CI$1,MATCH(D331,$CH$7:$CH$100,0)+6+SUM(IF((D331=$CH$7:$CH$59)=TRUE,1,0))-1))*$R$3))/($S$3*$Q331),1,-1,TRUE)=0,"",_xlfn._xlws.SORT(TRANSPOSE(MMULT(MMULT(_xlfn.MUNIT(X331),IF(ROUND(MMULT(IF(E331=0,IF($DW$4=1,INDIRECT(_xlfn.CONCAT($CY$1,MATCH(F331,$CX$7:$CX$100,0)+6)):INDIRECT(_xlfn.CONCAT($CY$1,MATCH(F331,$CX$7:$CX$100,0)+6+SUM(IF((F331=$CX$7:$CX$59)=TRUE,1,0))-1)),INDIRECT(_xlfn.CONCAT($CQ$1,MATCH(F331,$CP$7:$CP$100,0)+6)):INDIRECT(_xlfn.CONCAT($CQ$1,MATCH(F331,$CP$7:$CP$100,0)+6+SUM(IF((F331=$CP$7:$CP$59)=TRUE,1,0))-1))),IF(OR($DW$4=2,$DW$4=3),INDIRECT(_xlfn.CONCAT($CU$1,MATCH(E331,$CT$7:$CT$100,0)+6)):INDIRECT(_xlfn.CONCAT($CU$1,MATCH(E331,$CT$7:$CT$100,0)+6+SUM(IF((E331=$CT$7:$CT$59)=TRUE,1,0))-1)),INDIRECT(_xlfn.CONCAT($CM$1,MATCH(E331,$CL$7:$CL$100,0)+6)):INDIRECT(_xlfn.CONCAT($CM$1,MATCH(E331,$CL$7:$CL$100,0)+6+SUM(IF((E331=$CL$7:$CL$59)=TRUE,1,0))-1))))*$S$3*IF(AND($DV$4=4,F331=0),1.1,1),1/TRANSPOSE(W331-INDIRECT(_xlfn.CONCAT($CI$1,MATCH(D331,$CH$7:$CH$100,0)+6)):INDIRECT(_xlfn.CONCAT($CI$1,MATCH(D331,$CH$7:$CH$100,0)+6+SUM(IF((D331=$CH$7:$CH$59)=TRUE,1,0))-1))*$R$3)),3)=1,1,0)),W331-INDIRECT(_xlfn.CONCAT($CI$1,MATCH(D331,$CH$7:$CH$100,0)+6)):INDIRECT(_xlfn.CONCAT($CI$1,MATCH(D331,$CH$7:$CH$100,0)+6+SUM(IF((D331=$CH$7:$CH$59)=TRUE,1,0))-1))*$R$3))/($S$3*$Q331),1,-1,TRUE)),1),"")</f>
        <v/>
      </c>
      <c r="AB331" s="65"/>
      <c r="AC331" s="65"/>
      <c r="AD331" s="65"/>
      <c r="AE331" s="65"/>
      <c r="AF331" s="65"/>
      <c r="AG331" s="65"/>
      <c r="AH331" s="65"/>
      <c r="AI331" s="6"/>
      <c r="AJ331" s="28" t="str">
        <f t="shared" ca="1" si="125"/>
        <v/>
      </c>
      <c r="AK331" s="29" t="str">
        <f t="shared" si="126"/>
        <v/>
      </c>
      <c r="AL331" s="29" t="str">
        <f t="shared" si="127"/>
        <v/>
      </c>
      <c r="AM331" s="29" t="str">
        <f t="shared" si="128"/>
        <v/>
      </c>
      <c r="AN331" s="112" t="str">
        <f t="shared" si="129"/>
        <v/>
      </c>
      <c r="AO331" s="28" t="str">
        <f t="shared" ca="1" si="116"/>
        <v/>
      </c>
      <c r="AP331" s="29" t="str">
        <f t="shared" si="117"/>
        <v/>
      </c>
      <c r="AQ331" s="29" t="str">
        <f t="shared" si="118"/>
        <v/>
      </c>
      <c r="AR331" s="29" t="str">
        <f t="shared" si="119"/>
        <v/>
      </c>
      <c r="AS331" s="30" t="str">
        <f t="shared" si="120"/>
        <v/>
      </c>
      <c r="AT331" s="6"/>
      <c r="AU331" s="20"/>
      <c r="AV331" s="20"/>
      <c r="AW331" s="44">
        <f t="shared" si="110"/>
        <v>12</v>
      </c>
      <c r="AX331" s="35" t="e">
        <f t="shared" si="111"/>
        <v>#N/A</v>
      </c>
      <c r="AY331" s="35" t="e" cm="1">
        <f t="array" ref="AY331">_xlfn.XMATCH(1,IF(IF((AU331=$DP$24:$EO$24)=TRUE,1,0)+IF((AV331=$DP$25:$EO$25)=TRUE,1,0)=2,1,0))</f>
        <v>#N/A</v>
      </c>
      <c r="AZ331" s="35" t="str" cm="1">
        <f t="array" aca="1" ref="AZ331:BD331" ca="1">AJ331:AN331</f>
        <v/>
      </c>
      <c r="BA331" s="35" t="str">
        <f ca="1"/>
        <v/>
      </c>
      <c r="BB331" s="35" t="str">
        <f ca="1"/>
        <v/>
      </c>
      <c r="BC331" s="35" t="str">
        <f ca="1"/>
        <v/>
      </c>
      <c r="BD331" s="35" t="str">
        <f ca="1"/>
        <v/>
      </c>
      <c r="BE331" s="35">
        <f t="shared" si="112"/>
        <v>0</v>
      </c>
      <c r="BF331" s="35" t="e" cm="1">
        <f t="array" ref="BF331">IF(AND(BE331=1,AX331&lt;&gt;1),VLOOKUP(E331,변환표준점수!$H$8:$O$60,_xlfn.XMATCH('표점 계산기'!$AU331,변환표준점수!$I$6:$O$6)+1,FALSE),IF(AND($E331=0,$DW$4=1),INDEX($CQ$7:$CQ$73,SUM(IF(AO331=$CY$7:$CY$59,ROW($A$1:$A$50),0))),IF(AND($E331&lt;&gt;0,$DW$4&lt;&gt;1),INDEX($CM$7:$CM$73,SUM(IF(AO331=$CU$7:$CU$59,ROW($A$1:$A$50),0))),AO331:AS331)))</f>
        <v>#N/A</v>
      </c>
      <c r="BG331" s="35"/>
      <c r="BH331" s="35"/>
      <c r="BI331" s="35"/>
      <c r="BJ331" s="35"/>
      <c r="BK331" s="35" t="e">
        <f>VLOOKUP(G331,변환표준점수!$X$8:$AM$16,_xlfn.XMATCH(AU331,변환표준점수!$Y$5:$AM$5)+IF(OR(AW331=6,AW331=7,AW331=10,AW331=11),IF(AX331=1,0,1),0)+1,FALSE)</f>
        <v>#N/A</v>
      </c>
      <c r="BL331" s="35" t="e">
        <f>VLOOKUP(H331,변환표준점수!$AO$8:$BE$16,_xlfn.XMATCH(AU331,변환표준점수!$AP$5:$BE$5)+IF(OR(AW331=3,AW331=6,AW331=8,AW331=9,AW331=10),IF(AX331=1,0,1),0)+1,FALSE)</f>
        <v>#N/A</v>
      </c>
      <c r="BM331" s="35" t="e">
        <f>IF(I331=0,VLOOKUP(K331,변환표준점수!$BU$8:$CF$62,'표점 계산기'!$AW331+1,FALSE),VLOOKUP(I331,변환표준점수!$BH$8:$BS$62,'표점 계산기'!$AW331+1,FALSE))</f>
        <v>#N/A</v>
      </c>
      <c r="BN331" s="35" t="e">
        <f>IF(J331=0,VLOOKUP(L331,변환표준점수!$BU$8:$CF$62,'표점 계산기'!$AW331+1,FALSE),VLOOKUP(J331,변환표준점수!$BH$8:$BS$62,'표점 계산기'!$AW331+1,FALSE))</f>
        <v>#N/A</v>
      </c>
      <c r="BO331" s="35" cm="1">
        <f t="array" ref="BO331">IF(M331=0,0,IF(OR(AW331=3,AW331=4),0,IF(AW331=1,INDEX($DI$7:$DI$15,SUM(IF(M331&lt;$DH$7:$DH$15=TRUE,1,0))+1),VLOOKUP(M331,변환표준점수!$BH$8:$BS$62,'표점 계산기'!AW331+1,FALSE))))</f>
        <v>0</v>
      </c>
      <c r="BP331" s="35" t="e" cm="1">
        <f t="array" ref="BP331">INDEX($DP$24:$EO$31,COLUMN(C326),$AY331)</f>
        <v>#N/A</v>
      </c>
      <c r="BQ331" s="35" t="e" cm="1">
        <f t="array" ref="BQ331">INDEX($DP$24:$EO$31,COLUMN(D326),$AY331)</f>
        <v>#N/A</v>
      </c>
      <c r="BR331" s="35" t="e" cm="1">
        <f t="array" ref="BR331">INDEX($DP$24:$EO$31,COLUMN(E326),$AY331)</f>
        <v>#N/A</v>
      </c>
      <c r="BS331" s="35" t="e" cm="1">
        <f t="array" ref="BS331">INDEX($DP$24:$EO$31,COLUMN(F326),$AY331)</f>
        <v>#N/A</v>
      </c>
      <c r="BT331" s="35" t="e" cm="1">
        <f t="array" ref="BT331">INDEX($DP$24:$EO$31,COLUMN(G326),$AY331)</f>
        <v>#N/A</v>
      </c>
      <c r="BU331" s="35" t="e" cm="1">
        <f t="array" ref="BU331">INDEX($DP$24:$EO$31,COLUMN(H326),$AY331)</f>
        <v>#N/A</v>
      </c>
      <c r="BV331" s="59" t="str" cm="1">
        <f t="array" aca="1" ref="BV331:BZ331" ca="1">IFERROR(ROUND(IF(IFERROR(BF331:BJ331/BF331:BJ331,0)=1,(IFERROR(AZ331:BD331*BP331,0)+IFERROR(BF331:BJ331*BQ331,0)+(SUM(BM331:BO331)-MIN(BM331:BO331))*BR331+BK331*BS331+BL331*BT331)*BU331+BK331*(1-BS331)+BL331*(1-BT331)+IF(AW331=1,BO331,0),""),2),"")</f>
        <v/>
      </c>
      <c r="BW331" s="48" t="str">
        <f ca="1"/>
        <v/>
      </c>
      <c r="BX331" s="48" t="str">
        <f ca="1"/>
        <v/>
      </c>
      <c r="BY331" s="48" t="str">
        <f ca="1"/>
        <v/>
      </c>
      <c r="BZ331" s="60" t="str">
        <f ca="1"/>
        <v/>
      </c>
      <c r="CA331" s="6"/>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6"/>
      <c r="DV331" s="6"/>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row>
    <row r="332" spans="1:162" x14ac:dyDescent="0.3">
      <c r="A332" s="5"/>
      <c r="B332" s="17" t="str">
        <f t="shared" si="114"/>
        <v/>
      </c>
      <c r="C332" s="23"/>
      <c r="D332" s="23"/>
      <c r="E332" s="23"/>
      <c r="F332" s="23"/>
      <c r="G332" s="23"/>
      <c r="H332" s="24"/>
      <c r="I332" s="24"/>
      <c r="J332" s="24"/>
      <c r="K332" s="24"/>
      <c r="L332" s="24"/>
      <c r="M332" s="24"/>
      <c r="N332" s="23"/>
      <c r="O332" s="24"/>
      <c r="P332" s="6"/>
      <c r="Q332" s="65">
        <f t="shared" si="115"/>
        <v>1</v>
      </c>
      <c r="R332" s="6" t="e">
        <f t="shared" si="121"/>
        <v>#N/A</v>
      </c>
      <c r="S332" s="6" t="e">
        <f t="shared" si="122"/>
        <v>#N/A</v>
      </c>
      <c r="T332" s="6" t="e">
        <f t="shared" si="123"/>
        <v>#N/A</v>
      </c>
      <c r="U332" s="6" t="e">
        <f t="shared" si="124"/>
        <v>#N/A</v>
      </c>
      <c r="V332" s="8" cm="1">
        <f t="array" ref="V332">IF(M332=0,0,IF(OR($DV$4=3,$DV$4=4),0,IF($DV$4=1,INDEX($DI$7:$DI$15,SUM(IF(M332&lt;$DH$7:$DH$15=TRUE,1,0))+1),VLOOKUP(M332,$DK$7:$DL$107,2,FALSE))))</f>
        <v>0</v>
      </c>
      <c r="W332" s="6" t="e">
        <f t="shared" si="113"/>
        <v>#N/A</v>
      </c>
      <c r="X332" s="65" cm="1">
        <f t="array" aca="1" ref="X332" ca="1">SUM(IF((IF(E332=0,INDIRECT(_xlfn.CONCAT($CQ$1,MATCH(F332,$CP$7:$CP$100,0)+6)):INDIRECT(_xlfn.CONCAT($CQ$1,MATCH(F332,$CP$7:$CP$100,0)+6+SUM(IF((F332=$CP$7:$CP$59)=TRUE,1,0))-1)),INDIRECT(_xlfn.CONCAT($CM$1,MATCH(E332,$CL$7:$CL$100,0)+6)):INDIRECT(_xlfn.CONCAT($CM$1,MATCH(E332,$CL$7:$CL$100,0)+6+SUM(IF((E332=$CL$7:$CL$59)=TRUE,1,0))-1)))*$S$3*$Q332)=0,0,1))</f>
        <v>2</v>
      </c>
      <c r="Y332" s="65" t="e" cm="1">
        <f t="array" aca="1" ref="Y332" ca="1">SUM(IF((TRANSPOSE(MMULT(MMULT(_xlfn.MUNIT(X332),IF(ROUND(MMULT(IF(E332=0,INDIRECT(_xlfn.CONCAT($CQ$1,MATCH(F332,$CP$7:$CP$100,0)+6)):INDIRECT(_xlfn.CONCAT($CQ$1,MATCH(F332,$CP$7:$CP$100,0)+6+SUM(IF((F332=$CP$7:$CP$59)=TRUE,1,0))-1)),INDIRECT(_xlfn.CONCAT($CM$1,MATCH(E332,$CL$7:$CL$100,0)+6)):INDIRECT(_xlfn.CONCAT($CM$1,MATCH(E332,$CL$7:$CL$100,0)+6+SUM(IF((E332=$CL$7:$CL$59)=TRUE,1,0))-1)))*$S$3*$Q332,1/TRANSPOSE(W332-INDIRECT(_xlfn.CONCAT($CI$1,MATCH(D332,$CH$7:$CH$100,0)+6)):INDIRECT(_xlfn.CONCAT($CI$1,MATCH(D332,$CH$7:$CH$100,0)+6+SUM(IF((D332=$CH$7:$CH$59)=TRUE,1,0))-1))*$R$3)),1)=1,1,0)),W332-INDIRECT(_xlfn.CONCAT($CI$1,MATCH(D332,$CH$7:$CH$100,0)+6)):INDIRECT(_xlfn.CONCAT($CI$1,MATCH(D332,$CH$7:$CH$100,0)+6+SUM(IF((D332=$CH$7:$CH$59)=TRUE,1,0))-1))*$R$3)))=0,0,1))</f>
        <v>#N/A</v>
      </c>
      <c r="Z332" s="65"/>
      <c r="AA332" s="65" t="str" cm="1">
        <f t="array" aca="1" ref="AA332" ca="1">IFERROR(ROUND(IF(_xlfn._xlws.SORT(TRANSPOSE(MMULT(MMULT(_xlfn.MUNIT(X332),IF(ROUND(MMULT(IF(E332=0,IF($DW$4=1,INDIRECT(_xlfn.CONCAT($CY$1,MATCH(F332,$CX$7:$CX$100,0)+6)):INDIRECT(_xlfn.CONCAT($CY$1,MATCH(F332,$CX$7:$CX$100,0)+6+SUM(IF((F332=$CX$7:$CX$59)=TRUE,1,0))-1)),INDIRECT(_xlfn.CONCAT($CQ$1,MATCH(F332,$CP$7:$CP$100,0)+6)):INDIRECT(_xlfn.CONCAT($CQ$1,MATCH(F332,$CP$7:$CP$100,0)+6+SUM(IF((F332=$CP$7:$CP$59)=TRUE,1,0))-1))),IF(OR($DW$4=2,$DW$4=3),INDIRECT(_xlfn.CONCAT($CU$1,MATCH(E332,$CT$7:$CT$100,0)+6)):INDIRECT(_xlfn.CONCAT($CU$1,MATCH(E332,$CT$7:$CT$100,0)+6+SUM(IF((E332=$CT$7:$CT$59)=TRUE,1,0))-1)),INDIRECT(_xlfn.CONCAT($CM$1,MATCH(E332,$CL$7:$CL$100,0)+6)):INDIRECT(_xlfn.CONCAT($CM$1,MATCH(E332,$CL$7:$CL$100,0)+6+SUM(IF((E332=$CL$7:$CL$59)=TRUE,1,0))-1))))*$S$3*IF(AND($DV$4=4,F332=0),1.1,1),1/TRANSPOSE(W332-INDIRECT(_xlfn.CONCAT($CI$1,MATCH(D332,$CH$7:$CH$100,0)+6)):INDIRECT(_xlfn.CONCAT($CI$1,MATCH(D332,$CH$7:$CH$100,0)+6+SUM(IF((D332=$CH$7:$CH$59)=TRUE,1,0))-1))*$R$3)),3)=1,1,0)),W332-INDIRECT(_xlfn.CONCAT($CI$1,MATCH(D332,$CH$7:$CH$100,0)+6)):INDIRECT(_xlfn.CONCAT($CI$1,MATCH(D332,$CH$7:$CH$100,0)+6+SUM(IF((D332=$CH$7:$CH$59)=TRUE,1,0))-1))*$R$3))/($S$3*$Q332),1,-1,TRUE)=0,"",_xlfn._xlws.SORT(TRANSPOSE(MMULT(MMULT(_xlfn.MUNIT(X332),IF(ROUND(MMULT(IF(E332=0,IF($DW$4=1,INDIRECT(_xlfn.CONCAT($CY$1,MATCH(F332,$CX$7:$CX$100,0)+6)):INDIRECT(_xlfn.CONCAT($CY$1,MATCH(F332,$CX$7:$CX$100,0)+6+SUM(IF((F332=$CX$7:$CX$59)=TRUE,1,0))-1)),INDIRECT(_xlfn.CONCAT($CQ$1,MATCH(F332,$CP$7:$CP$100,0)+6)):INDIRECT(_xlfn.CONCAT($CQ$1,MATCH(F332,$CP$7:$CP$100,0)+6+SUM(IF((F332=$CP$7:$CP$59)=TRUE,1,0))-1))),IF(OR($DW$4=2,$DW$4=3),INDIRECT(_xlfn.CONCAT($CU$1,MATCH(E332,$CT$7:$CT$100,0)+6)):INDIRECT(_xlfn.CONCAT($CU$1,MATCH(E332,$CT$7:$CT$100,0)+6+SUM(IF((E332=$CT$7:$CT$59)=TRUE,1,0))-1)),INDIRECT(_xlfn.CONCAT($CM$1,MATCH(E332,$CL$7:$CL$100,0)+6)):INDIRECT(_xlfn.CONCAT($CM$1,MATCH(E332,$CL$7:$CL$100,0)+6+SUM(IF((E332=$CL$7:$CL$59)=TRUE,1,0))-1))))*$S$3*IF(AND($DV$4=4,F332=0),1.1,1),1/TRANSPOSE(W332-INDIRECT(_xlfn.CONCAT($CI$1,MATCH(D332,$CH$7:$CH$100,0)+6)):INDIRECT(_xlfn.CONCAT($CI$1,MATCH(D332,$CH$7:$CH$100,0)+6+SUM(IF((D332=$CH$7:$CH$59)=TRUE,1,0))-1))*$R$3)),3)=1,1,0)),W332-INDIRECT(_xlfn.CONCAT($CI$1,MATCH(D332,$CH$7:$CH$100,0)+6)):INDIRECT(_xlfn.CONCAT($CI$1,MATCH(D332,$CH$7:$CH$100,0)+6+SUM(IF((D332=$CH$7:$CH$59)=TRUE,1,0))-1))*$R$3))/($S$3*$Q332),1,-1,TRUE)),1),"")</f>
        <v/>
      </c>
      <c r="AB332" s="65"/>
      <c r="AC332" s="65"/>
      <c r="AD332" s="65"/>
      <c r="AE332" s="65"/>
      <c r="AF332" s="65"/>
      <c r="AG332" s="65"/>
      <c r="AH332" s="65"/>
      <c r="AI332" s="6"/>
      <c r="AJ332" s="28" t="str">
        <f t="shared" ca="1" si="125"/>
        <v/>
      </c>
      <c r="AK332" s="29" t="str">
        <f t="shared" si="126"/>
        <v/>
      </c>
      <c r="AL332" s="29" t="str">
        <f t="shared" si="127"/>
        <v/>
      </c>
      <c r="AM332" s="29" t="str">
        <f t="shared" si="128"/>
        <v/>
      </c>
      <c r="AN332" s="112" t="str">
        <f t="shared" si="129"/>
        <v/>
      </c>
      <c r="AO332" s="28" t="str">
        <f t="shared" ca="1" si="116"/>
        <v/>
      </c>
      <c r="AP332" s="29" t="str">
        <f t="shared" si="117"/>
        <v/>
      </c>
      <c r="AQ332" s="29" t="str">
        <f t="shared" si="118"/>
        <v/>
      </c>
      <c r="AR332" s="29" t="str">
        <f t="shared" si="119"/>
        <v/>
      </c>
      <c r="AS332" s="30" t="str">
        <f t="shared" si="120"/>
        <v/>
      </c>
      <c r="AT332" s="6"/>
      <c r="AU332" s="20"/>
      <c r="AV332" s="20"/>
      <c r="AW332" s="44">
        <f t="shared" si="110"/>
        <v>12</v>
      </c>
      <c r="AX332" s="35" t="e">
        <f t="shared" si="111"/>
        <v>#N/A</v>
      </c>
      <c r="AY332" s="35" t="e" cm="1">
        <f t="array" ref="AY332">_xlfn.XMATCH(1,IF(IF((AU332=$DP$24:$EO$24)=TRUE,1,0)+IF((AV332=$DP$25:$EO$25)=TRUE,1,0)=2,1,0))</f>
        <v>#N/A</v>
      </c>
      <c r="AZ332" s="35" t="str" cm="1">
        <f t="array" aca="1" ref="AZ332:BD332" ca="1">AJ332:AN332</f>
        <v/>
      </c>
      <c r="BA332" s="35" t="str">
        <f ca="1"/>
        <v/>
      </c>
      <c r="BB332" s="35" t="str">
        <f ca="1"/>
        <v/>
      </c>
      <c r="BC332" s="35" t="str">
        <f ca="1"/>
        <v/>
      </c>
      <c r="BD332" s="35" t="str">
        <f ca="1"/>
        <v/>
      </c>
      <c r="BE332" s="35">
        <f t="shared" si="112"/>
        <v>0</v>
      </c>
      <c r="BF332" s="35" t="e" cm="1">
        <f t="array" ref="BF332">IF(AND(BE332=1,AX332&lt;&gt;1),VLOOKUP(E332,변환표준점수!$H$8:$O$60,_xlfn.XMATCH('표점 계산기'!$AU332,변환표준점수!$I$6:$O$6)+1,FALSE),IF(AND($E332=0,$DW$4=1),INDEX($CQ$7:$CQ$73,SUM(IF(AO332=$CY$7:$CY$59,ROW($A$1:$A$50),0))),IF(AND($E332&lt;&gt;0,$DW$4&lt;&gt;1),INDEX($CM$7:$CM$73,SUM(IF(AO332=$CU$7:$CU$59,ROW($A$1:$A$50),0))),AO332:AS332)))</f>
        <v>#N/A</v>
      </c>
      <c r="BG332" s="35"/>
      <c r="BH332" s="35"/>
      <c r="BI332" s="35"/>
      <c r="BJ332" s="35"/>
      <c r="BK332" s="35" t="e">
        <f>VLOOKUP(G332,변환표준점수!$X$8:$AM$16,_xlfn.XMATCH(AU332,변환표준점수!$Y$5:$AM$5)+IF(OR(AW332=6,AW332=7,AW332=10,AW332=11),IF(AX332=1,0,1),0)+1,FALSE)</f>
        <v>#N/A</v>
      </c>
      <c r="BL332" s="35" t="e">
        <f>VLOOKUP(H332,변환표준점수!$AO$8:$BE$16,_xlfn.XMATCH(AU332,변환표준점수!$AP$5:$BE$5)+IF(OR(AW332=3,AW332=6,AW332=8,AW332=9,AW332=10),IF(AX332=1,0,1),0)+1,FALSE)</f>
        <v>#N/A</v>
      </c>
      <c r="BM332" s="35" t="e">
        <f>IF(I332=0,VLOOKUP(K332,변환표준점수!$BU$8:$CF$62,'표점 계산기'!$AW332+1,FALSE),VLOOKUP(I332,변환표준점수!$BH$8:$BS$62,'표점 계산기'!$AW332+1,FALSE))</f>
        <v>#N/A</v>
      </c>
      <c r="BN332" s="35" t="e">
        <f>IF(J332=0,VLOOKUP(L332,변환표준점수!$BU$8:$CF$62,'표점 계산기'!$AW332+1,FALSE),VLOOKUP(J332,변환표준점수!$BH$8:$BS$62,'표점 계산기'!$AW332+1,FALSE))</f>
        <v>#N/A</v>
      </c>
      <c r="BO332" s="35" cm="1">
        <f t="array" ref="BO332">IF(M332=0,0,IF(OR(AW332=3,AW332=4),0,IF(AW332=1,INDEX($DI$7:$DI$15,SUM(IF(M332&lt;$DH$7:$DH$15=TRUE,1,0))+1),VLOOKUP(M332,변환표준점수!$BH$8:$BS$62,'표점 계산기'!AW332+1,FALSE))))</f>
        <v>0</v>
      </c>
      <c r="BP332" s="35" t="e" cm="1">
        <f t="array" ref="BP332">INDEX($DP$24:$EO$31,COLUMN(C327),$AY332)</f>
        <v>#N/A</v>
      </c>
      <c r="BQ332" s="35" t="e" cm="1">
        <f t="array" ref="BQ332">INDEX($DP$24:$EO$31,COLUMN(D327),$AY332)</f>
        <v>#N/A</v>
      </c>
      <c r="BR332" s="35" t="e" cm="1">
        <f t="array" ref="BR332">INDEX($DP$24:$EO$31,COLUMN(E327),$AY332)</f>
        <v>#N/A</v>
      </c>
      <c r="BS332" s="35" t="e" cm="1">
        <f t="array" ref="BS332">INDEX($DP$24:$EO$31,COLUMN(F327),$AY332)</f>
        <v>#N/A</v>
      </c>
      <c r="BT332" s="35" t="e" cm="1">
        <f t="array" ref="BT332">INDEX($DP$24:$EO$31,COLUMN(G327),$AY332)</f>
        <v>#N/A</v>
      </c>
      <c r="BU332" s="35" t="e" cm="1">
        <f t="array" ref="BU332">INDEX($DP$24:$EO$31,COLUMN(H327),$AY332)</f>
        <v>#N/A</v>
      </c>
      <c r="BV332" s="59" t="str" cm="1">
        <f t="array" aca="1" ref="BV332:BZ332" ca="1">IFERROR(ROUND(IF(IFERROR(BF332:BJ332/BF332:BJ332,0)=1,(IFERROR(AZ332:BD332*BP332,0)+IFERROR(BF332:BJ332*BQ332,0)+(SUM(BM332:BO332)-MIN(BM332:BO332))*BR332+BK332*BS332+BL332*BT332)*BU332+BK332*(1-BS332)+BL332*(1-BT332)+IF(AW332=1,BO332,0),""),2),"")</f>
        <v/>
      </c>
      <c r="BW332" s="48" t="str">
        <f ca="1"/>
        <v/>
      </c>
      <c r="BX332" s="48" t="str">
        <f ca="1"/>
        <v/>
      </c>
      <c r="BY332" s="48" t="str">
        <f ca="1"/>
        <v/>
      </c>
      <c r="BZ332" s="60" t="str">
        <f ca="1"/>
        <v/>
      </c>
      <c r="CA332" s="6"/>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6"/>
      <c r="DV332" s="6"/>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row>
    <row r="333" spans="1:162" x14ac:dyDescent="0.3">
      <c r="A333" s="5"/>
      <c r="B333" s="17" t="str">
        <f t="shared" si="114"/>
        <v/>
      </c>
      <c r="C333" s="23"/>
      <c r="D333" s="23"/>
      <c r="E333" s="23"/>
      <c r="F333" s="23"/>
      <c r="G333" s="23"/>
      <c r="H333" s="24"/>
      <c r="I333" s="24"/>
      <c r="J333" s="24"/>
      <c r="K333" s="24"/>
      <c r="L333" s="24"/>
      <c r="M333" s="24"/>
      <c r="N333" s="23"/>
      <c r="O333" s="24"/>
      <c r="P333" s="6"/>
      <c r="Q333" s="65">
        <f t="shared" si="115"/>
        <v>1</v>
      </c>
      <c r="R333" s="6" t="e">
        <f t="shared" si="121"/>
        <v>#N/A</v>
      </c>
      <c r="S333" s="6" t="e">
        <f t="shared" si="122"/>
        <v>#N/A</v>
      </c>
      <c r="T333" s="6" t="e">
        <f t="shared" si="123"/>
        <v>#N/A</v>
      </c>
      <c r="U333" s="6" t="e">
        <f t="shared" si="124"/>
        <v>#N/A</v>
      </c>
      <c r="V333" s="8" cm="1">
        <f t="array" ref="V333">IF(M333=0,0,IF(OR($DV$4=3,$DV$4=4),0,IF($DV$4=1,INDEX($DI$7:$DI$15,SUM(IF(M333&lt;$DH$7:$DH$15=TRUE,1,0))+1),VLOOKUP(M333,$DK$7:$DL$107,2,FALSE))))</f>
        <v>0</v>
      </c>
      <c r="W333" s="6" t="e">
        <f t="shared" si="113"/>
        <v>#N/A</v>
      </c>
      <c r="X333" s="65" cm="1">
        <f t="array" aca="1" ref="X333" ca="1">SUM(IF((IF(E333=0,INDIRECT(_xlfn.CONCAT($CQ$1,MATCH(F333,$CP$7:$CP$100,0)+6)):INDIRECT(_xlfn.CONCAT($CQ$1,MATCH(F333,$CP$7:$CP$100,0)+6+SUM(IF((F333=$CP$7:$CP$59)=TRUE,1,0))-1)),INDIRECT(_xlfn.CONCAT($CM$1,MATCH(E333,$CL$7:$CL$100,0)+6)):INDIRECT(_xlfn.CONCAT($CM$1,MATCH(E333,$CL$7:$CL$100,0)+6+SUM(IF((E333=$CL$7:$CL$59)=TRUE,1,0))-1)))*$S$3*$Q333)=0,0,1))</f>
        <v>2</v>
      </c>
      <c r="Y333" s="65" t="e" cm="1">
        <f t="array" aca="1" ref="Y333" ca="1">SUM(IF((TRANSPOSE(MMULT(MMULT(_xlfn.MUNIT(X333),IF(ROUND(MMULT(IF(E333=0,INDIRECT(_xlfn.CONCAT($CQ$1,MATCH(F333,$CP$7:$CP$100,0)+6)):INDIRECT(_xlfn.CONCAT($CQ$1,MATCH(F333,$CP$7:$CP$100,0)+6+SUM(IF((F333=$CP$7:$CP$59)=TRUE,1,0))-1)),INDIRECT(_xlfn.CONCAT($CM$1,MATCH(E333,$CL$7:$CL$100,0)+6)):INDIRECT(_xlfn.CONCAT($CM$1,MATCH(E333,$CL$7:$CL$100,0)+6+SUM(IF((E333=$CL$7:$CL$59)=TRUE,1,0))-1)))*$S$3*$Q333,1/TRANSPOSE(W333-INDIRECT(_xlfn.CONCAT($CI$1,MATCH(D333,$CH$7:$CH$100,0)+6)):INDIRECT(_xlfn.CONCAT($CI$1,MATCH(D333,$CH$7:$CH$100,0)+6+SUM(IF((D333=$CH$7:$CH$59)=TRUE,1,0))-1))*$R$3)),1)=1,1,0)),W333-INDIRECT(_xlfn.CONCAT($CI$1,MATCH(D333,$CH$7:$CH$100,0)+6)):INDIRECT(_xlfn.CONCAT($CI$1,MATCH(D333,$CH$7:$CH$100,0)+6+SUM(IF((D333=$CH$7:$CH$59)=TRUE,1,0))-1))*$R$3)))=0,0,1))</f>
        <v>#N/A</v>
      </c>
      <c r="Z333" s="65"/>
      <c r="AA333" s="65" t="str" cm="1">
        <f t="array" aca="1" ref="AA333" ca="1">IFERROR(ROUND(IF(_xlfn._xlws.SORT(TRANSPOSE(MMULT(MMULT(_xlfn.MUNIT(X333),IF(ROUND(MMULT(IF(E333=0,IF($DW$4=1,INDIRECT(_xlfn.CONCAT($CY$1,MATCH(F333,$CX$7:$CX$100,0)+6)):INDIRECT(_xlfn.CONCAT($CY$1,MATCH(F333,$CX$7:$CX$100,0)+6+SUM(IF((F333=$CX$7:$CX$59)=TRUE,1,0))-1)),INDIRECT(_xlfn.CONCAT($CQ$1,MATCH(F333,$CP$7:$CP$100,0)+6)):INDIRECT(_xlfn.CONCAT($CQ$1,MATCH(F333,$CP$7:$CP$100,0)+6+SUM(IF((F333=$CP$7:$CP$59)=TRUE,1,0))-1))),IF(OR($DW$4=2,$DW$4=3),INDIRECT(_xlfn.CONCAT($CU$1,MATCH(E333,$CT$7:$CT$100,0)+6)):INDIRECT(_xlfn.CONCAT($CU$1,MATCH(E333,$CT$7:$CT$100,0)+6+SUM(IF((E333=$CT$7:$CT$59)=TRUE,1,0))-1)),INDIRECT(_xlfn.CONCAT($CM$1,MATCH(E333,$CL$7:$CL$100,0)+6)):INDIRECT(_xlfn.CONCAT($CM$1,MATCH(E333,$CL$7:$CL$100,0)+6+SUM(IF((E333=$CL$7:$CL$59)=TRUE,1,0))-1))))*$S$3*IF(AND($DV$4=4,F333=0),1.1,1),1/TRANSPOSE(W333-INDIRECT(_xlfn.CONCAT($CI$1,MATCH(D333,$CH$7:$CH$100,0)+6)):INDIRECT(_xlfn.CONCAT($CI$1,MATCH(D333,$CH$7:$CH$100,0)+6+SUM(IF((D333=$CH$7:$CH$59)=TRUE,1,0))-1))*$R$3)),3)=1,1,0)),W333-INDIRECT(_xlfn.CONCAT($CI$1,MATCH(D333,$CH$7:$CH$100,0)+6)):INDIRECT(_xlfn.CONCAT($CI$1,MATCH(D333,$CH$7:$CH$100,0)+6+SUM(IF((D333=$CH$7:$CH$59)=TRUE,1,0))-1))*$R$3))/($S$3*$Q333),1,-1,TRUE)=0,"",_xlfn._xlws.SORT(TRANSPOSE(MMULT(MMULT(_xlfn.MUNIT(X333),IF(ROUND(MMULT(IF(E333=0,IF($DW$4=1,INDIRECT(_xlfn.CONCAT($CY$1,MATCH(F333,$CX$7:$CX$100,0)+6)):INDIRECT(_xlfn.CONCAT($CY$1,MATCH(F333,$CX$7:$CX$100,0)+6+SUM(IF((F333=$CX$7:$CX$59)=TRUE,1,0))-1)),INDIRECT(_xlfn.CONCAT($CQ$1,MATCH(F333,$CP$7:$CP$100,0)+6)):INDIRECT(_xlfn.CONCAT($CQ$1,MATCH(F333,$CP$7:$CP$100,0)+6+SUM(IF((F333=$CP$7:$CP$59)=TRUE,1,0))-1))),IF(OR($DW$4=2,$DW$4=3),INDIRECT(_xlfn.CONCAT($CU$1,MATCH(E333,$CT$7:$CT$100,0)+6)):INDIRECT(_xlfn.CONCAT($CU$1,MATCH(E333,$CT$7:$CT$100,0)+6+SUM(IF((E333=$CT$7:$CT$59)=TRUE,1,0))-1)),INDIRECT(_xlfn.CONCAT($CM$1,MATCH(E333,$CL$7:$CL$100,0)+6)):INDIRECT(_xlfn.CONCAT($CM$1,MATCH(E333,$CL$7:$CL$100,0)+6+SUM(IF((E333=$CL$7:$CL$59)=TRUE,1,0))-1))))*$S$3*IF(AND($DV$4=4,F333=0),1.1,1),1/TRANSPOSE(W333-INDIRECT(_xlfn.CONCAT($CI$1,MATCH(D333,$CH$7:$CH$100,0)+6)):INDIRECT(_xlfn.CONCAT($CI$1,MATCH(D333,$CH$7:$CH$100,0)+6+SUM(IF((D333=$CH$7:$CH$59)=TRUE,1,0))-1))*$R$3)),3)=1,1,0)),W333-INDIRECT(_xlfn.CONCAT($CI$1,MATCH(D333,$CH$7:$CH$100,0)+6)):INDIRECT(_xlfn.CONCAT($CI$1,MATCH(D333,$CH$7:$CH$100,0)+6+SUM(IF((D333=$CH$7:$CH$59)=TRUE,1,0))-1))*$R$3))/($S$3*$Q333),1,-1,TRUE)),1),"")</f>
        <v/>
      </c>
      <c r="AB333" s="65"/>
      <c r="AC333" s="65"/>
      <c r="AD333" s="65"/>
      <c r="AE333" s="65"/>
      <c r="AF333" s="65"/>
      <c r="AG333" s="65"/>
      <c r="AH333" s="65"/>
      <c r="AI333" s="6"/>
      <c r="AJ333" s="28" t="str">
        <f t="shared" ca="1" si="125"/>
        <v/>
      </c>
      <c r="AK333" s="29" t="str">
        <f t="shared" si="126"/>
        <v/>
      </c>
      <c r="AL333" s="29" t="str">
        <f t="shared" si="127"/>
        <v/>
      </c>
      <c r="AM333" s="29" t="str">
        <f t="shared" si="128"/>
        <v/>
      </c>
      <c r="AN333" s="112" t="str">
        <f t="shared" si="129"/>
        <v/>
      </c>
      <c r="AO333" s="28" t="str">
        <f t="shared" ca="1" si="116"/>
        <v/>
      </c>
      <c r="AP333" s="29" t="str">
        <f t="shared" si="117"/>
        <v/>
      </c>
      <c r="AQ333" s="29" t="str">
        <f t="shared" si="118"/>
        <v/>
      </c>
      <c r="AR333" s="29" t="str">
        <f t="shared" si="119"/>
        <v/>
      </c>
      <c r="AS333" s="30" t="str">
        <f t="shared" si="120"/>
        <v/>
      </c>
      <c r="AT333" s="6"/>
      <c r="AU333" s="20"/>
      <c r="AV333" s="20"/>
      <c r="AW333" s="44">
        <f t="shared" si="110"/>
        <v>12</v>
      </c>
      <c r="AX333" s="35" t="e">
        <f t="shared" si="111"/>
        <v>#N/A</v>
      </c>
      <c r="AY333" s="35" t="e" cm="1">
        <f t="array" ref="AY333">_xlfn.XMATCH(1,IF(IF((AU333=$DP$24:$EO$24)=TRUE,1,0)+IF((AV333=$DP$25:$EO$25)=TRUE,1,0)=2,1,0))</f>
        <v>#N/A</v>
      </c>
      <c r="AZ333" s="35" t="str" cm="1">
        <f t="array" aca="1" ref="AZ333:BD333" ca="1">AJ333:AN333</f>
        <v/>
      </c>
      <c r="BA333" s="35" t="str">
        <f ca="1"/>
        <v/>
      </c>
      <c r="BB333" s="35" t="str">
        <f ca="1"/>
        <v/>
      </c>
      <c r="BC333" s="35" t="str">
        <f ca="1"/>
        <v/>
      </c>
      <c r="BD333" s="35" t="str">
        <f ca="1"/>
        <v/>
      </c>
      <c r="BE333" s="35">
        <f t="shared" si="112"/>
        <v>0</v>
      </c>
      <c r="BF333" s="35" t="e" cm="1">
        <f t="array" ref="BF333">IF(AND(BE333=1,AX333&lt;&gt;1),VLOOKUP(E333,변환표준점수!$H$8:$O$60,_xlfn.XMATCH('표점 계산기'!$AU333,변환표준점수!$I$6:$O$6)+1,FALSE),IF(AND($E333=0,$DW$4=1),INDEX($CQ$7:$CQ$73,SUM(IF(AO333=$CY$7:$CY$59,ROW($A$1:$A$50),0))),IF(AND($E333&lt;&gt;0,$DW$4&lt;&gt;1),INDEX($CM$7:$CM$73,SUM(IF(AO333=$CU$7:$CU$59,ROW($A$1:$A$50),0))),AO333:AS333)))</f>
        <v>#N/A</v>
      </c>
      <c r="BG333" s="35"/>
      <c r="BH333" s="35"/>
      <c r="BI333" s="35"/>
      <c r="BJ333" s="35"/>
      <c r="BK333" s="35" t="e">
        <f>VLOOKUP(G333,변환표준점수!$X$8:$AM$16,_xlfn.XMATCH(AU333,변환표준점수!$Y$5:$AM$5)+IF(OR(AW333=6,AW333=7,AW333=10,AW333=11),IF(AX333=1,0,1),0)+1,FALSE)</f>
        <v>#N/A</v>
      </c>
      <c r="BL333" s="35" t="e">
        <f>VLOOKUP(H333,변환표준점수!$AO$8:$BE$16,_xlfn.XMATCH(AU333,변환표준점수!$AP$5:$BE$5)+IF(OR(AW333=3,AW333=6,AW333=8,AW333=9,AW333=10),IF(AX333=1,0,1),0)+1,FALSE)</f>
        <v>#N/A</v>
      </c>
      <c r="BM333" s="35" t="e">
        <f>IF(I333=0,VLOOKUP(K333,변환표준점수!$BU$8:$CF$62,'표점 계산기'!$AW333+1,FALSE),VLOOKUP(I333,변환표준점수!$BH$8:$BS$62,'표점 계산기'!$AW333+1,FALSE))</f>
        <v>#N/A</v>
      </c>
      <c r="BN333" s="35" t="e">
        <f>IF(J333=0,VLOOKUP(L333,변환표준점수!$BU$8:$CF$62,'표점 계산기'!$AW333+1,FALSE),VLOOKUP(J333,변환표준점수!$BH$8:$BS$62,'표점 계산기'!$AW333+1,FALSE))</f>
        <v>#N/A</v>
      </c>
      <c r="BO333" s="35" cm="1">
        <f t="array" ref="BO333">IF(M333=0,0,IF(OR(AW333=3,AW333=4),0,IF(AW333=1,INDEX($DI$7:$DI$15,SUM(IF(M333&lt;$DH$7:$DH$15=TRUE,1,0))+1),VLOOKUP(M333,변환표준점수!$BH$8:$BS$62,'표점 계산기'!AW333+1,FALSE))))</f>
        <v>0</v>
      </c>
      <c r="BP333" s="35" t="e" cm="1">
        <f t="array" ref="BP333">INDEX($DP$24:$EO$31,COLUMN(C328),$AY333)</f>
        <v>#N/A</v>
      </c>
      <c r="BQ333" s="35" t="e" cm="1">
        <f t="array" ref="BQ333">INDEX($DP$24:$EO$31,COLUMN(D328),$AY333)</f>
        <v>#N/A</v>
      </c>
      <c r="BR333" s="35" t="e" cm="1">
        <f t="array" ref="BR333">INDEX($DP$24:$EO$31,COLUMN(E328),$AY333)</f>
        <v>#N/A</v>
      </c>
      <c r="BS333" s="35" t="e" cm="1">
        <f t="array" ref="BS333">INDEX($DP$24:$EO$31,COLUMN(F328),$AY333)</f>
        <v>#N/A</v>
      </c>
      <c r="BT333" s="35" t="e" cm="1">
        <f t="array" ref="BT333">INDEX($DP$24:$EO$31,COLUMN(G328),$AY333)</f>
        <v>#N/A</v>
      </c>
      <c r="BU333" s="35" t="e" cm="1">
        <f t="array" ref="BU333">INDEX($DP$24:$EO$31,COLUMN(H328),$AY333)</f>
        <v>#N/A</v>
      </c>
      <c r="BV333" s="59" t="str" cm="1">
        <f t="array" aca="1" ref="BV333:BZ333" ca="1">IFERROR(ROUND(IF(IFERROR(BF333:BJ333/BF333:BJ333,0)=1,(IFERROR(AZ333:BD333*BP333,0)+IFERROR(BF333:BJ333*BQ333,0)+(SUM(BM333:BO333)-MIN(BM333:BO333))*BR333+BK333*BS333+BL333*BT333)*BU333+BK333*(1-BS333)+BL333*(1-BT333)+IF(AW333=1,BO333,0),""),2),"")</f>
        <v/>
      </c>
      <c r="BW333" s="48" t="str">
        <f ca="1"/>
        <v/>
      </c>
      <c r="BX333" s="48" t="str">
        <f ca="1"/>
        <v/>
      </c>
      <c r="BY333" s="48" t="str">
        <f ca="1"/>
        <v/>
      </c>
      <c r="BZ333" s="60" t="str">
        <f ca="1"/>
        <v/>
      </c>
      <c r="CA333" s="6"/>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6"/>
      <c r="DV333" s="6"/>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row>
    <row r="334" spans="1:162" x14ac:dyDescent="0.3">
      <c r="A334" s="5"/>
      <c r="B334" s="17" t="str">
        <f t="shared" si="114"/>
        <v/>
      </c>
      <c r="C334" s="23"/>
      <c r="D334" s="23"/>
      <c r="E334" s="23"/>
      <c r="F334" s="23"/>
      <c r="G334" s="23"/>
      <c r="H334" s="24"/>
      <c r="I334" s="24"/>
      <c r="J334" s="24"/>
      <c r="K334" s="24"/>
      <c r="L334" s="24"/>
      <c r="M334" s="24"/>
      <c r="N334" s="23"/>
      <c r="O334" s="24"/>
      <c r="P334" s="6"/>
      <c r="Q334" s="65">
        <f t="shared" si="115"/>
        <v>1</v>
      </c>
      <c r="R334" s="6" t="e">
        <f t="shared" si="121"/>
        <v>#N/A</v>
      </c>
      <c r="S334" s="6" t="e">
        <f t="shared" si="122"/>
        <v>#N/A</v>
      </c>
      <c r="T334" s="6" t="e">
        <f t="shared" si="123"/>
        <v>#N/A</v>
      </c>
      <c r="U334" s="6" t="e">
        <f t="shared" si="124"/>
        <v>#N/A</v>
      </c>
      <c r="V334" s="8" cm="1">
        <f t="array" ref="V334">IF(M334=0,0,IF(OR($DV$4=3,$DV$4=4),0,IF($DV$4=1,INDEX($DI$7:$DI$15,SUM(IF(M334&lt;$DH$7:$DH$15=TRUE,1,0))+1),VLOOKUP(M334,$DK$7:$DL$107,2,FALSE))))</f>
        <v>0</v>
      </c>
      <c r="W334" s="6" t="e">
        <f t="shared" si="113"/>
        <v>#N/A</v>
      </c>
      <c r="X334" s="65" cm="1">
        <f t="array" aca="1" ref="X334" ca="1">SUM(IF((IF(E334=0,INDIRECT(_xlfn.CONCAT($CQ$1,MATCH(F334,$CP$7:$CP$100,0)+6)):INDIRECT(_xlfn.CONCAT($CQ$1,MATCH(F334,$CP$7:$CP$100,0)+6+SUM(IF((F334=$CP$7:$CP$59)=TRUE,1,0))-1)),INDIRECT(_xlfn.CONCAT($CM$1,MATCH(E334,$CL$7:$CL$100,0)+6)):INDIRECT(_xlfn.CONCAT($CM$1,MATCH(E334,$CL$7:$CL$100,0)+6+SUM(IF((E334=$CL$7:$CL$59)=TRUE,1,0))-1)))*$S$3*$Q334)=0,0,1))</f>
        <v>2</v>
      </c>
      <c r="Y334" s="65" t="e" cm="1">
        <f t="array" aca="1" ref="Y334" ca="1">SUM(IF((TRANSPOSE(MMULT(MMULT(_xlfn.MUNIT(X334),IF(ROUND(MMULT(IF(E334=0,INDIRECT(_xlfn.CONCAT($CQ$1,MATCH(F334,$CP$7:$CP$100,0)+6)):INDIRECT(_xlfn.CONCAT($CQ$1,MATCH(F334,$CP$7:$CP$100,0)+6+SUM(IF((F334=$CP$7:$CP$59)=TRUE,1,0))-1)),INDIRECT(_xlfn.CONCAT($CM$1,MATCH(E334,$CL$7:$CL$100,0)+6)):INDIRECT(_xlfn.CONCAT($CM$1,MATCH(E334,$CL$7:$CL$100,0)+6+SUM(IF((E334=$CL$7:$CL$59)=TRUE,1,0))-1)))*$S$3*$Q334,1/TRANSPOSE(W334-INDIRECT(_xlfn.CONCAT($CI$1,MATCH(D334,$CH$7:$CH$100,0)+6)):INDIRECT(_xlfn.CONCAT($CI$1,MATCH(D334,$CH$7:$CH$100,0)+6+SUM(IF((D334=$CH$7:$CH$59)=TRUE,1,0))-1))*$R$3)),1)=1,1,0)),W334-INDIRECT(_xlfn.CONCAT($CI$1,MATCH(D334,$CH$7:$CH$100,0)+6)):INDIRECT(_xlfn.CONCAT($CI$1,MATCH(D334,$CH$7:$CH$100,0)+6+SUM(IF((D334=$CH$7:$CH$59)=TRUE,1,0))-1))*$R$3)))=0,0,1))</f>
        <v>#N/A</v>
      </c>
      <c r="Z334" s="65"/>
      <c r="AA334" s="65" t="str" cm="1">
        <f t="array" aca="1" ref="AA334" ca="1">IFERROR(ROUND(IF(_xlfn._xlws.SORT(TRANSPOSE(MMULT(MMULT(_xlfn.MUNIT(X334),IF(ROUND(MMULT(IF(E334=0,IF($DW$4=1,INDIRECT(_xlfn.CONCAT($CY$1,MATCH(F334,$CX$7:$CX$100,0)+6)):INDIRECT(_xlfn.CONCAT($CY$1,MATCH(F334,$CX$7:$CX$100,0)+6+SUM(IF((F334=$CX$7:$CX$59)=TRUE,1,0))-1)),INDIRECT(_xlfn.CONCAT($CQ$1,MATCH(F334,$CP$7:$CP$100,0)+6)):INDIRECT(_xlfn.CONCAT($CQ$1,MATCH(F334,$CP$7:$CP$100,0)+6+SUM(IF((F334=$CP$7:$CP$59)=TRUE,1,0))-1))),IF(OR($DW$4=2,$DW$4=3),INDIRECT(_xlfn.CONCAT($CU$1,MATCH(E334,$CT$7:$CT$100,0)+6)):INDIRECT(_xlfn.CONCAT($CU$1,MATCH(E334,$CT$7:$CT$100,0)+6+SUM(IF((E334=$CT$7:$CT$59)=TRUE,1,0))-1)),INDIRECT(_xlfn.CONCAT($CM$1,MATCH(E334,$CL$7:$CL$100,0)+6)):INDIRECT(_xlfn.CONCAT($CM$1,MATCH(E334,$CL$7:$CL$100,0)+6+SUM(IF((E334=$CL$7:$CL$59)=TRUE,1,0))-1))))*$S$3*IF(AND($DV$4=4,F334=0),1.1,1),1/TRANSPOSE(W334-INDIRECT(_xlfn.CONCAT($CI$1,MATCH(D334,$CH$7:$CH$100,0)+6)):INDIRECT(_xlfn.CONCAT($CI$1,MATCH(D334,$CH$7:$CH$100,0)+6+SUM(IF((D334=$CH$7:$CH$59)=TRUE,1,0))-1))*$R$3)),3)=1,1,0)),W334-INDIRECT(_xlfn.CONCAT($CI$1,MATCH(D334,$CH$7:$CH$100,0)+6)):INDIRECT(_xlfn.CONCAT($CI$1,MATCH(D334,$CH$7:$CH$100,0)+6+SUM(IF((D334=$CH$7:$CH$59)=TRUE,1,0))-1))*$R$3))/($S$3*$Q334),1,-1,TRUE)=0,"",_xlfn._xlws.SORT(TRANSPOSE(MMULT(MMULT(_xlfn.MUNIT(X334),IF(ROUND(MMULT(IF(E334=0,IF($DW$4=1,INDIRECT(_xlfn.CONCAT($CY$1,MATCH(F334,$CX$7:$CX$100,0)+6)):INDIRECT(_xlfn.CONCAT($CY$1,MATCH(F334,$CX$7:$CX$100,0)+6+SUM(IF((F334=$CX$7:$CX$59)=TRUE,1,0))-1)),INDIRECT(_xlfn.CONCAT($CQ$1,MATCH(F334,$CP$7:$CP$100,0)+6)):INDIRECT(_xlfn.CONCAT($CQ$1,MATCH(F334,$CP$7:$CP$100,0)+6+SUM(IF((F334=$CP$7:$CP$59)=TRUE,1,0))-1))),IF(OR($DW$4=2,$DW$4=3),INDIRECT(_xlfn.CONCAT($CU$1,MATCH(E334,$CT$7:$CT$100,0)+6)):INDIRECT(_xlfn.CONCAT($CU$1,MATCH(E334,$CT$7:$CT$100,0)+6+SUM(IF((E334=$CT$7:$CT$59)=TRUE,1,0))-1)),INDIRECT(_xlfn.CONCAT($CM$1,MATCH(E334,$CL$7:$CL$100,0)+6)):INDIRECT(_xlfn.CONCAT($CM$1,MATCH(E334,$CL$7:$CL$100,0)+6+SUM(IF((E334=$CL$7:$CL$59)=TRUE,1,0))-1))))*$S$3*IF(AND($DV$4=4,F334=0),1.1,1),1/TRANSPOSE(W334-INDIRECT(_xlfn.CONCAT($CI$1,MATCH(D334,$CH$7:$CH$100,0)+6)):INDIRECT(_xlfn.CONCAT($CI$1,MATCH(D334,$CH$7:$CH$100,0)+6+SUM(IF((D334=$CH$7:$CH$59)=TRUE,1,0))-1))*$R$3)),3)=1,1,0)),W334-INDIRECT(_xlfn.CONCAT($CI$1,MATCH(D334,$CH$7:$CH$100,0)+6)):INDIRECT(_xlfn.CONCAT($CI$1,MATCH(D334,$CH$7:$CH$100,0)+6+SUM(IF((D334=$CH$7:$CH$59)=TRUE,1,0))-1))*$R$3))/($S$3*$Q334),1,-1,TRUE)),1),"")</f>
        <v/>
      </c>
      <c r="AB334" s="65"/>
      <c r="AC334" s="65"/>
      <c r="AD334" s="65"/>
      <c r="AE334" s="65"/>
      <c r="AF334" s="65"/>
      <c r="AG334" s="65"/>
      <c r="AH334" s="65"/>
      <c r="AI334" s="6"/>
      <c r="AJ334" s="28" t="str">
        <f t="shared" ca="1" si="125"/>
        <v/>
      </c>
      <c r="AK334" s="29" t="str">
        <f t="shared" si="126"/>
        <v/>
      </c>
      <c r="AL334" s="29" t="str">
        <f t="shared" si="127"/>
        <v/>
      </c>
      <c r="AM334" s="29" t="str">
        <f t="shared" si="128"/>
        <v/>
      </c>
      <c r="AN334" s="112" t="str">
        <f t="shared" si="129"/>
        <v/>
      </c>
      <c r="AO334" s="28" t="str">
        <f t="shared" ca="1" si="116"/>
        <v/>
      </c>
      <c r="AP334" s="29" t="str">
        <f t="shared" si="117"/>
        <v/>
      </c>
      <c r="AQ334" s="29" t="str">
        <f t="shared" si="118"/>
        <v/>
      </c>
      <c r="AR334" s="29" t="str">
        <f t="shared" si="119"/>
        <v/>
      </c>
      <c r="AS334" s="30" t="str">
        <f t="shared" si="120"/>
        <v/>
      </c>
      <c r="AT334" s="6"/>
      <c r="AU334" s="20"/>
      <c r="AV334" s="20"/>
      <c r="AW334" s="44">
        <f t="shared" si="110"/>
        <v>12</v>
      </c>
      <c r="AX334" s="35" t="e">
        <f t="shared" si="111"/>
        <v>#N/A</v>
      </c>
      <c r="AY334" s="35" t="e" cm="1">
        <f t="array" ref="AY334">_xlfn.XMATCH(1,IF(IF((AU334=$DP$24:$EO$24)=TRUE,1,0)+IF((AV334=$DP$25:$EO$25)=TRUE,1,0)=2,1,0))</f>
        <v>#N/A</v>
      </c>
      <c r="AZ334" s="35" t="str" cm="1">
        <f t="array" aca="1" ref="AZ334:BD334" ca="1">AJ334:AN334</f>
        <v/>
      </c>
      <c r="BA334" s="35" t="str">
        <f ca="1"/>
        <v/>
      </c>
      <c r="BB334" s="35" t="str">
        <f ca="1"/>
        <v/>
      </c>
      <c r="BC334" s="35" t="str">
        <f ca="1"/>
        <v/>
      </c>
      <c r="BD334" s="35" t="str">
        <f ca="1"/>
        <v/>
      </c>
      <c r="BE334" s="35">
        <f t="shared" si="112"/>
        <v>0</v>
      </c>
      <c r="BF334" s="35" t="e" cm="1">
        <f t="array" ref="BF334">IF(AND(BE334=1,AX334&lt;&gt;1),VLOOKUP(E334,변환표준점수!$H$8:$O$60,_xlfn.XMATCH('표점 계산기'!$AU334,변환표준점수!$I$6:$O$6)+1,FALSE),IF(AND($E334=0,$DW$4=1),INDEX($CQ$7:$CQ$73,SUM(IF(AO334=$CY$7:$CY$59,ROW($A$1:$A$50),0))),IF(AND($E334&lt;&gt;0,$DW$4&lt;&gt;1),INDEX($CM$7:$CM$73,SUM(IF(AO334=$CU$7:$CU$59,ROW($A$1:$A$50),0))),AO334:AS334)))</f>
        <v>#N/A</v>
      </c>
      <c r="BG334" s="35"/>
      <c r="BH334" s="35"/>
      <c r="BI334" s="35"/>
      <c r="BJ334" s="35"/>
      <c r="BK334" s="35" t="e">
        <f>VLOOKUP(G334,변환표준점수!$X$8:$AM$16,_xlfn.XMATCH(AU334,변환표준점수!$Y$5:$AM$5)+IF(OR(AW334=6,AW334=7,AW334=10,AW334=11),IF(AX334=1,0,1),0)+1,FALSE)</f>
        <v>#N/A</v>
      </c>
      <c r="BL334" s="35" t="e">
        <f>VLOOKUP(H334,변환표준점수!$AO$8:$BE$16,_xlfn.XMATCH(AU334,변환표준점수!$AP$5:$BE$5)+IF(OR(AW334=3,AW334=6,AW334=8,AW334=9,AW334=10),IF(AX334=1,0,1),0)+1,FALSE)</f>
        <v>#N/A</v>
      </c>
      <c r="BM334" s="35" t="e">
        <f>IF(I334=0,VLOOKUP(K334,변환표준점수!$BU$8:$CF$62,'표점 계산기'!$AW334+1,FALSE),VLOOKUP(I334,변환표준점수!$BH$8:$BS$62,'표점 계산기'!$AW334+1,FALSE))</f>
        <v>#N/A</v>
      </c>
      <c r="BN334" s="35" t="e">
        <f>IF(J334=0,VLOOKUP(L334,변환표준점수!$BU$8:$CF$62,'표점 계산기'!$AW334+1,FALSE),VLOOKUP(J334,변환표준점수!$BH$8:$BS$62,'표점 계산기'!$AW334+1,FALSE))</f>
        <v>#N/A</v>
      </c>
      <c r="BO334" s="35" cm="1">
        <f t="array" ref="BO334">IF(M334=0,0,IF(OR(AW334=3,AW334=4),0,IF(AW334=1,INDEX($DI$7:$DI$15,SUM(IF(M334&lt;$DH$7:$DH$15=TRUE,1,0))+1),VLOOKUP(M334,변환표준점수!$BH$8:$BS$62,'표점 계산기'!AW334+1,FALSE))))</f>
        <v>0</v>
      </c>
      <c r="BP334" s="35" t="e" cm="1">
        <f t="array" ref="BP334">INDEX($DP$24:$EO$31,COLUMN(C329),$AY334)</f>
        <v>#N/A</v>
      </c>
      <c r="BQ334" s="35" t="e" cm="1">
        <f t="array" ref="BQ334">INDEX($DP$24:$EO$31,COLUMN(D329),$AY334)</f>
        <v>#N/A</v>
      </c>
      <c r="BR334" s="35" t="e" cm="1">
        <f t="array" ref="BR334">INDEX($DP$24:$EO$31,COLUMN(E329),$AY334)</f>
        <v>#N/A</v>
      </c>
      <c r="BS334" s="35" t="e" cm="1">
        <f t="array" ref="BS334">INDEX($DP$24:$EO$31,COLUMN(F329),$AY334)</f>
        <v>#N/A</v>
      </c>
      <c r="BT334" s="35" t="e" cm="1">
        <f t="array" ref="BT334">INDEX($DP$24:$EO$31,COLUMN(G329),$AY334)</f>
        <v>#N/A</v>
      </c>
      <c r="BU334" s="35" t="e" cm="1">
        <f t="array" ref="BU334">INDEX($DP$24:$EO$31,COLUMN(H329),$AY334)</f>
        <v>#N/A</v>
      </c>
      <c r="BV334" s="59" t="str" cm="1">
        <f t="array" aca="1" ref="BV334:BZ334" ca="1">IFERROR(ROUND(IF(IFERROR(BF334:BJ334/BF334:BJ334,0)=1,(IFERROR(AZ334:BD334*BP334,0)+IFERROR(BF334:BJ334*BQ334,0)+(SUM(BM334:BO334)-MIN(BM334:BO334))*BR334+BK334*BS334+BL334*BT334)*BU334+BK334*(1-BS334)+BL334*(1-BT334)+IF(AW334=1,BO334,0),""),2),"")</f>
        <v/>
      </c>
      <c r="BW334" s="48" t="str">
        <f ca="1"/>
        <v/>
      </c>
      <c r="BX334" s="48" t="str">
        <f ca="1"/>
        <v/>
      </c>
      <c r="BY334" s="48" t="str">
        <f ca="1"/>
        <v/>
      </c>
      <c r="BZ334" s="60" t="str">
        <f ca="1"/>
        <v/>
      </c>
      <c r="CA334" s="6"/>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6"/>
      <c r="DV334" s="6"/>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row>
    <row r="335" spans="1:162" x14ac:dyDescent="0.3">
      <c r="A335" s="5"/>
      <c r="B335" s="17" t="str">
        <f t="shared" si="114"/>
        <v/>
      </c>
      <c r="C335" s="23"/>
      <c r="D335" s="23"/>
      <c r="E335" s="23"/>
      <c r="F335" s="23"/>
      <c r="G335" s="23"/>
      <c r="H335" s="24"/>
      <c r="I335" s="24"/>
      <c r="J335" s="24"/>
      <c r="K335" s="24"/>
      <c r="L335" s="24"/>
      <c r="M335" s="24"/>
      <c r="N335" s="23"/>
      <c r="O335" s="24"/>
      <c r="P335" s="6"/>
      <c r="Q335" s="65">
        <f t="shared" si="115"/>
        <v>1</v>
      </c>
      <c r="R335" s="6" t="e">
        <f t="shared" si="121"/>
        <v>#N/A</v>
      </c>
      <c r="S335" s="6" t="e">
        <f t="shared" si="122"/>
        <v>#N/A</v>
      </c>
      <c r="T335" s="6" t="e">
        <f t="shared" si="123"/>
        <v>#N/A</v>
      </c>
      <c r="U335" s="6" t="e">
        <f t="shared" si="124"/>
        <v>#N/A</v>
      </c>
      <c r="V335" s="8" cm="1">
        <f t="array" ref="V335">IF(M335=0,0,IF(OR($DV$4=3,$DV$4=4),0,IF($DV$4=1,INDEX($DI$7:$DI$15,SUM(IF(M335&lt;$DH$7:$DH$15=TRUE,1,0))+1),VLOOKUP(M335,$DK$7:$DL$107,2,FALSE))))</f>
        <v>0</v>
      </c>
      <c r="W335" s="6" t="e">
        <f t="shared" si="113"/>
        <v>#N/A</v>
      </c>
      <c r="X335" s="65" cm="1">
        <f t="array" aca="1" ref="X335" ca="1">SUM(IF((IF(E335=0,INDIRECT(_xlfn.CONCAT($CQ$1,MATCH(F335,$CP$7:$CP$100,0)+6)):INDIRECT(_xlfn.CONCAT($CQ$1,MATCH(F335,$CP$7:$CP$100,0)+6+SUM(IF((F335=$CP$7:$CP$59)=TRUE,1,0))-1)),INDIRECT(_xlfn.CONCAT($CM$1,MATCH(E335,$CL$7:$CL$100,0)+6)):INDIRECT(_xlfn.CONCAT($CM$1,MATCH(E335,$CL$7:$CL$100,0)+6+SUM(IF((E335=$CL$7:$CL$59)=TRUE,1,0))-1)))*$S$3*$Q335)=0,0,1))</f>
        <v>2</v>
      </c>
      <c r="Y335" s="65" t="e" cm="1">
        <f t="array" aca="1" ref="Y335" ca="1">SUM(IF((TRANSPOSE(MMULT(MMULT(_xlfn.MUNIT(X335),IF(ROUND(MMULT(IF(E335=0,INDIRECT(_xlfn.CONCAT($CQ$1,MATCH(F335,$CP$7:$CP$100,0)+6)):INDIRECT(_xlfn.CONCAT($CQ$1,MATCH(F335,$CP$7:$CP$100,0)+6+SUM(IF((F335=$CP$7:$CP$59)=TRUE,1,0))-1)),INDIRECT(_xlfn.CONCAT($CM$1,MATCH(E335,$CL$7:$CL$100,0)+6)):INDIRECT(_xlfn.CONCAT($CM$1,MATCH(E335,$CL$7:$CL$100,0)+6+SUM(IF((E335=$CL$7:$CL$59)=TRUE,1,0))-1)))*$S$3*$Q335,1/TRANSPOSE(W335-INDIRECT(_xlfn.CONCAT($CI$1,MATCH(D335,$CH$7:$CH$100,0)+6)):INDIRECT(_xlfn.CONCAT($CI$1,MATCH(D335,$CH$7:$CH$100,0)+6+SUM(IF((D335=$CH$7:$CH$59)=TRUE,1,0))-1))*$R$3)),1)=1,1,0)),W335-INDIRECT(_xlfn.CONCAT($CI$1,MATCH(D335,$CH$7:$CH$100,0)+6)):INDIRECT(_xlfn.CONCAT($CI$1,MATCH(D335,$CH$7:$CH$100,0)+6+SUM(IF((D335=$CH$7:$CH$59)=TRUE,1,0))-1))*$R$3)))=0,0,1))</f>
        <v>#N/A</v>
      </c>
      <c r="Z335" s="65"/>
      <c r="AA335" s="65" t="str" cm="1">
        <f t="array" aca="1" ref="AA335" ca="1">IFERROR(ROUND(IF(_xlfn._xlws.SORT(TRANSPOSE(MMULT(MMULT(_xlfn.MUNIT(X335),IF(ROUND(MMULT(IF(E335=0,IF($DW$4=1,INDIRECT(_xlfn.CONCAT($CY$1,MATCH(F335,$CX$7:$CX$100,0)+6)):INDIRECT(_xlfn.CONCAT($CY$1,MATCH(F335,$CX$7:$CX$100,0)+6+SUM(IF((F335=$CX$7:$CX$59)=TRUE,1,0))-1)),INDIRECT(_xlfn.CONCAT($CQ$1,MATCH(F335,$CP$7:$CP$100,0)+6)):INDIRECT(_xlfn.CONCAT($CQ$1,MATCH(F335,$CP$7:$CP$100,0)+6+SUM(IF((F335=$CP$7:$CP$59)=TRUE,1,0))-1))),IF(OR($DW$4=2,$DW$4=3),INDIRECT(_xlfn.CONCAT($CU$1,MATCH(E335,$CT$7:$CT$100,0)+6)):INDIRECT(_xlfn.CONCAT($CU$1,MATCH(E335,$CT$7:$CT$100,0)+6+SUM(IF((E335=$CT$7:$CT$59)=TRUE,1,0))-1)),INDIRECT(_xlfn.CONCAT($CM$1,MATCH(E335,$CL$7:$CL$100,0)+6)):INDIRECT(_xlfn.CONCAT($CM$1,MATCH(E335,$CL$7:$CL$100,0)+6+SUM(IF((E335=$CL$7:$CL$59)=TRUE,1,0))-1))))*$S$3*IF(AND($DV$4=4,F335=0),1.1,1),1/TRANSPOSE(W335-INDIRECT(_xlfn.CONCAT($CI$1,MATCH(D335,$CH$7:$CH$100,0)+6)):INDIRECT(_xlfn.CONCAT($CI$1,MATCH(D335,$CH$7:$CH$100,0)+6+SUM(IF((D335=$CH$7:$CH$59)=TRUE,1,0))-1))*$R$3)),3)=1,1,0)),W335-INDIRECT(_xlfn.CONCAT($CI$1,MATCH(D335,$CH$7:$CH$100,0)+6)):INDIRECT(_xlfn.CONCAT($CI$1,MATCH(D335,$CH$7:$CH$100,0)+6+SUM(IF((D335=$CH$7:$CH$59)=TRUE,1,0))-1))*$R$3))/($S$3*$Q335),1,-1,TRUE)=0,"",_xlfn._xlws.SORT(TRANSPOSE(MMULT(MMULT(_xlfn.MUNIT(X335),IF(ROUND(MMULT(IF(E335=0,IF($DW$4=1,INDIRECT(_xlfn.CONCAT($CY$1,MATCH(F335,$CX$7:$CX$100,0)+6)):INDIRECT(_xlfn.CONCAT($CY$1,MATCH(F335,$CX$7:$CX$100,0)+6+SUM(IF((F335=$CX$7:$CX$59)=TRUE,1,0))-1)),INDIRECT(_xlfn.CONCAT($CQ$1,MATCH(F335,$CP$7:$CP$100,0)+6)):INDIRECT(_xlfn.CONCAT($CQ$1,MATCH(F335,$CP$7:$CP$100,0)+6+SUM(IF((F335=$CP$7:$CP$59)=TRUE,1,0))-1))),IF(OR($DW$4=2,$DW$4=3),INDIRECT(_xlfn.CONCAT($CU$1,MATCH(E335,$CT$7:$CT$100,0)+6)):INDIRECT(_xlfn.CONCAT($CU$1,MATCH(E335,$CT$7:$CT$100,0)+6+SUM(IF((E335=$CT$7:$CT$59)=TRUE,1,0))-1)),INDIRECT(_xlfn.CONCAT($CM$1,MATCH(E335,$CL$7:$CL$100,0)+6)):INDIRECT(_xlfn.CONCAT($CM$1,MATCH(E335,$CL$7:$CL$100,0)+6+SUM(IF((E335=$CL$7:$CL$59)=TRUE,1,0))-1))))*$S$3*IF(AND($DV$4=4,F335=0),1.1,1),1/TRANSPOSE(W335-INDIRECT(_xlfn.CONCAT($CI$1,MATCH(D335,$CH$7:$CH$100,0)+6)):INDIRECT(_xlfn.CONCAT($CI$1,MATCH(D335,$CH$7:$CH$100,0)+6+SUM(IF((D335=$CH$7:$CH$59)=TRUE,1,0))-1))*$R$3)),3)=1,1,0)),W335-INDIRECT(_xlfn.CONCAT($CI$1,MATCH(D335,$CH$7:$CH$100,0)+6)):INDIRECT(_xlfn.CONCAT($CI$1,MATCH(D335,$CH$7:$CH$100,0)+6+SUM(IF((D335=$CH$7:$CH$59)=TRUE,1,0))-1))*$R$3))/($S$3*$Q335),1,-1,TRUE)),1),"")</f>
        <v/>
      </c>
      <c r="AB335" s="65"/>
      <c r="AC335" s="65"/>
      <c r="AD335" s="65"/>
      <c r="AE335" s="65"/>
      <c r="AF335" s="65"/>
      <c r="AG335" s="65"/>
      <c r="AH335" s="65"/>
      <c r="AI335" s="6"/>
      <c r="AJ335" s="28" t="str">
        <f t="shared" ca="1" si="125"/>
        <v/>
      </c>
      <c r="AK335" s="29" t="str">
        <f t="shared" si="126"/>
        <v/>
      </c>
      <c r="AL335" s="29" t="str">
        <f t="shared" si="127"/>
        <v/>
      </c>
      <c r="AM335" s="29" t="str">
        <f t="shared" si="128"/>
        <v/>
      </c>
      <c r="AN335" s="112" t="str">
        <f t="shared" si="129"/>
        <v/>
      </c>
      <c r="AO335" s="28" t="str">
        <f t="shared" ca="1" si="116"/>
        <v/>
      </c>
      <c r="AP335" s="29" t="str">
        <f t="shared" si="117"/>
        <v/>
      </c>
      <c r="AQ335" s="29" t="str">
        <f t="shared" si="118"/>
        <v/>
      </c>
      <c r="AR335" s="29" t="str">
        <f t="shared" si="119"/>
        <v/>
      </c>
      <c r="AS335" s="30" t="str">
        <f t="shared" si="120"/>
        <v/>
      </c>
      <c r="AT335" s="6"/>
      <c r="AU335" s="20"/>
      <c r="AV335" s="20"/>
      <c r="AW335" s="44">
        <f t="shared" si="110"/>
        <v>12</v>
      </c>
      <c r="AX335" s="35" t="e">
        <f t="shared" si="111"/>
        <v>#N/A</v>
      </c>
      <c r="AY335" s="35" t="e" cm="1">
        <f t="array" ref="AY335">_xlfn.XMATCH(1,IF(IF((AU335=$DP$24:$EO$24)=TRUE,1,0)+IF((AV335=$DP$25:$EO$25)=TRUE,1,0)=2,1,0))</f>
        <v>#N/A</v>
      </c>
      <c r="AZ335" s="35" t="str" cm="1">
        <f t="array" aca="1" ref="AZ335:BD335" ca="1">AJ335:AN335</f>
        <v/>
      </c>
      <c r="BA335" s="35" t="str">
        <f ca="1"/>
        <v/>
      </c>
      <c r="BB335" s="35" t="str">
        <f ca="1"/>
        <v/>
      </c>
      <c r="BC335" s="35" t="str">
        <f ca="1"/>
        <v/>
      </c>
      <c r="BD335" s="35" t="str">
        <f ca="1"/>
        <v/>
      </c>
      <c r="BE335" s="35">
        <f t="shared" si="112"/>
        <v>0</v>
      </c>
      <c r="BF335" s="35" t="e" cm="1">
        <f t="array" ref="BF335">IF(AND(BE335=1,AX335&lt;&gt;1),VLOOKUP(E335,변환표준점수!$H$8:$O$60,_xlfn.XMATCH('표점 계산기'!$AU335,변환표준점수!$I$6:$O$6)+1,FALSE),IF(AND($E335=0,$DW$4=1),INDEX($CQ$7:$CQ$73,SUM(IF(AO335=$CY$7:$CY$59,ROW($A$1:$A$50),0))),IF(AND($E335&lt;&gt;0,$DW$4&lt;&gt;1),INDEX($CM$7:$CM$73,SUM(IF(AO335=$CU$7:$CU$59,ROW($A$1:$A$50),0))),AO335:AS335)))</f>
        <v>#N/A</v>
      </c>
      <c r="BG335" s="35"/>
      <c r="BH335" s="35"/>
      <c r="BI335" s="35"/>
      <c r="BJ335" s="35"/>
      <c r="BK335" s="35" t="e">
        <f>VLOOKUP(G335,변환표준점수!$X$8:$AM$16,_xlfn.XMATCH(AU335,변환표준점수!$Y$5:$AM$5)+IF(OR(AW335=6,AW335=7,AW335=10,AW335=11),IF(AX335=1,0,1),0)+1,FALSE)</f>
        <v>#N/A</v>
      </c>
      <c r="BL335" s="35" t="e">
        <f>VLOOKUP(H335,변환표준점수!$AO$8:$BE$16,_xlfn.XMATCH(AU335,변환표준점수!$AP$5:$BE$5)+IF(OR(AW335=3,AW335=6,AW335=8,AW335=9,AW335=10),IF(AX335=1,0,1),0)+1,FALSE)</f>
        <v>#N/A</v>
      </c>
      <c r="BM335" s="35" t="e">
        <f>IF(I335=0,VLOOKUP(K335,변환표준점수!$BU$8:$CF$62,'표점 계산기'!$AW335+1,FALSE),VLOOKUP(I335,변환표준점수!$BH$8:$BS$62,'표점 계산기'!$AW335+1,FALSE))</f>
        <v>#N/A</v>
      </c>
      <c r="BN335" s="35" t="e">
        <f>IF(J335=0,VLOOKUP(L335,변환표준점수!$BU$8:$CF$62,'표점 계산기'!$AW335+1,FALSE),VLOOKUP(J335,변환표준점수!$BH$8:$BS$62,'표점 계산기'!$AW335+1,FALSE))</f>
        <v>#N/A</v>
      </c>
      <c r="BO335" s="35" cm="1">
        <f t="array" ref="BO335">IF(M335=0,0,IF(OR(AW335=3,AW335=4),0,IF(AW335=1,INDEX($DI$7:$DI$15,SUM(IF(M335&lt;$DH$7:$DH$15=TRUE,1,0))+1),VLOOKUP(M335,변환표준점수!$BH$8:$BS$62,'표점 계산기'!AW335+1,FALSE))))</f>
        <v>0</v>
      </c>
      <c r="BP335" s="35" t="e" cm="1">
        <f t="array" ref="BP335">INDEX($DP$24:$EO$31,COLUMN(C330),$AY335)</f>
        <v>#N/A</v>
      </c>
      <c r="BQ335" s="35" t="e" cm="1">
        <f t="array" ref="BQ335">INDEX($DP$24:$EO$31,COLUMN(D330),$AY335)</f>
        <v>#N/A</v>
      </c>
      <c r="BR335" s="35" t="e" cm="1">
        <f t="array" ref="BR335">INDEX($DP$24:$EO$31,COLUMN(E330),$AY335)</f>
        <v>#N/A</v>
      </c>
      <c r="BS335" s="35" t="e" cm="1">
        <f t="array" ref="BS335">INDEX($DP$24:$EO$31,COLUMN(F330),$AY335)</f>
        <v>#N/A</v>
      </c>
      <c r="BT335" s="35" t="e" cm="1">
        <f t="array" ref="BT335">INDEX($DP$24:$EO$31,COLUMN(G330),$AY335)</f>
        <v>#N/A</v>
      </c>
      <c r="BU335" s="35" t="e" cm="1">
        <f t="array" ref="BU335">INDEX($DP$24:$EO$31,COLUMN(H330),$AY335)</f>
        <v>#N/A</v>
      </c>
      <c r="BV335" s="59" t="str" cm="1">
        <f t="array" aca="1" ref="BV335:BZ335" ca="1">IFERROR(ROUND(IF(IFERROR(BF335:BJ335/BF335:BJ335,0)=1,(IFERROR(AZ335:BD335*BP335,0)+IFERROR(BF335:BJ335*BQ335,0)+(SUM(BM335:BO335)-MIN(BM335:BO335))*BR335+BK335*BS335+BL335*BT335)*BU335+BK335*(1-BS335)+BL335*(1-BT335)+IF(AW335=1,BO335,0),""),2),"")</f>
        <v/>
      </c>
      <c r="BW335" s="48" t="str">
        <f ca="1"/>
        <v/>
      </c>
      <c r="BX335" s="48" t="str">
        <f ca="1"/>
        <v/>
      </c>
      <c r="BY335" s="48" t="str">
        <f ca="1"/>
        <v/>
      </c>
      <c r="BZ335" s="60" t="str">
        <f ca="1"/>
        <v/>
      </c>
      <c r="CA335" s="6"/>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6"/>
      <c r="DV335" s="6"/>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row>
    <row r="336" spans="1:162" x14ac:dyDescent="0.3">
      <c r="A336" s="5"/>
      <c r="B336" s="17" t="str">
        <f t="shared" si="114"/>
        <v/>
      </c>
      <c r="C336" s="23"/>
      <c r="D336" s="23"/>
      <c r="E336" s="23"/>
      <c r="F336" s="23"/>
      <c r="G336" s="23"/>
      <c r="H336" s="24"/>
      <c r="I336" s="24"/>
      <c r="J336" s="24"/>
      <c r="K336" s="24"/>
      <c r="L336" s="24"/>
      <c r="M336" s="24"/>
      <c r="N336" s="23"/>
      <c r="O336" s="24"/>
      <c r="P336" s="6"/>
      <c r="Q336" s="65">
        <f t="shared" si="115"/>
        <v>1</v>
      </c>
      <c r="R336" s="6" t="e">
        <f t="shared" si="121"/>
        <v>#N/A</v>
      </c>
      <c r="S336" s="6" t="e">
        <f t="shared" si="122"/>
        <v>#N/A</v>
      </c>
      <c r="T336" s="6" t="e">
        <f t="shared" si="123"/>
        <v>#N/A</v>
      </c>
      <c r="U336" s="6" t="e">
        <f t="shared" si="124"/>
        <v>#N/A</v>
      </c>
      <c r="V336" s="8" cm="1">
        <f t="array" ref="V336">IF(M336=0,0,IF(OR($DV$4=3,$DV$4=4),0,IF($DV$4=1,INDEX($DI$7:$DI$15,SUM(IF(M336&lt;$DH$7:$DH$15=TRUE,1,0))+1),VLOOKUP(M336,$DK$7:$DL$107,2,FALSE))))</f>
        <v>0</v>
      </c>
      <c r="W336" s="6" t="e">
        <f t="shared" si="113"/>
        <v>#N/A</v>
      </c>
      <c r="X336" s="65" cm="1">
        <f t="array" aca="1" ref="X336" ca="1">SUM(IF((IF(E336=0,INDIRECT(_xlfn.CONCAT($CQ$1,MATCH(F336,$CP$7:$CP$100,0)+6)):INDIRECT(_xlfn.CONCAT($CQ$1,MATCH(F336,$CP$7:$CP$100,0)+6+SUM(IF((F336=$CP$7:$CP$59)=TRUE,1,0))-1)),INDIRECT(_xlfn.CONCAT($CM$1,MATCH(E336,$CL$7:$CL$100,0)+6)):INDIRECT(_xlfn.CONCAT($CM$1,MATCH(E336,$CL$7:$CL$100,0)+6+SUM(IF((E336=$CL$7:$CL$59)=TRUE,1,0))-1)))*$S$3*$Q336)=0,0,1))</f>
        <v>2</v>
      </c>
      <c r="Y336" s="65" t="e" cm="1">
        <f t="array" aca="1" ref="Y336" ca="1">SUM(IF((TRANSPOSE(MMULT(MMULT(_xlfn.MUNIT(X336),IF(ROUND(MMULT(IF(E336=0,INDIRECT(_xlfn.CONCAT($CQ$1,MATCH(F336,$CP$7:$CP$100,0)+6)):INDIRECT(_xlfn.CONCAT($CQ$1,MATCH(F336,$CP$7:$CP$100,0)+6+SUM(IF((F336=$CP$7:$CP$59)=TRUE,1,0))-1)),INDIRECT(_xlfn.CONCAT($CM$1,MATCH(E336,$CL$7:$CL$100,0)+6)):INDIRECT(_xlfn.CONCAT($CM$1,MATCH(E336,$CL$7:$CL$100,0)+6+SUM(IF((E336=$CL$7:$CL$59)=TRUE,1,0))-1)))*$S$3*$Q336,1/TRANSPOSE(W336-INDIRECT(_xlfn.CONCAT($CI$1,MATCH(D336,$CH$7:$CH$100,0)+6)):INDIRECT(_xlfn.CONCAT($CI$1,MATCH(D336,$CH$7:$CH$100,0)+6+SUM(IF((D336=$CH$7:$CH$59)=TRUE,1,0))-1))*$R$3)),1)=1,1,0)),W336-INDIRECT(_xlfn.CONCAT($CI$1,MATCH(D336,$CH$7:$CH$100,0)+6)):INDIRECT(_xlfn.CONCAT($CI$1,MATCH(D336,$CH$7:$CH$100,0)+6+SUM(IF((D336=$CH$7:$CH$59)=TRUE,1,0))-1))*$R$3)))=0,0,1))</f>
        <v>#N/A</v>
      </c>
      <c r="Z336" s="65"/>
      <c r="AA336" s="65" t="str" cm="1">
        <f t="array" aca="1" ref="AA336" ca="1">IFERROR(ROUND(IF(_xlfn._xlws.SORT(TRANSPOSE(MMULT(MMULT(_xlfn.MUNIT(X336),IF(ROUND(MMULT(IF(E336=0,IF($DW$4=1,INDIRECT(_xlfn.CONCAT($CY$1,MATCH(F336,$CX$7:$CX$100,0)+6)):INDIRECT(_xlfn.CONCAT($CY$1,MATCH(F336,$CX$7:$CX$100,0)+6+SUM(IF((F336=$CX$7:$CX$59)=TRUE,1,0))-1)),INDIRECT(_xlfn.CONCAT($CQ$1,MATCH(F336,$CP$7:$CP$100,0)+6)):INDIRECT(_xlfn.CONCAT($CQ$1,MATCH(F336,$CP$7:$CP$100,0)+6+SUM(IF((F336=$CP$7:$CP$59)=TRUE,1,0))-1))),IF(OR($DW$4=2,$DW$4=3),INDIRECT(_xlfn.CONCAT($CU$1,MATCH(E336,$CT$7:$CT$100,0)+6)):INDIRECT(_xlfn.CONCAT($CU$1,MATCH(E336,$CT$7:$CT$100,0)+6+SUM(IF((E336=$CT$7:$CT$59)=TRUE,1,0))-1)),INDIRECT(_xlfn.CONCAT($CM$1,MATCH(E336,$CL$7:$CL$100,0)+6)):INDIRECT(_xlfn.CONCAT($CM$1,MATCH(E336,$CL$7:$CL$100,0)+6+SUM(IF((E336=$CL$7:$CL$59)=TRUE,1,0))-1))))*$S$3*IF(AND($DV$4=4,F336=0),1.1,1),1/TRANSPOSE(W336-INDIRECT(_xlfn.CONCAT($CI$1,MATCH(D336,$CH$7:$CH$100,0)+6)):INDIRECT(_xlfn.CONCAT($CI$1,MATCH(D336,$CH$7:$CH$100,0)+6+SUM(IF((D336=$CH$7:$CH$59)=TRUE,1,0))-1))*$R$3)),3)=1,1,0)),W336-INDIRECT(_xlfn.CONCAT($CI$1,MATCH(D336,$CH$7:$CH$100,0)+6)):INDIRECT(_xlfn.CONCAT($CI$1,MATCH(D336,$CH$7:$CH$100,0)+6+SUM(IF((D336=$CH$7:$CH$59)=TRUE,1,0))-1))*$R$3))/($S$3*$Q336),1,-1,TRUE)=0,"",_xlfn._xlws.SORT(TRANSPOSE(MMULT(MMULT(_xlfn.MUNIT(X336),IF(ROUND(MMULT(IF(E336=0,IF($DW$4=1,INDIRECT(_xlfn.CONCAT($CY$1,MATCH(F336,$CX$7:$CX$100,0)+6)):INDIRECT(_xlfn.CONCAT($CY$1,MATCH(F336,$CX$7:$CX$100,0)+6+SUM(IF((F336=$CX$7:$CX$59)=TRUE,1,0))-1)),INDIRECT(_xlfn.CONCAT($CQ$1,MATCH(F336,$CP$7:$CP$100,0)+6)):INDIRECT(_xlfn.CONCAT($CQ$1,MATCH(F336,$CP$7:$CP$100,0)+6+SUM(IF((F336=$CP$7:$CP$59)=TRUE,1,0))-1))),IF(OR($DW$4=2,$DW$4=3),INDIRECT(_xlfn.CONCAT($CU$1,MATCH(E336,$CT$7:$CT$100,0)+6)):INDIRECT(_xlfn.CONCAT($CU$1,MATCH(E336,$CT$7:$CT$100,0)+6+SUM(IF((E336=$CT$7:$CT$59)=TRUE,1,0))-1)),INDIRECT(_xlfn.CONCAT($CM$1,MATCH(E336,$CL$7:$CL$100,0)+6)):INDIRECT(_xlfn.CONCAT($CM$1,MATCH(E336,$CL$7:$CL$100,0)+6+SUM(IF((E336=$CL$7:$CL$59)=TRUE,1,0))-1))))*$S$3*IF(AND($DV$4=4,F336=0),1.1,1),1/TRANSPOSE(W336-INDIRECT(_xlfn.CONCAT($CI$1,MATCH(D336,$CH$7:$CH$100,0)+6)):INDIRECT(_xlfn.CONCAT($CI$1,MATCH(D336,$CH$7:$CH$100,0)+6+SUM(IF((D336=$CH$7:$CH$59)=TRUE,1,0))-1))*$R$3)),3)=1,1,0)),W336-INDIRECT(_xlfn.CONCAT($CI$1,MATCH(D336,$CH$7:$CH$100,0)+6)):INDIRECT(_xlfn.CONCAT($CI$1,MATCH(D336,$CH$7:$CH$100,0)+6+SUM(IF((D336=$CH$7:$CH$59)=TRUE,1,0))-1))*$R$3))/($S$3*$Q336),1,-1,TRUE)),1),"")</f>
        <v/>
      </c>
      <c r="AB336" s="65"/>
      <c r="AC336" s="65"/>
      <c r="AD336" s="65"/>
      <c r="AE336" s="65"/>
      <c r="AF336" s="65"/>
      <c r="AG336" s="65"/>
      <c r="AH336" s="65"/>
      <c r="AI336" s="6"/>
      <c r="AJ336" s="28" t="str">
        <f t="shared" ca="1" si="125"/>
        <v/>
      </c>
      <c r="AK336" s="29" t="str">
        <f t="shared" si="126"/>
        <v/>
      </c>
      <c r="AL336" s="29" t="str">
        <f t="shared" si="127"/>
        <v/>
      </c>
      <c r="AM336" s="29" t="str">
        <f t="shared" si="128"/>
        <v/>
      </c>
      <c r="AN336" s="112" t="str">
        <f t="shared" si="129"/>
        <v/>
      </c>
      <c r="AO336" s="28" t="str">
        <f t="shared" ca="1" si="116"/>
        <v/>
      </c>
      <c r="AP336" s="29" t="str">
        <f t="shared" si="117"/>
        <v/>
      </c>
      <c r="AQ336" s="29" t="str">
        <f t="shared" si="118"/>
        <v/>
      </c>
      <c r="AR336" s="29" t="str">
        <f t="shared" si="119"/>
        <v/>
      </c>
      <c r="AS336" s="30" t="str">
        <f t="shared" si="120"/>
        <v/>
      </c>
      <c r="AT336" s="6"/>
      <c r="AU336" s="20"/>
      <c r="AV336" s="20"/>
      <c r="AW336" s="44">
        <f t="shared" si="110"/>
        <v>12</v>
      </c>
      <c r="AX336" s="35" t="e">
        <f t="shared" si="111"/>
        <v>#N/A</v>
      </c>
      <c r="AY336" s="35" t="e" cm="1">
        <f t="array" ref="AY336">_xlfn.XMATCH(1,IF(IF((AU336=$DP$24:$EO$24)=TRUE,1,0)+IF((AV336=$DP$25:$EO$25)=TRUE,1,0)=2,1,0))</f>
        <v>#N/A</v>
      </c>
      <c r="AZ336" s="35" t="str" cm="1">
        <f t="array" aca="1" ref="AZ336:BD336" ca="1">AJ336:AN336</f>
        <v/>
      </c>
      <c r="BA336" s="35" t="str">
        <f ca="1"/>
        <v/>
      </c>
      <c r="BB336" s="35" t="str">
        <f ca="1"/>
        <v/>
      </c>
      <c r="BC336" s="35" t="str">
        <f ca="1"/>
        <v/>
      </c>
      <c r="BD336" s="35" t="str">
        <f ca="1"/>
        <v/>
      </c>
      <c r="BE336" s="35">
        <f t="shared" si="112"/>
        <v>0</v>
      </c>
      <c r="BF336" s="35" t="e" cm="1">
        <f t="array" ref="BF336">IF(AND(BE336=1,AX336&lt;&gt;1),VLOOKUP(E336,변환표준점수!$H$8:$O$60,_xlfn.XMATCH('표점 계산기'!$AU336,변환표준점수!$I$6:$O$6)+1,FALSE),IF(AND($E336=0,$DW$4=1),INDEX($CQ$7:$CQ$73,SUM(IF(AO336=$CY$7:$CY$59,ROW($A$1:$A$50),0))),IF(AND($E336&lt;&gt;0,$DW$4&lt;&gt;1),INDEX($CM$7:$CM$73,SUM(IF(AO336=$CU$7:$CU$59,ROW($A$1:$A$50),0))),AO336:AS336)))</f>
        <v>#N/A</v>
      </c>
      <c r="BG336" s="35"/>
      <c r="BH336" s="35"/>
      <c r="BI336" s="35"/>
      <c r="BJ336" s="35"/>
      <c r="BK336" s="35" t="e">
        <f>VLOOKUP(G336,변환표준점수!$X$8:$AM$16,_xlfn.XMATCH(AU336,변환표준점수!$Y$5:$AM$5)+IF(OR(AW336=6,AW336=7,AW336=10,AW336=11),IF(AX336=1,0,1),0)+1,FALSE)</f>
        <v>#N/A</v>
      </c>
      <c r="BL336" s="35" t="e">
        <f>VLOOKUP(H336,변환표준점수!$AO$8:$BE$16,_xlfn.XMATCH(AU336,변환표준점수!$AP$5:$BE$5)+IF(OR(AW336=3,AW336=6,AW336=8,AW336=9,AW336=10),IF(AX336=1,0,1),0)+1,FALSE)</f>
        <v>#N/A</v>
      </c>
      <c r="BM336" s="35" t="e">
        <f>IF(I336=0,VLOOKUP(K336,변환표준점수!$BU$8:$CF$62,'표점 계산기'!$AW336+1,FALSE),VLOOKUP(I336,변환표준점수!$BH$8:$BS$62,'표점 계산기'!$AW336+1,FALSE))</f>
        <v>#N/A</v>
      </c>
      <c r="BN336" s="35" t="e">
        <f>IF(J336=0,VLOOKUP(L336,변환표준점수!$BU$8:$CF$62,'표점 계산기'!$AW336+1,FALSE),VLOOKUP(J336,변환표준점수!$BH$8:$BS$62,'표점 계산기'!$AW336+1,FALSE))</f>
        <v>#N/A</v>
      </c>
      <c r="BO336" s="35" cm="1">
        <f t="array" ref="BO336">IF(M336=0,0,IF(OR(AW336=3,AW336=4),0,IF(AW336=1,INDEX($DI$7:$DI$15,SUM(IF(M336&lt;$DH$7:$DH$15=TRUE,1,0))+1),VLOOKUP(M336,변환표준점수!$BH$8:$BS$62,'표점 계산기'!AW336+1,FALSE))))</f>
        <v>0</v>
      </c>
      <c r="BP336" s="35" t="e" cm="1">
        <f t="array" ref="BP336">INDEX($DP$24:$EO$31,COLUMN(C331),$AY336)</f>
        <v>#N/A</v>
      </c>
      <c r="BQ336" s="35" t="e" cm="1">
        <f t="array" ref="BQ336">INDEX($DP$24:$EO$31,COLUMN(D331),$AY336)</f>
        <v>#N/A</v>
      </c>
      <c r="BR336" s="35" t="e" cm="1">
        <f t="array" ref="BR336">INDEX($DP$24:$EO$31,COLUMN(E331),$AY336)</f>
        <v>#N/A</v>
      </c>
      <c r="BS336" s="35" t="e" cm="1">
        <f t="array" ref="BS336">INDEX($DP$24:$EO$31,COLUMN(F331),$AY336)</f>
        <v>#N/A</v>
      </c>
      <c r="BT336" s="35" t="e" cm="1">
        <f t="array" ref="BT336">INDEX($DP$24:$EO$31,COLUMN(G331),$AY336)</f>
        <v>#N/A</v>
      </c>
      <c r="BU336" s="35" t="e" cm="1">
        <f t="array" ref="BU336">INDEX($DP$24:$EO$31,COLUMN(H331),$AY336)</f>
        <v>#N/A</v>
      </c>
      <c r="BV336" s="59" t="str" cm="1">
        <f t="array" aca="1" ref="BV336:BZ336" ca="1">IFERROR(ROUND(IF(IFERROR(BF336:BJ336/BF336:BJ336,0)=1,(IFERROR(AZ336:BD336*BP336,0)+IFERROR(BF336:BJ336*BQ336,0)+(SUM(BM336:BO336)-MIN(BM336:BO336))*BR336+BK336*BS336+BL336*BT336)*BU336+BK336*(1-BS336)+BL336*(1-BT336)+IF(AW336=1,BO336,0),""),2),"")</f>
        <v/>
      </c>
      <c r="BW336" s="48" t="str">
        <f ca="1"/>
        <v/>
      </c>
      <c r="BX336" s="48" t="str">
        <f ca="1"/>
        <v/>
      </c>
      <c r="BY336" s="48" t="str">
        <f ca="1"/>
        <v/>
      </c>
      <c r="BZ336" s="60" t="str">
        <f ca="1"/>
        <v/>
      </c>
      <c r="CA336" s="6"/>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6"/>
      <c r="DV336" s="6"/>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row>
    <row r="337" spans="1:162" x14ac:dyDescent="0.3">
      <c r="A337" s="5"/>
      <c r="B337" s="17" t="str">
        <f t="shared" si="114"/>
        <v/>
      </c>
      <c r="C337" s="23"/>
      <c r="D337" s="23"/>
      <c r="E337" s="23"/>
      <c r="F337" s="23"/>
      <c r="G337" s="23"/>
      <c r="H337" s="24"/>
      <c r="I337" s="24"/>
      <c r="J337" s="24"/>
      <c r="K337" s="24"/>
      <c r="L337" s="24"/>
      <c r="M337" s="24"/>
      <c r="N337" s="23"/>
      <c r="O337" s="24"/>
      <c r="P337" s="6"/>
      <c r="Q337" s="65">
        <f t="shared" si="115"/>
        <v>1</v>
      </c>
      <c r="R337" s="6" t="e">
        <f t="shared" si="121"/>
        <v>#N/A</v>
      </c>
      <c r="S337" s="6" t="e">
        <f t="shared" si="122"/>
        <v>#N/A</v>
      </c>
      <c r="T337" s="6" t="e">
        <f t="shared" si="123"/>
        <v>#N/A</v>
      </c>
      <c r="U337" s="6" t="e">
        <f t="shared" si="124"/>
        <v>#N/A</v>
      </c>
      <c r="V337" s="8" cm="1">
        <f t="array" ref="V337">IF(M337=0,0,IF(OR($DV$4=3,$DV$4=4),0,IF($DV$4=1,INDEX($DI$7:$DI$15,SUM(IF(M337&lt;$DH$7:$DH$15=TRUE,1,0))+1),VLOOKUP(M337,$DK$7:$DL$107,2,FALSE))))</f>
        <v>0</v>
      </c>
      <c r="W337" s="6" t="e">
        <f t="shared" si="113"/>
        <v>#N/A</v>
      </c>
      <c r="X337" s="65" cm="1">
        <f t="array" aca="1" ref="X337" ca="1">SUM(IF((IF(E337=0,INDIRECT(_xlfn.CONCAT($CQ$1,MATCH(F337,$CP$7:$CP$100,0)+6)):INDIRECT(_xlfn.CONCAT($CQ$1,MATCH(F337,$CP$7:$CP$100,0)+6+SUM(IF((F337=$CP$7:$CP$59)=TRUE,1,0))-1)),INDIRECT(_xlfn.CONCAT($CM$1,MATCH(E337,$CL$7:$CL$100,0)+6)):INDIRECT(_xlfn.CONCAT($CM$1,MATCH(E337,$CL$7:$CL$100,0)+6+SUM(IF((E337=$CL$7:$CL$59)=TRUE,1,0))-1)))*$S$3*$Q337)=0,0,1))</f>
        <v>2</v>
      </c>
      <c r="Y337" s="65" t="e" cm="1">
        <f t="array" aca="1" ref="Y337" ca="1">SUM(IF((TRANSPOSE(MMULT(MMULT(_xlfn.MUNIT(X337),IF(ROUND(MMULT(IF(E337=0,INDIRECT(_xlfn.CONCAT($CQ$1,MATCH(F337,$CP$7:$CP$100,0)+6)):INDIRECT(_xlfn.CONCAT($CQ$1,MATCH(F337,$CP$7:$CP$100,0)+6+SUM(IF((F337=$CP$7:$CP$59)=TRUE,1,0))-1)),INDIRECT(_xlfn.CONCAT($CM$1,MATCH(E337,$CL$7:$CL$100,0)+6)):INDIRECT(_xlfn.CONCAT($CM$1,MATCH(E337,$CL$7:$CL$100,0)+6+SUM(IF((E337=$CL$7:$CL$59)=TRUE,1,0))-1)))*$S$3*$Q337,1/TRANSPOSE(W337-INDIRECT(_xlfn.CONCAT($CI$1,MATCH(D337,$CH$7:$CH$100,0)+6)):INDIRECT(_xlfn.CONCAT($CI$1,MATCH(D337,$CH$7:$CH$100,0)+6+SUM(IF((D337=$CH$7:$CH$59)=TRUE,1,0))-1))*$R$3)),1)=1,1,0)),W337-INDIRECT(_xlfn.CONCAT($CI$1,MATCH(D337,$CH$7:$CH$100,0)+6)):INDIRECT(_xlfn.CONCAT($CI$1,MATCH(D337,$CH$7:$CH$100,0)+6+SUM(IF((D337=$CH$7:$CH$59)=TRUE,1,0))-1))*$R$3)))=0,0,1))</f>
        <v>#N/A</v>
      </c>
      <c r="Z337" s="65"/>
      <c r="AA337" s="65" t="str" cm="1">
        <f t="array" aca="1" ref="AA337" ca="1">IFERROR(ROUND(IF(_xlfn._xlws.SORT(TRANSPOSE(MMULT(MMULT(_xlfn.MUNIT(X337),IF(ROUND(MMULT(IF(E337=0,IF($DW$4=1,INDIRECT(_xlfn.CONCAT($CY$1,MATCH(F337,$CX$7:$CX$100,0)+6)):INDIRECT(_xlfn.CONCAT($CY$1,MATCH(F337,$CX$7:$CX$100,0)+6+SUM(IF((F337=$CX$7:$CX$59)=TRUE,1,0))-1)),INDIRECT(_xlfn.CONCAT($CQ$1,MATCH(F337,$CP$7:$CP$100,0)+6)):INDIRECT(_xlfn.CONCAT($CQ$1,MATCH(F337,$CP$7:$CP$100,0)+6+SUM(IF((F337=$CP$7:$CP$59)=TRUE,1,0))-1))),IF(OR($DW$4=2,$DW$4=3),INDIRECT(_xlfn.CONCAT($CU$1,MATCH(E337,$CT$7:$CT$100,0)+6)):INDIRECT(_xlfn.CONCAT($CU$1,MATCH(E337,$CT$7:$CT$100,0)+6+SUM(IF((E337=$CT$7:$CT$59)=TRUE,1,0))-1)),INDIRECT(_xlfn.CONCAT($CM$1,MATCH(E337,$CL$7:$CL$100,0)+6)):INDIRECT(_xlfn.CONCAT($CM$1,MATCH(E337,$CL$7:$CL$100,0)+6+SUM(IF((E337=$CL$7:$CL$59)=TRUE,1,0))-1))))*$S$3*IF(AND($DV$4=4,F337=0),1.1,1),1/TRANSPOSE(W337-INDIRECT(_xlfn.CONCAT($CI$1,MATCH(D337,$CH$7:$CH$100,0)+6)):INDIRECT(_xlfn.CONCAT($CI$1,MATCH(D337,$CH$7:$CH$100,0)+6+SUM(IF((D337=$CH$7:$CH$59)=TRUE,1,0))-1))*$R$3)),3)=1,1,0)),W337-INDIRECT(_xlfn.CONCAT($CI$1,MATCH(D337,$CH$7:$CH$100,0)+6)):INDIRECT(_xlfn.CONCAT($CI$1,MATCH(D337,$CH$7:$CH$100,0)+6+SUM(IF((D337=$CH$7:$CH$59)=TRUE,1,0))-1))*$R$3))/($S$3*$Q337),1,-1,TRUE)=0,"",_xlfn._xlws.SORT(TRANSPOSE(MMULT(MMULT(_xlfn.MUNIT(X337),IF(ROUND(MMULT(IF(E337=0,IF($DW$4=1,INDIRECT(_xlfn.CONCAT($CY$1,MATCH(F337,$CX$7:$CX$100,0)+6)):INDIRECT(_xlfn.CONCAT($CY$1,MATCH(F337,$CX$7:$CX$100,0)+6+SUM(IF((F337=$CX$7:$CX$59)=TRUE,1,0))-1)),INDIRECT(_xlfn.CONCAT($CQ$1,MATCH(F337,$CP$7:$CP$100,0)+6)):INDIRECT(_xlfn.CONCAT($CQ$1,MATCH(F337,$CP$7:$CP$100,0)+6+SUM(IF((F337=$CP$7:$CP$59)=TRUE,1,0))-1))),IF(OR($DW$4=2,$DW$4=3),INDIRECT(_xlfn.CONCAT($CU$1,MATCH(E337,$CT$7:$CT$100,0)+6)):INDIRECT(_xlfn.CONCAT($CU$1,MATCH(E337,$CT$7:$CT$100,0)+6+SUM(IF((E337=$CT$7:$CT$59)=TRUE,1,0))-1)),INDIRECT(_xlfn.CONCAT($CM$1,MATCH(E337,$CL$7:$CL$100,0)+6)):INDIRECT(_xlfn.CONCAT($CM$1,MATCH(E337,$CL$7:$CL$100,0)+6+SUM(IF((E337=$CL$7:$CL$59)=TRUE,1,0))-1))))*$S$3*IF(AND($DV$4=4,F337=0),1.1,1),1/TRANSPOSE(W337-INDIRECT(_xlfn.CONCAT($CI$1,MATCH(D337,$CH$7:$CH$100,0)+6)):INDIRECT(_xlfn.CONCAT($CI$1,MATCH(D337,$CH$7:$CH$100,0)+6+SUM(IF((D337=$CH$7:$CH$59)=TRUE,1,0))-1))*$R$3)),3)=1,1,0)),W337-INDIRECT(_xlfn.CONCAT($CI$1,MATCH(D337,$CH$7:$CH$100,0)+6)):INDIRECT(_xlfn.CONCAT($CI$1,MATCH(D337,$CH$7:$CH$100,0)+6+SUM(IF((D337=$CH$7:$CH$59)=TRUE,1,0))-1))*$R$3))/($S$3*$Q337),1,-1,TRUE)),1),"")</f>
        <v/>
      </c>
      <c r="AB337" s="65"/>
      <c r="AC337" s="65"/>
      <c r="AD337" s="65"/>
      <c r="AE337" s="65"/>
      <c r="AF337" s="65"/>
      <c r="AG337" s="65"/>
      <c r="AH337" s="65"/>
      <c r="AI337" s="6"/>
      <c r="AJ337" s="28" t="str">
        <f t="shared" ca="1" si="125"/>
        <v/>
      </c>
      <c r="AK337" s="29" t="str">
        <f t="shared" si="126"/>
        <v/>
      </c>
      <c r="AL337" s="29" t="str">
        <f t="shared" si="127"/>
        <v/>
      </c>
      <c r="AM337" s="29" t="str">
        <f t="shared" si="128"/>
        <v/>
      </c>
      <c r="AN337" s="112" t="str">
        <f t="shared" si="129"/>
        <v/>
      </c>
      <c r="AO337" s="28" t="str">
        <f t="shared" ca="1" si="116"/>
        <v/>
      </c>
      <c r="AP337" s="29" t="str">
        <f t="shared" si="117"/>
        <v/>
      </c>
      <c r="AQ337" s="29" t="str">
        <f t="shared" si="118"/>
        <v/>
      </c>
      <c r="AR337" s="29" t="str">
        <f t="shared" si="119"/>
        <v/>
      </c>
      <c r="AS337" s="30" t="str">
        <f t="shared" si="120"/>
        <v/>
      </c>
      <c r="AT337" s="6"/>
      <c r="AU337" s="20"/>
      <c r="AV337" s="20"/>
      <c r="AW337" s="44">
        <f t="shared" si="110"/>
        <v>12</v>
      </c>
      <c r="AX337" s="35" t="e">
        <f t="shared" si="111"/>
        <v>#N/A</v>
      </c>
      <c r="AY337" s="35" t="e" cm="1">
        <f t="array" ref="AY337">_xlfn.XMATCH(1,IF(IF((AU337=$DP$24:$EO$24)=TRUE,1,0)+IF((AV337=$DP$25:$EO$25)=TRUE,1,0)=2,1,0))</f>
        <v>#N/A</v>
      </c>
      <c r="AZ337" s="35" t="str" cm="1">
        <f t="array" aca="1" ref="AZ337:BD337" ca="1">AJ337:AN337</f>
        <v/>
      </c>
      <c r="BA337" s="35" t="str">
        <f ca="1"/>
        <v/>
      </c>
      <c r="BB337" s="35" t="str">
        <f ca="1"/>
        <v/>
      </c>
      <c r="BC337" s="35" t="str">
        <f ca="1"/>
        <v/>
      </c>
      <c r="BD337" s="35" t="str">
        <f ca="1"/>
        <v/>
      </c>
      <c r="BE337" s="35">
        <f t="shared" si="112"/>
        <v>0</v>
      </c>
      <c r="BF337" s="35" t="e" cm="1">
        <f t="array" ref="BF337">IF(AND(BE337=1,AX337&lt;&gt;1),VLOOKUP(E337,변환표준점수!$H$8:$O$60,_xlfn.XMATCH('표점 계산기'!$AU337,변환표준점수!$I$6:$O$6)+1,FALSE),IF(AND($E337=0,$DW$4=1),INDEX($CQ$7:$CQ$73,SUM(IF(AO337=$CY$7:$CY$59,ROW($A$1:$A$50),0))),IF(AND($E337&lt;&gt;0,$DW$4&lt;&gt;1),INDEX($CM$7:$CM$73,SUM(IF(AO337=$CU$7:$CU$59,ROW($A$1:$A$50),0))),AO337:AS337)))</f>
        <v>#N/A</v>
      </c>
      <c r="BG337" s="35"/>
      <c r="BH337" s="35"/>
      <c r="BI337" s="35"/>
      <c r="BJ337" s="35"/>
      <c r="BK337" s="35" t="e">
        <f>VLOOKUP(G337,변환표준점수!$X$8:$AM$16,_xlfn.XMATCH(AU337,변환표준점수!$Y$5:$AM$5)+IF(OR(AW337=6,AW337=7,AW337=10,AW337=11),IF(AX337=1,0,1),0)+1,FALSE)</f>
        <v>#N/A</v>
      </c>
      <c r="BL337" s="35" t="e">
        <f>VLOOKUP(H337,변환표준점수!$AO$8:$BE$16,_xlfn.XMATCH(AU337,변환표준점수!$AP$5:$BE$5)+IF(OR(AW337=3,AW337=6,AW337=8,AW337=9,AW337=10),IF(AX337=1,0,1),0)+1,FALSE)</f>
        <v>#N/A</v>
      </c>
      <c r="BM337" s="35" t="e">
        <f>IF(I337=0,VLOOKUP(K337,변환표준점수!$BU$8:$CF$62,'표점 계산기'!$AW337+1,FALSE),VLOOKUP(I337,변환표준점수!$BH$8:$BS$62,'표점 계산기'!$AW337+1,FALSE))</f>
        <v>#N/A</v>
      </c>
      <c r="BN337" s="35" t="e">
        <f>IF(J337=0,VLOOKUP(L337,변환표준점수!$BU$8:$CF$62,'표점 계산기'!$AW337+1,FALSE),VLOOKUP(J337,변환표준점수!$BH$8:$BS$62,'표점 계산기'!$AW337+1,FALSE))</f>
        <v>#N/A</v>
      </c>
      <c r="BO337" s="35" cm="1">
        <f t="array" ref="BO337">IF(M337=0,0,IF(OR(AW337=3,AW337=4),0,IF(AW337=1,INDEX($DI$7:$DI$15,SUM(IF(M337&lt;$DH$7:$DH$15=TRUE,1,0))+1),VLOOKUP(M337,변환표준점수!$BH$8:$BS$62,'표점 계산기'!AW337+1,FALSE))))</f>
        <v>0</v>
      </c>
      <c r="BP337" s="35" t="e" cm="1">
        <f t="array" ref="BP337">INDEX($DP$24:$EO$31,COLUMN(C332),$AY337)</f>
        <v>#N/A</v>
      </c>
      <c r="BQ337" s="35" t="e" cm="1">
        <f t="array" ref="BQ337">INDEX($DP$24:$EO$31,COLUMN(D332),$AY337)</f>
        <v>#N/A</v>
      </c>
      <c r="BR337" s="35" t="e" cm="1">
        <f t="array" ref="BR337">INDEX($DP$24:$EO$31,COLUMN(E332),$AY337)</f>
        <v>#N/A</v>
      </c>
      <c r="BS337" s="35" t="e" cm="1">
        <f t="array" ref="BS337">INDEX($DP$24:$EO$31,COLUMN(F332),$AY337)</f>
        <v>#N/A</v>
      </c>
      <c r="BT337" s="35" t="e" cm="1">
        <f t="array" ref="BT337">INDEX($DP$24:$EO$31,COLUMN(G332),$AY337)</f>
        <v>#N/A</v>
      </c>
      <c r="BU337" s="35" t="e" cm="1">
        <f t="array" ref="BU337">INDEX($DP$24:$EO$31,COLUMN(H332),$AY337)</f>
        <v>#N/A</v>
      </c>
      <c r="BV337" s="59" t="str" cm="1">
        <f t="array" aca="1" ref="BV337:BZ337" ca="1">IFERROR(ROUND(IF(IFERROR(BF337:BJ337/BF337:BJ337,0)=1,(IFERROR(AZ337:BD337*BP337,0)+IFERROR(BF337:BJ337*BQ337,0)+(SUM(BM337:BO337)-MIN(BM337:BO337))*BR337+BK337*BS337+BL337*BT337)*BU337+BK337*(1-BS337)+BL337*(1-BT337)+IF(AW337=1,BO337,0),""),2),"")</f>
        <v/>
      </c>
      <c r="BW337" s="48" t="str">
        <f ca="1"/>
        <v/>
      </c>
      <c r="BX337" s="48" t="str">
        <f ca="1"/>
        <v/>
      </c>
      <c r="BY337" s="48" t="str">
        <f ca="1"/>
        <v/>
      </c>
      <c r="BZ337" s="60" t="str">
        <f ca="1"/>
        <v/>
      </c>
      <c r="CA337" s="6"/>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6"/>
      <c r="DV337" s="6"/>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row>
    <row r="338" spans="1:162" x14ac:dyDescent="0.3">
      <c r="A338" s="5"/>
      <c r="B338" s="17" t="str">
        <f t="shared" si="114"/>
        <v/>
      </c>
      <c r="C338" s="23"/>
      <c r="D338" s="23"/>
      <c r="E338" s="23"/>
      <c r="F338" s="23"/>
      <c r="G338" s="23"/>
      <c r="H338" s="24"/>
      <c r="I338" s="24"/>
      <c r="J338" s="24"/>
      <c r="K338" s="24"/>
      <c r="L338" s="24"/>
      <c r="M338" s="24"/>
      <c r="N338" s="23"/>
      <c r="O338" s="24"/>
      <c r="P338" s="6"/>
      <c r="Q338" s="65">
        <f t="shared" si="115"/>
        <v>1</v>
      </c>
      <c r="R338" s="6" t="e">
        <f t="shared" si="121"/>
        <v>#N/A</v>
      </c>
      <c r="S338" s="6" t="e">
        <f t="shared" si="122"/>
        <v>#N/A</v>
      </c>
      <c r="T338" s="6" t="e">
        <f t="shared" si="123"/>
        <v>#N/A</v>
      </c>
      <c r="U338" s="6" t="e">
        <f t="shared" si="124"/>
        <v>#N/A</v>
      </c>
      <c r="V338" s="8" cm="1">
        <f t="array" ref="V338">IF(M338=0,0,IF(OR($DV$4=3,$DV$4=4),0,IF($DV$4=1,INDEX($DI$7:$DI$15,SUM(IF(M338&lt;$DH$7:$DH$15=TRUE,1,0))+1),VLOOKUP(M338,$DK$7:$DL$107,2,FALSE))))</f>
        <v>0</v>
      </c>
      <c r="W338" s="6" t="e">
        <f t="shared" si="113"/>
        <v>#N/A</v>
      </c>
      <c r="X338" s="65" cm="1">
        <f t="array" aca="1" ref="X338" ca="1">SUM(IF((IF(E338=0,INDIRECT(_xlfn.CONCAT($CQ$1,MATCH(F338,$CP$7:$CP$100,0)+6)):INDIRECT(_xlfn.CONCAT($CQ$1,MATCH(F338,$CP$7:$CP$100,0)+6+SUM(IF((F338=$CP$7:$CP$59)=TRUE,1,0))-1)),INDIRECT(_xlfn.CONCAT($CM$1,MATCH(E338,$CL$7:$CL$100,0)+6)):INDIRECT(_xlfn.CONCAT($CM$1,MATCH(E338,$CL$7:$CL$100,0)+6+SUM(IF((E338=$CL$7:$CL$59)=TRUE,1,0))-1)))*$S$3*$Q338)=0,0,1))</f>
        <v>2</v>
      </c>
      <c r="Y338" s="65" t="e" cm="1">
        <f t="array" aca="1" ref="Y338" ca="1">SUM(IF((TRANSPOSE(MMULT(MMULT(_xlfn.MUNIT(X338),IF(ROUND(MMULT(IF(E338=0,INDIRECT(_xlfn.CONCAT($CQ$1,MATCH(F338,$CP$7:$CP$100,0)+6)):INDIRECT(_xlfn.CONCAT($CQ$1,MATCH(F338,$CP$7:$CP$100,0)+6+SUM(IF((F338=$CP$7:$CP$59)=TRUE,1,0))-1)),INDIRECT(_xlfn.CONCAT($CM$1,MATCH(E338,$CL$7:$CL$100,0)+6)):INDIRECT(_xlfn.CONCAT($CM$1,MATCH(E338,$CL$7:$CL$100,0)+6+SUM(IF((E338=$CL$7:$CL$59)=TRUE,1,0))-1)))*$S$3*$Q338,1/TRANSPOSE(W338-INDIRECT(_xlfn.CONCAT($CI$1,MATCH(D338,$CH$7:$CH$100,0)+6)):INDIRECT(_xlfn.CONCAT($CI$1,MATCH(D338,$CH$7:$CH$100,0)+6+SUM(IF((D338=$CH$7:$CH$59)=TRUE,1,0))-1))*$R$3)),1)=1,1,0)),W338-INDIRECT(_xlfn.CONCAT($CI$1,MATCH(D338,$CH$7:$CH$100,0)+6)):INDIRECT(_xlfn.CONCAT($CI$1,MATCH(D338,$CH$7:$CH$100,0)+6+SUM(IF((D338=$CH$7:$CH$59)=TRUE,1,0))-1))*$R$3)))=0,0,1))</f>
        <v>#N/A</v>
      </c>
      <c r="Z338" s="65"/>
      <c r="AA338" s="65" t="str" cm="1">
        <f t="array" aca="1" ref="AA338" ca="1">IFERROR(ROUND(IF(_xlfn._xlws.SORT(TRANSPOSE(MMULT(MMULT(_xlfn.MUNIT(X338),IF(ROUND(MMULT(IF(E338=0,IF($DW$4=1,INDIRECT(_xlfn.CONCAT($CY$1,MATCH(F338,$CX$7:$CX$100,0)+6)):INDIRECT(_xlfn.CONCAT($CY$1,MATCH(F338,$CX$7:$CX$100,0)+6+SUM(IF((F338=$CX$7:$CX$59)=TRUE,1,0))-1)),INDIRECT(_xlfn.CONCAT($CQ$1,MATCH(F338,$CP$7:$CP$100,0)+6)):INDIRECT(_xlfn.CONCAT($CQ$1,MATCH(F338,$CP$7:$CP$100,0)+6+SUM(IF((F338=$CP$7:$CP$59)=TRUE,1,0))-1))),IF(OR($DW$4=2,$DW$4=3),INDIRECT(_xlfn.CONCAT($CU$1,MATCH(E338,$CT$7:$CT$100,0)+6)):INDIRECT(_xlfn.CONCAT($CU$1,MATCH(E338,$CT$7:$CT$100,0)+6+SUM(IF((E338=$CT$7:$CT$59)=TRUE,1,0))-1)),INDIRECT(_xlfn.CONCAT($CM$1,MATCH(E338,$CL$7:$CL$100,0)+6)):INDIRECT(_xlfn.CONCAT($CM$1,MATCH(E338,$CL$7:$CL$100,0)+6+SUM(IF((E338=$CL$7:$CL$59)=TRUE,1,0))-1))))*$S$3*IF(AND($DV$4=4,F338=0),1.1,1),1/TRANSPOSE(W338-INDIRECT(_xlfn.CONCAT($CI$1,MATCH(D338,$CH$7:$CH$100,0)+6)):INDIRECT(_xlfn.CONCAT($CI$1,MATCH(D338,$CH$7:$CH$100,0)+6+SUM(IF((D338=$CH$7:$CH$59)=TRUE,1,0))-1))*$R$3)),3)=1,1,0)),W338-INDIRECT(_xlfn.CONCAT($CI$1,MATCH(D338,$CH$7:$CH$100,0)+6)):INDIRECT(_xlfn.CONCAT($CI$1,MATCH(D338,$CH$7:$CH$100,0)+6+SUM(IF((D338=$CH$7:$CH$59)=TRUE,1,0))-1))*$R$3))/($S$3*$Q338),1,-1,TRUE)=0,"",_xlfn._xlws.SORT(TRANSPOSE(MMULT(MMULT(_xlfn.MUNIT(X338),IF(ROUND(MMULT(IF(E338=0,IF($DW$4=1,INDIRECT(_xlfn.CONCAT($CY$1,MATCH(F338,$CX$7:$CX$100,0)+6)):INDIRECT(_xlfn.CONCAT($CY$1,MATCH(F338,$CX$7:$CX$100,0)+6+SUM(IF((F338=$CX$7:$CX$59)=TRUE,1,0))-1)),INDIRECT(_xlfn.CONCAT($CQ$1,MATCH(F338,$CP$7:$CP$100,0)+6)):INDIRECT(_xlfn.CONCAT($CQ$1,MATCH(F338,$CP$7:$CP$100,0)+6+SUM(IF((F338=$CP$7:$CP$59)=TRUE,1,0))-1))),IF(OR($DW$4=2,$DW$4=3),INDIRECT(_xlfn.CONCAT($CU$1,MATCH(E338,$CT$7:$CT$100,0)+6)):INDIRECT(_xlfn.CONCAT($CU$1,MATCH(E338,$CT$7:$CT$100,0)+6+SUM(IF((E338=$CT$7:$CT$59)=TRUE,1,0))-1)),INDIRECT(_xlfn.CONCAT($CM$1,MATCH(E338,$CL$7:$CL$100,0)+6)):INDIRECT(_xlfn.CONCAT($CM$1,MATCH(E338,$CL$7:$CL$100,0)+6+SUM(IF((E338=$CL$7:$CL$59)=TRUE,1,0))-1))))*$S$3*IF(AND($DV$4=4,F338=0),1.1,1),1/TRANSPOSE(W338-INDIRECT(_xlfn.CONCAT($CI$1,MATCH(D338,$CH$7:$CH$100,0)+6)):INDIRECT(_xlfn.CONCAT($CI$1,MATCH(D338,$CH$7:$CH$100,0)+6+SUM(IF((D338=$CH$7:$CH$59)=TRUE,1,0))-1))*$R$3)),3)=1,1,0)),W338-INDIRECT(_xlfn.CONCAT($CI$1,MATCH(D338,$CH$7:$CH$100,0)+6)):INDIRECT(_xlfn.CONCAT($CI$1,MATCH(D338,$CH$7:$CH$100,0)+6+SUM(IF((D338=$CH$7:$CH$59)=TRUE,1,0))-1))*$R$3))/($S$3*$Q338),1,-1,TRUE)),1),"")</f>
        <v/>
      </c>
      <c r="AB338" s="65"/>
      <c r="AC338" s="65"/>
      <c r="AD338" s="65"/>
      <c r="AE338" s="65"/>
      <c r="AF338" s="65"/>
      <c r="AG338" s="65"/>
      <c r="AH338" s="65"/>
      <c r="AI338" s="6"/>
      <c r="AJ338" s="28" t="str">
        <f t="shared" ca="1" si="125"/>
        <v/>
      </c>
      <c r="AK338" s="29" t="str">
        <f t="shared" si="126"/>
        <v/>
      </c>
      <c r="AL338" s="29" t="str">
        <f t="shared" si="127"/>
        <v/>
      </c>
      <c r="AM338" s="29" t="str">
        <f t="shared" si="128"/>
        <v/>
      </c>
      <c r="AN338" s="112" t="str">
        <f t="shared" si="129"/>
        <v/>
      </c>
      <c r="AO338" s="28" t="str">
        <f t="shared" ca="1" si="116"/>
        <v/>
      </c>
      <c r="AP338" s="29" t="str">
        <f t="shared" si="117"/>
        <v/>
      </c>
      <c r="AQ338" s="29" t="str">
        <f t="shared" si="118"/>
        <v/>
      </c>
      <c r="AR338" s="29" t="str">
        <f t="shared" si="119"/>
        <v/>
      </c>
      <c r="AS338" s="30" t="str">
        <f t="shared" si="120"/>
        <v/>
      </c>
      <c r="AT338" s="6"/>
      <c r="AU338" s="20"/>
      <c r="AV338" s="20"/>
      <c r="AW338" s="44">
        <f t="shared" si="110"/>
        <v>12</v>
      </c>
      <c r="AX338" s="35" t="e">
        <f t="shared" si="111"/>
        <v>#N/A</v>
      </c>
      <c r="AY338" s="35" t="e" cm="1">
        <f t="array" ref="AY338">_xlfn.XMATCH(1,IF(IF((AU338=$DP$24:$EO$24)=TRUE,1,0)+IF((AV338=$DP$25:$EO$25)=TRUE,1,0)=2,1,0))</f>
        <v>#N/A</v>
      </c>
      <c r="AZ338" s="35" t="str" cm="1">
        <f t="array" aca="1" ref="AZ338:BD338" ca="1">AJ338:AN338</f>
        <v/>
      </c>
      <c r="BA338" s="35" t="str">
        <f ca="1"/>
        <v/>
      </c>
      <c r="BB338" s="35" t="str">
        <f ca="1"/>
        <v/>
      </c>
      <c r="BC338" s="35" t="str">
        <f ca="1"/>
        <v/>
      </c>
      <c r="BD338" s="35" t="str">
        <f ca="1"/>
        <v/>
      </c>
      <c r="BE338" s="35">
        <f t="shared" si="112"/>
        <v>0</v>
      </c>
      <c r="BF338" s="35" t="e" cm="1">
        <f t="array" ref="BF338">IF(AND(BE338=1,AX338&lt;&gt;1),VLOOKUP(E338,변환표준점수!$H$8:$O$60,_xlfn.XMATCH('표점 계산기'!$AU338,변환표준점수!$I$6:$O$6)+1,FALSE),IF(AND($E338=0,$DW$4=1),INDEX($CQ$7:$CQ$73,SUM(IF(AO338=$CY$7:$CY$59,ROW($A$1:$A$50),0))),IF(AND($E338&lt;&gt;0,$DW$4&lt;&gt;1),INDEX($CM$7:$CM$73,SUM(IF(AO338=$CU$7:$CU$59,ROW($A$1:$A$50),0))),AO338:AS338)))</f>
        <v>#N/A</v>
      </c>
      <c r="BG338" s="35"/>
      <c r="BH338" s="35"/>
      <c r="BI338" s="35"/>
      <c r="BJ338" s="35"/>
      <c r="BK338" s="35" t="e">
        <f>VLOOKUP(G338,변환표준점수!$X$8:$AM$16,_xlfn.XMATCH(AU338,변환표준점수!$Y$5:$AM$5)+IF(OR(AW338=6,AW338=7,AW338=10,AW338=11),IF(AX338=1,0,1),0)+1,FALSE)</f>
        <v>#N/A</v>
      </c>
      <c r="BL338" s="35" t="e">
        <f>VLOOKUP(H338,변환표준점수!$AO$8:$BE$16,_xlfn.XMATCH(AU338,변환표준점수!$AP$5:$BE$5)+IF(OR(AW338=3,AW338=6,AW338=8,AW338=9,AW338=10),IF(AX338=1,0,1),0)+1,FALSE)</f>
        <v>#N/A</v>
      </c>
      <c r="BM338" s="35" t="e">
        <f>IF(I338=0,VLOOKUP(K338,변환표준점수!$BU$8:$CF$62,'표점 계산기'!$AW338+1,FALSE),VLOOKUP(I338,변환표준점수!$BH$8:$BS$62,'표점 계산기'!$AW338+1,FALSE))</f>
        <v>#N/A</v>
      </c>
      <c r="BN338" s="35" t="e">
        <f>IF(J338=0,VLOOKUP(L338,변환표준점수!$BU$8:$CF$62,'표점 계산기'!$AW338+1,FALSE),VLOOKUP(J338,변환표준점수!$BH$8:$BS$62,'표점 계산기'!$AW338+1,FALSE))</f>
        <v>#N/A</v>
      </c>
      <c r="BO338" s="35" cm="1">
        <f t="array" ref="BO338">IF(M338=0,0,IF(OR(AW338=3,AW338=4),0,IF(AW338=1,INDEX($DI$7:$DI$15,SUM(IF(M338&lt;$DH$7:$DH$15=TRUE,1,0))+1),VLOOKUP(M338,변환표준점수!$BH$8:$BS$62,'표점 계산기'!AW338+1,FALSE))))</f>
        <v>0</v>
      </c>
      <c r="BP338" s="35" t="e" cm="1">
        <f t="array" ref="BP338">INDEX($DP$24:$EO$31,COLUMN(C333),$AY338)</f>
        <v>#N/A</v>
      </c>
      <c r="BQ338" s="35" t="e" cm="1">
        <f t="array" ref="BQ338">INDEX($DP$24:$EO$31,COLUMN(D333),$AY338)</f>
        <v>#N/A</v>
      </c>
      <c r="BR338" s="35" t="e" cm="1">
        <f t="array" ref="BR338">INDEX($DP$24:$EO$31,COLUMN(E333),$AY338)</f>
        <v>#N/A</v>
      </c>
      <c r="BS338" s="35" t="e" cm="1">
        <f t="array" ref="BS338">INDEX($DP$24:$EO$31,COLUMN(F333),$AY338)</f>
        <v>#N/A</v>
      </c>
      <c r="BT338" s="35" t="e" cm="1">
        <f t="array" ref="BT338">INDEX($DP$24:$EO$31,COLUMN(G333),$AY338)</f>
        <v>#N/A</v>
      </c>
      <c r="BU338" s="35" t="e" cm="1">
        <f t="array" ref="BU338">INDEX($DP$24:$EO$31,COLUMN(H333),$AY338)</f>
        <v>#N/A</v>
      </c>
      <c r="BV338" s="59" t="str" cm="1">
        <f t="array" aca="1" ref="BV338:BZ338" ca="1">IFERROR(ROUND(IF(IFERROR(BF338:BJ338/BF338:BJ338,0)=1,(IFERROR(AZ338:BD338*BP338,0)+IFERROR(BF338:BJ338*BQ338,0)+(SUM(BM338:BO338)-MIN(BM338:BO338))*BR338+BK338*BS338+BL338*BT338)*BU338+BK338*(1-BS338)+BL338*(1-BT338)+IF(AW338=1,BO338,0),""),2),"")</f>
        <v/>
      </c>
      <c r="BW338" s="48" t="str">
        <f ca="1"/>
        <v/>
      </c>
      <c r="BX338" s="48" t="str">
        <f ca="1"/>
        <v/>
      </c>
      <c r="BY338" s="48" t="str">
        <f ca="1"/>
        <v/>
      </c>
      <c r="BZ338" s="60" t="str">
        <f ca="1"/>
        <v/>
      </c>
      <c r="CA338" s="6"/>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6"/>
      <c r="DV338" s="6"/>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row>
    <row r="339" spans="1:162" x14ac:dyDescent="0.3">
      <c r="A339" s="5"/>
      <c r="B339" s="17" t="str">
        <f t="shared" si="114"/>
        <v/>
      </c>
      <c r="C339" s="23"/>
      <c r="D339" s="23"/>
      <c r="E339" s="23"/>
      <c r="F339" s="23"/>
      <c r="G339" s="23"/>
      <c r="H339" s="24"/>
      <c r="I339" s="24"/>
      <c r="J339" s="24"/>
      <c r="K339" s="24"/>
      <c r="L339" s="24"/>
      <c r="M339" s="24"/>
      <c r="N339" s="23"/>
      <c r="O339" s="24"/>
      <c r="P339" s="6"/>
      <c r="Q339" s="65">
        <f t="shared" si="115"/>
        <v>1</v>
      </c>
      <c r="R339" s="6" t="e">
        <f t="shared" si="121"/>
        <v>#N/A</v>
      </c>
      <c r="S339" s="6" t="e">
        <f t="shared" si="122"/>
        <v>#N/A</v>
      </c>
      <c r="T339" s="6" t="e">
        <f t="shared" si="123"/>
        <v>#N/A</v>
      </c>
      <c r="U339" s="6" t="e">
        <f t="shared" si="124"/>
        <v>#N/A</v>
      </c>
      <c r="V339" s="8" cm="1">
        <f t="array" ref="V339">IF(M339=0,0,IF(OR($DV$4=3,$DV$4=4),0,IF($DV$4=1,INDEX($DI$7:$DI$15,SUM(IF(M339&lt;$DH$7:$DH$15=TRUE,1,0))+1),VLOOKUP(M339,$DK$7:$DL$107,2,FALSE))))</f>
        <v>0</v>
      </c>
      <c r="W339" s="6" t="e">
        <f t="shared" si="113"/>
        <v>#N/A</v>
      </c>
      <c r="X339" s="65" cm="1">
        <f t="array" aca="1" ref="X339" ca="1">SUM(IF((IF(E339=0,INDIRECT(_xlfn.CONCAT($CQ$1,MATCH(F339,$CP$7:$CP$100,0)+6)):INDIRECT(_xlfn.CONCAT($CQ$1,MATCH(F339,$CP$7:$CP$100,0)+6+SUM(IF((F339=$CP$7:$CP$59)=TRUE,1,0))-1)),INDIRECT(_xlfn.CONCAT($CM$1,MATCH(E339,$CL$7:$CL$100,0)+6)):INDIRECT(_xlfn.CONCAT($CM$1,MATCH(E339,$CL$7:$CL$100,0)+6+SUM(IF((E339=$CL$7:$CL$59)=TRUE,1,0))-1)))*$S$3*$Q339)=0,0,1))</f>
        <v>2</v>
      </c>
      <c r="Y339" s="65" t="e" cm="1">
        <f t="array" aca="1" ref="Y339" ca="1">SUM(IF((TRANSPOSE(MMULT(MMULT(_xlfn.MUNIT(X339),IF(ROUND(MMULT(IF(E339=0,INDIRECT(_xlfn.CONCAT($CQ$1,MATCH(F339,$CP$7:$CP$100,0)+6)):INDIRECT(_xlfn.CONCAT($CQ$1,MATCH(F339,$CP$7:$CP$100,0)+6+SUM(IF((F339=$CP$7:$CP$59)=TRUE,1,0))-1)),INDIRECT(_xlfn.CONCAT($CM$1,MATCH(E339,$CL$7:$CL$100,0)+6)):INDIRECT(_xlfn.CONCAT($CM$1,MATCH(E339,$CL$7:$CL$100,0)+6+SUM(IF((E339=$CL$7:$CL$59)=TRUE,1,0))-1)))*$S$3*$Q339,1/TRANSPOSE(W339-INDIRECT(_xlfn.CONCAT($CI$1,MATCH(D339,$CH$7:$CH$100,0)+6)):INDIRECT(_xlfn.CONCAT($CI$1,MATCH(D339,$CH$7:$CH$100,0)+6+SUM(IF((D339=$CH$7:$CH$59)=TRUE,1,0))-1))*$R$3)),1)=1,1,0)),W339-INDIRECT(_xlfn.CONCAT($CI$1,MATCH(D339,$CH$7:$CH$100,0)+6)):INDIRECT(_xlfn.CONCAT($CI$1,MATCH(D339,$CH$7:$CH$100,0)+6+SUM(IF((D339=$CH$7:$CH$59)=TRUE,1,0))-1))*$R$3)))=0,0,1))</f>
        <v>#N/A</v>
      </c>
      <c r="Z339" s="65"/>
      <c r="AA339" s="65" t="str" cm="1">
        <f t="array" aca="1" ref="AA339" ca="1">IFERROR(ROUND(IF(_xlfn._xlws.SORT(TRANSPOSE(MMULT(MMULT(_xlfn.MUNIT(X339),IF(ROUND(MMULT(IF(E339=0,IF($DW$4=1,INDIRECT(_xlfn.CONCAT($CY$1,MATCH(F339,$CX$7:$CX$100,0)+6)):INDIRECT(_xlfn.CONCAT($CY$1,MATCH(F339,$CX$7:$CX$100,0)+6+SUM(IF((F339=$CX$7:$CX$59)=TRUE,1,0))-1)),INDIRECT(_xlfn.CONCAT($CQ$1,MATCH(F339,$CP$7:$CP$100,0)+6)):INDIRECT(_xlfn.CONCAT($CQ$1,MATCH(F339,$CP$7:$CP$100,0)+6+SUM(IF((F339=$CP$7:$CP$59)=TRUE,1,0))-1))),IF(OR($DW$4=2,$DW$4=3),INDIRECT(_xlfn.CONCAT($CU$1,MATCH(E339,$CT$7:$CT$100,0)+6)):INDIRECT(_xlfn.CONCAT($CU$1,MATCH(E339,$CT$7:$CT$100,0)+6+SUM(IF((E339=$CT$7:$CT$59)=TRUE,1,0))-1)),INDIRECT(_xlfn.CONCAT($CM$1,MATCH(E339,$CL$7:$CL$100,0)+6)):INDIRECT(_xlfn.CONCAT($CM$1,MATCH(E339,$CL$7:$CL$100,0)+6+SUM(IF((E339=$CL$7:$CL$59)=TRUE,1,0))-1))))*$S$3*IF(AND($DV$4=4,F339=0),1.1,1),1/TRANSPOSE(W339-INDIRECT(_xlfn.CONCAT($CI$1,MATCH(D339,$CH$7:$CH$100,0)+6)):INDIRECT(_xlfn.CONCAT($CI$1,MATCH(D339,$CH$7:$CH$100,0)+6+SUM(IF((D339=$CH$7:$CH$59)=TRUE,1,0))-1))*$R$3)),3)=1,1,0)),W339-INDIRECT(_xlfn.CONCAT($CI$1,MATCH(D339,$CH$7:$CH$100,0)+6)):INDIRECT(_xlfn.CONCAT($CI$1,MATCH(D339,$CH$7:$CH$100,0)+6+SUM(IF((D339=$CH$7:$CH$59)=TRUE,1,0))-1))*$R$3))/($S$3*$Q339),1,-1,TRUE)=0,"",_xlfn._xlws.SORT(TRANSPOSE(MMULT(MMULT(_xlfn.MUNIT(X339),IF(ROUND(MMULT(IF(E339=0,IF($DW$4=1,INDIRECT(_xlfn.CONCAT($CY$1,MATCH(F339,$CX$7:$CX$100,0)+6)):INDIRECT(_xlfn.CONCAT($CY$1,MATCH(F339,$CX$7:$CX$100,0)+6+SUM(IF((F339=$CX$7:$CX$59)=TRUE,1,0))-1)),INDIRECT(_xlfn.CONCAT($CQ$1,MATCH(F339,$CP$7:$CP$100,0)+6)):INDIRECT(_xlfn.CONCAT($CQ$1,MATCH(F339,$CP$7:$CP$100,0)+6+SUM(IF((F339=$CP$7:$CP$59)=TRUE,1,0))-1))),IF(OR($DW$4=2,$DW$4=3),INDIRECT(_xlfn.CONCAT($CU$1,MATCH(E339,$CT$7:$CT$100,0)+6)):INDIRECT(_xlfn.CONCAT($CU$1,MATCH(E339,$CT$7:$CT$100,0)+6+SUM(IF((E339=$CT$7:$CT$59)=TRUE,1,0))-1)),INDIRECT(_xlfn.CONCAT($CM$1,MATCH(E339,$CL$7:$CL$100,0)+6)):INDIRECT(_xlfn.CONCAT($CM$1,MATCH(E339,$CL$7:$CL$100,0)+6+SUM(IF((E339=$CL$7:$CL$59)=TRUE,1,0))-1))))*$S$3*IF(AND($DV$4=4,F339=0),1.1,1),1/TRANSPOSE(W339-INDIRECT(_xlfn.CONCAT($CI$1,MATCH(D339,$CH$7:$CH$100,0)+6)):INDIRECT(_xlfn.CONCAT($CI$1,MATCH(D339,$CH$7:$CH$100,0)+6+SUM(IF((D339=$CH$7:$CH$59)=TRUE,1,0))-1))*$R$3)),3)=1,1,0)),W339-INDIRECT(_xlfn.CONCAT($CI$1,MATCH(D339,$CH$7:$CH$100,0)+6)):INDIRECT(_xlfn.CONCAT($CI$1,MATCH(D339,$CH$7:$CH$100,0)+6+SUM(IF((D339=$CH$7:$CH$59)=TRUE,1,0))-1))*$R$3))/($S$3*$Q339),1,-1,TRUE)),1),"")</f>
        <v/>
      </c>
      <c r="AB339" s="65"/>
      <c r="AC339" s="65"/>
      <c r="AD339" s="65"/>
      <c r="AE339" s="65"/>
      <c r="AF339" s="65"/>
      <c r="AG339" s="65"/>
      <c r="AH339" s="65"/>
      <c r="AI339" s="6"/>
      <c r="AJ339" s="28" t="str">
        <f t="shared" ca="1" si="125"/>
        <v/>
      </c>
      <c r="AK339" s="29" t="str">
        <f t="shared" si="126"/>
        <v/>
      </c>
      <c r="AL339" s="29" t="str">
        <f t="shared" si="127"/>
        <v/>
      </c>
      <c r="AM339" s="29" t="str">
        <f t="shared" si="128"/>
        <v/>
      </c>
      <c r="AN339" s="112" t="str">
        <f t="shared" si="129"/>
        <v/>
      </c>
      <c r="AO339" s="28" t="str">
        <f t="shared" ca="1" si="116"/>
        <v/>
      </c>
      <c r="AP339" s="29" t="str">
        <f t="shared" si="117"/>
        <v/>
      </c>
      <c r="AQ339" s="29" t="str">
        <f t="shared" si="118"/>
        <v/>
      </c>
      <c r="AR339" s="29" t="str">
        <f t="shared" si="119"/>
        <v/>
      </c>
      <c r="AS339" s="30" t="str">
        <f t="shared" si="120"/>
        <v/>
      </c>
      <c r="AT339" s="6"/>
      <c r="AU339" s="20"/>
      <c r="AV339" s="20"/>
      <c r="AW339" s="44">
        <f t="shared" si="110"/>
        <v>12</v>
      </c>
      <c r="AX339" s="35" t="e">
        <f t="shared" si="111"/>
        <v>#N/A</v>
      </c>
      <c r="AY339" s="35" t="e" cm="1">
        <f t="array" ref="AY339">_xlfn.XMATCH(1,IF(IF((AU339=$DP$24:$EO$24)=TRUE,1,0)+IF((AV339=$DP$25:$EO$25)=TRUE,1,0)=2,1,0))</f>
        <v>#N/A</v>
      </c>
      <c r="AZ339" s="35" t="str" cm="1">
        <f t="array" aca="1" ref="AZ339:BD339" ca="1">AJ339:AN339</f>
        <v/>
      </c>
      <c r="BA339" s="35" t="str">
        <f ca="1"/>
        <v/>
      </c>
      <c r="BB339" s="35" t="str">
        <f ca="1"/>
        <v/>
      </c>
      <c r="BC339" s="35" t="str">
        <f ca="1"/>
        <v/>
      </c>
      <c r="BD339" s="35" t="str">
        <f ca="1"/>
        <v/>
      </c>
      <c r="BE339" s="35">
        <f t="shared" si="112"/>
        <v>0</v>
      </c>
      <c r="BF339" s="35" t="e" cm="1">
        <f t="array" ref="BF339">IF(AND(BE339=1,AX339&lt;&gt;1),VLOOKUP(E339,변환표준점수!$H$8:$O$60,_xlfn.XMATCH('표점 계산기'!$AU339,변환표준점수!$I$6:$O$6)+1,FALSE),IF(AND($E339=0,$DW$4=1),INDEX($CQ$7:$CQ$73,SUM(IF(AO339=$CY$7:$CY$59,ROW($A$1:$A$50),0))),IF(AND($E339&lt;&gt;0,$DW$4&lt;&gt;1),INDEX($CM$7:$CM$73,SUM(IF(AO339=$CU$7:$CU$59,ROW($A$1:$A$50),0))),AO339:AS339)))</f>
        <v>#N/A</v>
      </c>
      <c r="BG339" s="35"/>
      <c r="BH339" s="35"/>
      <c r="BI339" s="35"/>
      <c r="BJ339" s="35"/>
      <c r="BK339" s="35" t="e">
        <f>VLOOKUP(G339,변환표준점수!$X$8:$AM$16,_xlfn.XMATCH(AU339,변환표준점수!$Y$5:$AM$5)+IF(OR(AW339=6,AW339=7,AW339=10,AW339=11),IF(AX339=1,0,1),0)+1,FALSE)</f>
        <v>#N/A</v>
      </c>
      <c r="BL339" s="35" t="e">
        <f>VLOOKUP(H339,변환표준점수!$AO$8:$BE$16,_xlfn.XMATCH(AU339,변환표준점수!$AP$5:$BE$5)+IF(OR(AW339=3,AW339=6,AW339=8,AW339=9,AW339=10),IF(AX339=1,0,1),0)+1,FALSE)</f>
        <v>#N/A</v>
      </c>
      <c r="BM339" s="35" t="e">
        <f>IF(I339=0,VLOOKUP(K339,변환표준점수!$BU$8:$CF$62,'표점 계산기'!$AW339+1,FALSE),VLOOKUP(I339,변환표준점수!$BH$8:$BS$62,'표점 계산기'!$AW339+1,FALSE))</f>
        <v>#N/A</v>
      </c>
      <c r="BN339" s="35" t="e">
        <f>IF(J339=0,VLOOKUP(L339,변환표준점수!$BU$8:$CF$62,'표점 계산기'!$AW339+1,FALSE),VLOOKUP(J339,변환표준점수!$BH$8:$BS$62,'표점 계산기'!$AW339+1,FALSE))</f>
        <v>#N/A</v>
      </c>
      <c r="BO339" s="35" cm="1">
        <f t="array" ref="BO339">IF(M339=0,0,IF(OR(AW339=3,AW339=4),0,IF(AW339=1,INDEX($DI$7:$DI$15,SUM(IF(M339&lt;$DH$7:$DH$15=TRUE,1,0))+1),VLOOKUP(M339,변환표준점수!$BH$8:$BS$62,'표점 계산기'!AW339+1,FALSE))))</f>
        <v>0</v>
      </c>
      <c r="BP339" s="35" t="e" cm="1">
        <f t="array" ref="BP339">INDEX($DP$24:$EO$31,COLUMN(C334),$AY339)</f>
        <v>#N/A</v>
      </c>
      <c r="BQ339" s="35" t="e" cm="1">
        <f t="array" ref="BQ339">INDEX($DP$24:$EO$31,COLUMN(D334),$AY339)</f>
        <v>#N/A</v>
      </c>
      <c r="BR339" s="35" t="e" cm="1">
        <f t="array" ref="BR339">INDEX($DP$24:$EO$31,COLUMN(E334),$AY339)</f>
        <v>#N/A</v>
      </c>
      <c r="BS339" s="35" t="e" cm="1">
        <f t="array" ref="BS339">INDEX($DP$24:$EO$31,COLUMN(F334),$AY339)</f>
        <v>#N/A</v>
      </c>
      <c r="BT339" s="35" t="e" cm="1">
        <f t="array" ref="BT339">INDEX($DP$24:$EO$31,COLUMN(G334),$AY339)</f>
        <v>#N/A</v>
      </c>
      <c r="BU339" s="35" t="e" cm="1">
        <f t="array" ref="BU339">INDEX($DP$24:$EO$31,COLUMN(H334),$AY339)</f>
        <v>#N/A</v>
      </c>
      <c r="BV339" s="59" t="str" cm="1">
        <f t="array" aca="1" ref="BV339:BZ339" ca="1">IFERROR(ROUND(IF(IFERROR(BF339:BJ339/BF339:BJ339,0)=1,(IFERROR(AZ339:BD339*BP339,0)+IFERROR(BF339:BJ339*BQ339,0)+(SUM(BM339:BO339)-MIN(BM339:BO339))*BR339+BK339*BS339+BL339*BT339)*BU339+BK339*(1-BS339)+BL339*(1-BT339)+IF(AW339=1,BO339,0),""),2),"")</f>
        <v/>
      </c>
      <c r="BW339" s="48" t="str">
        <f ca="1"/>
        <v/>
      </c>
      <c r="BX339" s="48" t="str">
        <f ca="1"/>
        <v/>
      </c>
      <c r="BY339" s="48" t="str">
        <f ca="1"/>
        <v/>
      </c>
      <c r="BZ339" s="60" t="str">
        <f ca="1"/>
        <v/>
      </c>
      <c r="CA339" s="6"/>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6"/>
      <c r="DV339" s="6"/>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row>
    <row r="340" spans="1:162" x14ac:dyDescent="0.3">
      <c r="A340" s="5"/>
      <c r="B340" s="17" t="str">
        <f t="shared" si="114"/>
        <v/>
      </c>
      <c r="C340" s="23"/>
      <c r="D340" s="23"/>
      <c r="E340" s="23"/>
      <c r="F340" s="23"/>
      <c r="G340" s="23"/>
      <c r="H340" s="24"/>
      <c r="I340" s="24"/>
      <c r="J340" s="24"/>
      <c r="K340" s="24"/>
      <c r="L340" s="24"/>
      <c r="M340" s="24"/>
      <c r="N340" s="23"/>
      <c r="O340" s="24"/>
      <c r="P340" s="6"/>
      <c r="Q340" s="65">
        <f t="shared" si="115"/>
        <v>1</v>
      </c>
      <c r="R340" s="6" t="e">
        <f t="shared" si="121"/>
        <v>#N/A</v>
      </c>
      <c r="S340" s="6" t="e">
        <f t="shared" si="122"/>
        <v>#N/A</v>
      </c>
      <c r="T340" s="6" t="e">
        <f t="shared" si="123"/>
        <v>#N/A</v>
      </c>
      <c r="U340" s="6" t="e">
        <f t="shared" si="124"/>
        <v>#N/A</v>
      </c>
      <c r="V340" s="8" cm="1">
        <f t="array" ref="V340">IF(M340=0,0,IF(OR($DV$4=3,$DV$4=4),0,IF($DV$4=1,INDEX($DI$7:$DI$15,SUM(IF(M340&lt;$DH$7:$DH$15=TRUE,1,0))+1),VLOOKUP(M340,$DK$7:$DL$107,2,FALSE))))</f>
        <v>0</v>
      </c>
      <c r="W340" s="6" t="e">
        <f t="shared" si="113"/>
        <v>#N/A</v>
      </c>
      <c r="X340" s="65" cm="1">
        <f t="array" aca="1" ref="X340" ca="1">SUM(IF((IF(E340=0,INDIRECT(_xlfn.CONCAT($CQ$1,MATCH(F340,$CP$7:$CP$100,0)+6)):INDIRECT(_xlfn.CONCAT($CQ$1,MATCH(F340,$CP$7:$CP$100,0)+6+SUM(IF((F340=$CP$7:$CP$59)=TRUE,1,0))-1)),INDIRECT(_xlfn.CONCAT($CM$1,MATCH(E340,$CL$7:$CL$100,0)+6)):INDIRECT(_xlfn.CONCAT($CM$1,MATCH(E340,$CL$7:$CL$100,0)+6+SUM(IF((E340=$CL$7:$CL$59)=TRUE,1,0))-1)))*$S$3*$Q340)=0,0,1))</f>
        <v>2</v>
      </c>
      <c r="Y340" s="65" t="e" cm="1">
        <f t="array" aca="1" ref="Y340" ca="1">SUM(IF((TRANSPOSE(MMULT(MMULT(_xlfn.MUNIT(X340),IF(ROUND(MMULT(IF(E340=0,INDIRECT(_xlfn.CONCAT($CQ$1,MATCH(F340,$CP$7:$CP$100,0)+6)):INDIRECT(_xlfn.CONCAT($CQ$1,MATCH(F340,$CP$7:$CP$100,0)+6+SUM(IF((F340=$CP$7:$CP$59)=TRUE,1,0))-1)),INDIRECT(_xlfn.CONCAT($CM$1,MATCH(E340,$CL$7:$CL$100,0)+6)):INDIRECT(_xlfn.CONCAT($CM$1,MATCH(E340,$CL$7:$CL$100,0)+6+SUM(IF((E340=$CL$7:$CL$59)=TRUE,1,0))-1)))*$S$3*$Q340,1/TRANSPOSE(W340-INDIRECT(_xlfn.CONCAT($CI$1,MATCH(D340,$CH$7:$CH$100,0)+6)):INDIRECT(_xlfn.CONCAT($CI$1,MATCH(D340,$CH$7:$CH$100,0)+6+SUM(IF((D340=$CH$7:$CH$59)=TRUE,1,0))-1))*$R$3)),1)=1,1,0)),W340-INDIRECT(_xlfn.CONCAT($CI$1,MATCH(D340,$CH$7:$CH$100,0)+6)):INDIRECT(_xlfn.CONCAT($CI$1,MATCH(D340,$CH$7:$CH$100,0)+6+SUM(IF((D340=$CH$7:$CH$59)=TRUE,1,0))-1))*$R$3)))=0,0,1))</f>
        <v>#N/A</v>
      </c>
      <c r="Z340" s="65"/>
      <c r="AA340" s="65" t="str" cm="1">
        <f t="array" aca="1" ref="AA340" ca="1">IFERROR(ROUND(IF(_xlfn._xlws.SORT(TRANSPOSE(MMULT(MMULT(_xlfn.MUNIT(X340),IF(ROUND(MMULT(IF(E340=0,IF($DW$4=1,INDIRECT(_xlfn.CONCAT($CY$1,MATCH(F340,$CX$7:$CX$100,0)+6)):INDIRECT(_xlfn.CONCAT($CY$1,MATCH(F340,$CX$7:$CX$100,0)+6+SUM(IF((F340=$CX$7:$CX$59)=TRUE,1,0))-1)),INDIRECT(_xlfn.CONCAT($CQ$1,MATCH(F340,$CP$7:$CP$100,0)+6)):INDIRECT(_xlfn.CONCAT($CQ$1,MATCH(F340,$CP$7:$CP$100,0)+6+SUM(IF((F340=$CP$7:$CP$59)=TRUE,1,0))-1))),IF(OR($DW$4=2,$DW$4=3),INDIRECT(_xlfn.CONCAT($CU$1,MATCH(E340,$CT$7:$CT$100,0)+6)):INDIRECT(_xlfn.CONCAT($CU$1,MATCH(E340,$CT$7:$CT$100,0)+6+SUM(IF((E340=$CT$7:$CT$59)=TRUE,1,0))-1)),INDIRECT(_xlfn.CONCAT($CM$1,MATCH(E340,$CL$7:$CL$100,0)+6)):INDIRECT(_xlfn.CONCAT($CM$1,MATCH(E340,$CL$7:$CL$100,0)+6+SUM(IF((E340=$CL$7:$CL$59)=TRUE,1,0))-1))))*$S$3*IF(AND($DV$4=4,F340=0),1.1,1),1/TRANSPOSE(W340-INDIRECT(_xlfn.CONCAT($CI$1,MATCH(D340,$CH$7:$CH$100,0)+6)):INDIRECT(_xlfn.CONCAT($CI$1,MATCH(D340,$CH$7:$CH$100,0)+6+SUM(IF((D340=$CH$7:$CH$59)=TRUE,1,0))-1))*$R$3)),3)=1,1,0)),W340-INDIRECT(_xlfn.CONCAT($CI$1,MATCH(D340,$CH$7:$CH$100,0)+6)):INDIRECT(_xlfn.CONCAT($CI$1,MATCH(D340,$CH$7:$CH$100,0)+6+SUM(IF((D340=$CH$7:$CH$59)=TRUE,1,0))-1))*$R$3))/($S$3*$Q340),1,-1,TRUE)=0,"",_xlfn._xlws.SORT(TRANSPOSE(MMULT(MMULT(_xlfn.MUNIT(X340),IF(ROUND(MMULT(IF(E340=0,IF($DW$4=1,INDIRECT(_xlfn.CONCAT($CY$1,MATCH(F340,$CX$7:$CX$100,0)+6)):INDIRECT(_xlfn.CONCAT($CY$1,MATCH(F340,$CX$7:$CX$100,0)+6+SUM(IF((F340=$CX$7:$CX$59)=TRUE,1,0))-1)),INDIRECT(_xlfn.CONCAT($CQ$1,MATCH(F340,$CP$7:$CP$100,0)+6)):INDIRECT(_xlfn.CONCAT($CQ$1,MATCH(F340,$CP$7:$CP$100,0)+6+SUM(IF((F340=$CP$7:$CP$59)=TRUE,1,0))-1))),IF(OR($DW$4=2,$DW$4=3),INDIRECT(_xlfn.CONCAT($CU$1,MATCH(E340,$CT$7:$CT$100,0)+6)):INDIRECT(_xlfn.CONCAT($CU$1,MATCH(E340,$CT$7:$CT$100,0)+6+SUM(IF((E340=$CT$7:$CT$59)=TRUE,1,0))-1)),INDIRECT(_xlfn.CONCAT($CM$1,MATCH(E340,$CL$7:$CL$100,0)+6)):INDIRECT(_xlfn.CONCAT($CM$1,MATCH(E340,$CL$7:$CL$100,0)+6+SUM(IF((E340=$CL$7:$CL$59)=TRUE,1,0))-1))))*$S$3*IF(AND($DV$4=4,F340=0),1.1,1),1/TRANSPOSE(W340-INDIRECT(_xlfn.CONCAT($CI$1,MATCH(D340,$CH$7:$CH$100,0)+6)):INDIRECT(_xlfn.CONCAT($CI$1,MATCH(D340,$CH$7:$CH$100,0)+6+SUM(IF((D340=$CH$7:$CH$59)=TRUE,1,0))-1))*$R$3)),3)=1,1,0)),W340-INDIRECT(_xlfn.CONCAT($CI$1,MATCH(D340,$CH$7:$CH$100,0)+6)):INDIRECT(_xlfn.CONCAT($CI$1,MATCH(D340,$CH$7:$CH$100,0)+6+SUM(IF((D340=$CH$7:$CH$59)=TRUE,1,0))-1))*$R$3))/($S$3*$Q340),1,-1,TRUE)),1),"")</f>
        <v/>
      </c>
      <c r="AB340" s="65"/>
      <c r="AC340" s="65"/>
      <c r="AD340" s="65"/>
      <c r="AE340" s="65"/>
      <c r="AF340" s="65"/>
      <c r="AG340" s="65"/>
      <c r="AH340" s="65"/>
      <c r="AI340" s="6"/>
      <c r="AJ340" s="28" t="str">
        <f t="shared" ca="1" si="125"/>
        <v/>
      </c>
      <c r="AK340" s="29" t="str">
        <f t="shared" si="126"/>
        <v/>
      </c>
      <c r="AL340" s="29" t="str">
        <f t="shared" si="127"/>
        <v/>
      </c>
      <c r="AM340" s="29" t="str">
        <f t="shared" si="128"/>
        <v/>
      </c>
      <c r="AN340" s="112" t="str">
        <f t="shared" si="129"/>
        <v/>
      </c>
      <c r="AO340" s="28" t="str">
        <f t="shared" ca="1" si="116"/>
        <v/>
      </c>
      <c r="AP340" s="29" t="str">
        <f t="shared" si="117"/>
        <v/>
      </c>
      <c r="AQ340" s="29" t="str">
        <f t="shared" si="118"/>
        <v/>
      </c>
      <c r="AR340" s="29" t="str">
        <f t="shared" si="119"/>
        <v/>
      </c>
      <c r="AS340" s="30" t="str">
        <f t="shared" si="120"/>
        <v/>
      </c>
      <c r="AT340" s="6"/>
      <c r="AU340" s="20"/>
      <c r="AV340" s="20"/>
      <c r="AW340" s="44">
        <f t="shared" si="110"/>
        <v>12</v>
      </c>
      <c r="AX340" s="35" t="e">
        <f t="shared" si="111"/>
        <v>#N/A</v>
      </c>
      <c r="AY340" s="35" t="e" cm="1">
        <f t="array" ref="AY340">_xlfn.XMATCH(1,IF(IF((AU340=$DP$24:$EO$24)=TRUE,1,0)+IF((AV340=$DP$25:$EO$25)=TRUE,1,0)=2,1,0))</f>
        <v>#N/A</v>
      </c>
      <c r="AZ340" s="35" t="str" cm="1">
        <f t="array" aca="1" ref="AZ340:BD340" ca="1">AJ340:AN340</f>
        <v/>
      </c>
      <c r="BA340" s="35" t="str">
        <f ca="1"/>
        <v/>
      </c>
      <c r="BB340" s="35" t="str">
        <f ca="1"/>
        <v/>
      </c>
      <c r="BC340" s="35" t="str">
        <f ca="1"/>
        <v/>
      </c>
      <c r="BD340" s="35" t="str">
        <f ca="1"/>
        <v/>
      </c>
      <c r="BE340" s="35">
        <f t="shared" si="112"/>
        <v>0</v>
      </c>
      <c r="BF340" s="35" t="e" cm="1">
        <f t="array" ref="BF340">IF(AND(BE340=1,AX340&lt;&gt;1),VLOOKUP(E340,변환표준점수!$H$8:$O$60,_xlfn.XMATCH('표점 계산기'!$AU340,변환표준점수!$I$6:$O$6)+1,FALSE),IF(AND($E340=0,$DW$4=1),INDEX($CQ$7:$CQ$73,SUM(IF(AO340=$CY$7:$CY$59,ROW($A$1:$A$50),0))),IF(AND($E340&lt;&gt;0,$DW$4&lt;&gt;1),INDEX($CM$7:$CM$73,SUM(IF(AO340=$CU$7:$CU$59,ROW($A$1:$A$50),0))),AO340:AS340)))</f>
        <v>#N/A</v>
      </c>
      <c r="BG340" s="35"/>
      <c r="BH340" s="35"/>
      <c r="BI340" s="35"/>
      <c r="BJ340" s="35"/>
      <c r="BK340" s="35" t="e">
        <f>VLOOKUP(G340,변환표준점수!$X$8:$AM$16,_xlfn.XMATCH(AU340,변환표준점수!$Y$5:$AM$5)+IF(OR(AW340=6,AW340=7,AW340=10,AW340=11),IF(AX340=1,0,1),0)+1,FALSE)</f>
        <v>#N/A</v>
      </c>
      <c r="BL340" s="35" t="e">
        <f>VLOOKUP(H340,변환표준점수!$AO$8:$BE$16,_xlfn.XMATCH(AU340,변환표준점수!$AP$5:$BE$5)+IF(OR(AW340=3,AW340=6,AW340=8,AW340=9,AW340=10),IF(AX340=1,0,1),0)+1,FALSE)</f>
        <v>#N/A</v>
      </c>
      <c r="BM340" s="35" t="e">
        <f>IF(I340=0,VLOOKUP(K340,변환표준점수!$BU$8:$CF$62,'표점 계산기'!$AW340+1,FALSE),VLOOKUP(I340,변환표준점수!$BH$8:$BS$62,'표점 계산기'!$AW340+1,FALSE))</f>
        <v>#N/A</v>
      </c>
      <c r="BN340" s="35" t="e">
        <f>IF(J340=0,VLOOKUP(L340,변환표준점수!$BU$8:$CF$62,'표점 계산기'!$AW340+1,FALSE),VLOOKUP(J340,변환표준점수!$BH$8:$BS$62,'표점 계산기'!$AW340+1,FALSE))</f>
        <v>#N/A</v>
      </c>
      <c r="BO340" s="35" cm="1">
        <f t="array" ref="BO340">IF(M340=0,0,IF(OR(AW340=3,AW340=4),0,IF(AW340=1,INDEX($DI$7:$DI$15,SUM(IF(M340&lt;$DH$7:$DH$15=TRUE,1,0))+1),VLOOKUP(M340,변환표준점수!$BH$8:$BS$62,'표점 계산기'!AW340+1,FALSE))))</f>
        <v>0</v>
      </c>
      <c r="BP340" s="35" t="e" cm="1">
        <f t="array" ref="BP340">INDEX($DP$24:$EO$31,COLUMN(C335),$AY340)</f>
        <v>#N/A</v>
      </c>
      <c r="BQ340" s="35" t="e" cm="1">
        <f t="array" ref="BQ340">INDEX($DP$24:$EO$31,COLUMN(D335),$AY340)</f>
        <v>#N/A</v>
      </c>
      <c r="BR340" s="35" t="e" cm="1">
        <f t="array" ref="BR340">INDEX($DP$24:$EO$31,COLUMN(E335),$AY340)</f>
        <v>#N/A</v>
      </c>
      <c r="BS340" s="35" t="e" cm="1">
        <f t="array" ref="BS340">INDEX($DP$24:$EO$31,COLUMN(F335),$AY340)</f>
        <v>#N/A</v>
      </c>
      <c r="BT340" s="35" t="e" cm="1">
        <f t="array" ref="BT340">INDEX($DP$24:$EO$31,COLUMN(G335),$AY340)</f>
        <v>#N/A</v>
      </c>
      <c r="BU340" s="35" t="e" cm="1">
        <f t="array" ref="BU340">INDEX($DP$24:$EO$31,COLUMN(H335),$AY340)</f>
        <v>#N/A</v>
      </c>
      <c r="BV340" s="59" t="str" cm="1">
        <f t="array" aca="1" ref="BV340:BZ340" ca="1">IFERROR(ROUND(IF(IFERROR(BF340:BJ340/BF340:BJ340,0)=1,(IFERROR(AZ340:BD340*BP340,0)+IFERROR(BF340:BJ340*BQ340,0)+(SUM(BM340:BO340)-MIN(BM340:BO340))*BR340+BK340*BS340+BL340*BT340)*BU340+BK340*(1-BS340)+BL340*(1-BT340)+IF(AW340=1,BO340,0),""),2),"")</f>
        <v/>
      </c>
      <c r="BW340" s="48" t="str">
        <f ca="1"/>
        <v/>
      </c>
      <c r="BX340" s="48" t="str">
        <f ca="1"/>
        <v/>
      </c>
      <c r="BY340" s="48" t="str">
        <f ca="1"/>
        <v/>
      </c>
      <c r="BZ340" s="60" t="str">
        <f ca="1"/>
        <v/>
      </c>
      <c r="CA340" s="6"/>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6"/>
      <c r="DV340" s="6"/>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row>
    <row r="341" spans="1:162" x14ac:dyDescent="0.3">
      <c r="A341" s="5"/>
      <c r="B341" s="17" t="str">
        <f t="shared" si="114"/>
        <v/>
      </c>
      <c r="C341" s="23"/>
      <c r="D341" s="23"/>
      <c r="E341" s="23"/>
      <c r="F341" s="23"/>
      <c r="G341" s="23"/>
      <c r="H341" s="24"/>
      <c r="I341" s="24"/>
      <c r="J341" s="24"/>
      <c r="K341" s="24"/>
      <c r="L341" s="24"/>
      <c r="M341" s="24"/>
      <c r="N341" s="23"/>
      <c r="O341" s="24"/>
      <c r="P341" s="6"/>
      <c r="Q341" s="65">
        <f t="shared" si="115"/>
        <v>1</v>
      </c>
      <c r="R341" s="6" t="e">
        <f t="shared" si="121"/>
        <v>#N/A</v>
      </c>
      <c r="S341" s="6" t="e">
        <f t="shared" si="122"/>
        <v>#N/A</v>
      </c>
      <c r="T341" s="6" t="e">
        <f t="shared" si="123"/>
        <v>#N/A</v>
      </c>
      <c r="U341" s="6" t="e">
        <f t="shared" si="124"/>
        <v>#N/A</v>
      </c>
      <c r="V341" s="8" cm="1">
        <f t="array" ref="V341">IF(M341=0,0,IF(OR($DV$4=3,$DV$4=4),0,IF($DV$4=1,INDEX($DI$7:$DI$15,SUM(IF(M341&lt;$DH$7:$DH$15=TRUE,1,0))+1),VLOOKUP(M341,$DK$7:$DL$107,2,FALSE))))</f>
        <v>0</v>
      </c>
      <c r="W341" s="6" t="e">
        <f t="shared" si="113"/>
        <v>#N/A</v>
      </c>
      <c r="X341" s="65" cm="1">
        <f t="array" aca="1" ref="X341" ca="1">SUM(IF((IF(E341=0,INDIRECT(_xlfn.CONCAT($CQ$1,MATCH(F341,$CP$7:$CP$100,0)+6)):INDIRECT(_xlfn.CONCAT($CQ$1,MATCH(F341,$CP$7:$CP$100,0)+6+SUM(IF((F341=$CP$7:$CP$59)=TRUE,1,0))-1)),INDIRECT(_xlfn.CONCAT($CM$1,MATCH(E341,$CL$7:$CL$100,0)+6)):INDIRECT(_xlfn.CONCAT($CM$1,MATCH(E341,$CL$7:$CL$100,0)+6+SUM(IF((E341=$CL$7:$CL$59)=TRUE,1,0))-1)))*$S$3*$Q341)=0,0,1))</f>
        <v>2</v>
      </c>
      <c r="Y341" s="65" t="e" cm="1">
        <f t="array" aca="1" ref="Y341" ca="1">SUM(IF((TRANSPOSE(MMULT(MMULT(_xlfn.MUNIT(X341),IF(ROUND(MMULT(IF(E341=0,INDIRECT(_xlfn.CONCAT($CQ$1,MATCH(F341,$CP$7:$CP$100,0)+6)):INDIRECT(_xlfn.CONCAT($CQ$1,MATCH(F341,$CP$7:$CP$100,0)+6+SUM(IF((F341=$CP$7:$CP$59)=TRUE,1,0))-1)),INDIRECT(_xlfn.CONCAT($CM$1,MATCH(E341,$CL$7:$CL$100,0)+6)):INDIRECT(_xlfn.CONCAT($CM$1,MATCH(E341,$CL$7:$CL$100,0)+6+SUM(IF((E341=$CL$7:$CL$59)=TRUE,1,0))-1)))*$S$3*$Q341,1/TRANSPOSE(W341-INDIRECT(_xlfn.CONCAT($CI$1,MATCH(D341,$CH$7:$CH$100,0)+6)):INDIRECT(_xlfn.CONCAT($CI$1,MATCH(D341,$CH$7:$CH$100,0)+6+SUM(IF((D341=$CH$7:$CH$59)=TRUE,1,0))-1))*$R$3)),1)=1,1,0)),W341-INDIRECT(_xlfn.CONCAT($CI$1,MATCH(D341,$CH$7:$CH$100,0)+6)):INDIRECT(_xlfn.CONCAT($CI$1,MATCH(D341,$CH$7:$CH$100,0)+6+SUM(IF((D341=$CH$7:$CH$59)=TRUE,1,0))-1))*$R$3)))=0,0,1))</f>
        <v>#N/A</v>
      </c>
      <c r="Z341" s="65"/>
      <c r="AA341" s="65" t="str" cm="1">
        <f t="array" aca="1" ref="AA341" ca="1">IFERROR(ROUND(IF(_xlfn._xlws.SORT(TRANSPOSE(MMULT(MMULT(_xlfn.MUNIT(X341),IF(ROUND(MMULT(IF(E341=0,IF($DW$4=1,INDIRECT(_xlfn.CONCAT($CY$1,MATCH(F341,$CX$7:$CX$100,0)+6)):INDIRECT(_xlfn.CONCAT($CY$1,MATCH(F341,$CX$7:$CX$100,0)+6+SUM(IF((F341=$CX$7:$CX$59)=TRUE,1,0))-1)),INDIRECT(_xlfn.CONCAT($CQ$1,MATCH(F341,$CP$7:$CP$100,0)+6)):INDIRECT(_xlfn.CONCAT($CQ$1,MATCH(F341,$CP$7:$CP$100,0)+6+SUM(IF((F341=$CP$7:$CP$59)=TRUE,1,0))-1))),IF(OR($DW$4=2,$DW$4=3),INDIRECT(_xlfn.CONCAT($CU$1,MATCH(E341,$CT$7:$CT$100,0)+6)):INDIRECT(_xlfn.CONCAT($CU$1,MATCH(E341,$CT$7:$CT$100,0)+6+SUM(IF((E341=$CT$7:$CT$59)=TRUE,1,0))-1)),INDIRECT(_xlfn.CONCAT($CM$1,MATCH(E341,$CL$7:$CL$100,0)+6)):INDIRECT(_xlfn.CONCAT($CM$1,MATCH(E341,$CL$7:$CL$100,0)+6+SUM(IF((E341=$CL$7:$CL$59)=TRUE,1,0))-1))))*$S$3*IF(AND($DV$4=4,F341=0),1.1,1),1/TRANSPOSE(W341-INDIRECT(_xlfn.CONCAT($CI$1,MATCH(D341,$CH$7:$CH$100,0)+6)):INDIRECT(_xlfn.CONCAT($CI$1,MATCH(D341,$CH$7:$CH$100,0)+6+SUM(IF((D341=$CH$7:$CH$59)=TRUE,1,0))-1))*$R$3)),3)=1,1,0)),W341-INDIRECT(_xlfn.CONCAT($CI$1,MATCH(D341,$CH$7:$CH$100,0)+6)):INDIRECT(_xlfn.CONCAT($CI$1,MATCH(D341,$CH$7:$CH$100,0)+6+SUM(IF((D341=$CH$7:$CH$59)=TRUE,1,0))-1))*$R$3))/($S$3*$Q341),1,-1,TRUE)=0,"",_xlfn._xlws.SORT(TRANSPOSE(MMULT(MMULT(_xlfn.MUNIT(X341),IF(ROUND(MMULT(IF(E341=0,IF($DW$4=1,INDIRECT(_xlfn.CONCAT($CY$1,MATCH(F341,$CX$7:$CX$100,0)+6)):INDIRECT(_xlfn.CONCAT($CY$1,MATCH(F341,$CX$7:$CX$100,0)+6+SUM(IF((F341=$CX$7:$CX$59)=TRUE,1,0))-1)),INDIRECT(_xlfn.CONCAT($CQ$1,MATCH(F341,$CP$7:$CP$100,0)+6)):INDIRECT(_xlfn.CONCAT($CQ$1,MATCH(F341,$CP$7:$CP$100,0)+6+SUM(IF((F341=$CP$7:$CP$59)=TRUE,1,0))-1))),IF(OR($DW$4=2,$DW$4=3),INDIRECT(_xlfn.CONCAT($CU$1,MATCH(E341,$CT$7:$CT$100,0)+6)):INDIRECT(_xlfn.CONCAT($CU$1,MATCH(E341,$CT$7:$CT$100,0)+6+SUM(IF((E341=$CT$7:$CT$59)=TRUE,1,0))-1)),INDIRECT(_xlfn.CONCAT($CM$1,MATCH(E341,$CL$7:$CL$100,0)+6)):INDIRECT(_xlfn.CONCAT($CM$1,MATCH(E341,$CL$7:$CL$100,0)+6+SUM(IF((E341=$CL$7:$CL$59)=TRUE,1,0))-1))))*$S$3*IF(AND($DV$4=4,F341=0),1.1,1),1/TRANSPOSE(W341-INDIRECT(_xlfn.CONCAT($CI$1,MATCH(D341,$CH$7:$CH$100,0)+6)):INDIRECT(_xlfn.CONCAT($CI$1,MATCH(D341,$CH$7:$CH$100,0)+6+SUM(IF((D341=$CH$7:$CH$59)=TRUE,1,0))-1))*$R$3)),3)=1,1,0)),W341-INDIRECT(_xlfn.CONCAT($CI$1,MATCH(D341,$CH$7:$CH$100,0)+6)):INDIRECT(_xlfn.CONCAT($CI$1,MATCH(D341,$CH$7:$CH$100,0)+6+SUM(IF((D341=$CH$7:$CH$59)=TRUE,1,0))-1))*$R$3))/($S$3*$Q341),1,-1,TRUE)),1),"")</f>
        <v/>
      </c>
      <c r="AB341" s="65"/>
      <c r="AC341" s="65"/>
      <c r="AD341" s="65"/>
      <c r="AE341" s="65"/>
      <c r="AF341" s="65"/>
      <c r="AG341" s="65"/>
      <c r="AH341" s="65"/>
      <c r="AI341" s="6"/>
      <c r="AJ341" s="28" t="str">
        <f t="shared" ca="1" si="125"/>
        <v/>
      </c>
      <c r="AK341" s="29" t="str">
        <f t="shared" si="126"/>
        <v/>
      </c>
      <c r="AL341" s="29" t="str">
        <f t="shared" si="127"/>
        <v/>
      </c>
      <c r="AM341" s="29" t="str">
        <f t="shared" si="128"/>
        <v/>
      </c>
      <c r="AN341" s="112" t="str">
        <f t="shared" si="129"/>
        <v/>
      </c>
      <c r="AO341" s="28" t="str">
        <f t="shared" ca="1" si="116"/>
        <v/>
      </c>
      <c r="AP341" s="29" t="str">
        <f t="shared" si="117"/>
        <v/>
      </c>
      <c r="AQ341" s="29" t="str">
        <f t="shared" si="118"/>
        <v/>
      </c>
      <c r="AR341" s="29" t="str">
        <f t="shared" si="119"/>
        <v/>
      </c>
      <c r="AS341" s="30" t="str">
        <f t="shared" si="120"/>
        <v/>
      </c>
      <c r="AT341" s="6"/>
      <c r="AU341" s="20"/>
      <c r="AV341" s="20"/>
      <c r="AW341" s="44">
        <f t="shared" si="110"/>
        <v>12</v>
      </c>
      <c r="AX341" s="35" t="e">
        <f t="shared" si="111"/>
        <v>#N/A</v>
      </c>
      <c r="AY341" s="35" t="e" cm="1">
        <f t="array" ref="AY341">_xlfn.XMATCH(1,IF(IF((AU341=$DP$24:$EO$24)=TRUE,1,0)+IF((AV341=$DP$25:$EO$25)=TRUE,1,0)=2,1,0))</f>
        <v>#N/A</v>
      </c>
      <c r="AZ341" s="35" t="str" cm="1">
        <f t="array" aca="1" ref="AZ341:BD341" ca="1">AJ341:AN341</f>
        <v/>
      </c>
      <c r="BA341" s="35" t="str">
        <f ca="1"/>
        <v/>
      </c>
      <c r="BB341" s="35" t="str">
        <f ca="1"/>
        <v/>
      </c>
      <c r="BC341" s="35" t="str">
        <f ca="1"/>
        <v/>
      </c>
      <c r="BD341" s="35" t="str">
        <f ca="1"/>
        <v/>
      </c>
      <c r="BE341" s="35">
        <f t="shared" si="112"/>
        <v>0</v>
      </c>
      <c r="BF341" s="35" t="e" cm="1">
        <f t="array" ref="BF341">IF(AND(BE341=1,AX341&lt;&gt;1),VLOOKUP(E341,변환표준점수!$H$8:$O$60,_xlfn.XMATCH('표점 계산기'!$AU341,변환표준점수!$I$6:$O$6)+1,FALSE),IF(AND($E341=0,$DW$4=1),INDEX($CQ$7:$CQ$73,SUM(IF(AO341=$CY$7:$CY$59,ROW($A$1:$A$50),0))),IF(AND($E341&lt;&gt;0,$DW$4&lt;&gt;1),INDEX($CM$7:$CM$73,SUM(IF(AO341=$CU$7:$CU$59,ROW($A$1:$A$50),0))),AO341:AS341)))</f>
        <v>#N/A</v>
      </c>
      <c r="BG341" s="35"/>
      <c r="BH341" s="35"/>
      <c r="BI341" s="35"/>
      <c r="BJ341" s="35"/>
      <c r="BK341" s="35" t="e">
        <f>VLOOKUP(G341,변환표준점수!$X$8:$AM$16,_xlfn.XMATCH(AU341,변환표준점수!$Y$5:$AM$5)+IF(OR(AW341=6,AW341=7,AW341=10,AW341=11),IF(AX341=1,0,1),0)+1,FALSE)</f>
        <v>#N/A</v>
      </c>
      <c r="BL341" s="35" t="e">
        <f>VLOOKUP(H341,변환표준점수!$AO$8:$BE$16,_xlfn.XMATCH(AU341,변환표준점수!$AP$5:$BE$5)+IF(OR(AW341=3,AW341=6,AW341=8,AW341=9,AW341=10),IF(AX341=1,0,1),0)+1,FALSE)</f>
        <v>#N/A</v>
      </c>
      <c r="BM341" s="35" t="e">
        <f>IF(I341=0,VLOOKUP(K341,변환표준점수!$BU$8:$CF$62,'표점 계산기'!$AW341+1,FALSE),VLOOKUP(I341,변환표준점수!$BH$8:$BS$62,'표점 계산기'!$AW341+1,FALSE))</f>
        <v>#N/A</v>
      </c>
      <c r="BN341" s="35" t="e">
        <f>IF(J341=0,VLOOKUP(L341,변환표준점수!$BU$8:$CF$62,'표점 계산기'!$AW341+1,FALSE),VLOOKUP(J341,변환표준점수!$BH$8:$BS$62,'표점 계산기'!$AW341+1,FALSE))</f>
        <v>#N/A</v>
      </c>
      <c r="BO341" s="35" cm="1">
        <f t="array" ref="BO341">IF(M341=0,0,IF(OR(AW341=3,AW341=4),0,IF(AW341=1,INDEX($DI$7:$DI$15,SUM(IF(M341&lt;$DH$7:$DH$15=TRUE,1,0))+1),VLOOKUP(M341,변환표준점수!$BH$8:$BS$62,'표점 계산기'!AW341+1,FALSE))))</f>
        <v>0</v>
      </c>
      <c r="BP341" s="35" t="e" cm="1">
        <f t="array" ref="BP341">INDEX($DP$24:$EO$31,COLUMN(C336),$AY341)</f>
        <v>#N/A</v>
      </c>
      <c r="BQ341" s="35" t="e" cm="1">
        <f t="array" ref="BQ341">INDEX($DP$24:$EO$31,COLUMN(D336),$AY341)</f>
        <v>#N/A</v>
      </c>
      <c r="BR341" s="35" t="e" cm="1">
        <f t="array" ref="BR341">INDEX($DP$24:$EO$31,COLUMN(E336),$AY341)</f>
        <v>#N/A</v>
      </c>
      <c r="BS341" s="35" t="e" cm="1">
        <f t="array" ref="BS341">INDEX($DP$24:$EO$31,COLUMN(F336),$AY341)</f>
        <v>#N/A</v>
      </c>
      <c r="BT341" s="35" t="e" cm="1">
        <f t="array" ref="BT341">INDEX($DP$24:$EO$31,COLUMN(G336),$AY341)</f>
        <v>#N/A</v>
      </c>
      <c r="BU341" s="35" t="e" cm="1">
        <f t="array" ref="BU341">INDEX($DP$24:$EO$31,COLUMN(H336),$AY341)</f>
        <v>#N/A</v>
      </c>
      <c r="BV341" s="59" t="str" cm="1">
        <f t="array" aca="1" ref="BV341:BZ341" ca="1">IFERROR(ROUND(IF(IFERROR(BF341:BJ341/BF341:BJ341,0)=1,(IFERROR(AZ341:BD341*BP341,0)+IFERROR(BF341:BJ341*BQ341,0)+(SUM(BM341:BO341)-MIN(BM341:BO341))*BR341+BK341*BS341+BL341*BT341)*BU341+BK341*(1-BS341)+BL341*(1-BT341)+IF(AW341=1,BO341,0),""),2),"")</f>
        <v/>
      </c>
      <c r="BW341" s="48" t="str">
        <f ca="1"/>
        <v/>
      </c>
      <c r="BX341" s="48" t="str">
        <f ca="1"/>
        <v/>
      </c>
      <c r="BY341" s="48" t="str">
        <f ca="1"/>
        <v/>
      </c>
      <c r="BZ341" s="60" t="str">
        <f ca="1"/>
        <v/>
      </c>
      <c r="CA341" s="6"/>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6"/>
      <c r="DV341" s="6"/>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row>
    <row r="342" spans="1:162" x14ac:dyDescent="0.3">
      <c r="A342" s="5"/>
      <c r="B342" s="17" t="str">
        <f t="shared" si="114"/>
        <v/>
      </c>
      <c r="C342" s="23"/>
      <c r="D342" s="23"/>
      <c r="E342" s="23"/>
      <c r="F342" s="23"/>
      <c r="G342" s="23"/>
      <c r="H342" s="24"/>
      <c r="I342" s="24"/>
      <c r="J342" s="24"/>
      <c r="K342" s="24"/>
      <c r="L342" s="24"/>
      <c r="M342" s="24"/>
      <c r="N342" s="23"/>
      <c r="O342" s="24"/>
      <c r="P342" s="6"/>
      <c r="Q342" s="65">
        <f t="shared" si="115"/>
        <v>1</v>
      </c>
      <c r="R342" s="6" t="e">
        <f t="shared" si="121"/>
        <v>#N/A</v>
      </c>
      <c r="S342" s="6" t="e">
        <f t="shared" si="122"/>
        <v>#N/A</v>
      </c>
      <c r="T342" s="6" t="e">
        <f t="shared" si="123"/>
        <v>#N/A</v>
      </c>
      <c r="U342" s="6" t="e">
        <f t="shared" si="124"/>
        <v>#N/A</v>
      </c>
      <c r="V342" s="8" cm="1">
        <f t="array" ref="V342">IF(M342=0,0,IF(OR($DV$4=3,$DV$4=4),0,IF($DV$4=1,INDEX($DI$7:$DI$15,SUM(IF(M342&lt;$DH$7:$DH$15=TRUE,1,0))+1),VLOOKUP(M342,$DK$7:$DL$107,2,FALSE))))</f>
        <v>0</v>
      </c>
      <c r="W342" s="6" t="e">
        <f t="shared" si="113"/>
        <v>#N/A</v>
      </c>
      <c r="X342" s="65" cm="1">
        <f t="array" aca="1" ref="X342" ca="1">SUM(IF((IF(E342=0,INDIRECT(_xlfn.CONCAT($CQ$1,MATCH(F342,$CP$7:$CP$100,0)+6)):INDIRECT(_xlfn.CONCAT($CQ$1,MATCH(F342,$CP$7:$CP$100,0)+6+SUM(IF((F342=$CP$7:$CP$59)=TRUE,1,0))-1)),INDIRECT(_xlfn.CONCAT($CM$1,MATCH(E342,$CL$7:$CL$100,0)+6)):INDIRECT(_xlfn.CONCAT($CM$1,MATCH(E342,$CL$7:$CL$100,0)+6+SUM(IF((E342=$CL$7:$CL$59)=TRUE,1,0))-1)))*$S$3*$Q342)=0,0,1))</f>
        <v>2</v>
      </c>
      <c r="Y342" s="65" t="e" cm="1">
        <f t="array" aca="1" ref="Y342" ca="1">SUM(IF((TRANSPOSE(MMULT(MMULT(_xlfn.MUNIT(X342),IF(ROUND(MMULT(IF(E342=0,INDIRECT(_xlfn.CONCAT($CQ$1,MATCH(F342,$CP$7:$CP$100,0)+6)):INDIRECT(_xlfn.CONCAT($CQ$1,MATCH(F342,$CP$7:$CP$100,0)+6+SUM(IF((F342=$CP$7:$CP$59)=TRUE,1,0))-1)),INDIRECT(_xlfn.CONCAT($CM$1,MATCH(E342,$CL$7:$CL$100,0)+6)):INDIRECT(_xlfn.CONCAT($CM$1,MATCH(E342,$CL$7:$CL$100,0)+6+SUM(IF((E342=$CL$7:$CL$59)=TRUE,1,0))-1)))*$S$3*$Q342,1/TRANSPOSE(W342-INDIRECT(_xlfn.CONCAT($CI$1,MATCH(D342,$CH$7:$CH$100,0)+6)):INDIRECT(_xlfn.CONCAT($CI$1,MATCH(D342,$CH$7:$CH$100,0)+6+SUM(IF((D342=$CH$7:$CH$59)=TRUE,1,0))-1))*$R$3)),1)=1,1,0)),W342-INDIRECT(_xlfn.CONCAT($CI$1,MATCH(D342,$CH$7:$CH$100,0)+6)):INDIRECT(_xlfn.CONCAT($CI$1,MATCH(D342,$CH$7:$CH$100,0)+6+SUM(IF((D342=$CH$7:$CH$59)=TRUE,1,0))-1))*$R$3)))=0,0,1))</f>
        <v>#N/A</v>
      </c>
      <c r="Z342" s="65"/>
      <c r="AA342" s="65" t="str" cm="1">
        <f t="array" aca="1" ref="AA342" ca="1">IFERROR(ROUND(IF(_xlfn._xlws.SORT(TRANSPOSE(MMULT(MMULT(_xlfn.MUNIT(X342),IF(ROUND(MMULT(IF(E342=0,IF($DW$4=1,INDIRECT(_xlfn.CONCAT($CY$1,MATCH(F342,$CX$7:$CX$100,0)+6)):INDIRECT(_xlfn.CONCAT($CY$1,MATCH(F342,$CX$7:$CX$100,0)+6+SUM(IF((F342=$CX$7:$CX$59)=TRUE,1,0))-1)),INDIRECT(_xlfn.CONCAT($CQ$1,MATCH(F342,$CP$7:$CP$100,0)+6)):INDIRECT(_xlfn.CONCAT($CQ$1,MATCH(F342,$CP$7:$CP$100,0)+6+SUM(IF((F342=$CP$7:$CP$59)=TRUE,1,0))-1))),IF(OR($DW$4=2,$DW$4=3),INDIRECT(_xlfn.CONCAT($CU$1,MATCH(E342,$CT$7:$CT$100,0)+6)):INDIRECT(_xlfn.CONCAT($CU$1,MATCH(E342,$CT$7:$CT$100,0)+6+SUM(IF((E342=$CT$7:$CT$59)=TRUE,1,0))-1)),INDIRECT(_xlfn.CONCAT($CM$1,MATCH(E342,$CL$7:$CL$100,0)+6)):INDIRECT(_xlfn.CONCAT($CM$1,MATCH(E342,$CL$7:$CL$100,0)+6+SUM(IF((E342=$CL$7:$CL$59)=TRUE,1,0))-1))))*$S$3*IF(AND($DV$4=4,F342=0),1.1,1),1/TRANSPOSE(W342-INDIRECT(_xlfn.CONCAT($CI$1,MATCH(D342,$CH$7:$CH$100,0)+6)):INDIRECT(_xlfn.CONCAT($CI$1,MATCH(D342,$CH$7:$CH$100,0)+6+SUM(IF((D342=$CH$7:$CH$59)=TRUE,1,0))-1))*$R$3)),3)=1,1,0)),W342-INDIRECT(_xlfn.CONCAT($CI$1,MATCH(D342,$CH$7:$CH$100,0)+6)):INDIRECT(_xlfn.CONCAT($CI$1,MATCH(D342,$CH$7:$CH$100,0)+6+SUM(IF((D342=$CH$7:$CH$59)=TRUE,1,0))-1))*$R$3))/($S$3*$Q342),1,-1,TRUE)=0,"",_xlfn._xlws.SORT(TRANSPOSE(MMULT(MMULT(_xlfn.MUNIT(X342),IF(ROUND(MMULT(IF(E342=0,IF($DW$4=1,INDIRECT(_xlfn.CONCAT($CY$1,MATCH(F342,$CX$7:$CX$100,0)+6)):INDIRECT(_xlfn.CONCAT($CY$1,MATCH(F342,$CX$7:$CX$100,0)+6+SUM(IF((F342=$CX$7:$CX$59)=TRUE,1,0))-1)),INDIRECT(_xlfn.CONCAT($CQ$1,MATCH(F342,$CP$7:$CP$100,0)+6)):INDIRECT(_xlfn.CONCAT($CQ$1,MATCH(F342,$CP$7:$CP$100,0)+6+SUM(IF((F342=$CP$7:$CP$59)=TRUE,1,0))-1))),IF(OR($DW$4=2,$DW$4=3),INDIRECT(_xlfn.CONCAT($CU$1,MATCH(E342,$CT$7:$CT$100,0)+6)):INDIRECT(_xlfn.CONCAT($CU$1,MATCH(E342,$CT$7:$CT$100,0)+6+SUM(IF((E342=$CT$7:$CT$59)=TRUE,1,0))-1)),INDIRECT(_xlfn.CONCAT($CM$1,MATCH(E342,$CL$7:$CL$100,0)+6)):INDIRECT(_xlfn.CONCAT($CM$1,MATCH(E342,$CL$7:$CL$100,0)+6+SUM(IF((E342=$CL$7:$CL$59)=TRUE,1,0))-1))))*$S$3*IF(AND($DV$4=4,F342=0),1.1,1),1/TRANSPOSE(W342-INDIRECT(_xlfn.CONCAT($CI$1,MATCH(D342,$CH$7:$CH$100,0)+6)):INDIRECT(_xlfn.CONCAT($CI$1,MATCH(D342,$CH$7:$CH$100,0)+6+SUM(IF((D342=$CH$7:$CH$59)=TRUE,1,0))-1))*$R$3)),3)=1,1,0)),W342-INDIRECT(_xlfn.CONCAT($CI$1,MATCH(D342,$CH$7:$CH$100,0)+6)):INDIRECT(_xlfn.CONCAT($CI$1,MATCH(D342,$CH$7:$CH$100,0)+6+SUM(IF((D342=$CH$7:$CH$59)=TRUE,1,0))-1))*$R$3))/($S$3*$Q342),1,-1,TRUE)),1),"")</f>
        <v/>
      </c>
      <c r="AB342" s="65"/>
      <c r="AC342" s="65"/>
      <c r="AD342" s="65"/>
      <c r="AE342" s="65"/>
      <c r="AF342" s="65"/>
      <c r="AG342" s="65"/>
      <c r="AH342" s="65"/>
      <c r="AI342" s="6"/>
      <c r="AJ342" s="28" t="str">
        <f t="shared" ca="1" si="125"/>
        <v/>
      </c>
      <c r="AK342" s="29" t="str">
        <f t="shared" si="126"/>
        <v/>
      </c>
      <c r="AL342" s="29" t="str">
        <f t="shared" si="127"/>
        <v/>
      </c>
      <c r="AM342" s="29" t="str">
        <f t="shared" si="128"/>
        <v/>
      </c>
      <c r="AN342" s="112" t="str">
        <f t="shared" si="129"/>
        <v/>
      </c>
      <c r="AO342" s="28" t="str">
        <f t="shared" ca="1" si="116"/>
        <v/>
      </c>
      <c r="AP342" s="29" t="str">
        <f t="shared" si="117"/>
        <v/>
      </c>
      <c r="AQ342" s="29" t="str">
        <f t="shared" si="118"/>
        <v/>
      </c>
      <c r="AR342" s="29" t="str">
        <f t="shared" si="119"/>
        <v/>
      </c>
      <c r="AS342" s="30" t="str">
        <f t="shared" si="120"/>
        <v/>
      </c>
      <c r="AT342" s="6"/>
      <c r="AU342" s="20"/>
      <c r="AV342" s="20"/>
      <c r="AW342" s="44">
        <f t="shared" si="110"/>
        <v>12</v>
      </c>
      <c r="AX342" s="35" t="e">
        <f t="shared" si="111"/>
        <v>#N/A</v>
      </c>
      <c r="AY342" s="35" t="e" cm="1">
        <f t="array" ref="AY342">_xlfn.XMATCH(1,IF(IF((AU342=$DP$24:$EO$24)=TRUE,1,0)+IF((AV342=$DP$25:$EO$25)=TRUE,1,0)=2,1,0))</f>
        <v>#N/A</v>
      </c>
      <c r="AZ342" s="35" t="str" cm="1">
        <f t="array" aca="1" ref="AZ342:BD342" ca="1">AJ342:AN342</f>
        <v/>
      </c>
      <c r="BA342" s="35" t="str">
        <f ca="1"/>
        <v/>
      </c>
      <c r="BB342" s="35" t="str">
        <f ca="1"/>
        <v/>
      </c>
      <c r="BC342" s="35" t="str">
        <f ca="1"/>
        <v/>
      </c>
      <c r="BD342" s="35" t="str">
        <f ca="1"/>
        <v/>
      </c>
      <c r="BE342" s="35">
        <f t="shared" si="112"/>
        <v>0</v>
      </c>
      <c r="BF342" s="35" t="e" cm="1">
        <f t="array" ref="BF342">IF(AND(BE342=1,AX342&lt;&gt;1),VLOOKUP(E342,변환표준점수!$H$8:$O$60,_xlfn.XMATCH('표점 계산기'!$AU342,변환표준점수!$I$6:$O$6)+1,FALSE),IF(AND($E342=0,$DW$4=1),INDEX($CQ$7:$CQ$73,SUM(IF(AO342=$CY$7:$CY$59,ROW($A$1:$A$50),0))),IF(AND($E342&lt;&gt;0,$DW$4&lt;&gt;1),INDEX($CM$7:$CM$73,SUM(IF(AO342=$CU$7:$CU$59,ROW($A$1:$A$50),0))),AO342:AS342)))</f>
        <v>#N/A</v>
      </c>
      <c r="BG342" s="35"/>
      <c r="BH342" s="35"/>
      <c r="BI342" s="35"/>
      <c r="BJ342" s="35"/>
      <c r="BK342" s="35" t="e">
        <f>VLOOKUP(G342,변환표준점수!$X$8:$AM$16,_xlfn.XMATCH(AU342,변환표준점수!$Y$5:$AM$5)+IF(OR(AW342=6,AW342=7,AW342=10,AW342=11),IF(AX342=1,0,1),0)+1,FALSE)</f>
        <v>#N/A</v>
      </c>
      <c r="BL342" s="35" t="e">
        <f>VLOOKUP(H342,변환표준점수!$AO$8:$BE$16,_xlfn.XMATCH(AU342,변환표준점수!$AP$5:$BE$5)+IF(OR(AW342=3,AW342=6,AW342=8,AW342=9,AW342=10),IF(AX342=1,0,1),0)+1,FALSE)</f>
        <v>#N/A</v>
      </c>
      <c r="BM342" s="35" t="e">
        <f>IF(I342=0,VLOOKUP(K342,변환표준점수!$BU$8:$CF$62,'표점 계산기'!$AW342+1,FALSE),VLOOKUP(I342,변환표준점수!$BH$8:$BS$62,'표점 계산기'!$AW342+1,FALSE))</f>
        <v>#N/A</v>
      </c>
      <c r="BN342" s="35" t="e">
        <f>IF(J342=0,VLOOKUP(L342,변환표준점수!$BU$8:$CF$62,'표점 계산기'!$AW342+1,FALSE),VLOOKUP(J342,변환표준점수!$BH$8:$BS$62,'표점 계산기'!$AW342+1,FALSE))</f>
        <v>#N/A</v>
      </c>
      <c r="BO342" s="35" cm="1">
        <f t="array" ref="BO342">IF(M342=0,0,IF(OR(AW342=3,AW342=4),0,IF(AW342=1,INDEX($DI$7:$DI$15,SUM(IF(M342&lt;$DH$7:$DH$15=TRUE,1,0))+1),VLOOKUP(M342,변환표준점수!$BH$8:$BS$62,'표점 계산기'!AW342+1,FALSE))))</f>
        <v>0</v>
      </c>
      <c r="BP342" s="35" t="e" cm="1">
        <f t="array" ref="BP342">INDEX($DP$24:$EO$31,COLUMN(C337),$AY342)</f>
        <v>#N/A</v>
      </c>
      <c r="BQ342" s="35" t="e" cm="1">
        <f t="array" ref="BQ342">INDEX($DP$24:$EO$31,COLUMN(D337),$AY342)</f>
        <v>#N/A</v>
      </c>
      <c r="BR342" s="35" t="e" cm="1">
        <f t="array" ref="BR342">INDEX($DP$24:$EO$31,COLUMN(E337),$AY342)</f>
        <v>#N/A</v>
      </c>
      <c r="BS342" s="35" t="e" cm="1">
        <f t="array" ref="BS342">INDEX($DP$24:$EO$31,COLUMN(F337),$AY342)</f>
        <v>#N/A</v>
      </c>
      <c r="BT342" s="35" t="e" cm="1">
        <f t="array" ref="BT342">INDEX($DP$24:$EO$31,COLUMN(G337),$AY342)</f>
        <v>#N/A</v>
      </c>
      <c r="BU342" s="35" t="e" cm="1">
        <f t="array" ref="BU342">INDEX($DP$24:$EO$31,COLUMN(H337),$AY342)</f>
        <v>#N/A</v>
      </c>
      <c r="BV342" s="59" t="str" cm="1">
        <f t="array" aca="1" ref="BV342:BZ342" ca="1">IFERROR(ROUND(IF(IFERROR(BF342:BJ342/BF342:BJ342,0)=1,(IFERROR(AZ342:BD342*BP342,0)+IFERROR(BF342:BJ342*BQ342,0)+(SUM(BM342:BO342)-MIN(BM342:BO342))*BR342+BK342*BS342+BL342*BT342)*BU342+BK342*(1-BS342)+BL342*(1-BT342)+IF(AW342=1,BO342,0),""),2),"")</f>
        <v/>
      </c>
      <c r="BW342" s="48" t="str">
        <f ca="1"/>
        <v/>
      </c>
      <c r="BX342" s="48" t="str">
        <f ca="1"/>
        <v/>
      </c>
      <c r="BY342" s="48" t="str">
        <f ca="1"/>
        <v/>
      </c>
      <c r="BZ342" s="60" t="str">
        <f ca="1"/>
        <v/>
      </c>
      <c r="CA342" s="6"/>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6"/>
      <c r="DV342" s="6"/>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row>
    <row r="343" spans="1:162" x14ac:dyDescent="0.3">
      <c r="A343" s="5"/>
      <c r="B343" s="17" t="str">
        <f t="shared" si="114"/>
        <v/>
      </c>
      <c r="C343" s="23"/>
      <c r="D343" s="23"/>
      <c r="E343" s="23"/>
      <c r="F343" s="23"/>
      <c r="G343" s="23"/>
      <c r="H343" s="24"/>
      <c r="I343" s="24"/>
      <c r="J343" s="24"/>
      <c r="K343" s="24"/>
      <c r="L343" s="24"/>
      <c r="M343" s="24"/>
      <c r="N343" s="23"/>
      <c r="O343" s="24"/>
      <c r="P343" s="6"/>
      <c r="Q343" s="65">
        <f t="shared" si="115"/>
        <v>1</v>
      </c>
      <c r="R343" s="6" t="e">
        <f t="shared" si="121"/>
        <v>#N/A</v>
      </c>
      <c r="S343" s="6" t="e">
        <f t="shared" si="122"/>
        <v>#N/A</v>
      </c>
      <c r="T343" s="6" t="e">
        <f t="shared" si="123"/>
        <v>#N/A</v>
      </c>
      <c r="U343" s="6" t="e">
        <f t="shared" si="124"/>
        <v>#N/A</v>
      </c>
      <c r="V343" s="8" cm="1">
        <f t="array" ref="V343">IF(M343=0,0,IF(OR($DV$4=3,$DV$4=4),0,IF($DV$4=1,INDEX($DI$7:$DI$15,SUM(IF(M343&lt;$DH$7:$DH$15=TRUE,1,0))+1),VLOOKUP(M343,$DK$7:$DL$107,2,FALSE))))</f>
        <v>0</v>
      </c>
      <c r="W343" s="6" t="e">
        <f t="shared" si="113"/>
        <v>#N/A</v>
      </c>
      <c r="X343" s="65" cm="1">
        <f t="array" aca="1" ref="X343" ca="1">SUM(IF((IF(E343=0,INDIRECT(_xlfn.CONCAT($CQ$1,MATCH(F343,$CP$7:$CP$100,0)+6)):INDIRECT(_xlfn.CONCAT($CQ$1,MATCH(F343,$CP$7:$CP$100,0)+6+SUM(IF((F343=$CP$7:$CP$59)=TRUE,1,0))-1)),INDIRECT(_xlfn.CONCAT($CM$1,MATCH(E343,$CL$7:$CL$100,0)+6)):INDIRECT(_xlfn.CONCAT($CM$1,MATCH(E343,$CL$7:$CL$100,0)+6+SUM(IF((E343=$CL$7:$CL$59)=TRUE,1,0))-1)))*$S$3*$Q343)=0,0,1))</f>
        <v>2</v>
      </c>
      <c r="Y343" s="65" t="e" cm="1">
        <f t="array" aca="1" ref="Y343" ca="1">SUM(IF((TRANSPOSE(MMULT(MMULT(_xlfn.MUNIT(X343),IF(ROUND(MMULT(IF(E343=0,INDIRECT(_xlfn.CONCAT($CQ$1,MATCH(F343,$CP$7:$CP$100,0)+6)):INDIRECT(_xlfn.CONCAT($CQ$1,MATCH(F343,$CP$7:$CP$100,0)+6+SUM(IF((F343=$CP$7:$CP$59)=TRUE,1,0))-1)),INDIRECT(_xlfn.CONCAT($CM$1,MATCH(E343,$CL$7:$CL$100,0)+6)):INDIRECT(_xlfn.CONCAT($CM$1,MATCH(E343,$CL$7:$CL$100,0)+6+SUM(IF((E343=$CL$7:$CL$59)=TRUE,1,0))-1)))*$S$3*$Q343,1/TRANSPOSE(W343-INDIRECT(_xlfn.CONCAT($CI$1,MATCH(D343,$CH$7:$CH$100,0)+6)):INDIRECT(_xlfn.CONCAT($CI$1,MATCH(D343,$CH$7:$CH$100,0)+6+SUM(IF((D343=$CH$7:$CH$59)=TRUE,1,0))-1))*$R$3)),1)=1,1,0)),W343-INDIRECT(_xlfn.CONCAT($CI$1,MATCH(D343,$CH$7:$CH$100,0)+6)):INDIRECT(_xlfn.CONCAT($CI$1,MATCH(D343,$CH$7:$CH$100,0)+6+SUM(IF((D343=$CH$7:$CH$59)=TRUE,1,0))-1))*$R$3)))=0,0,1))</f>
        <v>#N/A</v>
      </c>
      <c r="Z343" s="65"/>
      <c r="AA343" s="65" t="str" cm="1">
        <f t="array" aca="1" ref="AA343" ca="1">IFERROR(ROUND(IF(_xlfn._xlws.SORT(TRANSPOSE(MMULT(MMULT(_xlfn.MUNIT(X343),IF(ROUND(MMULT(IF(E343=0,IF($DW$4=1,INDIRECT(_xlfn.CONCAT($CY$1,MATCH(F343,$CX$7:$CX$100,0)+6)):INDIRECT(_xlfn.CONCAT($CY$1,MATCH(F343,$CX$7:$CX$100,0)+6+SUM(IF((F343=$CX$7:$CX$59)=TRUE,1,0))-1)),INDIRECT(_xlfn.CONCAT($CQ$1,MATCH(F343,$CP$7:$CP$100,0)+6)):INDIRECT(_xlfn.CONCAT($CQ$1,MATCH(F343,$CP$7:$CP$100,0)+6+SUM(IF((F343=$CP$7:$CP$59)=TRUE,1,0))-1))),IF(OR($DW$4=2,$DW$4=3),INDIRECT(_xlfn.CONCAT($CU$1,MATCH(E343,$CT$7:$CT$100,0)+6)):INDIRECT(_xlfn.CONCAT($CU$1,MATCH(E343,$CT$7:$CT$100,0)+6+SUM(IF((E343=$CT$7:$CT$59)=TRUE,1,0))-1)),INDIRECT(_xlfn.CONCAT($CM$1,MATCH(E343,$CL$7:$CL$100,0)+6)):INDIRECT(_xlfn.CONCAT($CM$1,MATCH(E343,$CL$7:$CL$100,0)+6+SUM(IF((E343=$CL$7:$CL$59)=TRUE,1,0))-1))))*$S$3*IF(AND($DV$4=4,F343=0),1.1,1),1/TRANSPOSE(W343-INDIRECT(_xlfn.CONCAT($CI$1,MATCH(D343,$CH$7:$CH$100,0)+6)):INDIRECT(_xlfn.CONCAT($CI$1,MATCH(D343,$CH$7:$CH$100,0)+6+SUM(IF((D343=$CH$7:$CH$59)=TRUE,1,0))-1))*$R$3)),3)=1,1,0)),W343-INDIRECT(_xlfn.CONCAT($CI$1,MATCH(D343,$CH$7:$CH$100,0)+6)):INDIRECT(_xlfn.CONCAT($CI$1,MATCH(D343,$CH$7:$CH$100,0)+6+SUM(IF((D343=$CH$7:$CH$59)=TRUE,1,0))-1))*$R$3))/($S$3*$Q343),1,-1,TRUE)=0,"",_xlfn._xlws.SORT(TRANSPOSE(MMULT(MMULT(_xlfn.MUNIT(X343),IF(ROUND(MMULT(IF(E343=0,IF($DW$4=1,INDIRECT(_xlfn.CONCAT($CY$1,MATCH(F343,$CX$7:$CX$100,0)+6)):INDIRECT(_xlfn.CONCAT($CY$1,MATCH(F343,$CX$7:$CX$100,0)+6+SUM(IF((F343=$CX$7:$CX$59)=TRUE,1,0))-1)),INDIRECT(_xlfn.CONCAT($CQ$1,MATCH(F343,$CP$7:$CP$100,0)+6)):INDIRECT(_xlfn.CONCAT($CQ$1,MATCH(F343,$CP$7:$CP$100,0)+6+SUM(IF((F343=$CP$7:$CP$59)=TRUE,1,0))-1))),IF(OR($DW$4=2,$DW$4=3),INDIRECT(_xlfn.CONCAT($CU$1,MATCH(E343,$CT$7:$CT$100,0)+6)):INDIRECT(_xlfn.CONCAT($CU$1,MATCH(E343,$CT$7:$CT$100,0)+6+SUM(IF((E343=$CT$7:$CT$59)=TRUE,1,0))-1)),INDIRECT(_xlfn.CONCAT($CM$1,MATCH(E343,$CL$7:$CL$100,0)+6)):INDIRECT(_xlfn.CONCAT($CM$1,MATCH(E343,$CL$7:$CL$100,0)+6+SUM(IF((E343=$CL$7:$CL$59)=TRUE,1,0))-1))))*$S$3*IF(AND($DV$4=4,F343=0),1.1,1),1/TRANSPOSE(W343-INDIRECT(_xlfn.CONCAT($CI$1,MATCH(D343,$CH$7:$CH$100,0)+6)):INDIRECT(_xlfn.CONCAT($CI$1,MATCH(D343,$CH$7:$CH$100,0)+6+SUM(IF((D343=$CH$7:$CH$59)=TRUE,1,0))-1))*$R$3)),3)=1,1,0)),W343-INDIRECT(_xlfn.CONCAT($CI$1,MATCH(D343,$CH$7:$CH$100,0)+6)):INDIRECT(_xlfn.CONCAT($CI$1,MATCH(D343,$CH$7:$CH$100,0)+6+SUM(IF((D343=$CH$7:$CH$59)=TRUE,1,0))-1))*$R$3))/($S$3*$Q343),1,-1,TRUE)),1),"")</f>
        <v/>
      </c>
      <c r="AB343" s="65"/>
      <c r="AC343" s="65"/>
      <c r="AD343" s="65"/>
      <c r="AE343" s="65"/>
      <c r="AF343" s="65"/>
      <c r="AG343" s="65"/>
      <c r="AH343" s="65"/>
      <c r="AI343" s="6"/>
      <c r="AJ343" s="28" t="str">
        <f t="shared" ca="1" si="125"/>
        <v/>
      </c>
      <c r="AK343" s="29" t="str">
        <f t="shared" si="126"/>
        <v/>
      </c>
      <c r="AL343" s="29" t="str">
        <f t="shared" si="127"/>
        <v/>
      </c>
      <c r="AM343" s="29" t="str">
        <f t="shared" si="128"/>
        <v/>
      </c>
      <c r="AN343" s="112" t="str">
        <f t="shared" si="129"/>
        <v/>
      </c>
      <c r="AO343" s="28" t="str">
        <f t="shared" ca="1" si="116"/>
        <v/>
      </c>
      <c r="AP343" s="29" t="str">
        <f t="shared" si="117"/>
        <v/>
      </c>
      <c r="AQ343" s="29" t="str">
        <f t="shared" si="118"/>
        <v/>
      </c>
      <c r="AR343" s="29" t="str">
        <f t="shared" si="119"/>
        <v/>
      </c>
      <c r="AS343" s="30" t="str">
        <f t="shared" si="120"/>
        <v/>
      </c>
      <c r="AT343" s="6"/>
      <c r="AU343" s="20"/>
      <c r="AV343" s="20"/>
      <c r="AW343" s="44">
        <f t="shared" si="110"/>
        <v>12</v>
      </c>
      <c r="AX343" s="35" t="e">
        <f t="shared" si="111"/>
        <v>#N/A</v>
      </c>
      <c r="AY343" s="35" t="e" cm="1">
        <f t="array" ref="AY343">_xlfn.XMATCH(1,IF(IF((AU343=$DP$24:$EO$24)=TRUE,1,0)+IF((AV343=$DP$25:$EO$25)=TRUE,1,0)=2,1,0))</f>
        <v>#N/A</v>
      </c>
      <c r="AZ343" s="35" t="str" cm="1">
        <f t="array" aca="1" ref="AZ343:BD343" ca="1">AJ343:AN343</f>
        <v/>
      </c>
      <c r="BA343" s="35" t="str">
        <f ca="1"/>
        <v/>
      </c>
      <c r="BB343" s="35" t="str">
        <f ca="1"/>
        <v/>
      </c>
      <c r="BC343" s="35" t="str">
        <f ca="1"/>
        <v/>
      </c>
      <c r="BD343" s="35" t="str">
        <f ca="1"/>
        <v/>
      </c>
      <c r="BE343" s="35">
        <f t="shared" si="112"/>
        <v>0</v>
      </c>
      <c r="BF343" s="35" t="e" cm="1">
        <f t="array" ref="BF343">IF(AND(BE343=1,AX343&lt;&gt;1),VLOOKUP(E343,변환표준점수!$H$8:$O$60,_xlfn.XMATCH('표점 계산기'!$AU343,변환표준점수!$I$6:$O$6)+1,FALSE),IF(AND($E343=0,$DW$4=1),INDEX($CQ$7:$CQ$73,SUM(IF(AO343=$CY$7:$CY$59,ROW($A$1:$A$50),0))),IF(AND($E343&lt;&gt;0,$DW$4&lt;&gt;1),INDEX($CM$7:$CM$73,SUM(IF(AO343=$CU$7:$CU$59,ROW($A$1:$A$50),0))),AO343:AS343)))</f>
        <v>#N/A</v>
      </c>
      <c r="BG343" s="35"/>
      <c r="BH343" s="35"/>
      <c r="BI343" s="35"/>
      <c r="BJ343" s="35"/>
      <c r="BK343" s="35" t="e">
        <f>VLOOKUP(G343,변환표준점수!$X$8:$AM$16,_xlfn.XMATCH(AU343,변환표준점수!$Y$5:$AM$5)+IF(OR(AW343=6,AW343=7,AW343=10,AW343=11),IF(AX343=1,0,1),0)+1,FALSE)</f>
        <v>#N/A</v>
      </c>
      <c r="BL343" s="35" t="e">
        <f>VLOOKUP(H343,변환표준점수!$AO$8:$BE$16,_xlfn.XMATCH(AU343,변환표준점수!$AP$5:$BE$5)+IF(OR(AW343=3,AW343=6,AW343=8,AW343=9,AW343=10),IF(AX343=1,0,1),0)+1,FALSE)</f>
        <v>#N/A</v>
      </c>
      <c r="BM343" s="35" t="e">
        <f>IF(I343=0,VLOOKUP(K343,변환표준점수!$BU$8:$CF$62,'표점 계산기'!$AW343+1,FALSE),VLOOKUP(I343,변환표준점수!$BH$8:$BS$62,'표점 계산기'!$AW343+1,FALSE))</f>
        <v>#N/A</v>
      </c>
      <c r="BN343" s="35" t="e">
        <f>IF(J343=0,VLOOKUP(L343,변환표준점수!$BU$8:$CF$62,'표점 계산기'!$AW343+1,FALSE),VLOOKUP(J343,변환표준점수!$BH$8:$BS$62,'표점 계산기'!$AW343+1,FALSE))</f>
        <v>#N/A</v>
      </c>
      <c r="BO343" s="35" cm="1">
        <f t="array" ref="BO343">IF(M343=0,0,IF(OR(AW343=3,AW343=4),0,IF(AW343=1,INDEX($DI$7:$DI$15,SUM(IF(M343&lt;$DH$7:$DH$15=TRUE,1,0))+1),VLOOKUP(M343,변환표준점수!$BH$8:$BS$62,'표점 계산기'!AW343+1,FALSE))))</f>
        <v>0</v>
      </c>
      <c r="BP343" s="35" t="e" cm="1">
        <f t="array" ref="BP343">INDEX($DP$24:$EO$31,COLUMN(C338),$AY343)</f>
        <v>#N/A</v>
      </c>
      <c r="BQ343" s="35" t="e" cm="1">
        <f t="array" ref="BQ343">INDEX($DP$24:$EO$31,COLUMN(D338),$AY343)</f>
        <v>#N/A</v>
      </c>
      <c r="BR343" s="35" t="e" cm="1">
        <f t="array" ref="BR343">INDEX($DP$24:$EO$31,COLUMN(E338),$AY343)</f>
        <v>#N/A</v>
      </c>
      <c r="BS343" s="35" t="e" cm="1">
        <f t="array" ref="BS343">INDEX($DP$24:$EO$31,COLUMN(F338),$AY343)</f>
        <v>#N/A</v>
      </c>
      <c r="BT343" s="35" t="e" cm="1">
        <f t="array" ref="BT343">INDEX($DP$24:$EO$31,COLUMN(G338),$AY343)</f>
        <v>#N/A</v>
      </c>
      <c r="BU343" s="35" t="e" cm="1">
        <f t="array" ref="BU343">INDEX($DP$24:$EO$31,COLUMN(H338),$AY343)</f>
        <v>#N/A</v>
      </c>
      <c r="BV343" s="59" t="str" cm="1">
        <f t="array" aca="1" ref="BV343:BZ343" ca="1">IFERROR(ROUND(IF(IFERROR(BF343:BJ343/BF343:BJ343,0)=1,(IFERROR(AZ343:BD343*BP343,0)+IFERROR(BF343:BJ343*BQ343,0)+(SUM(BM343:BO343)-MIN(BM343:BO343))*BR343+BK343*BS343+BL343*BT343)*BU343+BK343*(1-BS343)+BL343*(1-BT343)+IF(AW343=1,BO343,0),""),2),"")</f>
        <v/>
      </c>
      <c r="BW343" s="48" t="str">
        <f ca="1"/>
        <v/>
      </c>
      <c r="BX343" s="48" t="str">
        <f ca="1"/>
        <v/>
      </c>
      <c r="BY343" s="48" t="str">
        <f ca="1"/>
        <v/>
      </c>
      <c r="BZ343" s="60" t="str">
        <f ca="1"/>
        <v/>
      </c>
      <c r="CA343" s="6"/>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6"/>
      <c r="DV343" s="6"/>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row>
    <row r="344" spans="1:162" x14ac:dyDescent="0.3">
      <c r="A344" s="5"/>
      <c r="B344" s="17" t="str">
        <f t="shared" si="114"/>
        <v/>
      </c>
      <c r="C344" s="23"/>
      <c r="D344" s="23"/>
      <c r="E344" s="23"/>
      <c r="F344" s="23"/>
      <c r="G344" s="23"/>
      <c r="H344" s="24"/>
      <c r="I344" s="24"/>
      <c r="J344" s="24"/>
      <c r="K344" s="24"/>
      <c r="L344" s="24"/>
      <c r="M344" s="24"/>
      <c r="N344" s="23"/>
      <c r="O344" s="24"/>
      <c r="P344" s="6"/>
      <c r="Q344" s="65">
        <f t="shared" si="115"/>
        <v>1</v>
      </c>
      <c r="R344" s="6" t="e">
        <f t="shared" si="121"/>
        <v>#N/A</v>
      </c>
      <c r="S344" s="6" t="e">
        <f t="shared" si="122"/>
        <v>#N/A</v>
      </c>
      <c r="T344" s="6" t="e">
        <f t="shared" si="123"/>
        <v>#N/A</v>
      </c>
      <c r="U344" s="6" t="e">
        <f t="shared" si="124"/>
        <v>#N/A</v>
      </c>
      <c r="V344" s="8" cm="1">
        <f t="array" ref="V344">IF(M344=0,0,IF(OR($DV$4=3,$DV$4=4),0,IF($DV$4=1,INDEX($DI$7:$DI$15,SUM(IF(M344&lt;$DH$7:$DH$15=TRUE,1,0))+1),VLOOKUP(M344,$DK$7:$DL$107,2,FALSE))))</f>
        <v>0</v>
      </c>
      <c r="W344" s="6" t="e">
        <f t="shared" si="113"/>
        <v>#N/A</v>
      </c>
      <c r="X344" s="65" cm="1">
        <f t="array" aca="1" ref="X344" ca="1">SUM(IF((IF(E344=0,INDIRECT(_xlfn.CONCAT($CQ$1,MATCH(F344,$CP$7:$CP$100,0)+6)):INDIRECT(_xlfn.CONCAT($CQ$1,MATCH(F344,$CP$7:$CP$100,0)+6+SUM(IF((F344=$CP$7:$CP$59)=TRUE,1,0))-1)),INDIRECT(_xlfn.CONCAT($CM$1,MATCH(E344,$CL$7:$CL$100,0)+6)):INDIRECT(_xlfn.CONCAT($CM$1,MATCH(E344,$CL$7:$CL$100,0)+6+SUM(IF((E344=$CL$7:$CL$59)=TRUE,1,0))-1)))*$S$3*$Q344)=0,0,1))</f>
        <v>2</v>
      </c>
      <c r="Y344" s="65" t="e" cm="1">
        <f t="array" aca="1" ref="Y344" ca="1">SUM(IF((TRANSPOSE(MMULT(MMULT(_xlfn.MUNIT(X344),IF(ROUND(MMULT(IF(E344=0,INDIRECT(_xlfn.CONCAT($CQ$1,MATCH(F344,$CP$7:$CP$100,0)+6)):INDIRECT(_xlfn.CONCAT($CQ$1,MATCH(F344,$CP$7:$CP$100,0)+6+SUM(IF((F344=$CP$7:$CP$59)=TRUE,1,0))-1)),INDIRECT(_xlfn.CONCAT($CM$1,MATCH(E344,$CL$7:$CL$100,0)+6)):INDIRECT(_xlfn.CONCAT($CM$1,MATCH(E344,$CL$7:$CL$100,0)+6+SUM(IF((E344=$CL$7:$CL$59)=TRUE,1,0))-1)))*$S$3*$Q344,1/TRANSPOSE(W344-INDIRECT(_xlfn.CONCAT($CI$1,MATCH(D344,$CH$7:$CH$100,0)+6)):INDIRECT(_xlfn.CONCAT($CI$1,MATCH(D344,$CH$7:$CH$100,0)+6+SUM(IF((D344=$CH$7:$CH$59)=TRUE,1,0))-1))*$R$3)),1)=1,1,0)),W344-INDIRECT(_xlfn.CONCAT($CI$1,MATCH(D344,$CH$7:$CH$100,0)+6)):INDIRECT(_xlfn.CONCAT($CI$1,MATCH(D344,$CH$7:$CH$100,0)+6+SUM(IF((D344=$CH$7:$CH$59)=TRUE,1,0))-1))*$R$3)))=0,0,1))</f>
        <v>#N/A</v>
      </c>
      <c r="Z344" s="65"/>
      <c r="AA344" s="65" t="str" cm="1">
        <f t="array" aca="1" ref="AA344" ca="1">IFERROR(ROUND(IF(_xlfn._xlws.SORT(TRANSPOSE(MMULT(MMULT(_xlfn.MUNIT(X344),IF(ROUND(MMULT(IF(E344=0,IF($DW$4=1,INDIRECT(_xlfn.CONCAT($CY$1,MATCH(F344,$CX$7:$CX$100,0)+6)):INDIRECT(_xlfn.CONCAT($CY$1,MATCH(F344,$CX$7:$CX$100,0)+6+SUM(IF((F344=$CX$7:$CX$59)=TRUE,1,0))-1)),INDIRECT(_xlfn.CONCAT($CQ$1,MATCH(F344,$CP$7:$CP$100,0)+6)):INDIRECT(_xlfn.CONCAT($CQ$1,MATCH(F344,$CP$7:$CP$100,0)+6+SUM(IF((F344=$CP$7:$CP$59)=TRUE,1,0))-1))),IF(OR($DW$4=2,$DW$4=3),INDIRECT(_xlfn.CONCAT($CU$1,MATCH(E344,$CT$7:$CT$100,0)+6)):INDIRECT(_xlfn.CONCAT($CU$1,MATCH(E344,$CT$7:$CT$100,0)+6+SUM(IF((E344=$CT$7:$CT$59)=TRUE,1,0))-1)),INDIRECT(_xlfn.CONCAT($CM$1,MATCH(E344,$CL$7:$CL$100,0)+6)):INDIRECT(_xlfn.CONCAT($CM$1,MATCH(E344,$CL$7:$CL$100,0)+6+SUM(IF((E344=$CL$7:$CL$59)=TRUE,1,0))-1))))*$S$3*IF(AND($DV$4=4,F344=0),1.1,1),1/TRANSPOSE(W344-INDIRECT(_xlfn.CONCAT($CI$1,MATCH(D344,$CH$7:$CH$100,0)+6)):INDIRECT(_xlfn.CONCAT($CI$1,MATCH(D344,$CH$7:$CH$100,0)+6+SUM(IF((D344=$CH$7:$CH$59)=TRUE,1,0))-1))*$R$3)),3)=1,1,0)),W344-INDIRECT(_xlfn.CONCAT($CI$1,MATCH(D344,$CH$7:$CH$100,0)+6)):INDIRECT(_xlfn.CONCAT($CI$1,MATCH(D344,$CH$7:$CH$100,0)+6+SUM(IF((D344=$CH$7:$CH$59)=TRUE,1,0))-1))*$R$3))/($S$3*$Q344),1,-1,TRUE)=0,"",_xlfn._xlws.SORT(TRANSPOSE(MMULT(MMULT(_xlfn.MUNIT(X344),IF(ROUND(MMULT(IF(E344=0,IF($DW$4=1,INDIRECT(_xlfn.CONCAT($CY$1,MATCH(F344,$CX$7:$CX$100,0)+6)):INDIRECT(_xlfn.CONCAT($CY$1,MATCH(F344,$CX$7:$CX$100,0)+6+SUM(IF((F344=$CX$7:$CX$59)=TRUE,1,0))-1)),INDIRECT(_xlfn.CONCAT($CQ$1,MATCH(F344,$CP$7:$CP$100,0)+6)):INDIRECT(_xlfn.CONCAT($CQ$1,MATCH(F344,$CP$7:$CP$100,0)+6+SUM(IF((F344=$CP$7:$CP$59)=TRUE,1,0))-1))),IF(OR($DW$4=2,$DW$4=3),INDIRECT(_xlfn.CONCAT($CU$1,MATCH(E344,$CT$7:$CT$100,0)+6)):INDIRECT(_xlfn.CONCAT($CU$1,MATCH(E344,$CT$7:$CT$100,0)+6+SUM(IF((E344=$CT$7:$CT$59)=TRUE,1,0))-1)),INDIRECT(_xlfn.CONCAT($CM$1,MATCH(E344,$CL$7:$CL$100,0)+6)):INDIRECT(_xlfn.CONCAT($CM$1,MATCH(E344,$CL$7:$CL$100,0)+6+SUM(IF((E344=$CL$7:$CL$59)=TRUE,1,0))-1))))*$S$3*IF(AND($DV$4=4,F344=0),1.1,1),1/TRANSPOSE(W344-INDIRECT(_xlfn.CONCAT($CI$1,MATCH(D344,$CH$7:$CH$100,0)+6)):INDIRECT(_xlfn.CONCAT($CI$1,MATCH(D344,$CH$7:$CH$100,0)+6+SUM(IF((D344=$CH$7:$CH$59)=TRUE,1,0))-1))*$R$3)),3)=1,1,0)),W344-INDIRECT(_xlfn.CONCAT($CI$1,MATCH(D344,$CH$7:$CH$100,0)+6)):INDIRECT(_xlfn.CONCAT($CI$1,MATCH(D344,$CH$7:$CH$100,0)+6+SUM(IF((D344=$CH$7:$CH$59)=TRUE,1,0))-1))*$R$3))/($S$3*$Q344),1,-1,TRUE)),1),"")</f>
        <v/>
      </c>
      <c r="AB344" s="65"/>
      <c r="AC344" s="65"/>
      <c r="AD344" s="65"/>
      <c r="AE344" s="65"/>
      <c r="AF344" s="65"/>
      <c r="AG344" s="65"/>
      <c r="AH344" s="65"/>
      <c r="AI344" s="6"/>
      <c r="AJ344" s="28" t="str">
        <f t="shared" ca="1" si="125"/>
        <v/>
      </c>
      <c r="AK344" s="29" t="str">
        <f t="shared" si="126"/>
        <v/>
      </c>
      <c r="AL344" s="29" t="str">
        <f t="shared" si="127"/>
        <v/>
      </c>
      <c r="AM344" s="29" t="str">
        <f t="shared" si="128"/>
        <v/>
      </c>
      <c r="AN344" s="112" t="str">
        <f t="shared" si="129"/>
        <v/>
      </c>
      <c r="AO344" s="28" t="str">
        <f t="shared" ca="1" si="116"/>
        <v/>
      </c>
      <c r="AP344" s="29" t="str">
        <f t="shared" si="117"/>
        <v/>
      </c>
      <c r="AQ344" s="29" t="str">
        <f t="shared" si="118"/>
        <v/>
      </c>
      <c r="AR344" s="29" t="str">
        <f t="shared" si="119"/>
        <v/>
      </c>
      <c r="AS344" s="30" t="str">
        <f t="shared" si="120"/>
        <v/>
      </c>
      <c r="AT344" s="6"/>
      <c r="AU344" s="20"/>
      <c r="AV344" s="20"/>
      <c r="AW344" s="44">
        <f t="shared" si="110"/>
        <v>12</v>
      </c>
      <c r="AX344" s="35" t="e">
        <f t="shared" si="111"/>
        <v>#N/A</v>
      </c>
      <c r="AY344" s="35" t="e" cm="1">
        <f t="array" ref="AY344">_xlfn.XMATCH(1,IF(IF((AU344=$DP$24:$EO$24)=TRUE,1,0)+IF((AV344=$DP$25:$EO$25)=TRUE,1,0)=2,1,0))</f>
        <v>#N/A</v>
      </c>
      <c r="AZ344" s="35" t="str" cm="1">
        <f t="array" aca="1" ref="AZ344:BD344" ca="1">AJ344:AN344</f>
        <v/>
      </c>
      <c r="BA344" s="35" t="str">
        <f ca="1"/>
        <v/>
      </c>
      <c r="BB344" s="35" t="str">
        <f ca="1"/>
        <v/>
      </c>
      <c r="BC344" s="35" t="str">
        <f ca="1"/>
        <v/>
      </c>
      <c r="BD344" s="35" t="str">
        <f ca="1"/>
        <v/>
      </c>
      <c r="BE344" s="35">
        <f t="shared" si="112"/>
        <v>0</v>
      </c>
      <c r="BF344" s="35" t="e" cm="1">
        <f t="array" ref="BF344">IF(AND(BE344=1,AX344&lt;&gt;1),VLOOKUP(E344,변환표준점수!$H$8:$O$60,_xlfn.XMATCH('표점 계산기'!$AU344,변환표준점수!$I$6:$O$6)+1,FALSE),IF(AND($E344=0,$DW$4=1),INDEX($CQ$7:$CQ$73,SUM(IF(AO344=$CY$7:$CY$59,ROW($A$1:$A$50),0))),IF(AND($E344&lt;&gt;0,$DW$4&lt;&gt;1),INDEX($CM$7:$CM$73,SUM(IF(AO344=$CU$7:$CU$59,ROW($A$1:$A$50),0))),AO344:AS344)))</f>
        <v>#N/A</v>
      </c>
      <c r="BG344" s="35"/>
      <c r="BH344" s="35"/>
      <c r="BI344" s="35"/>
      <c r="BJ344" s="35"/>
      <c r="BK344" s="35" t="e">
        <f>VLOOKUP(G344,변환표준점수!$X$8:$AM$16,_xlfn.XMATCH(AU344,변환표준점수!$Y$5:$AM$5)+IF(OR(AW344=6,AW344=7,AW344=10,AW344=11),IF(AX344=1,0,1),0)+1,FALSE)</f>
        <v>#N/A</v>
      </c>
      <c r="BL344" s="35" t="e">
        <f>VLOOKUP(H344,변환표준점수!$AO$8:$BE$16,_xlfn.XMATCH(AU344,변환표준점수!$AP$5:$BE$5)+IF(OR(AW344=3,AW344=6,AW344=8,AW344=9,AW344=10),IF(AX344=1,0,1),0)+1,FALSE)</f>
        <v>#N/A</v>
      </c>
      <c r="BM344" s="35" t="e">
        <f>IF(I344=0,VLOOKUP(K344,변환표준점수!$BU$8:$CF$62,'표점 계산기'!$AW344+1,FALSE),VLOOKUP(I344,변환표준점수!$BH$8:$BS$62,'표점 계산기'!$AW344+1,FALSE))</f>
        <v>#N/A</v>
      </c>
      <c r="BN344" s="35" t="e">
        <f>IF(J344=0,VLOOKUP(L344,변환표준점수!$BU$8:$CF$62,'표점 계산기'!$AW344+1,FALSE),VLOOKUP(J344,변환표준점수!$BH$8:$BS$62,'표점 계산기'!$AW344+1,FALSE))</f>
        <v>#N/A</v>
      </c>
      <c r="BO344" s="35" cm="1">
        <f t="array" ref="BO344">IF(M344=0,0,IF(OR(AW344=3,AW344=4),0,IF(AW344=1,INDEX($DI$7:$DI$15,SUM(IF(M344&lt;$DH$7:$DH$15=TRUE,1,0))+1),VLOOKUP(M344,변환표준점수!$BH$8:$BS$62,'표점 계산기'!AW344+1,FALSE))))</f>
        <v>0</v>
      </c>
      <c r="BP344" s="35" t="e" cm="1">
        <f t="array" ref="BP344">INDEX($DP$24:$EO$31,COLUMN(C339),$AY344)</f>
        <v>#N/A</v>
      </c>
      <c r="BQ344" s="35" t="e" cm="1">
        <f t="array" ref="BQ344">INDEX($DP$24:$EO$31,COLUMN(D339),$AY344)</f>
        <v>#N/A</v>
      </c>
      <c r="BR344" s="35" t="e" cm="1">
        <f t="array" ref="BR344">INDEX($DP$24:$EO$31,COLUMN(E339),$AY344)</f>
        <v>#N/A</v>
      </c>
      <c r="BS344" s="35" t="e" cm="1">
        <f t="array" ref="BS344">INDEX($DP$24:$EO$31,COLUMN(F339),$AY344)</f>
        <v>#N/A</v>
      </c>
      <c r="BT344" s="35" t="e" cm="1">
        <f t="array" ref="BT344">INDEX($DP$24:$EO$31,COLUMN(G339),$AY344)</f>
        <v>#N/A</v>
      </c>
      <c r="BU344" s="35" t="e" cm="1">
        <f t="array" ref="BU344">INDEX($DP$24:$EO$31,COLUMN(H339),$AY344)</f>
        <v>#N/A</v>
      </c>
      <c r="BV344" s="59" t="str" cm="1">
        <f t="array" aca="1" ref="BV344:BZ344" ca="1">IFERROR(ROUND(IF(IFERROR(BF344:BJ344/BF344:BJ344,0)=1,(IFERROR(AZ344:BD344*BP344,0)+IFERROR(BF344:BJ344*BQ344,0)+(SUM(BM344:BO344)-MIN(BM344:BO344))*BR344+BK344*BS344+BL344*BT344)*BU344+BK344*(1-BS344)+BL344*(1-BT344)+IF(AW344=1,BO344,0),""),2),"")</f>
        <v/>
      </c>
      <c r="BW344" s="48" t="str">
        <f ca="1"/>
        <v/>
      </c>
      <c r="BX344" s="48" t="str">
        <f ca="1"/>
        <v/>
      </c>
      <c r="BY344" s="48" t="str">
        <f ca="1"/>
        <v/>
      </c>
      <c r="BZ344" s="60" t="str">
        <f ca="1"/>
        <v/>
      </c>
      <c r="CA344" s="6"/>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6"/>
      <c r="DV344" s="6"/>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row>
    <row r="345" spans="1:162" x14ac:dyDescent="0.3">
      <c r="A345" s="5"/>
      <c r="B345" s="17" t="str">
        <f t="shared" si="114"/>
        <v/>
      </c>
      <c r="C345" s="23"/>
      <c r="D345" s="23"/>
      <c r="E345" s="23"/>
      <c r="F345" s="23"/>
      <c r="G345" s="23"/>
      <c r="H345" s="24"/>
      <c r="I345" s="24"/>
      <c r="J345" s="24"/>
      <c r="K345" s="24"/>
      <c r="L345" s="24"/>
      <c r="M345" s="24"/>
      <c r="N345" s="23"/>
      <c r="O345" s="24"/>
      <c r="P345" s="6"/>
      <c r="Q345" s="65">
        <f t="shared" si="115"/>
        <v>1</v>
      </c>
      <c r="R345" s="6" t="e">
        <f t="shared" si="121"/>
        <v>#N/A</v>
      </c>
      <c r="S345" s="6" t="e">
        <f t="shared" si="122"/>
        <v>#N/A</v>
      </c>
      <c r="T345" s="6" t="e">
        <f t="shared" si="123"/>
        <v>#N/A</v>
      </c>
      <c r="U345" s="6" t="e">
        <f t="shared" si="124"/>
        <v>#N/A</v>
      </c>
      <c r="V345" s="8" cm="1">
        <f t="array" ref="V345">IF(M345=0,0,IF(OR($DV$4=3,$DV$4=4),0,IF($DV$4=1,INDEX($DI$7:$DI$15,SUM(IF(M345&lt;$DH$7:$DH$15=TRUE,1,0))+1),VLOOKUP(M345,$DK$7:$DL$107,2,FALSE))))</f>
        <v>0</v>
      </c>
      <c r="W345" s="6" t="e">
        <f t="shared" si="113"/>
        <v>#N/A</v>
      </c>
      <c r="X345" s="65" cm="1">
        <f t="array" aca="1" ref="X345" ca="1">SUM(IF((IF(E345=0,INDIRECT(_xlfn.CONCAT($CQ$1,MATCH(F345,$CP$7:$CP$100,0)+6)):INDIRECT(_xlfn.CONCAT($CQ$1,MATCH(F345,$CP$7:$CP$100,0)+6+SUM(IF((F345=$CP$7:$CP$59)=TRUE,1,0))-1)),INDIRECT(_xlfn.CONCAT($CM$1,MATCH(E345,$CL$7:$CL$100,0)+6)):INDIRECT(_xlfn.CONCAT($CM$1,MATCH(E345,$CL$7:$CL$100,0)+6+SUM(IF((E345=$CL$7:$CL$59)=TRUE,1,0))-1)))*$S$3*$Q345)=0,0,1))</f>
        <v>2</v>
      </c>
      <c r="Y345" s="65" t="e" cm="1">
        <f t="array" aca="1" ref="Y345" ca="1">SUM(IF((TRANSPOSE(MMULT(MMULT(_xlfn.MUNIT(X345),IF(ROUND(MMULT(IF(E345=0,INDIRECT(_xlfn.CONCAT($CQ$1,MATCH(F345,$CP$7:$CP$100,0)+6)):INDIRECT(_xlfn.CONCAT($CQ$1,MATCH(F345,$CP$7:$CP$100,0)+6+SUM(IF((F345=$CP$7:$CP$59)=TRUE,1,0))-1)),INDIRECT(_xlfn.CONCAT($CM$1,MATCH(E345,$CL$7:$CL$100,0)+6)):INDIRECT(_xlfn.CONCAT($CM$1,MATCH(E345,$CL$7:$CL$100,0)+6+SUM(IF((E345=$CL$7:$CL$59)=TRUE,1,0))-1)))*$S$3*$Q345,1/TRANSPOSE(W345-INDIRECT(_xlfn.CONCAT($CI$1,MATCH(D345,$CH$7:$CH$100,0)+6)):INDIRECT(_xlfn.CONCAT($CI$1,MATCH(D345,$CH$7:$CH$100,0)+6+SUM(IF((D345=$CH$7:$CH$59)=TRUE,1,0))-1))*$R$3)),1)=1,1,0)),W345-INDIRECT(_xlfn.CONCAT($CI$1,MATCH(D345,$CH$7:$CH$100,0)+6)):INDIRECT(_xlfn.CONCAT($CI$1,MATCH(D345,$CH$7:$CH$100,0)+6+SUM(IF((D345=$CH$7:$CH$59)=TRUE,1,0))-1))*$R$3)))=0,0,1))</f>
        <v>#N/A</v>
      </c>
      <c r="Z345" s="65"/>
      <c r="AA345" s="65" t="str" cm="1">
        <f t="array" aca="1" ref="AA345" ca="1">IFERROR(ROUND(IF(_xlfn._xlws.SORT(TRANSPOSE(MMULT(MMULT(_xlfn.MUNIT(X345),IF(ROUND(MMULT(IF(E345=0,IF($DW$4=1,INDIRECT(_xlfn.CONCAT($CY$1,MATCH(F345,$CX$7:$CX$100,0)+6)):INDIRECT(_xlfn.CONCAT($CY$1,MATCH(F345,$CX$7:$CX$100,0)+6+SUM(IF((F345=$CX$7:$CX$59)=TRUE,1,0))-1)),INDIRECT(_xlfn.CONCAT($CQ$1,MATCH(F345,$CP$7:$CP$100,0)+6)):INDIRECT(_xlfn.CONCAT($CQ$1,MATCH(F345,$CP$7:$CP$100,0)+6+SUM(IF((F345=$CP$7:$CP$59)=TRUE,1,0))-1))),IF(OR($DW$4=2,$DW$4=3),INDIRECT(_xlfn.CONCAT($CU$1,MATCH(E345,$CT$7:$CT$100,0)+6)):INDIRECT(_xlfn.CONCAT($CU$1,MATCH(E345,$CT$7:$CT$100,0)+6+SUM(IF((E345=$CT$7:$CT$59)=TRUE,1,0))-1)),INDIRECT(_xlfn.CONCAT($CM$1,MATCH(E345,$CL$7:$CL$100,0)+6)):INDIRECT(_xlfn.CONCAT($CM$1,MATCH(E345,$CL$7:$CL$100,0)+6+SUM(IF((E345=$CL$7:$CL$59)=TRUE,1,0))-1))))*$S$3*IF(AND($DV$4=4,F345=0),1.1,1),1/TRANSPOSE(W345-INDIRECT(_xlfn.CONCAT($CI$1,MATCH(D345,$CH$7:$CH$100,0)+6)):INDIRECT(_xlfn.CONCAT($CI$1,MATCH(D345,$CH$7:$CH$100,0)+6+SUM(IF((D345=$CH$7:$CH$59)=TRUE,1,0))-1))*$R$3)),3)=1,1,0)),W345-INDIRECT(_xlfn.CONCAT($CI$1,MATCH(D345,$CH$7:$CH$100,0)+6)):INDIRECT(_xlfn.CONCAT($CI$1,MATCH(D345,$CH$7:$CH$100,0)+6+SUM(IF((D345=$CH$7:$CH$59)=TRUE,1,0))-1))*$R$3))/($S$3*$Q345),1,-1,TRUE)=0,"",_xlfn._xlws.SORT(TRANSPOSE(MMULT(MMULT(_xlfn.MUNIT(X345),IF(ROUND(MMULT(IF(E345=0,IF($DW$4=1,INDIRECT(_xlfn.CONCAT($CY$1,MATCH(F345,$CX$7:$CX$100,0)+6)):INDIRECT(_xlfn.CONCAT($CY$1,MATCH(F345,$CX$7:$CX$100,0)+6+SUM(IF((F345=$CX$7:$CX$59)=TRUE,1,0))-1)),INDIRECT(_xlfn.CONCAT($CQ$1,MATCH(F345,$CP$7:$CP$100,0)+6)):INDIRECT(_xlfn.CONCAT($CQ$1,MATCH(F345,$CP$7:$CP$100,0)+6+SUM(IF((F345=$CP$7:$CP$59)=TRUE,1,0))-1))),IF(OR($DW$4=2,$DW$4=3),INDIRECT(_xlfn.CONCAT($CU$1,MATCH(E345,$CT$7:$CT$100,0)+6)):INDIRECT(_xlfn.CONCAT($CU$1,MATCH(E345,$CT$7:$CT$100,0)+6+SUM(IF((E345=$CT$7:$CT$59)=TRUE,1,0))-1)),INDIRECT(_xlfn.CONCAT($CM$1,MATCH(E345,$CL$7:$CL$100,0)+6)):INDIRECT(_xlfn.CONCAT($CM$1,MATCH(E345,$CL$7:$CL$100,0)+6+SUM(IF((E345=$CL$7:$CL$59)=TRUE,1,0))-1))))*$S$3*IF(AND($DV$4=4,F345=0),1.1,1),1/TRANSPOSE(W345-INDIRECT(_xlfn.CONCAT($CI$1,MATCH(D345,$CH$7:$CH$100,0)+6)):INDIRECT(_xlfn.CONCAT($CI$1,MATCH(D345,$CH$7:$CH$100,0)+6+SUM(IF((D345=$CH$7:$CH$59)=TRUE,1,0))-1))*$R$3)),3)=1,1,0)),W345-INDIRECT(_xlfn.CONCAT($CI$1,MATCH(D345,$CH$7:$CH$100,0)+6)):INDIRECT(_xlfn.CONCAT($CI$1,MATCH(D345,$CH$7:$CH$100,0)+6+SUM(IF((D345=$CH$7:$CH$59)=TRUE,1,0))-1))*$R$3))/($S$3*$Q345),1,-1,TRUE)),1),"")</f>
        <v/>
      </c>
      <c r="AB345" s="65"/>
      <c r="AC345" s="65"/>
      <c r="AD345" s="65"/>
      <c r="AE345" s="65"/>
      <c r="AF345" s="65"/>
      <c r="AG345" s="65"/>
      <c r="AH345" s="65"/>
      <c r="AI345" s="6"/>
      <c r="AJ345" s="28" t="str">
        <f t="shared" ca="1" si="125"/>
        <v/>
      </c>
      <c r="AK345" s="29" t="str">
        <f t="shared" si="126"/>
        <v/>
      </c>
      <c r="AL345" s="29" t="str">
        <f t="shared" si="127"/>
        <v/>
      </c>
      <c r="AM345" s="29" t="str">
        <f t="shared" si="128"/>
        <v/>
      </c>
      <c r="AN345" s="112" t="str">
        <f t="shared" si="129"/>
        <v/>
      </c>
      <c r="AO345" s="28" t="str">
        <f t="shared" ca="1" si="116"/>
        <v/>
      </c>
      <c r="AP345" s="29" t="str">
        <f t="shared" si="117"/>
        <v/>
      </c>
      <c r="AQ345" s="29" t="str">
        <f t="shared" si="118"/>
        <v/>
      </c>
      <c r="AR345" s="29" t="str">
        <f t="shared" si="119"/>
        <v/>
      </c>
      <c r="AS345" s="30" t="str">
        <f t="shared" si="120"/>
        <v/>
      </c>
      <c r="AT345" s="6"/>
      <c r="AU345" s="20"/>
      <c r="AV345" s="20"/>
      <c r="AW345" s="44">
        <f t="shared" si="110"/>
        <v>12</v>
      </c>
      <c r="AX345" s="35" t="e">
        <f t="shared" si="111"/>
        <v>#N/A</v>
      </c>
      <c r="AY345" s="35" t="e" cm="1">
        <f t="array" ref="AY345">_xlfn.XMATCH(1,IF(IF((AU345=$DP$24:$EO$24)=TRUE,1,0)+IF((AV345=$DP$25:$EO$25)=TRUE,1,0)=2,1,0))</f>
        <v>#N/A</v>
      </c>
      <c r="AZ345" s="35" t="str" cm="1">
        <f t="array" aca="1" ref="AZ345:BD345" ca="1">AJ345:AN345</f>
        <v/>
      </c>
      <c r="BA345" s="35" t="str">
        <f ca="1"/>
        <v/>
      </c>
      <c r="BB345" s="35" t="str">
        <f ca="1"/>
        <v/>
      </c>
      <c r="BC345" s="35" t="str">
        <f ca="1"/>
        <v/>
      </c>
      <c r="BD345" s="35" t="str">
        <f ca="1"/>
        <v/>
      </c>
      <c r="BE345" s="35">
        <f t="shared" si="112"/>
        <v>0</v>
      </c>
      <c r="BF345" s="35" t="e" cm="1">
        <f t="array" ref="BF345">IF(AND(BE345=1,AX345&lt;&gt;1),VLOOKUP(E345,변환표준점수!$H$8:$O$60,_xlfn.XMATCH('표점 계산기'!$AU345,변환표준점수!$I$6:$O$6)+1,FALSE),IF(AND($E345=0,$DW$4=1),INDEX($CQ$7:$CQ$73,SUM(IF(AO345=$CY$7:$CY$59,ROW($A$1:$A$50),0))),IF(AND($E345&lt;&gt;0,$DW$4&lt;&gt;1),INDEX($CM$7:$CM$73,SUM(IF(AO345=$CU$7:$CU$59,ROW($A$1:$A$50),0))),AO345:AS345)))</f>
        <v>#N/A</v>
      </c>
      <c r="BG345" s="35"/>
      <c r="BH345" s="35"/>
      <c r="BI345" s="35"/>
      <c r="BJ345" s="35"/>
      <c r="BK345" s="35" t="e">
        <f>VLOOKUP(G345,변환표준점수!$X$8:$AM$16,_xlfn.XMATCH(AU345,변환표준점수!$Y$5:$AM$5)+IF(OR(AW345=6,AW345=7,AW345=10,AW345=11),IF(AX345=1,0,1),0)+1,FALSE)</f>
        <v>#N/A</v>
      </c>
      <c r="BL345" s="35" t="e">
        <f>VLOOKUP(H345,변환표준점수!$AO$8:$BE$16,_xlfn.XMATCH(AU345,변환표준점수!$AP$5:$BE$5)+IF(OR(AW345=3,AW345=6,AW345=8,AW345=9,AW345=10),IF(AX345=1,0,1),0)+1,FALSE)</f>
        <v>#N/A</v>
      </c>
      <c r="BM345" s="35" t="e">
        <f>IF(I345=0,VLOOKUP(K345,변환표준점수!$BU$8:$CF$62,'표점 계산기'!$AW345+1,FALSE),VLOOKUP(I345,변환표준점수!$BH$8:$BS$62,'표점 계산기'!$AW345+1,FALSE))</f>
        <v>#N/A</v>
      </c>
      <c r="BN345" s="35" t="e">
        <f>IF(J345=0,VLOOKUP(L345,변환표준점수!$BU$8:$CF$62,'표점 계산기'!$AW345+1,FALSE),VLOOKUP(J345,변환표준점수!$BH$8:$BS$62,'표점 계산기'!$AW345+1,FALSE))</f>
        <v>#N/A</v>
      </c>
      <c r="BO345" s="35" cm="1">
        <f t="array" ref="BO345">IF(M345=0,0,IF(OR(AW345=3,AW345=4),0,IF(AW345=1,INDEX($DI$7:$DI$15,SUM(IF(M345&lt;$DH$7:$DH$15=TRUE,1,0))+1),VLOOKUP(M345,변환표준점수!$BH$8:$BS$62,'표점 계산기'!AW345+1,FALSE))))</f>
        <v>0</v>
      </c>
      <c r="BP345" s="35" t="e" cm="1">
        <f t="array" ref="BP345">INDEX($DP$24:$EO$31,COLUMN(C340),$AY345)</f>
        <v>#N/A</v>
      </c>
      <c r="BQ345" s="35" t="e" cm="1">
        <f t="array" ref="BQ345">INDEX($DP$24:$EO$31,COLUMN(D340),$AY345)</f>
        <v>#N/A</v>
      </c>
      <c r="BR345" s="35" t="e" cm="1">
        <f t="array" ref="BR345">INDEX($DP$24:$EO$31,COLUMN(E340),$AY345)</f>
        <v>#N/A</v>
      </c>
      <c r="BS345" s="35" t="e" cm="1">
        <f t="array" ref="BS345">INDEX($DP$24:$EO$31,COLUMN(F340),$AY345)</f>
        <v>#N/A</v>
      </c>
      <c r="BT345" s="35" t="e" cm="1">
        <f t="array" ref="BT345">INDEX($DP$24:$EO$31,COLUMN(G340),$AY345)</f>
        <v>#N/A</v>
      </c>
      <c r="BU345" s="35" t="e" cm="1">
        <f t="array" ref="BU345">INDEX($DP$24:$EO$31,COLUMN(H340),$AY345)</f>
        <v>#N/A</v>
      </c>
      <c r="BV345" s="59" t="str" cm="1">
        <f t="array" aca="1" ref="BV345:BZ345" ca="1">IFERROR(ROUND(IF(IFERROR(BF345:BJ345/BF345:BJ345,0)=1,(IFERROR(AZ345:BD345*BP345,0)+IFERROR(BF345:BJ345*BQ345,0)+(SUM(BM345:BO345)-MIN(BM345:BO345))*BR345+BK345*BS345+BL345*BT345)*BU345+BK345*(1-BS345)+BL345*(1-BT345)+IF(AW345=1,BO345,0),""),2),"")</f>
        <v/>
      </c>
      <c r="BW345" s="48" t="str">
        <f ca="1"/>
        <v/>
      </c>
      <c r="BX345" s="48" t="str">
        <f ca="1"/>
        <v/>
      </c>
      <c r="BY345" s="48" t="str">
        <f ca="1"/>
        <v/>
      </c>
      <c r="BZ345" s="60" t="str">
        <f ca="1"/>
        <v/>
      </c>
      <c r="CA345" s="6"/>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6"/>
      <c r="DV345" s="6"/>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row>
    <row r="346" spans="1:162" x14ac:dyDescent="0.3">
      <c r="A346" s="5"/>
      <c r="B346" s="17" t="str">
        <f t="shared" si="114"/>
        <v/>
      </c>
      <c r="C346" s="23"/>
      <c r="D346" s="23"/>
      <c r="E346" s="23"/>
      <c r="F346" s="23"/>
      <c r="G346" s="23"/>
      <c r="H346" s="24"/>
      <c r="I346" s="24"/>
      <c r="J346" s="24"/>
      <c r="K346" s="24"/>
      <c r="L346" s="24"/>
      <c r="M346" s="24"/>
      <c r="N346" s="23"/>
      <c r="O346" s="24"/>
      <c r="P346" s="6"/>
      <c r="Q346" s="65">
        <f t="shared" si="115"/>
        <v>1</v>
      </c>
      <c r="R346" s="6" t="e">
        <f t="shared" si="121"/>
        <v>#N/A</v>
      </c>
      <c r="S346" s="6" t="e">
        <f t="shared" si="122"/>
        <v>#N/A</v>
      </c>
      <c r="T346" s="6" t="e">
        <f t="shared" si="123"/>
        <v>#N/A</v>
      </c>
      <c r="U346" s="6" t="e">
        <f t="shared" si="124"/>
        <v>#N/A</v>
      </c>
      <c r="V346" s="8" cm="1">
        <f t="array" ref="V346">IF(M346=0,0,IF(OR($DV$4=3,$DV$4=4),0,IF($DV$4=1,INDEX($DI$7:$DI$15,SUM(IF(M346&lt;$DH$7:$DH$15=TRUE,1,0))+1),VLOOKUP(M346,$DK$7:$DL$107,2,FALSE))))</f>
        <v>0</v>
      </c>
      <c r="W346" s="6" t="e">
        <f t="shared" si="113"/>
        <v>#N/A</v>
      </c>
      <c r="X346" s="65" cm="1">
        <f t="array" aca="1" ref="X346" ca="1">SUM(IF((IF(E346=0,INDIRECT(_xlfn.CONCAT($CQ$1,MATCH(F346,$CP$7:$CP$100,0)+6)):INDIRECT(_xlfn.CONCAT($CQ$1,MATCH(F346,$CP$7:$CP$100,0)+6+SUM(IF((F346=$CP$7:$CP$59)=TRUE,1,0))-1)),INDIRECT(_xlfn.CONCAT($CM$1,MATCH(E346,$CL$7:$CL$100,0)+6)):INDIRECT(_xlfn.CONCAT($CM$1,MATCH(E346,$CL$7:$CL$100,0)+6+SUM(IF((E346=$CL$7:$CL$59)=TRUE,1,0))-1)))*$S$3*$Q346)=0,0,1))</f>
        <v>2</v>
      </c>
      <c r="Y346" s="65" t="e" cm="1">
        <f t="array" aca="1" ref="Y346" ca="1">SUM(IF((TRANSPOSE(MMULT(MMULT(_xlfn.MUNIT(X346),IF(ROUND(MMULT(IF(E346=0,INDIRECT(_xlfn.CONCAT($CQ$1,MATCH(F346,$CP$7:$CP$100,0)+6)):INDIRECT(_xlfn.CONCAT($CQ$1,MATCH(F346,$CP$7:$CP$100,0)+6+SUM(IF((F346=$CP$7:$CP$59)=TRUE,1,0))-1)),INDIRECT(_xlfn.CONCAT($CM$1,MATCH(E346,$CL$7:$CL$100,0)+6)):INDIRECT(_xlfn.CONCAT($CM$1,MATCH(E346,$CL$7:$CL$100,0)+6+SUM(IF((E346=$CL$7:$CL$59)=TRUE,1,0))-1)))*$S$3*$Q346,1/TRANSPOSE(W346-INDIRECT(_xlfn.CONCAT($CI$1,MATCH(D346,$CH$7:$CH$100,0)+6)):INDIRECT(_xlfn.CONCAT($CI$1,MATCH(D346,$CH$7:$CH$100,0)+6+SUM(IF((D346=$CH$7:$CH$59)=TRUE,1,0))-1))*$R$3)),1)=1,1,0)),W346-INDIRECT(_xlfn.CONCAT($CI$1,MATCH(D346,$CH$7:$CH$100,0)+6)):INDIRECT(_xlfn.CONCAT($CI$1,MATCH(D346,$CH$7:$CH$100,0)+6+SUM(IF((D346=$CH$7:$CH$59)=TRUE,1,0))-1))*$R$3)))=0,0,1))</f>
        <v>#N/A</v>
      </c>
      <c r="Z346" s="65"/>
      <c r="AA346" s="65" t="str" cm="1">
        <f t="array" aca="1" ref="AA346" ca="1">IFERROR(ROUND(IF(_xlfn._xlws.SORT(TRANSPOSE(MMULT(MMULT(_xlfn.MUNIT(X346),IF(ROUND(MMULT(IF(E346=0,IF($DW$4=1,INDIRECT(_xlfn.CONCAT($CY$1,MATCH(F346,$CX$7:$CX$100,0)+6)):INDIRECT(_xlfn.CONCAT($CY$1,MATCH(F346,$CX$7:$CX$100,0)+6+SUM(IF((F346=$CX$7:$CX$59)=TRUE,1,0))-1)),INDIRECT(_xlfn.CONCAT($CQ$1,MATCH(F346,$CP$7:$CP$100,0)+6)):INDIRECT(_xlfn.CONCAT($CQ$1,MATCH(F346,$CP$7:$CP$100,0)+6+SUM(IF((F346=$CP$7:$CP$59)=TRUE,1,0))-1))),IF(OR($DW$4=2,$DW$4=3),INDIRECT(_xlfn.CONCAT($CU$1,MATCH(E346,$CT$7:$CT$100,0)+6)):INDIRECT(_xlfn.CONCAT($CU$1,MATCH(E346,$CT$7:$CT$100,0)+6+SUM(IF((E346=$CT$7:$CT$59)=TRUE,1,0))-1)),INDIRECT(_xlfn.CONCAT($CM$1,MATCH(E346,$CL$7:$CL$100,0)+6)):INDIRECT(_xlfn.CONCAT($CM$1,MATCH(E346,$CL$7:$CL$100,0)+6+SUM(IF((E346=$CL$7:$CL$59)=TRUE,1,0))-1))))*$S$3*IF(AND($DV$4=4,F346=0),1.1,1),1/TRANSPOSE(W346-INDIRECT(_xlfn.CONCAT($CI$1,MATCH(D346,$CH$7:$CH$100,0)+6)):INDIRECT(_xlfn.CONCAT($CI$1,MATCH(D346,$CH$7:$CH$100,0)+6+SUM(IF((D346=$CH$7:$CH$59)=TRUE,1,0))-1))*$R$3)),3)=1,1,0)),W346-INDIRECT(_xlfn.CONCAT($CI$1,MATCH(D346,$CH$7:$CH$100,0)+6)):INDIRECT(_xlfn.CONCAT($CI$1,MATCH(D346,$CH$7:$CH$100,0)+6+SUM(IF((D346=$CH$7:$CH$59)=TRUE,1,0))-1))*$R$3))/($S$3*$Q346),1,-1,TRUE)=0,"",_xlfn._xlws.SORT(TRANSPOSE(MMULT(MMULT(_xlfn.MUNIT(X346),IF(ROUND(MMULT(IF(E346=0,IF($DW$4=1,INDIRECT(_xlfn.CONCAT($CY$1,MATCH(F346,$CX$7:$CX$100,0)+6)):INDIRECT(_xlfn.CONCAT($CY$1,MATCH(F346,$CX$7:$CX$100,0)+6+SUM(IF((F346=$CX$7:$CX$59)=TRUE,1,0))-1)),INDIRECT(_xlfn.CONCAT($CQ$1,MATCH(F346,$CP$7:$CP$100,0)+6)):INDIRECT(_xlfn.CONCAT($CQ$1,MATCH(F346,$CP$7:$CP$100,0)+6+SUM(IF((F346=$CP$7:$CP$59)=TRUE,1,0))-1))),IF(OR($DW$4=2,$DW$4=3),INDIRECT(_xlfn.CONCAT($CU$1,MATCH(E346,$CT$7:$CT$100,0)+6)):INDIRECT(_xlfn.CONCAT($CU$1,MATCH(E346,$CT$7:$CT$100,0)+6+SUM(IF((E346=$CT$7:$CT$59)=TRUE,1,0))-1)),INDIRECT(_xlfn.CONCAT($CM$1,MATCH(E346,$CL$7:$CL$100,0)+6)):INDIRECT(_xlfn.CONCAT($CM$1,MATCH(E346,$CL$7:$CL$100,0)+6+SUM(IF((E346=$CL$7:$CL$59)=TRUE,1,0))-1))))*$S$3*IF(AND($DV$4=4,F346=0),1.1,1),1/TRANSPOSE(W346-INDIRECT(_xlfn.CONCAT($CI$1,MATCH(D346,$CH$7:$CH$100,0)+6)):INDIRECT(_xlfn.CONCAT($CI$1,MATCH(D346,$CH$7:$CH$100,0)+6+SUM(IF((D346=$CH$7:$CH$59)=TRUE,1,0))-1))*$R$3)),3)=1,1,0)),W346-INDIRECT(_xlfn.CONCAT($CI$1,MATCH(D346,$CH$7:$CH$100,0)+6)):INDIRECT(_xlfn.CONCAT($CI$1,MATCH(D346,$CH$7:$CH$100,0)+6+SUM(IF((D346=$CH$7:$CH$59)=TRUE,1,0))-1))*$R$3))/($S$3*$Q346),1,-1,TRUE)),1),"")</f>
        <v/>
      </c>
      <c r="AB346" s="65"/>
      <c r="AC346" s="65"/>
      <c r="AD346" s="65"/>
      <c r="AE346" s="65"/>
      <c r="AF346" s="65"/>
      <c r="AG346" s="65"/>
      <c r="AH346" s="65"/>
      <c r="AI346" s="6"/>
      <c r="AJ346" s="28" t="str">
        <f t="shared" ca="1" si="125"/>
        <v/>
      </c>
      <c r="AK346" s="29" t="str">
        <f t="shared" si="126"/>
        <v/>
      </c>
      <c r="AL346" s="29" t="str">
        <f t="shared" si="127"/>
        <v/>
      </c>
      <c r="AM346" s="29" t="str">
        <f t="shared" si="128"/>
        <v/>
      </c>
      <c r="AN346" s="112" t="str">
        <f t="shared" si="129"/>
        <v/>
      </c>
      <c r="AO346" s="28" t="str">
        <f t="shared" ca="1" si="116"/>
        <v/>
      </c>
      <c r="AP346" s="29" t="str">
        <f t="shared" si="117"/>
        <v/>
      </c>
      <c r="AQ346" s="29" t="str">
        <f t="shared" si="118"/>
        <v/>
      </c>
      <c r="AR346" s="29" t="str">
        <f t="shared" si="119"/>
        <v/>
      </c>
      <c r="AS346" s="30" t="str">
        <f t="shared" si="120"/>
        <v/>
      </c>
      <c r="AT346" s="6"/>
      <c r="AU346" s="20"/>
      <c r="AV346" s="20"/>
      <c r="AW346" s="44">
        <f t="shared" si="110"/>
        <v>12</v>
      </c>
      <c r="AX346" s="35" t="e">
        <f t="shared" si="111"/>
        <v>#N/A</v>
      </c>
      <c r="AY346" s="35" t="e" cm="1">
        <f t="array" ref="AY346">_xlfn.XMATCH(1,IF(IF((AU346=$DP$24:$EO$24)=TRUE,1,0)+IF((AV346=$DP$25:$EO$25)=TRUE,1,0)=2,1,0))</f>
        <v>#N/A</v>
      </c>
      <c r="AZ346" s="35" t="str" cm="1">
        <f t="array" aca="1" ref="AZ346:BD346" ca="1">AJ346:AN346</f>
        <v/>
      </c>
      <c r="BA346" s="35" t="str">
        <f ca="1"/>
        <v/>
      </c>
      <c r="BB346" s="35" t="str">
        <f ca="1"/>
        <v/>
      </c>
      <c r="BC346" s="35" t="str">
        <f ca="1"/>
        <v/>
      </c>
      <c r="BD346" s="35" t="str">
        <f ca="1"/>
        <v/>
      </c>
      <c r="BE346" s="35">
        <f t="shared" si="112"/>
        <v>0</v>
      </c>
      <c r="BF346" s="35" t="e" cm="1">
        <f t="array" ref="BF346">IF(AND(BE346=1,AX346&lt;&gt;1),VLOOKUP(E346,변환표준점수!$H$8:$O$60,_xlfn.XMATCH('표점 계산기'!$AU346,변환표준점수!$I$6:$O$6)+1,FALSE),IF(AND($E346=0,$DW$4=1),INDEX($CQ$7:$CQ$73,SUM(IF(AO346=$CY$7:$CY$59,ROW($A$1:$A$50),0))),IF(AND($E346&lt;&gt;0,$DW$4&lt;&gt;1),INDEX($CM$7:$CM$73,SUM(IF(AO346=$CU$7:$CU$59,ROW($A$1:$A$50),0))),AO346:AS346)))</f>
        <v>#N/A</v>
      </c>
      <c r="BG346" s="35"/>
      <c r="BH346" s="35"/>
      <c r="BI346" s="35"/>
      <c r="BJ346" s="35"/>
      <c r="BK346" s="35" t="e">
        <f>VLOOKUP(G346,변환표준점수!$X$8:$AM$16,_xlfn.XMATCH(AU346,변환표준점수!$Y$5:$AM$5)+IF(OR(AW346=6,AW346=7,AW346=10,AW346=11),IF(AX346=1,0,1),0)+1,FALSE)</f>
        <v>#N/A</v>
      </c>
      <c r="BL346" s="35" t="e">
        <f>VLOOKUP(H346,변환표준점수!$AO$8:$BE$16,_xlfn.XMATCH(AU346,변환표준점수!$AP$5:$BE$5)+IF(OR(AW346=3,AW346=6,AW346=8,AW346=9,AW346=10),IF(AX346=1,0,1),0)+1,FALSE)</f>
        <v>#N/A</v>
      </c>
      <c r="BM346" s="35" t="e">
        <f>IF(I346=0,VLOOKUP(K346,변환표준점수!$BU$8:$CF$62,'표점 계산기'!$AW346+1,FALSE),VLOOKUP(I346,변환표준점수!$BH$8:$BS$62,'표점 계산기'!$AW346+1,FALSE))</f>
        <v>#N/A</v>
      </c>
      <c r="BN346" s="35" t="e">
        <f>IF(J346=0,VLOOKUP(L346,변환표준점수!$BU$8:$CF$62,'표점 계산기'!$AW346+1,FALSE),VLOOKUP(J346,변환표준점수!$BH$8:$BS$62,'표점 계산기'!$AW346+1,FALSE))</f>
        <v>#N/A</v>
      </c>
      <c r="BO346" s="35" cm="1">
        <f t="array" ref="BO346">IF(M346=0,0,IF(OR(AW346=3,AW346=4),0,IF(AW346=1,INDEX($DI$7:$DI$15,SUM(IF(M346&lt;$DH$7:$DH$15=TRUE,1,0))+1),VLOOKUP(M346,변환표준점수!$BH$8:$BS$62,'표점 계산기'!AW346+1,FALSE))))</f>
        <v>0</v>
      </c>
      <c r="BP346" s="35" t="e" cm="1">
        <f t="array" ref="BP346">INDEX($DP$24:$EO$31,COLUMN(C341),$AY346)</f>
        <v>#N/A</v>
      </c>
      <c r="BQ346" s="35" t="e" cm="1">
        <f t="array" ref="BQ346">INDEX($DP$24:$EO$31,COLUMN(D341),$AY346)</f>
        <v>#N/A</v>
      </c>
      <c r="BR346" s="35" t="e" cm="1">
        <f t="array" ref="BR346">INDEX($DP$24:$EO$31,COLUMN(E341),$AY346)</f>
        <v>#N/A</v>
      </c>
      <c r="BS346" s="35" t="e" cm="1">
        <f t="array" ref="BS346">INDEX($DP$24:$EO$31,COLUMN(F341),$AY346)</f>
        <v>#N/A</v>
      </c>
      <c r="BT346" s="35" t="e" cm="1">
        <f t="array" ref="BT346">INDEX($DP$24:$EO$31,COLUMN(G341),$AY346)</f>
        <v>#N/A</v>
      </c>
      <c r="BU346" s="35" t="e" cm="1">
        <f t="array" ref="BU346">INDEX($DP$24:$EO$31,COLUMN(H341),$AY346)</f>
        <v>#N/A</v>
      </c>
      <c r="BV346" s="59" t="str" cm="1">
        <f t="array" aca="1" ref="BV346:BZ346" ca="1">IFERROR(ROUND(IF(IFERROR(BF346:BJ346/BF346:BJ346,0)=1,(IFERROR(AZ346:BD346*BP346,0)+IFERROR(BF346:BJ346*BQ346,0)+(SUM(BM346:BO346)-MIN(BM346:BO346))*BR346+BK346*BS346+BL346*BT346)*BU346+BK346*(1-BS346)+BL346*(1-BT346)+IF(AW346=1,BO346,0),""),2),"")</f>
        <v/>
      </c>
      <c r="BW346" s="48" t="str">
        <f ca="1"/>
        <v/>
      </c>
      <c r="BX346" s="48" t="str">
        <f ca="1"/>
        <v/>
      </c>
      <c r="BY346" s="48" t="str">
        <f ca="1"/>
        <v/>
      </c>
      <c r="BZ346" s="60" t="str">
        <f ca="1"/>
        <v/>
      </c>
      <c r="CA346" s="6"/>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6"/>
      <c r="DV346" s="6"/>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row>
    <row r="347" spans="1:162" x14ac:dyDescent="0.3">
      <c r="A347" s="5"/>
      <c r="B347" s="17" t="str">
        <f t="shared" si="114"/>
        <v/>
      </c>
      <c r="C347" s="23"/>
      <c r="D347" s="23"/>
      <c r="E347" s="23"/>
      <c r="F347" s="23"/>
      <c r="G347" s="23"/>
      <c r="H347" s="24"/>
      <c r="I347" s="24"/>
      <c r="J347" s="24"/>
      <c r="K347" s="24"/>
      <c r="L347" s="24"/>
      <c r="M347" s="24"/>
      <c r="N347" s="23"/>
      <c r="O347" s="24"/>
      <c r="P347" s="6"/>
      <c r="Q347" s="65">
        <f t="shared" si="115"/>
        <v>1</v>
      </c>
      <c r="R347" s="6" t="e">
        <f t="shared" si="121"/>
        <v>#N/A</v>
      </c>
      <c r="S347" s="6" t="e">
        <f t="shared" si="122"/>
        <v>#N/A</v>
      </c>
      <c r="T347" s="6" t="e">
        <f t="shared" si="123"/>
        <v>#N/A</v>
      </c>
      <c r="U347" s="6" t="e">
        <f t="shared" si="124"/>
        <v>#N/A</v>
      </c>
      <c r="V347" s="8" cm="1">
        <f t="array" ref="V347">IF(M347=0,0,IF(OR($DV$4=3,$DV$4=4),0,IF($DV$4=1,INDEX($DI$7:$DI$15,SUM(IF(M347&lt;$DH$7:$DH$15=TRUE,1,0))+1),VLOOKUP(M347,$DK$7:$DL$107,2,FALSE))))</f>
        <v>0</v>
      </c>
      <c r="W347" s="6" t="e">
        <f t="shared" si="113"/>
        <v>#N/A</v>
      </c>
      <c r="X347" s="65" cm="1">
        <f t="array" aca="1" ref="X347" ca="1">SUM(IF((IF(E347=0,INDIRECT(_xlfn.CONCAT($CQ$1,MATCH(F347,$CP$7:$CP$100,0)+6)):INDIRECT(_xlfn.CONCAT($CQ$1,MATCH(F347,$CP$7:$CP$100,0)+6+SUM(IF((F347=$CP$7:$CP$59)=TRUE,1,0))-1)),INDIRECT(_xlfn.CONCAT($CM$1,MATCH(E347,$CL$7:$CL$100,0)+6)):INDIRECT(_xlfn.CONCAT($CM$1,MATCH(E347,$CL$7:$CL$100,0)+6+SUM(IF((E347=$CL$7:$CL$59)=TRUE,1,0))-1)))*$S$3*$Q347)=0,0,1))</f>
        <v>2</v>
      </c>
      <c r="Y347" s="65" t="e" cm="1">
        <f t="array" aca="1" ref="Y347" ca="1">SUM(IF((TRANSPOSE(MMULT(MMULT(_xlfn.MUNIT(X347),IF(ROUND(MMULT(IF(E347=0,INDIRECT(_xlfn.CONCAT($CQ$1,MATCH(F347,$CP$7:$CP$100,0)+6)):INDIRECT(_xlfn.CONCAT($CQ$1,MATCH(F347,$CP$7:$CP$100,0)+6+SUM(IF((F347=$CP$7:$CP$59)=TRUE,1,0))-1)),INDIRECT(_xlfn.CONCAT($CM$1,MATCH(E347,$CL$7:$CL$100,0)+6)):INDIRECT(_xlfn.CONCAT($CM$1,MATCH(E347,$CL$7:$CL$100,0)+6+SUM(IF((E347=$CL$7:$CL$59)=TRUE,1,0))-1)))*$S$3*$Q347,1/TRANSPOSE(W347-INDIRECT(_xlfn.CONCAT($CI$1,MATCH(D347,$CH$7:$CH$100,0)+6)):INDIRECT(_xlfn.CONCAT($CI$1,MATCH(D347,$CH$7:$CH$100,0)+6+SUM(IF((D347=$CH$7:$CH$59)=TRUE,1,0))-1))*$R$3)),1)=1,1,0)),W347-INDIRECT(_xlfn.CONCAT($CI$1,MATCH(D347,$CH$7:$CH$100,0)+6)):INDIRECT(_xlfn.CONCAT($CI$1,MATCH(D347,$CH$7:$CH$100,0)+6+SUM(IF((D347=$CH$7:$CH$59)=TRUE,1,0))-1))*$R$3)))=0,0,1))</f>
        <v>#N/A</v>
      </c>
      <c r="Z347" s="65"/>
      <c r="AA347" s="65" t="str" cm="1">
        <f t="array" aca="1" ref="AA347" ca="1">IFERROR(ROUND(IF(_xlfn._xlws.SORT(TRANSPOSE(MMULT(MMULT(_xlfn.MUNIT(X347),IF(ROUND(MMULT(IF(E347=0,IF($DW$4=1,INDIRECT(_xlfn.CONCAT($CY$1,MATCH(F347,$CX$7:$CX$100,0)+6)):INDIRECT(_xlfn.CONCAT($CY$1,MATCH(F347,$CX$7:$CX$100,0)+6+SUM(IF((F347=$CX$7:$CX$59)=TRUE,1,0))-1)),INDIRECT(_xlfn.CONCAT($CQ$1,MATCH(F347,$CP$7:$CP$100,0)+6)):INDIRECT(_xlfn.CONCAT($CQ$1,MATCH(F347,$CP$7:$CP$100,0)+6+SUM(IF((F347=$CP$7:$CP$59)=TRUE,1,0))-1))),IF(OR($DW$4=2,$DW$4=3),INDIRECT(_xlfn.CONCAT($CU$1,MATCH(E347,$CT$7:$CT$100,0)+6)):INDIRECT(_xlfn.CONCAT($CU$1,MATCH(E347,$CT$7:$CT$100,0)+6+SUM(IF((E347=$CT$7:$CT$59)=TRUE,1,0))-1)),INDIRECT(_xlfn.CONCAT($CM$1,MATCH(E347,$CL$7:$CL$100,0)+6)):INDIRECT(_xlfn.CONCAT($CM$1,MATCH(E347,$CL$7:$CL$100,0)+6+SUM(IF((E347=$CL$7:$CL$59)=TRUE,1,0))-1))))*$S$3*IF(AND($DV$4=4,F347=0),1.1,1),1/TRANSPOSE(W347-INDIRECT(_xlfn.CONCAT($CI$1,MATCH(D347,$CH$7:$CH$100,0)+6)):INDIRECT(_xlfn.CONCAT($CI$1,MATCH(D347,$CH$7:$CH$100,0)+6+SUM(IF((D347=$CH$7:$CH$59)=TRUE,1,0))-1))*$R$3)),3)=1,1,0)),W347-INDIRECT(_xlfn.CONCAT($CI$1,MATCH(D347,$CH$7:$CH$100,0)+6)):INDIRECT(_xlfn.CONCAT($CI$1,MATCH(D347,$CH$7:$CH$100,0)+6+SUM(IF((D347=$CH$7:$CH$59)=TRUE,1,0))-1))*$R$3))/($S$3*$Q347),1,-1,TRUE)=0,"",_xlfn._xlws.SORT(TRANSPOSE(MMULT(MMULT(_xlfn.MUNIT(X347),IF(ROUND(MMULT(IF(E347=0,IF($DW$4=1,INDIRECT(_xlfn.CONCAT($CY$1,MATCH(F347,$CX$7:$CX$100,0)+6)):INDIRECT(_xlfn.CONCAT($CY$1,MATCH(F347,$CX$7:$CX$100,0)+6+SUM(IF((F347=$CX$7:$CX$59)=TRUE,1,0))-1)),INDIRECT(_xlfn.CONCAT($CQ$1,MATCH(F347,$CP$7:$CP$100,0)+6)):INDIRECT(_xlfn.CONCAT($CQ$1,MATCH(F347,$CP$7:$CP$100,0)+6+SUM(IF((F347=$CP$7:$CP$59)=TRUE,1,0))-1))),IF(OR($DW$4=2,$DW$4=3),INDIRECT(_xlfn.CONCAT($CU$1,MATCH(E347,$CT$7:$CT$100,0)+6)):INDIRECT(_xlfn.CONCAT($CU$1,MATCH(E347,$CT$7:$CT$100,0)+6+SUM(IF((E347=$CT$7:$CT$59)=TRUE,1,0))-1)),INDIRECT(_xlfn.CONCAT($CM$1,MATCH(E347,$CL$7:$CL$100,0)+6)):INDIRECT(_xlfn.CONCAT($CM$1,MATCH(E347,$CL$7:$CL$100,0)+6+SUM(IF((E347=$CL$7:$CL$59)=TRUE,1,0))-1))))*$S$3*IF(AND($DV$4=4,F347=0),1.1,1),1/TRANSPOSE(W347-INDIRECT(_xlfn.CONCAT($CI$1,MATCH(D347,$CH$7:$CH$100,0)+6)):INDIRECT(_xlfn.CONCAT($CI$1,MATCH(D347,$CH$7:$CH$100,0)+6+SUM(IF((D347=$CH$7:$CH$59)=TRUE,1,0))-1))*$R$3)),3)=1,1,0)),W347-INDIRECT(_xlfn.CONCAT($CI$1,MATCH(D347,$CH$7:$CH$100,0)+6)):INDIRECT(_xlfn.CONCAT($CI$1,MATCH(D347,$CH$7:$CH$100,0)+6+SUM(IF((D347=$CH$7:$CH$59)=TRUE,1,0))-1))*$R$3))/($S$3*$Q347),1,-1,TRUE)),1),"")</f>
        <v/>
      </c>
      <c r="AB347" s="65"/>
      <c r="AC347" s="65"/>
      <c r="AD347" s="65"/>
      <c r="AE347" s="65"/>
      <c r="AF347" s="65"/>
      <c r="AG347" s="65"/>
      <c r="AH347" s="65"/>
      <c r="AI347" s="6"/>
      <c r="AJ347" s="28" t="str">
        <f t="shared" ca="1" si="125"/>
        <v/>
      </c>
      <c r="AK347" s="29" t="str">
        <f t="shared" si="126"/>
        <v/>
      </c>
      <c r="AL347" s="29" t="str">
        <f t="shared" si="127"/>
        <v/>
      </c>
      <c r="AM347" s="29" t="str">
        <f t="shared" si="128"/>
        <v/>
      </c>
      <c r="AN347" s="112" t="str">
        <f t="shared" si="129"/>
        <v/>
      </c>
      <c r="AO347" s="28" t="str">
        <f t="shared" ca="1" si="116"/>
        <v/>
      </c>
      <c r="AP347" s="29" t="str">
        <f t="shared" si="117"/>
        <v/>
      </c>
      <c r="AQ347" s="29" t="str">
        <f t="shared" si="118"/>
        <v/>
      </c>
      <c r="AR347" s="29" t="str">
        <f t="shared" si="119"/>
        <v/>
      </c>
      <c r="AS347" s="30" t="str">
        <f t="shared" si="120"/>
        <v/>
      </c>
      <c r="AT347" s="6"/>
      <c r="AU347" s="20"/>
      <c r="AV347" s="20"/>
      <c r="AW347" s="44">
        <f t="shared" ref="AW347:AW410" si="130">IFERROR(VLOOKUP(AU347,$DU$5:$DV$15,2,FALSE),12)</f>
        <v>12</v>
      </c>
      <c r="AX347" s="35" t="e">
        <f t="shared" ref="AX347:AX410" si="131">VLOOKUP(AV347,$DX$11:$DY$19,2,FALSE)</f>
        <v>#N/A</v>
      </c>
      <c r="AY347" s="35" t="e" cm="1">
        <f t="array" ref="AY347">_xlfn.XMATCH(1,IF(IF((AU347=$DP$24:$EO$24)=TRUE,1,0)+IF((AV347=$DP$25:$EO$25)=TRUE,1,0)=2,1,0))</f>
        <v>#N/A</v>
      </c>
      <c r="AZ347" s="35" t="str" cm="1">
        <f t="array" aca="1" ref="AZ347:BD347" ca="1">AJ347:AN347</f>
        <v/>
      </c>
      <c r="BA347" s="35" t="str">
        <f ca="1"/>
        <v/>
      </c>
      <c r="BB347" s="35" t="str">
        <f ca="1"/>
        <v/>
      </c>
      <c r="BC347" s="35" t="str">
        <f ca="1"/>
        <v/>
      </c>
      <c r="BD347" s="35" t="str">
        <f ca="1"/>
        <v/>
      </c>
      <c r="BE347" s="35">
        <f t="shared" ref="BE347:BE410" si="132">IF(E347=0,0,1)</f>
        <v>0</v>
      </c>
      <c r="BF347" s="35" t="e" cm="1">
        <f t="array" ref="BF347">IF(AND(BE347=1,AX347&lt;&gt;1),VLOOKUP(E347,변환표준점수!$H$8:$O$60,_xlfn.XMATCH('표점 계산기'!$AU347,변환표준점수!$I$6:$O$6)+1,FALSE),IF(AND($E347=0,$DW$4=1),INDEX($CQ$7:$CQ$73,SUM(IF(AO347=$CY$7:$CY$59,ROW($A$1:$A$50),0))),IF(AND($E347&lt;&gt;0,$DW$4&lt;&gt;1),INDEX($CM$7:$CM$73,SUM(IF(AO347=$CU$7:$CU$59,ROW($A$1:$A$50),0))),AO347:AS347)))</f>
        <v>#N/A</v>
      </c>
      <c r="BG347" s="35"/>
      <c r="BH347" s="35"/>
      <c r="BI347" s="35"/>
      <c r="BJ347" s="35"/>
      <c r="BK347" s="35" t="e">
        <f>VLOOKUP(G347,변환표준점수!$X$8:$AM$16,_xlfn.XMATCH(AU347,변환표준점수!$Y$5:$AM$5)+IF(OR(AW347=6,AW347=7,AW347=10,AW347=11),IF(AX347=1,0,1),0)+1,FALSE)</f>
        <v>#N/A</v>
      </c>
      <c r="BL347" s="35" t="e">
        <f>VLOOKUP(H347,변환표준점수!$AO$8:$BE$16,_xlfn.XMATCH(AU347,변환표준점수!$AP$5:$BE$5)+IF(OR(AW347=3,AW347=6,AW347=8,AW347=9,AW347=10),IF(AX347=1,0,1),0)+1,FALSE)</f>
        <v>#N/A</v>
      </c>
      <c r="BM347" s="35" t="e">
        <f>IF(I347=0,VLOOKUP(K347,변환표준점수!$BU$8:$CF$62,'표점 계산기'!$AW347+1,FALSE),VLOOKUP(I347,변환표준점수!$BH$8:$BS$62,'표점 계산기'!$AW347+1,FALSE))</f>
        <v>#N/A</v>
      </c>
      <c r="BN347" s="35" t="e">
        <f>IF(J347=0,VLOOKUP(L347,변환표준점수!$BU$8:$CF$62,'표점 계산기'!$AW347+1,FALSE),VLOOKUP(J347,변환표준점수!$BH$8:$BS$62,'표점 계산기'!$AW347+1,FALSE))</f>
        <v>#N/A</v>
      </c>
      <c r="BO347" s="35" cm="1">
        <f t="array" ref="BO347">IF(M347=0,0,IF(OR(AW347=3,AW347=4),0,IF(AW347=1,INDEX($DI$7:$DI$15,SUM(IF(M347&lt;$DH$7:$DH$15=TRUE,1,0))+1),VLOOKUP(M347,변환표준점수!$BH$8:$BS$62,'표점 계산기'!AW347+1,FALSE))))</f>
        <v>0</v>
      </c>
      <c r="BP347" s="35" t="e" cm="1">
        <f t="array" ref="BP347">INDEX($DP$24:$EO$31,COLUMN(C342),$AY347)</f>
        <v>#N/A</v>
      </c>
      <c r="BQ347" s="35" t="e" cm="1">
        <f t="array" ref="BQ347">INDEX($DP$24:$EO$31,COLUMN(D342),$AY347)</f>
        <v>#N/A</v>
      </c>
      <c r="BR347" s="35" t="e" cm="1">
        <f t="array" ref="BR347">INDEX($DP$24:$EO$31,COLUMN(E342),$AY347)</f>
        <v>#N/A</v>
      </c>
      <c r="BS347" s="35" t="e" cm="1">
        <f t="array" ref="BS347">INDEX($DP$24:$EO$31,COLUMN(F342),$AY347)</f>
        <v>#N/A</v>
      </c>
      <c r="BT347" s="35" t="e" cm="1">
        <f t="array" ref="BT347">INDEX($DP$24:$EO$31,COLUMN(G342),$AY347)</f>
        <v>#N/A</v>
      </c>
      <c r="BU347" s="35" t="e" cm="1">
        <f t="array" ref="BU347">INDEX($DP$24:$EO$31,COLUMN(H342),$AY347)</f>
        <v>#N/A</v>
      </c>
      <c r="BV347" s="59" t="str" cm="1">
        <f t="array" aca="1" ref="BV347:BZ347" ca="1">IFERROR(ROUND(IF(IFERROR(BF347:BJ347/BF347:BJ347,0)=1,(IFERROR(AZ347:BD347*BP347,0)+IFERROR(BF347:BJ347*BQ347,0)+(SUM(BM347:BO347)-MIN(BM347:BO347))*BR347+BK347*BS347+BL347*BT347)*BU347+BK347*(1-BS347)+BL347*(1-BT347)+IF(AW347=1,BO347,0),""),2),"")</f>
        <v/>
      </c>
      <c r="BW347" s="48" t="str">
        <f ca="1"/>
        <v/>
      </c>
      <c r="BX347" s="48" t="str">
        <f ca="1"/>
        <v/>
      </c>
      <c r="BY347" s="48" t="str">
        <f ca="1"/>
        <v/>
      </c>
      <c r="BZ347" s="60" t="str">
        <f ca="1"/>
        <v/>
      </c>
      <c r="CA347" s="6"/>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6"/>
      <c r="DV347" s="6"/>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row>
    <row r="348" spans="1:162" x14ac:dyDescent="0.3">
      <c r="A348" s="5"/>
      <c r="B348" s="17" t="str">
        <f t="shared" si="114"/>
        <v/>
      </c>
      <c r="C348" s="23"/>
      <c r="D348" s="23"/>
      <c r="E348" s="23"/>
      <c r="F348" s="23"/>
      <c r="G348" s="23"/>
      <c r="H348" s="24"/>
      <c r="I348" s="24"/>
      <c r="J348" s="24"/>
      <c r="K348" s="24"/>
      <c r="L348" s="24"/>
      <c r="M348" s="24"/>
      <c r="N348" s="23"/>
      <c r="O348" s="24"/>
      <c r="P348" s="6"/>
      <c r="Q348" s="65">
        <f t="shared" si="115"/>
        <v>1</v>
      </c>
      <c r="R348" s="6" t="e">
        <f t="shared" si="121"/>
        <v>#N/A</v>
      </c>
      <c r="S348" s="6" t="e">
        <f t="shared" si="122"/>
        <v>#N/A</v>
      </c>
      <c r="T348" s="6" t="e">
        <f t="shared" si="123"/>
        <v>#N/A</v>
      </c>
      <c r="U348" s="6" t="e">
        <f t="shared" si="124"/>
        <v>#N/A</v>
      </c>
      <c r="V348" s="8" cm="1">
        <f t="array" ref="V348">IF(M348=0,0,IF(OR($DV$4=3,$DV$4=4),0,IF($DV$4=1,INDEX($DI$7:$DI$15,SUM(IF(M348&lt;$DH$7:$DH$15=TRUE,1,0))+1),VLOOKUP(M348,$DK$7:$DL$107,2,FALSE))))</f>
        <v>0</v>
      </c>
      <c r="W348" s="6" t="e">
        <f t="shared" si="113"/>
        <v>#N/A</v>
      </c>
      <c r="X348" s="65" cm="1">
        <f t="array" aca="1" ref="X348" ca="1">SUM(IF((IF(E348=0,INDIRECT(_xlfn.CONCAT($CQ$1,MATCH(F348,$CP$7:$CP$100,0)+6)):INDIRECT(_xlfn.CONCAT($CQ$1,MATCH(F348,$CP$7:$CP$100,0)+6+SUM(IF((F348=$CP$7:$CP$59)=TRUE,1,0))-1)),INDIRECT(_xlfn.CONCAT($CM$1,MATCH(E348,$CL$7:$CL$100,0)+6)):INDIRECT(_xlfn.CONCAT($CM$1,MATCH(E348,$CL$7:$CL$100,0)+6+SUM(IF((E348=$CL$7:$CL$59)=TRUE,1,0))-1)))*$S$3*$Q348)=0,0,1))</f>
        <v>2</v>
      </c>
      <c r="Y348" s="65" t="e" cm="1">
        <f t="array" aca="1" ref="Y348" ca="1">SUM(IF((TRANSPOSE(MMULT(MMULT(_xlfn.MUNIT(X348),IF(ROUND(MMULT(IF(E348=0,INDIRECT(_xlfn.CONCAT($CQ$1,MATCH(F348,$CP$7:$CP$100,0)+6)):INDIRECT(_xlfn.CONCAT($CQ$1,MATCH(F348,$CP$7:$CP$100,0)+6+SUM(IF((F348=$CP$7:$CP$59)=TRUE,1,0))-1)),INDIRECT(_xlfn.CONCAT($CM$1,MATCH(E348,$CL$7:$CL$100,0)+6)):INDIRECT(_xlfn.CONCAT($CM$1,MATCH(E348,$CL$7:$CL$100,0)+6+SUM(IF((E348=$CL$7:$CL$59)=TRUE,1,0))-1)))*$S$3*$Q348,1/TRANSPOSE(W348-INDIRECT(_xlfn.CONCAT($CI$1,MATCH(D348,$CH$7:$CH$100,0)+6)):INDIRECT(_xlfn.CONCAT($CI$1,MATCH(D348,$CH$7:$CH$100,0)+6+SUM(IF((D348=$CH$7:$CH$59)=TRUE,1,0))-1))*$R$3)),1)=1,1,0)),W348-INDIRECT(_xlfn.CONCAT($CI$1,MATCH(D348,$CH$7:$CH$100,0)+6)):INDIRECT(_xlfn.CONCAT($CI$1,MATCH(D348,$CH$7:$CH$100,0)+6+SUM(IF((D348=$CH$7:$CH$59)=TRUE,1,0))-1))*$R$3)))=0,0,1))</f>
        <v>#N/A</v>
      </c>
      <c r="Z348" s="65"/>
      <c r="AA348" s="65" t="str" cm="1">
        <f t="array" aca="1" ref="AA348" ca="1">IFERROR(ROUND(IF(_xlfn._xlws.SORT(TRANSPOSE(MMULT(MMULT(_xlfn.MUNIT(X348),IF(ROUND(MMULT(IF(E348=0,IF($DW$4=1,INDIRECT(_xlfn.CONCAT($CY$1,MATCH(F348,$CX$7:$CX$100,0)+6)):INDIRECT(_xlfn.CONCAT($CY$1,MATCH(F348,$CX$7:$CX$100,0)+6+SUM(IF((F348=$CX$7:$CX$59)=TRUE,1,0))-1)),INDIRECT(_xlfn.CONCAT($CQ$1,MATCH(F348,$CP$7:$CP$100,0)+6)):INDIRECT(_xlfn.CONCAT($CQ$1,MATCH(F348,$CP$7:$CP$100,0)+6+SUM(IF((F348=$CP$7:$CP$59)=TRUE,1,0))-1))),IF(OR($DW$4=2,$DW$4=3),INDIRECT(_xlfn.CONCAT($CU$1,MATCH(E348,$CT$7:$CT$100,0)+6)):INDIRECT(_xlfn.CONCAT($CU$1,MATCH(E348,$CT$7:$CT$100,0)+6+SUM(IF((E348=$CT$7:$CT$59)=TRUE,1,0))-1)),INDIRECT(_xlfn.CONCAT($CM$1,MATCH(E348,$CL$7:$CL$100,0)+6)):INDIRECT(_xlfn.CONCAT($CM$1,MATCH(E348,$CL$7:$CL$100,0)+6+SUM(IF((E348=$CL$7:$CL$59)=TRUE,1,0))-1))))*$S$3*IF(AND($DV$4=4,F348=0),1.1,1),1/TRANSPOSE(W348-INDIRECT(_xlfn.CONCAT($CI$1,MATCH(D348,$CH$7:$CH$100,0)+6)):INDIRECT(_xlfn.CONCAT($CI$1,MATCH(D348,$CH$7:$CH$100,0)+6+SUM(IF((D348=$CH$7:$CH$59)=TRUE,1,0))-1))*$R$3)),3)=1,1,0)),W348-INDIRECT(_xlfn.CONCAT($CI$1,MATCH(D348,$CH$7:$CH$100,0)+6)):INDIRECT(_xlfn.CONCAT($CI$1,MATCH(D348,$CH$7:$CH$100,0)+6+SUM(IF((D348=$CH$7:$CH$59)=TRUE,1,0))-1))*$R$3))/($S$3*$Q348),1,-1,TRUE)=0,"",_xlfn._xlws.SORT(TRANSPOSE(MMULT(MMULT(_xlfn.MUNIT(X348),IF(ROUND(MMULT(IF(E348=0,IF($DW$4=1,INDIRECT(_xlfn.CONCAT($CY$1,MATCH(F348,$CX$7:$CX$100,0)+6)):INDIRECT(_xlfn.CONCAT($CY$1,MATCH(F348,$CX$7:$CX$100,0)+6+SUM(IF((F348=$CX$7:$CX$59)=TRUE,1,0))-1)),INDIRECT(_xlfn.CONCAT($CQ$1,MATCH(F348,$CP$7:$CP$100,0)+6)):INDIRECT(_xlfn.CONCAT($CQ$1,MATCH(F348,$CP$7:$CP$100,0)+6+SUM(IF((F348=$CP$7:$CP$59)=TRUE,1,0))-1))),IF(OR($DW$4=2,$DW$4=3),INDIRECT(_xlfn.CONCAT($CU$1,MATCH(E348,$CT$7:$CT$100,0)+6)):INDIRECT(_xlfn.CONCAT($CU$1,MATCH(E348,$CT$7:$CT$100,0)+6+SUM(IF((E348=$CT$7:$CT$59)=TRUE,1,0))-1)),INDIRECT(_xlfn.CONCAT($CM$1,MATCH(E348,$CL$7:$CL$100,0)+6)):INDIRECT(_xlfn.CONCAT($CM$1,MATCH(E348,$CL$7:$CL$100,0)+6+SUM(IF((E348=$CL$7:$CL$59)=TRUE,1,0))-1))))*$S$3*IF(AND($DV$4=4,F348=0),1.1,1),1/TRANSPOSE(W348-INDIRECT(_xlfn.CONCAT($CI$1,MATCH(D348,$CH$7:$CH$100,0)+6)):INDIRECT(_xlfn.CONCAT($CI$1,MATCH(D348,$CH$7:$CH$100,0)+6+SUM(IF((D348=$CH$7:$CH$59)=TRUE,1,0))-1))*$R$3)),3)=1,1,0)),W348-INDIRECT(_xlfn.CONCAT($CI$1,MATCH(D348,$CH$7:$CH$100,0)+6)):INDIRECT(_xlfn.CONCAT($CI$1,MATCH(D348,$CH$7:$CH$100,0)+6+SUM(IF((D348=$CH$7:$CH$59)=TRUE,1,0))-1))*$R$3))/($S$3*$Q348),1,-1,TRUE)),1),"")</f>
        <v/>
      </c>
      <c r="AB348" s="65"/>
      <c r="AC348" s="65"/>
      <c r="AD348" s="65"/>
      <c r="AE348" s="65"/>
      <c r="AF348" s="65"/>
      <c r="AG348" s="65"/>
      <c r="AH348" s="65"/>
      <c r="AI348" s="6"/>
      <c r="AJ348" s="28" t="str">
        <f t="shared" ca="1" si="125"/>
        <v/>
      </c>
      <c r="AK348" s="29" t="str">
        <f t="shared" si="126"/>
        <v/>
      </c>
      <c r="AL348" s="29" t="str">
        <f t="shared" si="127"/>
        <v/>
      </c>
      <c r="AM348" s="29" t="str">
        <f t="shared" si="128"/>
        <v/>
      </c>
      <c r="AN348" s="112" t="str">
        <f t="shared" si="129"/>
        <v/>
      </c>
      <c r="AO348" s="28" t="str">
        <f t="shared" ca="1" si="116"/>
        <v/>
      </c>
      <c r="AP348" s="29" t="str">
        <f t="shared" si="117"/>
        <v/>
      </c>
      <c r="AQ348" s="29" t="str">
        <f t="shared" si="118"/>
        <v/>
      </c>
      <c r="AR348" s="29" t="str">
        <f t="shared" si="119"/>
        <v/>
      </c>
      <c r="AS348" s="30" t="str">
        <f t="shared" si="120"/>
        <v/>
      </c>
      <c r="AT348" s="6"/>
      <c r="AU348" s="20"/>
      <c r="AV348" s="20"/>
      <c r="AW348" s="44">
        <f t="shared" si="130"/>
        <v>12</v>
      </c>
      <c r="AX348" s="35" t="e">
        <f t="shared" si="131"/>
        <v>#N/A</v>
      </c>
      <c r="AY348" s="35" t="e" cm="1">
        <f t="array" ref="AY348">_xlfn.XMATCH(1,IF(IF((AU348=$DP$24:$EO$24)=TRUE,1,0)+IF((AV348=$DP$25:$EO$25)=TRUE,1,0)=2,1,0))</f>
        <v>#N/A</v>
      </c>
      <c r="AZ348" s="35" t="str" cm="1">
        <f t="array" aca="1" ref="AZ348:BD348" ca="1">AJ348:AN348</f>
        <v/>
      </c>
      <c r="BA348" s="35" t="str">
        <f ca="1"/>
        <v/>
      </c>
      <c r="BB348" s="35" t="str">
        <f ca="1"/>
        <v/>
      </c>
      <c r="BC348" s="35" t="str">
        <f ca="1"/>
        <v/>
      </c>
      <c r="BD348" s="35" t="str">
        <f ca="1"/>
        <v/>
      </c>
      <c r="BE348" s="35">
        <f t="shared" si="132"/>
        <v>0</v>
      </c>
      <c r="BF348" s="35" t="e" cm="1">
        <f t="array" ref="BF348">IF(AND(BE348=1,AX348&lt;&gt;1),VLOOKUP(E348,변환표준점수!$H$8:$O$60,_xlfn.XMATCH('표점 계산기'!$AU348,변환표준점수!$I$6:$O$6)+1,FALSE),IF(AND($E348=0,$DW$4=1),INDEX($CQ$7:$CQ$73,SUM(IF(AO348=$CY$7:$CY$59,ROW($A$1:$A$50),0))),IF(AND($E348&lt;&gt;0,$DW$4&lt;&gt;1),INDEX($CM$7:$CM$73,SUM(IF(AO348=$CU$7:$CU$59,ROW($A$1:$A$50),0))),AO348:AS348)))</f>
        <v>#N/A</v>
      </c>
      <c r="BG348" s="35"/>
      <c r="BH348" s="35"/>
      <c r="BI348" s="35"/>
      <c r="BJ348" s="35"/>
      <c r="BK348" s="35" t="e">
        <f>VLOOKUP(G348,변환표준점수!$X$8:$AM$16,_xlfn.XMATCH(AU348,변환표준점수!$Y$5:$AM$5)+IF(OR(AW348=6,AW348=7,AW348=10,AW348=11),IF(AX348=1,0,1),0)+1,FALSE)</f>
        <v>#N/A</v>
      </c>
      <c r="BL348" s="35" t="e">
        <f>VLOOKUP(H348,변환표준점수!$AO$8:$BE$16,_xlfn.XMATCH(AU348,변환표준점수!$AP$5:$BE$5)+IF(OR(AW348=3,AW348=6,AW348=8,AW348=9,AW348=10),IF(AX348=1,0,1),0)+1,FALSE)</f>
        <v>#N/A</v>
      </c>
      <c r="BM348" s="35" t="e">
        <f>IF(I348=0,VLOOKUP(K348,변환표준점수!$BU$8:$CF$62,'표점 계산기'!$AW348+1,FALSE),VLOOKUP(I348,변환표준점수!$BH$8:$BS$62,'표점 계산기'!$AW348+1,FALSE))</f>
        <v>#N/A</v>
      </c>
      <c r="BN348" s="35" t="e">
        <f>IF(J348=0,VLOOKUP(L348,변환표준점수!$BU$8:$CF$62,'표점 계산기'!$AW348+1,FALSE),VLOOKUP(J348,변환표준점수!$BH$8:$BS$62,'표점 계산기'!$AW348+1,FALSE))</f>
        <v>#N/A</v>
      </c>
      <c r="BO348" s="35" cm="1">
        <f t="array" ref="BO348">IF(M348=0,0,IF(OR(AW348=3,AW348=4),0,IF(AW348=1,INDEX($DI$7:$DI$15,SUM(IF(M348&lt;$DH$7:$DH$15=TRUE,1,0))+1),VLOOKUP(M348,변환표준점수!$BH$8:$BS$62,'표점 계산기'!AW348+1,FALSE))))</f>
        <v>0</v>
      </c>
      <c r="BP348" s="35" t="e" cm="1">
        <f t="array" ref="BP348">INDEX($DP$24:$EO$31,COLUMN(C343),$AY348)</f>
        <v>#N/A</v>
      </c>
      <c r="BQ348" s="35" t="e" cm="1">
        <f t="array" ref="BQ348">INDEX($DP$24:$EO$31,COLUMN(D343),$AY348)</f>
        <v>#N/A</v>
      </c>
      <c r="BR348" s="35" t="e" cm="1">
        <f t="array" ref="BR348">INDEX($DP$24:$EO$31,COLUMN(E343),$AY348)</f>
        <v>#N/A</v>
      </c>
      <c r="BS348" s="35" t="e" cm="1">
        <f t="array" ref="BS348">INDEX($DP$24:$EO$31,COLUMN(F343),$AY348)</f>
        <v>#N/A</v>
      </c>
      <c r="BT348" s="35" t="e" cm="1">
        <f t="array" ref="BT348">INDEX($DP$24:$EO$31,COLUMN(G343),$AY348)</f>
        <v>#N/A</v>
      </c>
      <c r="BU348" s="35" t="e" cm="1">
        <f t="array" ref="BU348">INDEX($DP$24:$EO$31,COLUMN(H343),$AY348)</f>
        <v>#N/A</v>
      </c>
      <c r="BV348" s="59" t="str" cm="1">
        <f t="array" aca="1" ref="BV348:BZ348" ca="1">IFERROR(ROUND(IF(IFERROR(BF348:BJ348/BF348:BJ348,0)=1,(IFERROR(AZ348:BD348*BP348,0)+IFERROR(BF348:BJ348*BQ348,0)+(SUM(BM348:BO348)-MIN(BM348:BO348))*BR348+BK348*BS348+BL348*BT348)*BU348+BK348*(1-BS348)+BL348*(1-BT348)+IF(AW348=1,BO348,0),""),2),"")</f>
        <v/>
      </c>
      <c r="BW348" s="48" t="str">
        <f ca="1"/>
        <v/>
      </c>
      <c r="BX348" s="48" t="str">
        <f ca="1"/>
        <v/>
      </c>
      <c r="BY348" s="48" t="str">
        <f ca="1"/>
        <v/>
      </c>
      <c r="BZ348" s="60" t="str">
        <f ca="1"/>
        <v/>
      </c>
      <c r="CA348" s="6"/>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6"/>
      <c r="DV348" s="6"/>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row>
    <row r="349" spans="1:162" x14ac:dyDescent="0.3">
      <c r="A349" s="5"/>
      <c r="B349" s="17" t="str">
        <f t="shared" si="114"/>
        <v/>
      </c>
      <c r="C349" s="23"/>
      <c r="D349" s="23"/>
      <c r="E349" s="23"/>
      <c r="F349" s="23"/>
      <c r="G349" s="23"/>
      <c r="H349" s="24"/>
      <c r="I349" s="24"/>
      <c r="J349" s="24"/>
      <c r="K349" s="24"/>
      <c r="L349" s="24"/>
      <c r="M349" s="24"/>
      <c r="N349" s="23"/>
      <c r="O349" s="24"/>
      <c r="P349" s="6"/>
      <c r="Q349" s="65">
        <f t="shared" si="115"/>
        <v>1</v>
      </c>
      <c r="R349" s="6" t="e">
        <f t="shared" si="121"/>
        <v>#N/A</v>
      </c>
      <c r="S349" s="6" t="e">
        <f t="shared" si="122"/>
        <v>#N/A</v>
      </c>
      <c r="T349" s="6" t="e">
        <f t="shared" si="123"/>
        <v>#N/A</v>
      </c>
      <c r="U349" s="6" t="e">
        <f t="shared" si="124"/>
        <v>#N/A</v>
      </c>
      <c r="V349" s="8" cm="1">
        <f t="array" ref="V349">IF(M349=0,0,IF(OR($DV$4=3,$DV$4=4),0,IF($DV$4=1,INDEX($DI$7:$DI$15,SUM(IF(M349&lt;$DH$7:$DH$15=TRUE,1,0))+1),VLOOKUP(M349,$DK$7:$DL$107,2,FALSE))))</f>
        <v>0</v>
      </c>
      <c r="W349" s="6" t="e">
        <f t="shared" si="113"/>
        <v>#N/A</v>
      </c>
      <c r="X349" s="65" cm="1">
        <f t="array" aca="1" ref="X349" ca="1">SUM(IF((IF(E349=0,INDIRECT(_xlfn.CONCAT($CQ$1,MATCH(F349,$CP$7:$CP$100,0)+6)):INDIRECT(_xlfn.CONCAT($CQ$1,MATCH(F349,$CP$7:$CP$100,0)+6+SUM(IF((F349=$CP$7:$CP$59)=TRUE,1,0))-1)),INDIRECT(_xlfn.CONCAT($CM$1,MATCH(E349,$CL$7:$CL$100,0)+6)):INDIRECT(_xlfn.CONCAT($CM$1,MATCH(E349,$CL$7:$CL$100,0)+6+SUM(IF((E349=$CL$7:$CL$59)=TRUE,1,0))-1)))*$S$3*$Q349)=0,0,1))</f>
        <v>2</v>
      </c>
      <c r="Y349" s="65" t="e" cm="1">
        <f t="array" aca="1" ref="Y349" ca="1">SUM(IF((TRANSPOSE(MMULT(MMULT(_xlfn.MUNIT(X349),IF(ROUND(MMULT(IF(E349=0,INDIRECT(_xlfn.CONCAT($CQ$1,MATCH(F349,$CP$7:$CP$100,0)+6)):INDIRECT(_xlfn.CONCAT($CQ$1,MATCH(F349,$CP$7:$CP$100,0)+6+SUM(IF((F349=$CP$7:$CP$59)=TRUE,1,0))-1)),INDIRECT(_xlfn.CONCAT($CM$1,MATCH(E349,$CL$7:$CL$100,0)+6)):INDIRECT(_xlfn.CONCAT($CM$1,MATCH(E349,$CL$7:$CL$100,0)+6+SUM(IF((E349=$CL$7:$CL$59)=TRUE,1,0))-1)))*$S$3*$Q349,1/TRANSPOSE(W349-INDIRECT(_xlfn.CONCAT($CI$1,MATCH(D349,$CH$7:$CH$100,0)+6)):INDIRECT(_xlfn.CONCAT($CI$1,MATCH(D349,$CH$7:$CH$100,0)+6+SUM(IF((D349=$CH$7:$CH$59)=TRUE,1,0))-1))*$R$3)),1)=1,1,0)),W349-INDIRECT(_xlfn.CONCAT($CI$1,MATCH(D349,$CH$7:$CH$100,0)+6)):INDIRECT(_xlfn.CONCAT($CI$1,MATCH(D349,$CH$7:$CH$100,0)+6+SUM(IF((D349=$CH$7:$CH$59)=TRUE,1,0))-1))*$R$3)))=0,0,1))</f>
        <v>#N/A</v>
      </c>
      <c r="Z349" s="65"/>
      <c r="AA349" s="65" t="str" cm="1">
        <f t="array" aca="1" ref="AA349" ca="1">IFERROR(ROUND(IF(_xlfn._xlws.SORT(TRANSPOSE(MMULT(MMULT(_xlfn.MUNIT(X349),IF(ROUND(MMULT(IF(E349=0,IF($DW$4=1,INDIRECT(_xlfn.CONCAT($CY$1,MATCH(F349,$CX$7:$CX$100,0)+6)):INDIRECT(_xlfn.CONCAT($CY$1,MATCH(F349,$CX$7:$CX$100,0)+6+SUM(IF((F349=$CX$7:$CX$59)=TRUE,1,0))-1)),INDIRECT(_xlfn.CONCAT($CQ$1,MATCH(F349,$CP$7:$CP$100,0)+6)):INDIRECT(_xlfn.CONCAT($CQ$1,MATCH(F349,$CP$7:$CP$100,0)+6+SUM(IF((F349=$CP$7:$CP$59)=TRUE,1,0))-1))),IF(OR($DW$4=2,$DW$4=3),INDIRECT(_xlfn.CONCAT($CU$1,MATCH(E349,$CT$7:$CT$100,0)+6)):INDIRECT(_xlfn.CONCAT($CU$1,MATCH(E349,$CT$7:$CT$100,0)+6+SUM(IF((E349=$CT$7:$CT$59)=TRUE,1,0))-1)),INDIRECT(_xlfn.CONCAT($CM$1,MATCH(E349,$CL$7:$CL$100,0)+6)):INDIRECT(_xlfn.CONCAT($CM$1,MATCH(E349,$CL$7:$CL$100,0)+6+SUM(IF((E349=$CL$7:$CL$59)=TRUE,1,0))-1))))*$S$3*IF(AND($DV$4=4,F349=0),1.1,1),1/TRANSPOSE(W349-INDIRECT(_xlfn.CONCAT($CI$1,MATCH(D349,$CH$7:$CH$100,0)+6)):INDIRECT(_xlfn.CONCAT($CI$1,MATCH(D349,$CH$7:$CH$100,0)+6+SUM(IF((D349=$CH$7:$CH$59)=TRUE,1,0))-1))*$R$3)),3)=1,1,0)),W349-INDIRECT(_xlfn.CONCAT($CI$1,MATCH(D349,$CH$7:$CH$100,0)+6)):INDIRECT(_xlfn.CONCAT($CI$1,MATCH(D349,$CH$7:$CH$100,0)+6+SUM(IF((D349=$CH$7:$CH$59)=TRUE,1,0))-1))*$R$3))/($S$3*$Q349),1,-1,TRUE)=0,"",_xlfn._xlws.SORT(TRANSPOSE(MMULT(MMULT(_xlfn.MUNIT(X349),IF(ROUND(MMULT(IF(E349=0,IF($DW$4=1,INDIRECT(_xlfn.CONCAT($CY$1,MATCH(F349,$CX$7:$CX$100,0)+6)):INDIRECT(_xlfn.CONCAT($CY$1,MATCH(F349,$CX$7:$CX$100,0)+6+SUM(IF((F349=$CX$7:$CX$59)=TRUE,1,0))-1)),INDIRECT(_xlfn.CONCAT($CQ$1,MATCH(F349,$CP$7:$CP$100,0)+6)):INDIRECT(_xlfn.CONCAT($CQ$1,MATCH(F349,$CP$7:$CP$100,0)+6+SUM(IF((F349=$CP$7:$CP$59)=TRUE,1,0))-1))),IF(OR($DW$4=2,$DW$4=3),INDIRECT(_xlfn.CONCAT($CU$1,MATCH(E349,$CT$7:$CT$100,0)+6)):INDIRECT(_xlfn.CONCAT($CU$1,MATCH(E349,$CT$7:$CT$100,0)+6+SUM(IF((E349=$CT$7:$CT$59)=TRUE,1,0))-1)),INDIRECT(_xlfn.CONCAT($CM$1,MATCH(E349,$CL$7:$CL$100,0)+6)):INDIRECT(_xlfn.CONCAT($CM$1,MATCH(E349,$CL$7:$CL$100,0)+6+SUM(IF((E349=$CL$7:$CL$59)=TRUE,1,0))-1))))*$S$3*IF(AND($DV$4=4,F349=0),1.1,1),1/TRANSPOSE(W349-INDIRECT(_xlfn.CONCAT($CI$1,MATCH(D349,$CH$7:$CH$100,0)+6)):INDIRECT(_xlfn.CONCAT($CI$1,MATCH(D349,$CH$7:$CH$100,0)+6+SUM(IF((D349=$CH$7:$CH$59)=TRUE,1,0))-1))*$R$3)),3)=1,1,0)),W349-INDIRECT(_xlfn.CONCAT($CI$1,MATCH(D349,$CH$7:$CH$100,0)+6)):INDIRECT(_xlfn.CONCAT($CI$1,MATCH(D349,$CH$7:$CH$100,0)+6+SUM(IF((D349=$CH$7:$CH$59)=TRUE,1,0))-1))*$R$3))/($S$3*$Q349),1,-1,TRUE)),1),"")</f>
        <v/>
      </c>
      <c r="AB349" s="65"/>
      <c r="AC349" s="65"/>
      <c r="AD349" s="65"/>
      <c r="AE349" s="65"/>
      <c r="AF349" s="65"/>
      <c r="AG349" s="65"/>
      <c r="AH349" s="65"/>
      <c r="AI349" s="6"/>
      <c r="AJ349" s="28" t="str">
        <f t="shared" ca="1" si="125"/>
        <v/>
      </c>
      <c r="AK349" s="29" t="str">
        <f t="shared" si="126"/>
        <v/>
      </c>
      <c r="AL349" s="29" t="str">
        <f t="shared" si="127"/>
        <v/>
      </c>
      <c r="AM349" s="29" t="str">
        <f t="shared" si="128"/>
        <v/>
      </c>
      <c r="AN349" s="112" t="str">
        <f t="shared" si="129"/>
        <v/>
      </c>
      <c r="AO349" s="28" t="str">
        <f t="shared" ca="1" si="116"/>
        <v/>
      </c>
      <c r="AP349" s="29" t="str">
        <f t="shared" si="117"/>
        <v/>
      </c>
      <c r="AQ349" s="29" t="str">
        <f t="shared" si="118"/>
        <v/>
      </c>
      <c r="AR349" s="29" t="str">
        <f t="shared" si="119"/>
        <v/>
      </c>
      <c r="AS349" s="30" t="str">
        <f t="shared" si="120"/>
        <v/>
      </c>
      <c r="AT349" s="6"/>
      <c r="AU349" s="20"/>
      <c r="AV349" s="20"/>
      <c r="AW349" s="44">
        <f t="shared" si="130"/>
        <v>12</v>
      </c>
      <c r="AX349" s="35" t="e">
        <f t="shared" si="131"/>
        <v>#N/A</v>
      </c>
      <c r="AY349" s="35" t="e" cm="1">
        <f t="array" ref="AY349">_xlfn.XMATCH(1,IF(IF((AU349=$DP$24:$EO$24)=TRUE,1,0)+IF((AV349=$DP$25:$EO$25)=TRUE,1,0)=2,1,0))</f>
        <v>#N/A</v>
      </c>
      <c r="AZ349" s="35" t="str" cm="1">
        <f t="array" aca="1" ref="AZ349:BD349" ca="1">AJ349:AN349</f>
        <v/>
      </c>
      <c r="BA349" s="35" t="str">
        <f ca="1"/>
        <v/>
      </c>
      <c r="BB349" s="35" t="str">
        <f ca="1"/>
        <v/>
      </c>
      <c r="BC349" s="35" t="str">
        <f ca="1"/>
        <v/>
      </c>
      <c r="BD349" s="35" t="str">
        <f ca="1"/>
        <v/>
      </c>
      <c r="BE349" s="35">
        <f t="shared" si="132"/>
        <v>0</v>
      </c>
      <c r="BF349" s="35" t="e" cm="1">
        <f t="array" ref="BF349">IF(AND(BE349=1,AX349&lt;&gt;1),VLOOKUP(E349,변환표준점수!$H$8:$O$60,_xlfn.XMATCH('표점 계산기'!$AU349,변환표준점수!$I$6:$O$6)+1,FALSE),IF(AND($E349=0,$DW$4=1),INDEX($CQ$7:$CQ$73,SUM(IF(AO349=$CY$7:$CY$59,ROW($A$1:$A$50),0))),IF(AND($E349&lt;&gt;0,$DW$4&lt;&gt;1),INDEX($CM$7:$CM$73,SUM(IF(AO349=$CU$7:$CU$59,ROW($A$1:$A$50),0))),AO349:AS349)))</f>
        <v>#N/A</v>
      </c>
      <c r="BG349" s="35"/>
      <c r="BH349" s="35"/>
      <c r="BI349" s="35"/>
      <c r="BJ349" s="35"/>
      <c r="BK349" s="35" t="e">
        <f>VLOOKUP(G349,변환표준점수!$X$8:$AM$16,_xlfn.XMATCH(AU349,변환표준점수!$Y$5:$AM$5)+IF(OR(AW349=6,AW349=7,AW349=10,AW349=11),IF(AX349=1,0,1),0)+1,FALSE)</f>
        <v>#N/A</v>
      </c>
      <c r="BL349" s="35" t="e">
        <f>VLOOKUP(H349,변환표준점수!$AO$8:$BE$16,_xlfn.XMATCH(AU349,변환표준점수!$AP$5:$BE$5)+IF(OR(AW349=3,AW349=6,AW349=8,AW349=9,AW349=10),IF(AX349=1,0,1),0)+1,FALSE)</f>
        <v>#N/A</v>
      </c>
      <c r="BM349" s="35" t="e">
        <f>IF(I349=0,VLOOKUP(K349,변환표준점수!$BU$8:$CF$62,'표점 계산기'!$AW349+1,FALSE),VLOOKUP(I349,변환표준점수!$BH$8:$BS$62,'표점 계산기'!$AW349+1,FALSE))</f>
        <v>#N/A</v>
      </c>
      <c r="BN349" s="35" t="e">
        <f>IF(J349=0,VLOOKUP(L349,변환표준점수!$BU$8:$CF$62,'표점 계산기'!$AW349+1,FALSE),VLOOKUP(J349,변환표준점수!$BH$8:$BS$62,'표점 계산기'!$AW349+1,FALSE))</f>
        <v>#N/A</v>
      </c>
      <c r="BO349" s="35" cm="1">
        <f t="array" ref="BO349">IF(M349=0,0,IF(OR(AW349=3,AW349=4),0,IF(AW349=1,INDEX($DI$7:$DI$15,SUM(IF(M349&lt;$DH$7:$DH$15=TRUE,1,0))+1),VLOOKUP(M349,변환표준점수!$BH$8:$BS$62,'표점 계산기'!AW349+1,FALSE))))</f>
        <v>0</v>
      </c>
      <c r="BP349" s="35" t="e" cm="1">
        <f t="array" ref="BP349">INDEX($DP$24:$EO$31,COLUMN(C344),$AY349)</f>
        <v>#N/A</v>
      </c>
      <c r="BQ349" s="35" t="e" cm="1">
        <f t="array" ref="BQ349">INDEX($DP$24:$EO$31,COLUMN(D344),$AY349)</f>
        <v>#N/A</v>
      </c>
      <c r="BR349" s="35" t="e" cm="1">
        <f t="array" ref="BR349">INDEX($DP$24:$EO$31,COLUMN(E344),$AY349)</f>
        <v>#N/A</v>
      </c>
      <c r="BS349" s="35" t="e" cm="1">
        <f t="array" ref="BS349">INDEX($DP$24:$EO$31,COLUMN(F344),$AY349)</f>
        <v>#N/A</v>
      </c>
      <c r="BT349" s="35" t="e" cm="1">
        <f t="array" ref="BT349">INDEX($DP$24:$EO$31,COLUMN(G344),$AY349)</f>
        <v>#N/A</v>
      </c>
      <c r="BU349" s="35" t="e" cm="1">
        <f t="array" ref="BU349">INDEX($DP$24:$EO$31,COLUMN(H344),$AY349)</f>
        <v>#N/A</v>
      </c>
      <c r="BV349" s="59" t="str" cm="1">
        <f t="array" aca="1" ref="BV349:BZ349" ca="1">IFERROR(ROUND(IF(IFERROR(BF349:BJ349/BF349:BJ349,0)=1,(IFERROR(AZ349:BD349*BP349,0)+IFERROR(BF349:BJ349*BQ349,0)+(SUM(BM349:BO349)-MIN(BM349:BO349))*BR349+BK349*BS349+BL349*BT349)*BU349+BK349*(1-BS349)+BL349*(1-BT349)+IF(AW349=1,BO349,0),""),2),"")</f>
        <v/>
      </c>
      <c r="BW349" s="48" t="str">
        <f ca="1"/>
        <v/>
      </c>
      <c r="BX349" s="48" t="str">
        <f ca="1"/>
        <v/>
      </c>
      <c r="BY349" s="48" t="str">
        <f ca="1"/>
        <v/>
      </c>
      <c r="BZ349" s="60" t="str">
        <f ca="1"/>
        <v/>
      </c>
      <c r="CA349" s="6"/>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6"/>
      <c r="DV349" s="6"/>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row>
    <row r="350" spans="1:162" x14ac:dyDescent="0.3">
      <c r="A350" s="5"/>
      <c r="B350" s="17" t="str">
        <f t="shared" si="114"/>
        <v/>
      </c>
      <c r="C350" s="23"/>
      <c r="D350" s="23"/>
      <c r="E350" s="23"/>
      <c r="F350" s="23"/>
      <c r="G350" s="23"/>
      <c r="H350" s="24"/>
      <c r="I350" s="24"/>
      <c r="J350" s="24"/>
      <c r="K350" s="24"/>
      <c r="L350" s="24"/>
      <c r="M350" s="24"/>
      <c r="N350" s="23"/>
      <c r="O350" s="24"/>
      <c r="P350" s="6"/>
      <c r="Q350" s="65">
        <f t="shared" si="115"/>
        <v>1</v>
      </c>
      <c r="R350" s="6" t="e">
        <f t="shared" si="121"/>
        <v>#N/A</v>
      </c>
      <c r="S350" s="6" t="e">
        <f t="shared" si="122"/>
        <v>#N/A</v>
      </c>
      <c r="T350" s="6" t="e">
        <f t="shared" si="123"/>
        <v>#N/A</v>
      </c>
      <c r="U350" s="6" t="e">
        <f t="shared" si="124"/>
        <v>#N/A</v>
      </c>
      <c r="V350" s="8" cm="1">
        <f t="array" ref="V350">IF(M350=0,0,IF(OR($DV$4=3,$DV$4=4),0,IF($DV$4=1,INDEX($DI$7:$DI$15,SUM(IF(M350&lt;$DH$7:$DH$15=TRUE,1,0))+1),VLOOKUP(M350,$DK$7:$DL$107,2,FALSE))))</f>
        <v>0</v>
      </c>
      <c r="W350" s="6" t="e">
        <f t="shared" si="113"/>
        <v>#N/A</v>
      </c>
      <c r="X350" s="65" cm="1">
        <f t="array" aca="1" ref="X350" ca="1">SUM(IF((IF(E350=0,INDIRECT(_xlfn.CONCAT($CQ$1,MATCH(F350,$CP$7:$CP$100,0)+6)):INDIRECT(_xlfn.CONCAT($CQ$1,MATCH(F350,$CP$7:$CP$100,0)+6+SUM(IF((F350=$CP$7:$CP$59)=TRUE,1,0))-1)),INDIRECT(_xlfn.CONCAT($CM$1,MATCH(E350,$CL$7:$CL$100,0)+6)):INDIRECT(_xlfn.CONCAT($CM$1,MATCH(E350,$CL$7:$CL$100,0)+6+SUM(IF((E350=$CL$7:$CL$59)=TRUE,1,0))-1)))*$S$3*$Q350)=0,0,1))</f>
        <v>2</v>
      </c>
      <c r="Y350" s="65" t="e" cm="1">
        <f t="array" aca="1" ref="Y350" ca="1">SUM(IF((TRANSPOSE(MMULT(MMULT(_xlfn.MUNIT(X350),IF(ROUND(MMULT(IF(E350=0,INDIRECT(_xlfn.CONCAT($CQ$1,MATCH(F350,$CP$7:$CP$100,0)+6)):INDIRECT(_xlfn.CONCAT($CQ$1,MATCH(F350,$CP$7:$CP$100,0)+6+SUM(IF((F350=$CP$7:$CP$59)=TRUE,1,0))-1)),INDIRECT(_xlfn.CONCAT($CM$1,MATCH(E350,$CL$7:$CL$100,0)+6)):INDIRECT(_xlfn.CONCAT($CM$1,MATCH(E350,$CL$7:$CL$100,0)+6+SUM(IF((E350=$CL$7:$CL$59)=TRUE,1,0))-1)))*$S$3*$Q350,1/TRANSPOSE(W350-INDIRECT(_xlfn.CONCAT($CI$1,MATCH(D350,$CH$7:$CH$100,0)+6)):INDIRECT(_xlfn.CONCAT($CI$1,MATCH(D350,$CH$7:$CH$100,0)+6+SUM(IF((D350=$CH$7:$CH$59)=TRUE,1,0))-1))*$R$3)),1)=1,1,0)),W350-INDIRECT(_xlfn.CONCAT($CI$1,MATCH(D350,$CH$7:$CH$100,0)+6)):INDIRECT(_xlfn.CONCAT($CI$1,MATCH(D350,$CH$7:$CH$100,0)+6+SUM(IF((D350=$CH$7:$CH$59)=TRUE,1,0))-1))*$R$3)))=0,0,1))</f>
        <v>#N/A</v>
      </c>
      <c r="Z350" s="65"/>
      <c r="AA350" s="65" t="str" cm="1">
        <f t="array" aca="1" ref="AA350" ca="1">IFERROR(ROUND(IF(_xlfn._xlws.SORT(TRANSPOSE(MMULT(MMULT(_xlfn.MUNIT(X350),IF(ROUND(MMULT(IF(E350=0,IF($DW$4=1,INDIRECT(_xlfn.CONCAT($CY$1,MATCH(F350,$CX$7:$CX$100,0)+6)):INDIRECT(_xlfn.CONCAT($CY$1,MATCH(F350,$CX$7:$CX$100,0)+6+SUM(IF((F350=$CX$7:$CX$59)=TRUE,1,0))-1)),INDIRECT(_xlfn.CONCAT($CQ$1,MATCH(F350,$CP$7:$CP$100,0)+6)):INDIRECT(_xlfn.CONCAT($CQ$1,MATCH(F350,$CP$7:$CP$100,0)+6+SUM(IF((F350=$CP$7:$CP$59)=TRUE,1,0))-1))),IF(OR($DW$4=2,$DW$4=3),INDIRECT(_xlfn.CONCAT($CU$1,MATCH(E350,$CT$7:$CT$100,0)+6)):INDIRECT(_xlfn.CONCAT($CU$1,MATCH(E350,$CT$7:$CT$100,0)+6+SUM(IF((E350=$CT$7:$CT$59)=TRUE,1,0))-1)),INDIRECT(_xlfn.CONCAT($CM$1,MATCH(E350,$CL$7:$CL$100,0)+6)):INDIRECT(_xlfn.CONCAT($CM$1,MATCH(E350,$CL$7:$CL$100,0)+6+SUM(IF((E350=$CL$7:$CL$59)=TRUE,1,0))-1))))*$S$3*IF(AND($DV$4=4,F350=0),1.1,1),1/TRANSPOSE(W350-INDIRECT(_xlfn.CONCAT($CI$1,MATCH(D350,$CH$7:$CH$100,0)+6)):INDIRECT(_xlfn.CONCAT($CI$1,MATCH(D350,$CH$7:$CH$100,0)+6+SUM(IF((D350=$CH$7:$CH$59)=TRUE,1,0))-1))*$R$3)),3)=1,1,0)),W350-INDIRECT(_xlfn.CONCAT($CI$1,MATCH(D350,$CH$7:$CH$100,0)+6)):INDIRECT(_xlfn.CONCAT($CI$1,MATCH(D350,$CH$7:$CH$100,0)+6+SUM(IF((D350=$CH$7:$CH$59)=TRUE,1,0))-1))*$R$3))/($S$3*$Q350),1,-1,TRUE)=0,"",_xlfn._xlws.SORT(TRANSPOSE(MMULT(MMULT(_xlfn.MUNIT(X350),IF(ROUND(MMULT(IF(E350=0,IF($DW$4=1,INDIRECT(_xlfn.CONCAT($CY$1,MATCH(F350,$CX$7:$CX$100,0)+6)):INDIRECT(_xlfn.CONCAT($CY$1,MATCH(F350,$CX$7:$CX$100,0)+6+SUM(IF((F350=$CX$7:$CX$59)=TRUE,1,0))-1)),INDIRECT(_xlfn.CONCAT($CQ$1,MATCH(F350,$CP$7:$CP$100,0)+6)):INDIRECT(_xlfn.CONCAT($CQ$1,MATCH(F350,$CP$7:$CP$100,0)+6+SUM(IF((F350=$CP$7:$CP$59)=TRUE,1,0))-1))),IF(OR($DW$4=2,$DW$4=3),INDIRECT(_xlfn.CONCAT($CU$1,MATCH(E350,$CT$7:$CT$100,0)+6)):INDIRECT(_xlfn.CONCAT($CU$1,MATCH(E350,$CT$7:$CT$100,0)+6+SUM(IF((E350=$CT$7:$CT$59)=TRUE,1,0))-1)),INDIRECT(_xlfn.CONCAT($CM$1,MATCH(E350,$CL$7:$CL$100,0)+6)):INDIRECT(_xlfn.CONCAT($CM$1,MATCH(E350,$CL$7:$CL$100,0)+6+SUM(IF((E350=$CL$7:$CL$59)=TRUE,1,0))-1))))*$S$3*IF(AND($DV$4=4,F350=0),1.1,1),1/TRANSPOSE(W350-INDIRECT(_xlfn.CONCAT($CI$1,MATCH(D350,$CH$7:$CH$100,0)+6)):INDIRECT(_xlfn.CONCAT($CI$1,MATCH(D350,$CH$7:$CH$100,0)+6+SUM(IF((D350=$CH$7:$CH$59)=TRUE,1,0))-1))*$R$3)),3)=1,1,0)),W350-INDIRECT(_xlfn.CONCAT($CI$1,MATCH(D350,$CH$7:$CH$100,0)+6)):INDIRECT(_xlfn.CONCAT($CI$1,MATCH(D350,$CH$7:$CH$100,0)+6+SUM(IF((D350=$CH$7:$CH$59)=TRUE,1,0))-1))*$R$3))/($S$3*$Q350),1,-1,TRUE)),1),"")</f>
        <v/>
      </c>
      <c r="AB350" s="65"/>
      <c r="AC350" s="65"/>
      <c r="AD350" s="65"/>
      <c r="AE350" s="65"/>
      <c r="AF350" s="65"/>
      <c r="AG350" s="65"/>
      <c r="AH350" s="65"/>
      <c r="AI350" s="6"/>
      <c r="AJ350" s="28" t="str">
        <f t="shared" ca="1" si="125"/>
        <v/>
      </c>
      <c r="AK350" s="29" t="str">
        <f t="shared" si="126"/>
        <v/>
      </c>
      <c r="AL350" s="29" t="str">
        <f t="shared" si="127"/>
        <v/>
      </c>
      <c r="AM350" s="29" t="str">
        <f t="shared" si="128"/>
        <v/>
      </c>
      <c r="AN350" s="112" t="str">
        <f t="shared" si="129"/>
        <v/>
      </c>
      <c r="AO350" s="28" t="str">
        <f t="shared" ca="1" si="116"/>
        <v/>
      </c>
      <c r="AP350" s="29" t="str">
        <f t="shared" si="117"/>
        <v/>
      </c>
      <c r="AQ350" s="29" t="str">
        <f t="shared" si="118"/>
        <v/>
      </c>
      <c r="AR350" s="29" t="str">
        <f t="shared" si="119"/>
        <v/>
      </c>
      <c r="AS350" s="30" t="str">
        <f t="shared" si="120"/>
        <v/>
      </c>
      <c r="AT350" s="6"/>
      <c r="AU350" s="20"/>
      <c r="AV350" s="20"/>
      <c r="AW350" s="44">
        <f t="shared" si="130"/>
        <v>12</v>
      </c>
      <c r="AX350" s="35" t="e">
        <f t="shared" si="131"/>
        <v>#N/A</v>
      </c>
      <c r="AY350" s="35" t="e" cm="1">
        <f t="array" ref="AY350">_xlfn.XMATCH(1,IF(IF((AU350=$DP$24:$EO$24)=TRUE,1,0)+IF((AV350=$DP$25:$EO$25)=TRUE,1,0)=2,1,0))</f>
        <v>#N/A</v>
      </c>
      <c r="AZ350" s="35" t="str" cm="1">
        <f t="array" aca="1" ref="AZ350:BD350" ca="1">AJ350:AN350</f>
        <v/>
      </c>
      <c r="BA350" s="35" t="str">
        <f ca="1"/>
        <v/>
      </c>
      <c r="BB350" s="35" t="str">
        <f ca="1"/>
        <v/>
      </c>
      <c r="BC350" s="35" t="str">
        <f ca="1"/>
        <v/>
      </c>
      <c r="BD350" s="35" t="str">
        <f ca="1"/>
        <v/>
      </c>
      <c r="BE350" s="35">
        <f t="shared" si="132"/>
        <v>0</v>
      </c>
      <c r="BF350" s="35" t="e" cm="1">
        <f t="array" ref="BF350">IF(AND(BE350=1,AX350&lt;&gt;1),VLOOKUP(E350,변환표준점수!$H$8:$O$60,_xlfn.XMATCH('표점 계산기'!$AU350,변환표준점수!$I$6:$O$6)+1,FALSE),IF(AND($E350=0,$DW$4=1),INDEX($CQ$7:$CQ$73,SUM(IF(AO350=$CY$7:$CY$59,ROW($A$1:$A$50),0))),IF(AND($E350&lt;&gt;0,$DW$4&lt;&gt;1),INDEX($CM$7:$CM$73,SUM(IF(AO350=$CU$7:$CU$59,ROW($A$1:$A$50),0))),AO350:AS350)))</f>
        <v>#N/A</v>
      </c>
      <c r="BG350" s="35"/>
      <c r="BH350" s="35"/>
      <c r="BI350" s="35"/>
      <c r="BJ350" s="35"/>
      <c r="BK350" s="35" t="e">
        <f>VLOOKUP(G350,변환표준점수!$X$8:$AM$16,_xlfn.XMATCH(AU350,변환표준점수!$Y$5:$AM$5)+IF(OR(AW350=6,AW350=7,AW350=10,AW350=11),IF(AX350=1,0,1),0)+1,FALSE)</f>
        <v>#N/A</v>
      </c>
      <c r="BL350" s="35" t="e">
        <f>VLOOKUP(H350,변환표준점수!$AO$8:$BE$16,_xlfn.XMATCH(AU350,변환표준점수!$AP$5:$BE$5)+IF(OR(AW350=3,AW350=6,AW350=8,AW350=9,AW350=10),IF(AX350=1,0,1),0)+1,FALSE)</f>
        <v>#N/A</v>
      </c>
      <c r="BM350" s="35" t="e">
        <f>IF(I350=0,VLOOKUP(K350,변환표준점수!$BU$8:$CF$62,'표점 계산기'!$AW350+1,FALSE),VLOOKUP(I350,변환표준점수!$BH$8:$BS$62,'표점 계산기'!$AW350+1,FALSE))</f>
        <v>#N/A</v>
      </c>
      <c r="BN350" s="35" t="e">
        <f>IF(J350=0,VLOOKUP(L350,변환표준점수!$BU$8:$CF$62,'표점 계산기'!$AW350+1,FALSE),VLOOKUP(J350,변환표준점수!$BH$8:$BS$62,'표점 계산기'!$AW350+1,FALSE))</f>
        <v>#N/A</v>
      </c>
      <c r="BO350" s="35" cm="1">
        <f t="array" ref="BO350">IF(M350=0,0,IF(OR(AW350=3,AW350=4),0,IF(AW350=1,INDEX($DI$7:$DI$15,SUM(IF(M350&lt;$DH$7:$DH$15=TRUE,1,0))+1),VLOOKUP(M350,변환표준점수!$BH$8:$BS$62,'표점 계산기'!AW350+1,FALSE))))</f>
        <v>0</v>
      </c>
      <c r="BP350" s="35" t="e" cm="1">
        <f t="array" ref="BP350">INDEX($DP$24:$EO$31,COLUMN(C345),$AY350)</f>
        <v>#N/A</v>
      </c>
      <c r="BQ350" s="35" t="e" cm="1">
        <f t="array" ref="BQ350">INDEX($DP$24:$EO$31,COLUMN(D345),$AY350)</f>
        <v>#N/A</v>
      </c>
      <c r="BR350" s="35" t="e" cm="1">
        <f t="array" ref="BR350">INDEX($DP$24:$EO$31,COLUMN(E345),$AY350)</f>
        <v>#N/A</v>
      </c>
      <c r="BS350" s="35" t="e" cm="1">
        <f t="array" ref="BS350">INDEX($DP$24:$EO$31,COLUMN(F345),$AY350)</f>
        <v>#N/A</v>
      </c>
      <c r="BT350" s="35" t="e" cm="1">
        <f t="array" ref="BT350">INDEX($DP$24:$EO$31,COLUMN(G345),$AY350)</f>
        <v>#N/A</v>
      </c>
      <c r="BU350" s="35" t="e" cm="1">
        <f t="array" ref="BU350">INDEX($DP$24:$EO$31,COLUMN(H345),$AY350)</f>
        <v>#N/A</v>
      </c>
      <c r="BV350" s="59" t="str" cm="1">
        <f t="array" aca="1" ref="BV350:BZ350" ca="1">IFERROR(ROUND(IF(IFERROR(BF350:BJ350/BF350:BJ350,0)=1,(IFERROR(AZ350:BD350*BP350,0)+IFERROR(BF350:BJ350*BQ350,0)+(SUM(BM350:BO350)-MIN(BM350:BO350))*BR350+BK350*BS350+BL350*BT350)*BU350+BK350*(1-BS350)+BL350*(1-BT350)+IF(AW350=1,BO350,0),""),2),"")</f>
        <v/>
      </c>
      <c r="BW350" s="48" t="str">
        <f ca="1"/>
        <v/>
      </c>
      <c r="BX350" s="48" t="str">
        <f ca="1"/>
        <v/>
      </c>
      <c r="BY350" s="48" t="str">
        <f ca="1"/>
        <v/>
      </c>
      <c r="BZ350" s="60" t="str">
        <f ca="1"/>
        <v/>
      </c>
      <c r="CA350" s="6"/>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6"/>
      <c r="DV350" s="6"/>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row>
    <row r="351" spans="1:162" x14ac:dyDescent="0.3">
      <c r="A351" s="5"/>
      <c r="B351" s="17" t="str">
        <f t="shared" si="114"/>
        <v/>
      </c>
      <c r="C351" s="23"/>
      <c r="D351" s="23"/>
      <c r="E351" s="23"/>
      <c r="F351" s="23"/>
      <c r="G351" s="23"/>
      <c r="H351" s="24"/>
      <c r="I351" s="24"/>
      <c r="J351" s="24"/>
      <c r="K351" s="24"/>
      <c r="L351" s="24"/>
      <c r="M351" s="24"/>
      <c r="N351" s="23"/>
      <c r="O351" s="24"/>
      <c r="P351" s="6"/>
      <c r="Q351" s="65">
        <f t="shared" si="115"/>
        <v>1</v>
      </c>
      <c r="R351" s="6" t="e">
        <f t="shared" si="121"/>
        <v>#N/A</v>
      </c>
      <c r="S351" s="6" t="e">
        <f t="shared" si="122"/>
        <v>#N/A</v>
      </c>
      <c r="T351" s="6" t="e">
        <f t="shared" si="123"/>
        <v>#N/A</v>
      </c>
      <c r="U351" s="6" t="e">
        <f t="shared" si="124"/>
        <v>#N/A</v>
      </c>
      <c r="V351" s="8" cm="1">
        <f t="array" ref="V351">IF(M351=0,0,IF(OR($DV$4=3,$DV$4=4),0,IF($DV$4=1,INDEX($DI$7:$DI$15,SUM(IF(M351&lt;$DH$7:$DH$15=TRUE,1,0))+1),VLOOKUP(M351,$DK$7:$DL$107,2,FALSE))))</f>
        <v>0</v>
      </c>
      <c r="W351" s="6" t="e">
        <f t="shared" si="113"/>
        <v>#N/A</v>
      </c>
      <c r="X351" s="65" cm="1">
        <f t="array" aca="1" ref="X351" ca="1">SUM(IF((IF(E351=0,INDIRECT(_xlfn.CONCAT($CQ$1,MATCH(F351,$CP$7:$CP$100,0)+6)):INDIRECT(_xlfn.CONCAT($CQ$1,MATCH(F351,$CP$7:$CP$100,0)+6+SUM(IF((F351=$CP$7:$CP$59)=TRUE,1,0))-1)),INDIRECT(_xlfn.CONCAT($CM$1,MATCH(E351,$CL$7:$CL$100,0)+6)):INDIRECT(_xlfn.CONCAT($CM$1,MATCH(E351,$CL$7:$CL$100,0)+6+SUM(IF((E351=$CL$7:$CL$59)=TRUE,1,0))-1)))*$S$3*$Q351)=0,0,1))</f>
        <v>2</v>
      </c>
      <c r="Y351" s="65" t="e" cm="1">
        <f t="array" aca="1" ref="Y351" ca="1">SUM(IF((TRANSPOSE(MMULT(MMULT(_xlfn.MUNIT(X351),IF(ROUND(MMULT(IF(E351=0,INDIRECT(_xlfn.CONCAT($CQ$1,MATCH(F351,$CP$7:$CP$100,0)+6)):INDIRECT(_xlfn.CONCAT($CQ$1,MATCH(F351,$CP$7:$CP$100,0)+6+SUM(IF((F351=$CP$7:$CP$59)=TRUE,1,0))-1)),INDIRECT(_xlfn.CONCAT($CM$1,MATCH(E351,$CL$7:$CL$100,0)+6)):INDIRECT(_xlfn.CONCAT($CM$1,MATCH(E351,$CL$7:$CL$100,0)+6+SUM(IF((E351=$CL$7:$CL$59)=TRUE,1,0))-1)))*$S$3*$Q351,1/TRANSPOSE(W351-INDIRECT(_xlfn.CONCAT($CI$1,MATCH(D351,$CH$7:$CH$100,0)+6)):INDIRECT(_xlfn.CONCAT($CI$1,MATCH(D351,$CH$7:$CH$100,0)+6+SUM(IF((D351=$CH$7:$CH$59)=TRUE,1,0))-1))*$R$3)),1)=1,1,0)),W351-INDIRECT(_xlfn.CONCAT($CI$1,MATCH(D351,$CH$7:$CH$100,0)+6)):INDIRECT(_xlfn.CONCAT($CI$1,MATCH(D351,$CH$7:$CH$100,0)+6+SUM(IF((D351=$CH$7:$CH$59)=TRUE,1,0))-1))*$R$3)))=0,0,1))</f>
        <v>#N/A</v>
      </c>
      <c r="Z351" s="65"/>
      <c r="AA351" s="65" t="str" cm="1">
        <f t="array" aca="1" ref="AA351" ca="1">IFERROR(ROUND(IF(_xlfn._xlws.SORT(TRANSPOSE(MMULT(MMULT(_xlfn.MUNIT(X351),IF(ROUND(MMULT(IF(E351=0,IF($DW$4=1,INDIRECT(_xlfn.CONCAT($CY$1,MATCH(F351,$CX$7:$CX$100,0)+6)):INDIRECT(_xlfn.CONCAT($CY$1,MATCH(F351,$CX$7:$CX$100,0)+6+SUM(IF((F351=$CX$7:$CX$59)=TRUE,1,0))-1)),INDIRECT(_xlfn.CONCAT($CQ$1,MATCH(F351,$CP$7:$CP$100,0)+6)):INDIRECT(_xlfn.CONCAT($CQ$1,MATCH(F351,$CP$7:$CP$100,0)+6+SUM(IF((F351=$CP$7:$CP$59)=TRUE,1,0))-1))),IF(OR($DW$4=2,$DW$4=3),INDIRECT(_xlfn.CONCAT($CU$1,MATCH(E351,$CT$7:$CT$100,0)+6)):INDIRECT(_xlfn.CONCAT($CU$1,MATCH(E351,$CT$7:$CT$100,0)+6+SUM(IF((E351=$CT$7:$CT$59)=TRUE,1,0))-1)),INDIRECT(_xlfn.CONCAT($CM$1,MATCH(E351,$CL$7:$CL$100,0)+6)):INDIRECT(_xlfn.CONCAT($CM$1,MATCH(E351,$CL$7:$CL$100,0)+6+SUM(IF((E351=$CL$7:$CL$59)=TRUE,1,0))-1))))*$S$3*IF(AND($DV$4=4,F351=0),1.1,1),1/TRANSPOSE(W351-INDIRECT(_xlfn.CONCAT($CI$1,MATCH(D351,$CH$7:$CH$100,0)+6)):INDIRECT(_xlfn.CONCAT($CI$1,MATCH(D351,$CH$7:$CH$100,0)+6+SUM(IF((D351=$CH$7:$CH$59)=TRUE,1,0))-1))*$R$3)),3)=1,1,0)),W351-INDIRECT(_xlfn.CONCAT($CI$1,MATCH(D351,$CH$7:$CH$100,0)+6)):INDIRECT(_xlfn.CONCAT($CI$1,MATCH(D351,$CH$7:$CH$100,0)+6+SUM(IF((D351=$CH$7:$CH$59)=TRUE,1,0))-1))*$R$3))/($S$3*$Q351),1,-1,TRUE)=0,"",_xlfn._xlws.SORT(TRANSPOSE(MMULT(MMULT(_xlfn.MUNIT(X351),IF(ROUND(MMULT(IF(E351=0,IF($DW$4=1,INDIRECT(_xlfn.CONCAT($CY$1,MATCH(F351,$CX$7:$CX$100,0)+6)):INDIRECT(_xlfn.CONCAT($CY$1,MATCH(F351,$CX$7:$CX$100,0)+6+SUM(IF((F351=$CX$7:$CX$59)=TRUE,1,0))-1)),INDIRECT(_xlfn.CONCAT($CQ$1,MATCH(F351,$CP$7:$CP$100,0)+6)):INDIRECT(_xlfn.CONCAT($CQ$1,MATCH(F351,$CP$7:$CP$100,0)+6+SUM(IF((F351=$CP$7:$CP$59)=TRUE,1,0))-1))),IF(OR($DW$4=2,$DW$4=3),INDIRECT(_xlfn.CONCAT($CU$1,MATCH(E351,$CT$7:$CT$100,0)+6)):INDIRECT(_xlfn.CONCAT($CU$1,MATCH(E351,$CT$7:$CT$100,0)+6+SUM(IF((E351=$CT$7:$CT$59)=TRUE,1,0))-1)),INDIRECT(_xlfn.CONCAT($CM$1,MATCH(E351,$CL$7:$CL$100,0)+6)):INDIRECT(_xlfn.CONCAT($CM$1,MATCH(E351,$CL$7:$CL$100,0)+6+SUM(IF((E351=$CL$7:$CL$59)=TRUE,1,0))-1))))*$S$3*IF(AND($DV$4=4,F351=0),1.1,1),1/TRANSPOSE(W351-INDIRECT(_xlfn.CONCAT($CI$1,MATCH(D351,$CH$7:$CH$100,0)+6)):INDIRECT(_xlfn.CONCAT($CI$1,MATCH(D351,$CH$7:$CH$100,0)+6+SUM(IF((D351=$CH$7:$CH$59)=TRUE,1,0))-1))*$R$3)),3)=1,1,0)),W351-INDIRECT(_xlfn.CONCAT($CI$1,MATCH(D351,$CH$7:$CH$100,0)+6)):INDIRECT(_xlfn.CONCAT($CI$1,MATCH(D351,$CH$7:$CH$100,0)+6+SUM(IF((D351=$CH$7:$CH$59)=TRUE,1,0))-1))*$R$3))/($S$3*$Q351),1,-1,TRUE)),1),"")</f>
        <v/>
      </c>
      <c r="AB351" s="65"/>
      <c r="AC351" s="65"/>
      <c r="AD351" s="65"/>
      <c r="AE351" s="65"/>
      <c r="AF351" s="65"/>
      <c r="AG351" s="65"/>
      <c r="AH351" s="65"/>
      <c r="AI351" s="6"/>
      <c r="AJ351" s="28" t="str">
        <f t="shared" ca="1" si="125"/>
        <v/>
      </c>
      <c r="AK351" s="29" t="str">
        <f t="shared" si="126"/>
        <v/>
      </c>
      <c r="AL351" s="29" t="str">
        <f t="shared" si="127"/>
        <v/>
      </c>
      <c r="AM351" s="29" t="str">
        <f t="shared" si="128"/>
        <v/>
      </c>
      <c r="AN351" s="112" t="str">
        <f t="shared" si="129"/>
        <v/>
      </c>
      <c r="AO351" s="28" t="str">
        <f t="shared" ca="1" si="116"/>
        <v/>
      </c>
      <c r="AP351" s="29" t="str">
        <f t="shared" si="117"/>
        <v/>
      </c>
      <c r="AQ351" s="29" t="str">
        <f t="shared" si="118"/>
        <v/>
      </c>
      <c r="AR351" s="29" t="str">
        <f t="shared" si="119"/>
        <v/>
      </c>
      <c r="AS351" s="30" t="str">
        <f t="shared" si="120"/>
        <v/>
      </c>
      <c r="AT351" s="6"/>
      <c r="AU351" s="20"/>
      <c r="AV351" s="20"/>
      <c r="AW351" s="44">
        <f t="shared" si="130"/>
        <v>12</v>
      </c>
      <c r="AX351" s="35" t="e">
        <f t="shared" si="131"/>
        <v>#N/A</v>
      </c>
      <c r="AY351" s="35" t="e" cm="1">
        <f t="array" ref="AY351">_xlfn.XMATCH(1,IF(IF((AU351=$DP$24:$EO$24)=TRUE,1,0)+IF((AV351=$DP$25:$EO$25)=TRUE,1,0)=2,1,0))</f>
        <v>#N/A</v>
      </c>
      <c r="AZ351" s="35" t="str" cm="1">
        <f t="array" aca="1" ref="AZ351:BD351" ca="1">AJ351:AN351</f>
        <v/>
      </c>
      <c r="BA351" s="35" t="str">
        <f ca="1"/>
        <v/>
      </c>
      <c r="BB351" s="35" t="str">
        <f ca="1"/>
        <v/>
      </c>
      <c r="BC351" s="35" t="str">
        <f ca="1"/>
        <v/>
      </c>
      <c r="BD351" s="35" t="str">
        <f ca="1"/>
        <v/>
      </c>
      <c r="BE351" s="35">
        <f t="shared" si="132"/>
        <v>0</v>
      </c>
      <c r="BF351" s="35" t="e" cm="1">
        <f t="array" ref="BF351">IF(AND(BE351=1,AX351&lt;&gt;1),VLOOKUP(E351,변환표준점수!$H$8:$O$60,_xlfn.XMATCH('표점 계산기'!$AU351,변환표준점수!$I$6:$O$6)+1,FALSE),IF(AND($E351=0,$DW$4=1),INDEX($CQ$7:$CQ$73,SUM(IF(AO351=$CY$7:$CY$59,ROW($A$1:$A$50),0))),IF(AND($E351&lt;&gt;0,$DW$4&lt;&gt;1),INDEX($CM$7:$CM$73,SUM(IF(AO351=$CU$7:$CU$59,ROW($A$1:$A$50),0))),AO351:AS351)))</f>
        <v>#N/A</v>
      </c>
      <c r="BG351" s="35"/>
      <c r="BH351" s="35"/>
      <c r="BI351" s="35"/>
      <c r="BJ351" s="35"/>
      <c r="BK351" s="35" t="e">
        <f>VLOOKUP(G351,변환표준점수!$X$8:$AM$16,_xlfn.XMATCH(AU351,변환표준점수!$Y$5:$AM$5)+IF(OR(AW351=6,AW351=7,AW351=10,AW351=11),IF(AX351=1,0,1),0)+1,FALSE)</f>
        <v>#N/A</v>
      </c>
      <c r="BL351" s="35" t="e">
        <f>VLOOKUP(H351,변환표준점수!$AO$8:$BE$16,_xlfn.XMATCH(AU351,변환표준점수!$AP$5:$BE$5)+IF(OR(AW351=3,AW351=6,AW351=8,AW351=9,AW351=10),IF(AX351=1,0,1),0)+1,FALSE)</f>
        <v>#N/A</v>
      </c>
      <c r="BM351" s="35" t="e">
        <f>IF(I351=0,VLOOKUP(K351,변환표준점수!$BU$8:$CF$62,'표점 계산기'!$AW351+1,FALSE),VLOOKUP(I351,변환표준점수!$BH$8:$BS$62,'표점 계산기'!$AW351+1,FALSE))</f>
        <v>#N/A</v>
      </c>
      <c r="BN351" s="35" t="e">
        <f>IF(J351=0,VLOOKUP(L351,변환표준점수!$BU$8:$CF$62,'표점 계산기'!$AW351+1,FALSE),VLOOKUP(J351,변환표준점수!$BH$8:$BS$62,'표점 계산기'!$AW351+1,FALSE))</f>
        <v>#N/A</v>
      </c>
      <c r="BO351" s="35" cm="1">
        <f t="array" ref="BO351">IF(M351=0,0,IF(OR(AW351=3,AW351=4),0,IF(AW351=1,INDEX($DI$7:$DI$15,SUM(IF(M351&lt;$DH$7:$DH$15=TRUE,1,0))+1),VLOOKUP(M351,변환표준점수!$BH$8:$BS$62,'표점 계산기'!AW351+1,FALSE))))</f>
        <v>0</v>
      </c>
      <c r="BP351" s="35" t="e" cm="1">
        <f t="array" ref="BP351">INDEX($DP$24:$EO$31,COLUMN(C346),$AY351)</f>
        <v>#N/A</v>
      </c>
      <c r="BQ351" s="35" t="e" cm="1">
        <f t="array" ref="BQ351">INDEX($DP$24:$EO$31,COLUMN(D346),$AY351)</f>
        <v>#N/A</v>
      </c>
      <c r="BR351" s="35" t="e" cm="1">
        <f t="array" ref="BR351">INDEX($DP$24:$EO$31,COLUMN(E346),$AY351)</f>
        <v>#N/A</v>
      </c>
      <c r="BS351" s="35" t="e" cm="1">
        <f t="array" ref="BS351">INDEX($DP$24:$EO$31,COLUMN(F346),$AY351)</f>
        <v>#N/A</v>
      </c>
      <c r="BT351" s="35" t="e" cm="1">
        <f t="array" ref="BT351">INDEX($DP$24:$EO$31,COLUMN(G346),$AY351)</f>
        <v>#N/A</v>
      </c>
      <c r="BU351" s="35" t="e" cm="1">
        <f t="array" ref="BU351">INDEX($DP$24:$EO$31,COLUMN(H346),$AY351)</f>
        <v>#N/A</v>
      </c>
      <c r="BV351" s="59" t="str" cm="1">
        <f t="array" aca="1" ref="BV351:BZ351" ca="1">IFERROR(ROUND(IF(IFERROR(BF351:BJ351/BF351:BJ351,0)=1,(IFERROR(AZ351:BD351*BP351,0)+IFERROR(BF351:BJ351*BQ351,0)+(SUM(BM351:BO351)-MIN(BM351:BO351))*BR351+BK351*BS351+BL351*BT351)*BU351+BK351*(1-BS351)+BL351*(1-BT351)+IF(AW351=1,BO351,0),""),2),"")</f>
        <v/>
      </c>
      <c r="BW351" s="48" t="str">
        <f ca="1"/>
        <v/>
      </c>
      <c r="BX351" s="48" t="str">
        <f ca="1"/>
        <v/>
      </c>
      <c r="BY351" s="48" t="str">
        <f ca="1"/>
        <v/>
      </c>
      <c r="BZ351" s="60" t="str">
        <f ca="1"/>
        <v/>
      </c>
      <c r="CA351" s="6"/>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6"/>
      <c r="DV351" s="6"/>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row>
    <row r="352" spans="1:162" x14ac:dyDescent="0.3">
      <c r="A352" s="5"/>
      <c r="B352" s="17" t="str">
        <f t="shared" si="114"/>
        <v/>
      </c>
      <c r="C352" s="23"/>
      <c r="D352" s="23"/>
      <c r="E352" s="23"/>
      <c r="F352" s="23"/>
      <c r="G352" s="23"/>
      <c r="H352" s="24"/>
      <c r="I352" s="24"/>
      <c r="J352" s="24"/>
      <c r="K352" s="24"/>
      <c r="L352" s="24"/>
      <c r="M352" s="24"/>
      <c r="N352" s="23"/>
      <c r="O352" s="24"/>
      <c r="P352" s="6"/>
      <c r="Q352" s="65">
        <f t="shared" si="115"/>
        <v>1</v>
      </c>
      <c r="R352" s="6" t="e">
        <f t="shared" si="121"/>
        <v>#N/A</v>
      </c>
      <c r="S352" s="6" t="e">
        <f t="shared" si="122"/>
        <v>#N/A</v>
      </c>
      <c r="T352" s="6" t="e">
        <f t="shared" si="123"/>
        <v>#N/A</v>
      </c>
      <c r="U352" s="6" t="e">
        <f t="shared" si="124"/>
        <v>#N/A</v>
      </c>
      <c r="V352" s="8" cm="1">
        <f t="array" ref="V352">IF(M352=0,0,IF(OR($DV$4=3,$DV$4=4),0,IF($DV$4=1,INDEX($DI$7:$DI$15,SUM(IF(M352&lt;$DH$7:$DH$15=TRUE,1,0))+1),VLOOKUP(M352,$DK$7:$DL$107,2,FALSE))))</f>
        <v>0</v>
      </c>
      <c r="W352" s="6" t="e">
        <f t="shared" si="113"/>
        <v>#N/A</v>
      </c>
      <c r="X352" s="65" cm="1">
        <f t="array" aca="1" ref="X352" ca="1">SUM(IF((IF(E352=0,INDIRECT(_xlfn.CONCAT($CQ$1,MATCH(F352,$CP$7:$CP$100,0)+6)):INDIRECT(_xlfn.CONCAT($CQ$1,MATCH(F352,$CP$7:$CP$100,0)+6+SUM(IF((F352=$CP$7:$CP$59)=TRUE,1,0))-1)),INDIRECT(_xlfn.CONCAT($CM$1,MATCH(E352,$CL$7:$CL$100,0)+6)):INDIRECT(_xlfn.CONCAT($CM$1,MATCH(E352,$CL$7:$CL$100,0)+6+SUM(IF((E352=$CL$7:$CL$59)=TRUE,1,0))-1)))*$S$3*$Q352)=0,0,1))</f>
        <v>2</v>
      </c>
      <c r="Y352" s="65" t="e" cm="1">
        <f t="array" aca="1" ref="Y352" ca="1">SUM(IF((TRANSPOSE(MMULT(MMULT(_xlfn.MUNIT(X352),IF(ROUND(MMULT(IF(E352=0,INDIRECT(_xlfn.CONCAT($CQ$1,MATCH(F352,$CP$7:$CP$100,0)+6)):INDIRECT(_xlfn.CONCAT($CQ$1,MATCH(F352,$CP$7:$CP$100,0)+6+SUM(IF((F352=$CP$7:$CP$59)=TRUE,1,0))-1)),INDIRECT(_xlfn.CONCAT($CM$1,MATCH(E352,$CL$7:$CL$100,0)+6)):INDIRECT(_xlfn.CONCAT($CM$1,MATCH(E352,$CL$7:$CL$100,0)+6+SUM(IF((E352=$CL$7:$CL$59)=TRUE,1,0))-1)))*$S$3*$Q352,1/TRANSPOSE(W352-INDIRECT(_xlfn.CONCAT($CI$1,MATCH(D352,$CH$7:$CH$100,0)+6)):INDIRECT(_xlfn.CONCAT($CI$1,MATCH(D352,$CH$7:$CH$100,0)+6+SUM(IF((D352=$CH$7:$CH$59)=TRUE,1,0))-1))*$R$3)),1)=1,1,0)),W352-INDIRECT(_xlfn.CONCAT($CI$1,MATCH(D352,$CH$7:$CH$100,0)+6)):INDIRECT(_xlfn.CONCAT($CI$1,MATCH(D352,$CH$7:$CH$100,0)+6+SUM(IF((D352=$CH$7:$CH$59)=TRUE,1,0))-1))*$R$3)))=0,0,1))</f>
        <v>#N/A</v>
      </c>
      <c r="Z352" s="65"/>
      <c r="AA352" s="65" t="str" cm="1">
        <f t="array" aca="1" ref="AA352" ca="1">IFERROR(ROUND(IF(_xlfn._xlws.SORT(TRANSPOSE(MMULT(MMULT(_xlfn.MUNIT(X352),IF(ROUND(MMULT(IF(E352=0,IF($DW$4=1,INDIRECT(_xlfn.CONCAT($CY$1,MATCH(F352,$CX$7:$CX$100,0)+6)):INDIRECT(_xlfn.CONCAT($CY$1,MATCH(F352,$CX$7:$CX$100,0)+6+SUM(IF((F352=$CX$7:$CX$59)=TRUE,1,0))-1)),INDIRECT(_xlfn.CONCAT($CQ$1,MATCH(F352,$CP$7:$CP$100,0)+6)):INDIRECT(_xlfn.CONCAT($CQ$1,MATCH(F352,$CP$7:$CP$100,0)+6+SUM(IF((F352=$CP$7:$CP$59)=TRUE,1,0))-1))),IF(OR($DW$4=2,$DW$4=3),INDIRECT(_xlfn.CONCAT($CU$1,MATCH(E352,$CT$7:$CT$100,0)+6)):INDIRECT(_xlfn.CONCAT($CU$1,MATCH(E352,$CT$7:$CT$100,0)+6+SUM(IF((E352=$CT$7:$CT$59)=TRUE,1,0))-1)),INDIRECT(_xlfn.CONCAT($CM$1,MATCH(E352,$CL$7:$CL$100,0)+6)):INDIRECT(_xlfn.CONCAT($CM$1,MATCH(E352,$CL$7:$CL$100,0)+6+SUM(IF((E352=$CL$7:$CL$59)=TRUE,1,0))-1))))*$S$3*IF(AND($DV$4=4,F352=0),1.1,1),1/TRANSPOSE(W352-INDIRECT(_xlfn.CONCAT($CI$1,MATCH(D352,$CH$7:$CH$100,0)+6)):INDIRECT(_xlfn.CONCAT($CI$1,MATCH(D352,$CH$7:$CH$100,0)+6+SUM(IF((D352=$CH$7:$CH$59)=TRUE,1,0))-1))*$R$3)),3)=1,1,0)),W352-INDIRECT(_xlfn.CONCAT($CI$1,MATCH(D352,$CH$7:$CH$100,0)+6)):INDIRECT(_xlfn.CONCAT($CI$1,MATCH(D352,$CH$7:$CH$100,0)+6+SUM(IF((D352=$CH$7:$CH$59)=TRUE,1,0))-1))*$R$3))/($S$3*$Q352),1,-1,TRUE)=0,"",_xlfn._xlws.SORT(TRANSPOSE(MMULT(MMULT(_xlfn.MUNIT(X352),IF(ROUND(MMULT(IF(E352=0,IF($DW$4=1,INDIRECT(_xlfn.CONCAT($CY$1,MATCH(F352,$CX$7:$CX$100,0)+6)):INDIRECT(_xlfn.CONCAT($CY$1,MATCH(F352,$CX$7:$CX$100,0)+6+SUM(IF((F352=$CX$7:$CX$59)=TRUE,1,0))-1)),INDIRECT(_xlfn.CONCAT($CQ$1,MATCH(F352,$CP$7:$CP$100,0)+6)):INDIRECT(_xlfn.CONCAT($CQ$1,MATCH(F352,$CP$7:$CP$100,0)+6+SUM(IF((F352=$CP$7:$CP$59)=TRUE,1,0))-1))),IF(OR($DW$4=2,$DW$4=3),INDIRECT(_xlfn.CONCAT($CU$1,MATCH(E352,$CT$7:$CT$100,0)+6)):INDIRECT(_xlfn.CONCAT($CU$1,MATCH(E352,$CT$7:$CT$100,0)+6+SUM(IF((E352=$CT$7:$CT$59)=TRUE,1,0))-1)),INDIRECT(_xlfn.CONCAT($CM$1,MATCH(E352,$CL$7:$CL$100,0)+6)):INDIRECT(_xlfn.CONCAT($CM$1,MATCH(E352,$CL$7:$CL$100,0)+6+SUM(IF((E352=$CL$7:$CL$59)=TRUE,1,0))-1))))*$S$3*IF(AND($DV$4=4,F352=0),1.1,1),1/TRANSPOSE(W352-INDIRECT(_xlfn.CONCAT($CI$1,MATCH(D352,$CH$7:$CH$100,0)+6)):INDIRECT(_xlfn.CONCAT($CI$1,MATCH(D352,$CH$7:$CH$100,0)+6+SUM(IF((D352=$CH$7:$CH$59)=TRUE,1,0))-1))*$R$3)),3)=1,1,0)),W352-INDIRECT(_xlfn.CONCAT($CI$1,MATCH(D352,$CH$7:$CH$100,0)+6)):INDIRECT(_xlfn.CONCAT($CI$1,MATCH(D352,$CH$7:$CH$100,0)+6+SUM(IF((D352=$CH$7:$CH$59)=TRUE,1,0))-1))*$R$3))/($S$3*$Q352),1,-1,TRUE)),1),"")</f>
        <v/>
      </c>
      <c r="AB352" s="65"/>
      <c r="AC352" s="65"/>
      <c r="AD352" s="65"/>
      <c r="AE352" s="65"/>
      <c r="AF352" s="65"/>
      <c r="AG352" s="65"/>
      <c r="AH352" s="65"/>
      <c r="AI352" s="6"/>
      <c r="AJ352" s="28" t="str">
        <f t="shared" ca="1" si="125"/>
        <v/>
      </c>
      <c r="AK352" s="29" t="str">
        <f t="shared" si="126"/>
        <v/>
      </c>
      <c r="AL352" s="29" t="str">
        <f t="shared" si="127"/>
        <v/>
      </c>
      <c r="AM352" s="29" t="str">
        <f t="shared" si="128"/>
        <v/>
      </c>
      <c r="AN352" s="112" t="str">
        <f t="shared" si="129"/>
        <v/>
      </c>
      <c r="AO352" s="28" t="str">
        <f t="shared" ca="1" si="116"/>
        <v/>
      </c>
      <c r="AP352" s="29" t="str">
        <f t="shared" si="117"/>
        <v/>
      </c>
      <c r="AQ352" s="29" t="str">
        <f t="shared" si="118"/>
        <v/>
      </c>
      <c r="AR352" s="29" t="str">
        <f t="shared" si="119"/>
        <v/>
      </c>
      <c r="AS352" s="30" t="str">
        <f t="shared" si="120"/>
        <v/>
      </c>
      <c r="AT352" s="6"/>
      <c r="AU352" s="20"/>
      <c r="AV352" s="20"/>
      <c r="AW352" s="44">
        <f t="shared" si="130"/>
        <v>12</v>
      </c>
      <c r="AX352" s="35" t="e">
        <f t="shared" si="131"/>
        <v>#N/A</v>
      </c>
      <c r="AY352" s="35" t="e" cm="1">
        <f t="array" ref="AY352">_xlfn.XMATCH(1,IF(IF((AU352=$DP$24:$EO$24)=TRUE,1,0)+IF((AV352=$DP$25:$EO$25)=TRUE,1,0)=2,1,0))</f>
        <v>#N/A</v>
      </c>
      <c r="AZ352" s="35" t="str" cm="1">
        <f t="array" aca="1" ref="AZ352:BD352" ca="1">AJ352:AN352</f>
        <v/>
      </c>
      <c r="BA352" s="35" t="str">
        <f ca="1"/>
        <v/>
      </c>
      <c r="BB352" s="35" t="str">
        <f ca="1"/>
        <v/>
      </c>
      <c r="BC352" s="35" t="str">
        <f ca="1"/>
        <v/>
      </c>
      <c r="BD352" s="35" t="str">
        <f ca="1"/>
        <v/>
      </c>
      <c r="BE352" s="35">
        <f t="shared" si="132"/>
        <v>0</v>
      </c>
      <c r="BF352" s="35" t="e" cm="1">
        <f t="array" ref="BF352">IF(AND(BE352=1,AX352&lt;&gt;1),VLOOKUP(E352,변환표준점수!$H$8:$O$60,_xlfn.XMATCH('표점 계산기'!$AU352,변환표준점수!$I$6:$O$6)+1,FALSE),IF(AND($E352=0,$DW$4=1),INDEX($CQ$7:$CQ$73,SUM(IF(AO352=$CY$7:$CY$59,ROW($A$1:$A$50),0))),IF(AND($E352&lt;&gt;0,$DW$4&lt;&gt;1),INDEX($CM$7:$CM$73,SUM(IF(AO352=$CU$7:$CU$59,ROW($A$1:$A$50),0))),AO352:AS352)))</f>
        <v>#N/A</v>
      </c>
      <c r="BG352" s="35"/>
      <c r="BH352" s="35"/>
      <c r="BI352" s="35"/>
      <c r="BJ352" s="35"/>
      <c r="BK352" s="35" t="e">
        <f>VLOOKUP(G352,변환표준점수!$X$8:$AM$16,_xlfn.XMATCH(AU352,변환표준점수!$Y$5:$AM$5)+IF(OR(AW352=6,AW352=7,AW352=10,AW352=11),IF(AX352=1,0,1),0)+1,FALSE)</f>
        <v>#N/A</v>
      </c>
      <c r="BL352" s="35" t="e">
        <f>VLOOKUP(H352,변환표준점수!$AO$8:$BE$16,_xlfn.XMATCH(AU352,변환표준점수!$AP$5:$BE$5)+IF(OR(AW352=3,AW352=6,AW352=8,AW352=9,AW352=10),IF(AX352=1,0,1),0)+1,FALSE)</f>
        <v>#N/A</v>
      </c>
      <c r="BM352" s="35" t="e">
        <f>IF(I352=0,VLOOKUP(K352,변환표준점수!$BU$8:$CF$62,'표점 계산기'!$AW352+1,FALSE),VLOOKUP(I352,변환표준점수!$BH$8:$BS$62,'표점 계산기'!$AW352+1,FALSE))</f>
        <v>#N/A</v>
      </c>
      <c r="BN352" s="35" t="e">
        <f>IF(J352=0,VLOOKUP(L352,변환표준점수!$BU$8:$CF$62,'표점 계산기'!$AW352+1,FALSE),VLOOKUP(J352,변환표준점수!$BH$8:$BS$62,'표점 계산기'!$AW352+1,FALSE))</f>
        <v>#N/A</v>
      </c>
      <c r="BO352" s="35" cm="1">
        <f t="array" ref="BO352">IF(M352=0,0,IF(OR(AW352=3,AW352=4),0,IF(AW352=1,INDEX($DI$7:$DI$15,SUM(IF(M352&lt;$DH$7:$DH$15=TRUE,1,0))+1),VLOOKUP(M352,변환표준점수!$BH$8:$BS$62,'표점 계산기'!AW352+1,FALSE))))</f>
        <v>0</v>
      </c>
      <c r="BP352" s="35" t="e" cm="1">
        <f t="array" ref="BP352">INDEX($DP$24:$EO$31,COLUMN(C347),$AY352)</f>
        <v>#N/A</v>
      </c>
      <c r="BQ352" s="35" t="e" cm="1">
        <f t="array" ref="BQ352">INDEX($DP$24:$EO$31,COLUMN(D347),$AY352)</f>
        <v>#N/A</v>
      </c>
      <c r="BR352" s="35" t="e" cm="1">
        <f t="array" ref="BR352">INDEX($DP$24:$EO$31,COLUMN(E347),$AY352)</f>
        <v>#N/A</v>
      </c>
      <c r="BS352" s="35" t="e" cm="1">
        <f t="array" ref="BS352">INDEX($DP$24:$EO$31,COLUMN(F347),$AY352)</f>
        <v>#N/A</v>
      </c>
      <c r="BT352" s="35" t="e" cm="1">
        <f t="array" ref="BT352">INDEX($DP$24:$EO$31,COLUMN(G347),$AY352)</f>
        <v>#N/A</v>
      </c>
      <c r="BU352" s="35" t="e" cm="1">
        <f t="array" ref="BU352">INDEX($DP$24:$EO$31,COLUMN(H347),$AY352)</f>
        <v>#N/A</v>
      </c>
      <c r="BV352" s="59" t="str" cm="1">
        <f t="array" aca="1" ref="BV352:BZ352" ca="1">IFERROR(ROUND(IF(IFERROR(BF352:BJ352/BF352:BJ352,0)=1,(IFERROR(AZ352:BD352*BP352,0)+IFERROR(BF352:BJ352*BQ352,0)+(SUM(BM352:BO352)-MIN(BM352:BO352))*BR352+BK352*BS352+BL352*BT352)*BU352+BK352*(1-BS352)+BL352*(1-BT352)+IF(AW352=1,BO352,0),""),2),"")</f>
        <v/>
      </c>
      <c r="BW352" s="48" t="str">
        <f ca="1"/>
        <v/>
      </c>
      <c r="BX352" s="48" t="str">
        <f ca="1"/>
        <v/>
      </c>
      <c r="BY352" s="48" t="str">
        <f ca="1"/>
        <v/>
      </c>
      <c r="BZ352" s="60" t="str">
        <f ca="1"/>
        <v/>
      </c>
      <c r="CA352" s="6"/>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6"/>
      <c r="DV352" s="6"/>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row>
    <row r="353" spans="1:162" x14ac:dyDescent="0.3">
      <c r="A353" s="5"/>
      <c r="B353" s="17" t="str">
        <f t="shared" si="114"/>
        <v/>
      </c>
      <c r="C353" s="23"/>
      <c r="D353" s="23"/>
      <c r="E353" s="23"/>
      <c r="F353" s="23"/>
      <c r="G353" s="23"/>
      <c r="H353" s="24"/>
      <c r="I353" s="24"/>
      <c r="J353" s="24"/>
      <c r="K353" s="24"/>
      <c r="L353" s="24"/>
      <c r="M353" s="24"/>
      <c r="N353" s="23"/>
      <c r="O353" s="24"/>
      <c r="P353" s="6"/>
      <c r="Q353" s="65">
        <f t="shared" si="115"/>
        <v>1</v>
      </c>
      <c r="R353" s="6" t="e">
        <f t="shared" si="121"/>
        <v>#N/A</v>
      </c>
      <c r="S353" s="6" t="e">
        <f t="shared" si="122"/>
        <v>#N/A</v>
      </c>
      <c r="T353" s="6" t="e">
        <f t="shared" si="123"/>
        <v>#N/A</v>
      </c>
      <c r="U353" s="6" t="e">
        <f t="shared" si="124"/>
        <v>#N/A</v>
      </c>
      <c r="V353" s="8" cm="1">
        <f t="array" ref="V353">IF(M353=0,0,IF(OR($DV$4=3,$DV$4=4),0,IF($DV$4=1,INDEX($DI$7:$DI$15,SUM(IF(M353&lt;$DH$7:$DH$15=TRUE,1,0))+1),VLOOKUP(M353,$DK$7:$DL$107,2,FALSE))))</f>
        <v>0</v>
      </c>
      <c r="W353" s="6" t="e">
        <f t="shared" si="113"/>
        <v>#N/A</v>
      </c>
      <c r="X353" s="65" cm="1">
        <f t="array" aca="1" ref="X353" ca="1">SUM(IF((IF(E353=0,INDIRECT(_xlfn.CONCAT($CQ$1,MATCH(F353,$CP$7:$CP$100,0)+6)):INDIRECT(_xlfn.CONCAT($CQ$1,MATCH(F353,$CP$7:$CP$100,0)+6+SUM(IF((F353=$CP$7:$CP$59)=TRUE,1,0))-1)),INDIRECT(_xlfn.CONCAT($CM$1,MATCH(E353,$CL$7:$CL$100,0)+6)):INDIRECT(_xlfn.CONCAT($CM$1,MATCH(E353,$CL$7:$CL$100,0)+6+SUM(IF((E353=$CL$7:$CL$59)=TRUE,1,0))-1)))*$S$3*$Q353)=0,0,1))</f>
        <v>2</v>
      </c>
      <c r="Y353" s="65" t="e" cm="1">
        <f t="array" aca="1" ref="Y353" ca="1">SUM(IF((TRANSPOSE(MMULT(MMULT(_xlfn.MUNIT(X353),IF(ROUND(MMULT(IF(E353=0,INDIRECT(_xlfn.CONCAT($CQ$1,MATCH(F353,$CP$7:$CP$100,0)+6)):INDIRECT(_xlfn.CONCAT($CQ$1,MATCH(F353,$CP$7:$CP$100,0)+6+SUM(IF((F353=$CP$7:$CP$59)=TRUE,1,0))-1)),INDIRECT(_xlfn.CONCAT($CM$1,MATCH(E353,$CL$7:$CL$100,0)+6)):INDIRECT(_xlfn.CONCAT($CM$1,MATCH(E353,$CL$7:$CL$100,0)+6+SUM(IF((E353=$CL$7:$CL$59)=TRUE,1,0))-1)))*$S$3*$Q353,1/TRANSPOSE(W353-INDIRECT(_xlfn.CONCAT($CI$1,MATCH(D353,$CH$7:$CH$100,0)+6)):INDIRECT(_xlfn.CONCAT($CI$1,MATCH(D353,$CH$7:$CH$100,0)+6+SUM(IF((D353=$CH$7:$CH$59)=TRUE,1,0))-1))*$R$3)),1)=1,1,0)),W353-INDIRECT(_xlfn.CONCAT($CI$1,MATCH(D353,$CH$7:$CH$100,0)+6)):INDIRECT(_xlfn.CONCAT($CI$1,MATCH(D353,$CH$7:$CH$100,0)+6+SUM(IF((D353=$CH$7:$CH$59)=TRUE,1,0))-1))*$R$3)))=0,0,1))</f>
        <v>#N/A</v>
      </c>
      <c r="Z353" s="65"/>
      <c r="AA353" s="65" t="str" cm="1">
        <f t="array" aca="1" ref="AA353" ca="1">IFERROR(ROUND(IF(_xlfn._xlws.SORT(TRANSPOSE(MMULT(MMULT(_xlfn.MUNIT(X353),IF(ROUND(MMULT(IF(E353=0,IF($DW$4=1,INDIRECT(_xlfn.CONCAT($CY$1,MATCH(F353,$CX$7:$CX$100,0)+6)):INDIRECT(_xlfn.CONCAT($CY$1,MATCH(F353,$CX$7:$CX$100,0)+6+SUM(IF((F353=$CX$7:$CX$59)=TRUE,1,0))-1)),INDIRECT(_xlfn.CONCAT($CQ$1,MATCH(F353,$CP$7:$CP$100,0)+6)):INDIRECT(_xlfn.CONCAT($CQ$1,MATCH(F353,$CP$7:$CP$100,0)+6+SUM(IF((F353=$CP$7:$CP$59)=TRUE,1,0))-1))),IF(OR($DW$4=2,$DW$4=3),INDIRECT(_xlfn.CONCAT($CU$1,MATCH(E353,$CT$7:$CT$100,0)+6)):INDIRECT(_xlfn.CONCAT($CU$1,MATCH(E353,$CT$7:$CT$100,0)+6+SUM(IF((E353=$CT$7:$CT$59)=TRUE,1,0))-1)),INDIRECT(_xlfn.CONCAT($CM$1,MATCH(E353,$CL$7:$CL$100,0)+6)):INDIRECT(_xlfn.CONCAT($CM$1,MATCH(E353,$CL$7:$CL$100,0)+6+SUM(IF((E353=$CL$7:$CL$59)=TRUE,1,0))-1))))*$S$3*IF(AND($DV$4=4,F353=0),1.1,1),1/TRANSPOSE(W353-INDIRECT(_xlfn.CONCAT($CI$1,MATCH(D353,$CH$7:$CH$100,0)+6)):INDIRECT(_xlfn.CONCAT($CI$1,MATCH(D353,$CH$7:$CH$100,0)+6+SUM(IF((D353=$CH$7:$CH$59)=TRUE,1,0))-1))*$R$3)),3)=1,1,0)),W353-INDIRECT(_xlfn.CONCAT($CI$1,MATCH(D353,$CH$7:$CH$100,0)+6)):INDIRECT(_xlfn.CONCAT($CI$1,MATCH(D353,$CH$7:$CH$100,0)+6+SUM(IF((D353=$CH$7:$CH$59)=TRUE,1,0))-1))*$R$3))/($S$3*$Q353),1,-1,TRUE)=0,"",_xlfn._xlws.SORT(TRANSPOSE(MMULT(MMULT(_xlfn.MUNIT(X353),IF(ROUND(MMULT(IF(E353=0,IF($DW$4=1,INDIRECT(_xlfn.CONCAT($CY$1,MATCH(F353,$CX$7:$CX$100,0)+6)):INDIRECT(_xlfn.CONCAT($CY$1,MATCH(F353,$CX$7:$CX$100,0)+6+SUM(IF((F353=$CX$7:$CX$59)=TRUE,1,0))-1)),INDIRECT(_xlfn.CONCAT($CQ$1,MATCH(F353,$CP$7:$CP$100,0)+6)):INDIRECT(_xlfn.CONCAT($CQ$1,MATCH(F353,$CP$7:$CP$100,0)+6+SUM(IF((F353=$CP$7:$CP$59)=TRUE,1,0))-1))),IF(OR($DW$4=2,$DW$4=3),INDIRECT(_xlfn.CONCAT($CU$1,MATCH(E353,$CT$7:$CT$100,0)+6)):INDIRECT(_xlfn.CONCAT($CU$1,MATCH(E353,$CT$7:$CT$100,0)+6+SUM(IF((E353=$CT$7:$CT$59)=TRUE,1,0))-1)),INDIRECT(_xlfn.CONCAT($CM$1,MATCH(E353,$CL$7:$CL$100,0)+6)):INDIRECT(_xlfn.CONCAT($CM$1,MATCH(E353,$CL$7:$CL$100,0)+6+SUM(IF((E353=$CL$7:$CL$59)=TRUE,1,0))-1))))*$S$3*IF(AND($DV$4=4,F353=0),1.1,1),1/TRANSPOSE(W353-INDIRECT(_xlfn.CONCAT($CI$1,MATCH(D353,$CH$7:$CH$100,0)+6)):INDIRECT(_xlfn.CONCAT($CI$1,MATCH(D353,$CH$7:$CH$100,0)+6+SUM(IF((D353=$CH$7:$CH$59)=TRUE,1,0))-1))*$R$3)),3)=1,1,0)),W353-INDIRECT(_xlfn.CONCAT($CI$1,MATCH(D353,$CH$7:$CH$100,0)+6)):INDIRECT(_xlfn.CONCAT($CI$1,MATCH(D353,$CH$7:$CH$100,0)+6+SUM(IF((D353=$CH$7:$CH$59)=TRUE,1,0))-1))*$R$3))/($S$3*$Q353),1,-1,TRUE)),1),"")</f>
        <v/>
      </c>
      <c r="AB353" s="65"/>
      <c r="AC353" s="65"/>
      <c r="AD353" s="65"/>
      <c r="AE353" s="65"/>
      <c r="AF353" s="65"/>
      <c r="AG353" s="65"/>
      <c r="AH353" s="65"/>
      <c r="AI353" s="6"/>
      <c r="AJ353" s="28" t="str">
        <f t="shared" ca="1" si="125"/>
        <v/>
      </c>
      <c r="AK353" s="29" t="str">
        <f t="shared" si="126"/>
        <v/>
      </c>
      <c r="AL353" s="29" t="str">
        <f t="shared" si="127"/>
        <v/>
      </c>
      <c r="AM353" s="29" t="str">
        <f t="shared" si="128"/>
        <v/>
      </c>
      <c r="AN353" s="112" t="str">
        <f t="shared" si="129"/>
        <v/>
      </c>
      <c r="AO353" s="28" t="str">
        <f t="shared" ca="1" si="116"/>
        <v/>
      </c>
      <c r="AP353" s="29" t="str">
        <f t="shared" si="117"/>
        <v/>
      </c>
      <c r="AQ353" s="29" t="str">
        <f t="shared" si="118"/>
        <v/>
      </c>
      <c r="AR353" s="29" t="str">
        <f t="shared" si="119"/>
        <v/>
      </c>
      <c r="AS353" s="30" t="str">
        <f t="shared" si="120"/>
        <v/>
      </c>
      <c r="AT353" s="6"/>
      <c r="AU353" s="20"/>
      <c r="AV353" s="20"/>
      <c r="AW353" s="44">
        <f t="shared" si="130"/>
        <v>12</v>
      </c>
      <c r="AX353" s="35" t="e">
        <f t="shared" si="131"/>
        <v>#N/A</v>
      </c>
      <c r="AY353" s="35" t="e" cm="1">
        <f t="array" ref="AY353">_xlfn.XMATCH(1,IF(IF((AU353=$DP$24:$EO$24)=TRUE,1,0)+IF((AV353=$DP$25:$EO$25)=TRUE,1,0)=2,1,0))</f>
        <v>#N/A</v>
      </c>
      <c r="AZ353" s="35" t="str" cm="1">
        <f t="array" aca="1" ref="AZ353:BD353" ca="1">AJ353:AN353</f>
        <v/>
      </c>
      <c r="BA353" s="35" t="str">
        <f ca="1"/>
        <v/>
      </c>
      <c r="BB353" s="35" t="str">
        <f ca="1"/>
        <v/>
      </c>
      <c r="BC353" s="35" t="str">
        <f ca="1"/>
        <v/>
      </c>
      <c r="BD353" s="35" t="str">
        <f ca="1"/>
        <v/>
      </c>
      <c r="BE353" s="35">
        <f t="shared" si="132"/>
        <v>0</v>
      </c>
      <c r="BF353" s="35" t="e" cm="1">
        <f t="array" ref="BF353">IF(AND(BE353=1,AX353&lt;&gt;1),VLOOKUP(E353,변환표준점수!$H$8:$O$60,_xlfn.XMATCH('표점 계산기'!$AU353,변환표준점수!$I$6:$O$6)+1,FALSE),IF(AND($E353=0,$DW$4=1),INDEX($CQ$7:$CQ$73,SUM(IF(AO353=$CY$7:$CY$59,ROW($A$1:$A$50),0))),IF(AND($E353&lt;&gt;0,$DW$4&lt;&gt;1),INDEX($CM$7:$CM$73,SUM(IF(AO353=$CU$7:$CU$59,ROW($A$1:$A$50),0))),AO353:AS353)))</f>
        <v>#N/A</v>
      </c>
      <c r="BG353" s="35"/>
      <c r="BH353" s="35"/>
      <c r="BI353" s="35"/>
      <c r="BJ353" s="35"/>
      <c r="BK353" s="35" t="e">
        <f>VLOOKUP(G353,변환표준점수!$X$8:$AM$16,_xlfn.XMATCH(AU353,변환표준점수!$Y$5:$AM$5)+IF(OR(AW353=6,AW353=7,AW353=10,AW353=11),IF(AX353=1,0,1),0)+1,FALSE)</f>
        <v>#N/A</v>
      </c>
      <c r="BL353" s="35" t="e">
        <f>VLOOKUP(H353,변환표준점수!$AO$8:$BE$16,_xlfn.XMATCH(AU353,변환표준점수!$AP$5:$BE$5)+IF(OR(AW353=3,AW353=6,AW353=8,AW353=9,AW353=10),IF(AX353=1,0,1),0)+1,FALSE)</f>
        <v>#N/A</v>
      </c>
      <c r="BM353" s="35" t="e">
        <f>IF(I353=0,VLOOKUP(K353,변환표준점수!$BU$8:$CF$62,'표점 계산기'!$AW353+1,FALSE),VLOOKUP(I353,변환표준점수!$BH$8:$BS$62,'표점 계산기'!$AW353+1,FALSE))</f>
        <v>#N/A</v>
      </c>
      <c r="BN353" s="35" t="e">
        <f>IF(J353=0,VLOOKUP(L353,변환표준점수!$BU$8:$CF$62,'표점 계산기'!$AW353+1,FALSE),VLOOKUP(J353,변환표준점수!$BH$8:$BS$62,'표점 계산기'!$AW353+1,FALSE))</f>
        <v>#N/A</v>
      </c>
      <c r="BO353" s="35" cm="1">
        <f t="array" ref="BO353">IF(M353=0,0,IF(OR(AW353=3,AW353=4),0,IF(AW353=1,INDEX($DI$7:$DI$15,SUM(IF(M353&lt;$DH$7:$DH$15=TRUE,1,0))+1),VLOOKUP(M353,변환표준점수!$BH$8:$BS$62,'표점 계산기'!AW353+1,FALSE))))</f>
        <v>0</v>
      </c>
      <c r="BP353" s="35" t="e" cm="1">
        <f t="array" ref="BP353">INDEX($DP$24:$EO$31,COLUMN(C348),$AY353)</f>
        <v>#N/A</v>
      </c>
      <c r="BQ353" s="35" t="e" cm="1">
        <f t="array" ref="BQ353">INDEX($DP$24:$EO$31,COLUMN(D348),$AY353)</f>
        <v>#N/A</v>
      </c>
      <c r="BR353" s="35" t="e" cm="1">
        <f t="array" ref="BR353">INDEX($DP$24:$EO$31,COLUMN(E348),$AY353)</f>
        <v>#N/A</v>
      </c>
      <c r="BS353" s="35" t="e" cm="1">
        <f t="array" ref="BS353">INDEX($DP$24:$EO$31,COLUMN(F348),$AY353)</f>
        <v>#N/A</v>
      </c>
      <c r="BT353" s="35" t="e" cm="1">
        <f t="array" ref="BT353">INDEX($DP$24:$EO$31,COLUMN(G348),$AY353)</f>
        <v>#N/A</v>
      </c>
      <c r="BU353" s="35" t="e" cm="1">
        <f t="array" ref="BU353">INDEX($DP$24:$EO$31,COLUMN(H348),$AY353)</f>
        <v>#N/A</v>
      </c>
      <c r="BV353" s="59" t="str" cm="1">
        <f t="array" aca="1" ref="BV353:BZ353" ca="1">IFERROR(ROUND(IF(IFERROR(BF353:BJ353/BF353:BJ353,0)=1,(IFERROR(AZ353:BD353*BP353,0)+IFERROR(BF353:BJ353*BQ353,0)+(SUM(BM353:BO353)-MIN(BM353:BO353))*BR353+BK353*BS353+BL353*BT353)*BU353+BK353*(1-BS353)+BL353*(1-BT353)+IF(AW353=1,BO353,0),""),2),"")</f>
        <v/>
      </c>
      <c r="BW353" s="48" t="str">
        <f ca="1"/>
        <v/>
      </c>
      <c r="BX353" s="48" t="str">
        <f ca="1"/>
        <v/>
      </c>
      <c r="BY353" s="48" t="str">
        <f ca="1"/>
        <v/>
      </c>
      <c r="BZ353" s="60" t="str">
        <f ca="1"/>
        <v/>
      </c>
      <c r="CA353" s="6"/>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6"/>
      <c r="DV353" s="6"/>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row>
    <row r="354" spans="1:162" x14ac:dyDescent="0.3">
      <c r="A354" s="5"/>
      <c r="B354" s="17" t="str">
        <f t="shared" si="114"/>
        <v/>
      </c>
      <c r="C354" s="23"/>
      <c r="D354" s="23"/>
      <c r="E354" s="23"/>
      <c r="F354" s="23"/>
      <c r="G354" s="23"/>
      <c r="H354" s="24"/>
      <c r="I354" s="24"/>
      <c r="J354" s="24"/>
      <c r="K354" s="24"/>
      <c r="L354" s="24"/>
      <c r="M354" s="24"/>
      <c r="N354" s="23"/>
      <c r="O354" s="24"/>
      <c r="P354" s="6"/>
      <c r="Q354" s="65">
        <f t="shared" si="115"/>
        <v>1</v>
      </c>
      <c r="R354" s="6" t="e">
        <f t="shared" si="121"/>
        <v>#N/A</v>
      </c>
      <c r="S354" s="6" t="e">
        <f t="shared" si="122"/>
        <v>#N/A</v>
      </c>
      <c r="T354" s="6" t="e">
        <f t="shared" si="123"/>
        <v>#N/A</v>
      </c>
      <c r="U354" s="6" t="e">
        <f t="shared" si="124"/>
        <v>#N/A</v>
      </c>
      <c r="V354" s="8" cm="1">
        <f t="array" ref="V354">IF(M354=0,0,IF(OR($DV$4=3,$DV$4=4),0,IF($DV$4=1,INDEX($DI$7:$DI$15,SUM(IF(M354&lt;$DH$7:$DH$15=TRUE,1,0))+1),VLOOKUP(M354,$DK$7:$DL$107,2,FALSE))))</f>
        <v>0</v>
      </c>
      <c r="W354" s="6" t="e">
        <f t="shared" si="113"/>
        <v>#N/A</v>
      </c>
      <c r="X354" s="65" cm="1">
        <f t="array" aca="1" ref="X354" ca="1">SUM(IF((IF(E354=0,INDIRECT(_xlfn.CONCAT($CQ$1,MATCH(F354,$CP$7:$CP$100,0)+6)):INDIRECT(_xlfn.CONCAT($CQ$1,MATCH(F354,$CP$7:$CP$100,0)+6+SUM(IF((F354=$CP$7:$CP$59)=TRUE,1,0))-1)),INDIRECT(_xlfn.CONCAT($CM$1,MATCH(E354,$CL$7:$CL$100,0)+6)):INDIRECT(_xlfn.CONCAT($CM$1,MATCH(E354,$CL$7:$CL$100,0)+6+SUM(IF((E354=$CL$7:$CL$59)=TRUE,1,0))-1)))*$S$3*$Q354)=0,0,1))</f>
        <v>2</v>
      </c>
      <c r="Y354" s="65" t="e" cm="1">
        <f t="array" aca="1" ref="Y354" ca="1">SUM(IF((TRANSPOSE(MMULT(MMULT(_xlfn.MUNIT(X354),IF(ROUND(MMULT(IF(E354=0,INDIRECT(_xlfn.CONCAT($CQ$1,MATCH(F354,$CP$7:$CP$100,0)+6)):INDIRECT(_xlfn.CONCAT($CQ$1,MATCH(F354,$CP$7:$CP$100,0)+6+SUM(IF((F354=$CP$7:$CP$59)=TRUE,1,0))-1)),INDIRECT(_xlfn.CONCAT($CM$1,MATCH(E354,$CL$7:$CL$100,0)+6)):INDIRECT(_xlfn.CONCAT($CM$1,MATCH(E354,$CL$7:$CL$100,0)+6+SUM(IF((E354=$CL$7:$CL$59)=TRUE,1,0))-1)))*$S$3*$Q354,1/TRANSPOSE(W354-INDIRECT(_xlfn.CONCAT($CI$1,MATCH(D354,$CH$7:$CH$100,0)+6)):INDIRECT(_xlfn.CONCAT($CI$1,MATCH(D354,$CH$7:$CH$100,0)+6+SUM(IF((D354=$CH$7:$CH$59)=TRUE,1,0))-1))*$R$3)),1)=1,1,0)),W354-INDIRECT(_xlfn.CONCAT($CI$1,MATCH(D354,$CH$7:$CH$100,0)+6)):INDIRECT(_xlfn.CONCAT($CI$1,MATCH(D354,$CH$7:$CH$100,0)+6+SUM(IF((D354=$CH$7:$CH$59)=TRUE,1,0))-1))*$R$3)))=0,0,1))</f>
        <v>#N/A</v>
      </c>
      <c r="Z354" s="65"/>
      <c r="AA354" s="65" t="str" cm="1">
        <f t="array" aca="1" ref="AA354" ca="1">IFERROR(ROUND(IF(_xlfn._xlws.SORT(TRANSPOSE(MMULT(MMULT(_xlfn.MUNIT(X354),IF(ROUND(MMULT(IF(E354=0,IF($DW$4=1,INDIRECT(_xlfn.CONCAT($CY$1,MATCH(F354,$CX$7:$CX$100,0)+6)):INDIRECT(_xlfn.CONCAT($CY$1,MATCH(F354,$CX$7:$CX$100,0)+6+SUM(IF((F354=$CX$7:$CX$59)=TRUE,1,0))-1)),INDIRECT(_xlfn.CONCAT($CQ$1,MATCH(F354,$CP$7:$CP$100,0)+6)):INDIRECT(_xlfn.CONCAT($CQ$1,MATCH(F354,$CP$7:$CP$100,0)+6+SUM(IF((F354=$CP$7:$CP$59)=TRUE,1,0))-1))),IF(OR($DW$4=2,$DW$4=3),INDIRECT(_xlfn.CONCAT($CU$1,MATCH(E354,$CT$7:$CT$100,0)+6)):INDIRECT(_xlfn.CONCAT($CU$1,MATCH(E354,$CT$7:$CT$100,0)+6+SUM(IF((E354=$CT$7:$CT$59)=TRUE,1,0))-1)),INDIRECT(_xlfn.CONCAT($CM$1,MATCH(E354,$CL$7:$CL$100,0)+6)):INDIRECT(_xlfn.CONCAT($CM$1,MATCH(E354,$CL$7:$CL$100,0)+6+SUM(IF((E354=$CL$7:$CL$59)=TRUE,1,0))-1))))*$S$3*IF(AND($DV$4=4,F354=0),1.1,1),1/TRANSPOSE(W354-INDIRECT(_xlfn.CONCAT($CI$1,MATCH(D354,$CH$7:$CH$100,0)+6)):INDIRECT(_xlfn.CONCAT($CI$1,MATCH(D354,$CH$7:$CH$100,0)+6+SUM(IF((D354=$CH$7:$CH$59)=TRUE,1,0))-1))*$R$3)),3)=1,1,0)),W354-INDIRECT(_xlfn.CONCAT($CI$1,MATCH(D354,$CH$7:$CH$100,0)+6)):INDIRECT(_xlfn.CONCAT($CI$1,MATCH(D354,$CH$7:$CH$100,0)+6+SUM(IF((D354=$CH$7:$CH$59)=TRUE,1,0))-1))*$R$3))/($S$3*$Q354),1,-1,TRUE)=0,"",_xlfn._xlws.SORT(TRANSPOSE(MMULT(MMULT(_xlfn.MUNIT(X354),IF(ROUND(MMULT(IF(E354=0,IF($DW$4=1,INDIRECT(_xlfn.CONCAT($CY$1,MATCH(F354,$CX$7:$CX$100,0)+6)):INDIRECT(_xlfn.CONCAT($CY$1,MATCH(F354,$CX$7:$CX$100,0)+6+SUM(IF((F354=$CX$7:$CX$59)=TRUE,1,0))-1)),INDIRECT(_xlfn.CONCAT($CQ$1,MATCH(F354,$CP$7:$CP$100,0)+6)):INDIRECT(_xlfn.CONCAT($CQ$1,MATCH(F354,$CP$7:$CP$100,0)+6+SUM(IF((F354=$CP$7:$CP$59)=TRUE,1,0))-1))),IF(OR($DW$4=2,$DW$4=3),INDIRECT(_xlfn.CONCAT($CU$1,MATCH(E354,$CT$7:$CT$100,0)+6)):INDIRECT(_xlfn.CONCAT($CU$1,MATCH(E354,$CT$7:$CT$100,0)+6+SUM(IF((E354=$CT$7:$CT$59)=TRUE,1,0))-1)),INDIRECT(_xlfn.CONCAT($CM$1,MATCH(E354,$CL$7:$CL$100,0)+6)):INDIRECT(_xlfn.CONCAT($CM$1,MATCH(E354,$CL$7:$CL$100,0)+6+SUM(IF((E354=$CL$7:$CL$59)=TRUE,1,0))-1))))*$S$3*IF(AND($DV$4=4,F354=0),1.1,1),1/TRANSPOSE(W354-INDIRECT(_xlfn.CONCAT($CI$1,MATCH(D354,$CH$7:$CH$100,0)+6)):INDIRECT(_xlfn.CONCAT($CI$1,MATCH(D354,$CH$7:$CH$100,0)+6+SUM(IF((D354=$CH$7:$CH$59)=TRUE,1,0))-1))*$R$3)),3)=1,1,0)),W354-INDIRECT(_xlfn.CONCAT($CI$1,MATCH(D354,$CH$7:$CH$100,0)+6)):INDIRECT(_xlfn.CONCAT($CI$1,MATCH(D354,$CH$7:$CH$100,0)+6+SUM(IF((D354=$CH$7:$CH$59)=TRUE,1,0))-1))*$R$3))/($S$3*$Q354),1,-1,TRUE)),1),"")</f>
        <v/>
      </c>
      <c r="AB354" s="65"/>
      <c r="AC354" s="65"/>
      <c r="AD354" s="65"/>
      <c r="AE354" s="65"/>
      <c r="AF354" s="65"/>
      <c r="AG354" s="65"/>
      <c r="AH354" s="65"/>
      <c r="AI354" s="6"/>
      <c r="AJ354" s="28" t="str">
        <f t="shared" ca="1" si="125"/>
        <v/>
      </c>
      <c r="AK354" s="29" t="str">
        <f t="shared" si="126"/>
        <v/>
      </c>
      <c r="AL354" s="29" t="str">
        <f t="shared" si="127"/>
        <v/>
      </c>
      <c r="AM354" s="29" t="str">
        <f t="shared" si="128"/>
        <v/>
      </c>
      <c r="AN354" s="112" t="str">
        <f t="shared" si="129"/>
        <v/>
      </c>
      <c r="AO354" s="28" t="str">
        <f t="shared" ca="1" si="116"/>
        <v/>
      </c>
      <c r="AP354" s="29" t="str">
        <f t="shared" si="117"/>
        <v/>
      </c>
      <c r="AQ354" s="29" t="str">
        <f t="shared" si="118"/>
        <v/>
      </c>
      <c r="AR354" s="29" t="str">
        <f t="shared" si="119"/>
        <v/>
      </c>
      <c r="AS354" s="30" t="str">
        <f t="shared" si="120"/>
        <v/>
      </c>
      <c r="AT354" s="6"/>
      <c r="AU354" s="20"/>
      <c r="AV354" s="20"/>
      <c r="AW354" s="44">
        <f t="shared" si="130"/>
        <v>12</v>
      </c>
      <c r="AX354" s="35" t="e">
        <f t="shared" si="131"/>
        <v>#N/A</v>
      </c>
      <c r="AY354" s="35" t="e" cm="1">
        <f t="array" ref="AY354">_xlfn.XMATCH(1,IF(IF((AU354=$DP$24:$EO$24)=TRUE,1,0)+IF((AV354=$DP$25:$EO$25)=TRUE,1,0)=2,1,0))</f>
        <v>#N/A</v>
      </c>
      <c r="AZ354" s="35" t="str" cm="1">
        <f t="array" aca="1" ref="AZ354:BD354" ca="1">AJ354:AN354</f>
        <v/>
      </c>
      <c r="BA354" s="35" t="str">
        <f ca="1"/>
        <v/>
      </c>
      <c r="BB354" s="35" t="str">
        <f ca="1"/>
        <v/>
      </c>
      <c r="BC354" s="35" t="str">
        <f ca="1"/>
        <v/>
      </c>
      <c r="BD354" s="35" t="str">
        <f ca="1"/>
        <v/>
      </c>
      <c r="BE354" s="35">
        <f t="shared" si="132"/>
        <v>0</v>
      </c>
      <c r="BF354" s="35" t="e" cm="1">
        <f t="array" ref="BF354">IF(AND(BE354=1,AX354&lt;&gt;1),VLOOKUP(E354,변환표준점수!$H$8:$O$60,_xlfn.XMATCH('표점 계산기'!$AU354,변환표준점수!$I$6:$O$6)+1,FALSE),IF(AND($E354=0,$DW$4=1),INDEX($CQ$7:$CQ$73,SUM(IF(AO354=$CY$7:$CY$59,ROW($A$1:$A$50),0))),IF(AND($E354&lt;&gt;0,$DW$4&lt;&gt;1),INDEX($CM$7:$CM$73,SUM(IF(AO354=$CU$7:$CU$59,ROW($A$1:$A$50),0))),AO354:AS354)))</f>
        <v>#N/A</v>
      </c>
      <c r="BG354" s="35"/>
      <c r="BH354" s="35"/>
      <c r="BI354" s="35"/>
      <c r="BJ354" s="35"/>
      <c r="BK354" s="35" t="e">
        <f>VLOOKUP(G354,변환표준점수!$X$8:$AM$16,_xlfn.XMATCH(AU354,변환표준점수!$Y$5:$AM$5)+IF(OR(AW354=6,AW354=7,AW354=10,AW354=11),IF(AX354=1,0,1),0)+1,FALSE)</f>
        <v>#N/A</v>
      </c>
      <c r="BL354" s="35" t="e">
        <f>VLOOKUP(H354,변환표준점수!$AO$8:$BE$16,_xlfn.XMATCH(AU354,변환표준점수!$AP$5:$BE$5)+IF(OR(AW354=3,AW354=6,AW354=8,AW354=9,AW354=10),IF(AX354=1,0,1),0)+1,FALSE)</f>
        <v>#N/A</v>
      </c>
      <c r="BM354" s="35" t="e">
        <f>IF(I354=0,VLOOKUP(K354,변환표준점수!$BU$8:$CF$62,'표점 계산기'!$AW354+1,FALSE),VLOOKUP(I354,변환표준점수!$BH$8:$BS$62,'표점 계산기'!$AW354+1,FALSE))</f>
        <v>#N/A</v>
      </c>
      <c r="BN354" s="35" t="e">
        <f>IF(J354=0,VLOOKUP(L354,변환표준점수!$BU$8:$CF$62,'표점 계산기'!$AW354+1,FALSE),VLOOKUP(J354,변환표준점수!$BH$8:$BS$62,'표점 계산기'!$AW354+1,FALSE))</f>
        <v>#N/A</v>
      </c>
      <c r="BO354" s="35" cm="1">
        <f t="array" ref="BO354">IF(M354=0,0,IF(OR(AW354=3,AW354=4),0,IF(AW354=1,INDEX($DI$7:$DI$15,SUM(IF(M354&lt;$DH$7:$DH$15=TRUE,1,0))+1),VLOOKUP(M354,변환표준점수!$BH$8:$BS$62,'표점 계산기'!AW354+1,FALSE))))</f>
        <v>0</v>
      </c>
      <c r="BP354" s="35" t="e" cm="1">
        <f t="array" ref="BP354">INDEX($DP$24:$EO$31,COLUMN(C349),$AY354)</f>
        <v>#N/A</v>
      </c>
      <c r="BQ354" s="35" t="e" cm="1">
        <f t="array" ref="BQ354">INDEX($DP$24:$EO$31,COLUMN(D349),$AY354)</f>
        <v>#N/A</v>
      </c>
      <c r="BR354" s="35" t="e" cm="1">
        <f t="array" ref="BR354">INDEX($DP$24:$EO$31,COLUMN(E349),$AY354)</f>
        <v>#N/A</v>
      </c>
      <c r="BS354" s="35" t="e" cm="1">
        <f t="array" ref="BS354">INDEX($DP$24:$EO$31,COLUMN(F349),$AY354)</f>
        <v>#N/A</v>
      </c>
      <c r="BT354" s="35" t="e" cm="1">
        <f t="array" ref="BT354">INDEX($DP$24:$EO$31,COLUMN(G349),$AY354)</f>
        <v>#N/A</v>
      </c>
      <c r="BU354" s="35" t="e" cm="1">
        <f t="array" ref="BU354">INDEX($DP$24:$EO$31,COLUMN(H349),$AY354)</f>
        <v>#N/A</v>
      </c>
      <c r="BV354" s="59" t="str" cm="1">
        <f t="array" aca="1" ref="BV354:BZ354" ca="1">IFERROR(ROUND(IF(IFERROR(BF354:BJ354/BF354:BJ354,0)=1,(IFERROR(AZ354:BD354*BP354,0)+IFERROR(BF354:BJ354*BQ354,0)+(SUM(BM354:BO354)-MIN(BM354:BO354))*BR354+BK354*BS354+BL354*BT354)*BU354+BK354*(1-BS354)+BL354*(1-BT354)+IF(AW354=1,BO354,0),""),2),"")</f>
        <v/>
      </c>
      <c r="BW354" s="48" t="str">
        <f ca="1"/>
        <v/>
      </c>
      <c r="BX354" s="48" t="str">
        <f ca="1"/>
        <v/>
      </c>
      <c r="BY354" s="48" t="str">
        <f ca="1"/>
        <v/>
      </c>
      <c r="BZ354" s="60" t="str">
        <f ca="1"/>
        <v/>
      </c>
      <c r="CA354" s="6"/>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6"/>
      <c r="DV354" s="6"/>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row>
    <row r="355" spans="1:162" x14ac:dyDescent="0.3">
      <c r="A355" s="5"/>
      <c r="B355" s="17" t="str">
        <f t="shared" si="114"/>
        <v/>
      </c>
      <c r="C355" s="23"/>
      <c r="D355" s="23"/>
      <c r="E355" s="23"/>
      <c r="F355" s="23"/>
      <c r="G355" s="23"/>
      <c r="H355" s="24"/>
      <c r="I355" s="24"/>
      <c r="J355" s="24"/>
      <c r="K355" s="24"/>
      <c r="L355" s="24"/>
      <c r="M355" s="24"/>
      <c r="N355" s="23"/>
      <c r="O355" s="24"/>
      <c r="P355" s="6"/>
      <c r="Q355" s="65">
        <f t="shared" si="115"/>
        <v>1</v>
      </c>
      <c r="R355" s="6" t="e">
        <f t="shared" si="121"/>
        <v>#N/A</v>
      </c>
      <c r="S355" s="6" t="e">
        <f t="shared" si="122"/>
        <v>#N/A</v>
      </c>
      <c r="T355" s="6" t="e">
        <f t="shared" si="123"/>
        <v>#N/A</v>
      </c>
      <c r="U355" s="6" t="e">
        <f t="shared" si="124"/>
        <v>#N/A</v>
      </c>
      <c r="V355" s="8" cm="1">
        <f t="array" ref="V355">IF(M355=0,0,IF(OR($DV$4=3,$DV$4=4),0,IF($DV$4=1,INDEX($DI$7:$DI$15,SUM(IF(M355&lt;$DH$7:$DH$15=TRUE,1,0))+1),VLOOKUP(M355,$DK$7:$DL$107,2,FALSE))))</f>
        <v>0</v>
      </c>
      <c r="W355" s="6" t="e">
        <f t="shared" si="113"/>
        <v>#N/A</v>
      </c>
      <c r="X355" s="65" cm="1">
        <f t="array" aca="1" ref="X355" ca="1">SUM(IF((IF(E355=0,INDIRECT(_xlfn.CONCAT($CQ$1,MATCH(F355,$CP$7:$CP$100,0)+6)):INDIRECT(_xlfn.CONCAT($CQ$1,MATCH(F355,$CP$7:$CP$100,0)+6+SUM(IF((F355=$CP$7:$CP$59)=TRUE,1,0))-1)),INDIRECT(_xlfn.CONCAT($CM$1,MATCH(E355,$CL$7:$CL$100,0)+6)):INDIRECT(_xlfn.CONCAT($CM$1,MATCH(E355,$CL$7:$CL$100,0)+6+SUM(IF((E355=$CL$7:$CL$59)=TRUE,1,0))-1)))*$S$3*$Q355)=0,0,1))</f>
        <v>2</v>
      </c>
      <c r="Y355" s="65" t="e" cm="1">
        <f t="array" aca="1" ref="Y355" ca="1">SUM(IF((TRANSPOSE(MMULT(MMULT(_xlfn.MUNIT(X355),IF(ROUND(MMULT(IF(E355=0,INDIRECT(_xlfn.CONCAT($CQ$1,MATCH(F355,$CP$7:$CP$100,0)+6)):INDIRECT(_xlfn.CONCAT($CQ$1,MATCH(F355,$CP$7:$CP$100,0)+6+SUM(IF((F355=$CP$7:$CP$59)=TRUE,1,0))-1)),INDIRECT(_xlfn.CONCAT($CM$1,MATCH(E355,$CL$7:$CL$100,0)+6)):INDIRECT(_xlfn.CONCAT($CM$1,MATCH(E355,$CL$7:$CL$100,0)+6+SUM(IF((E355=$CL$7:$CL$59)=TRUE,1,0))-1)))*$S$3*$Q355,1/TRANSPOSE(W355-INDIRECT(_xlfn.CONCAT($CI$1,MATCH(D355,$CH$7:$CH$100,0)+6)):INDIRECT(_xlfn.CONCAT($CI$1,MATCH(D355,$CH$7:$CH$100,0)+6+SUM(IF((D355=$CH$7:$CH$59)=TRUE,1,0))-1))*$R$3)),1)=1,1,0)),W355-INDIRECT(_xlfn.CONCAT($CI$1,MATCH(D355,$CH$7:$CH$100,0)+6)):INDIRECT(_xlfn.CONCAT($CI$1,MATCH(D355,$CH$7:$CH$100,0)+6+SUM(IF((D355=$CH$7:$CH$59)=TRUE,1,0))-1))*$R$3)))=0,0,1))</f>
        <v>#N/A</v>
      </c>
      <c r="Z355" s="65"/>
      <c r="AA355" s="65" t="str" cm="1">
        <f t="array" aca="1" ref="AA355" ca="1">IFERROR(ROUND(IF(_xlfn._xlws.SORT(TRANSPOSE(MMULT(MMULT(_xlfn.MUNIT(X355),IF(ROUND(MMULT(IF(E355=0,IF($DW$4=1,INDIRECT(_xlfn.CONCAT($CY$1,MATCH(F355,$CX$7:$CX$100,0)+6)):INDIRECT(_xlfn.CONCAT($CY$1,MATCH(F355,$CX$7:$CX$100,0)+6+SUM(IF((F355=$CX$7:$CX$59)=TRUE,1,0))-1)),INDIRECT(_xlfn.CONCAT($CQ$1,MATCH(F355,$CP$7:$CP$100,0)+6)):INDIRECT(_xlfn.CONCAT($CQ$1,MATCH(F355,$CP$7:$CP$100,0)+6+SUM(IF((F355=$CP$7:$CP$59)=TRUE,1,0))-1))),IF(OR($DW$4=2,$DW$4=3),INDIRECT(_xlfn.CONCAT($CU$1,MATCH(E355,$CT$7:$CT$100,0)+6)):INDIRECT(_xlfn.CONCAT($CU$1,MATCH(E355,$CT$7:$CT$100,0)+6+SUM(IF((E355=$CT$7:$CT$59)=TRUE,1,0))-1)),INDIRECT(_xlfn.CONCAT($CM$1,MATCH(E355,$CL$7:$CL$100,0)+6)):INDIRECT(_xlfn.CONCAT($CM$1,MATCH(E355,$CL$7:$CL$100,0)+6+SUM(IF((E355=$CL$7:$CL$59)=TRUE,1,0))-1))))*$S$3*IF(AND($DV$4=4,F355=0),1.1,1),1/TRANSPOSE(W355-INDIRECT(_xlfn.CONCAT($CI$1,MATCH(D355,$CH$7:$CH$100,0)+6)):INDIRECT(_xlfn.CONCAT($CI$1,MATCH(D355,$CH$7:$CH$100,0)+6+SUM(IF((D355=$CH$7:$CH$59)=TRUE,1,0))-1))*$R$3)),3)=1,1,0)),W355-INDIRECT(_xlfn.CONCAT($CI$1,MATCH(D355,$CH$7:$CH$100,0)+6)):INDIRECT(_xlfn.CONCAT($CI$1,MATCH(D355,$CH$7:$CH$100,0)+6+SUM(IF((D355=$CH$7:$CH$59)=TRUE,1,0))-1))*$R$3))/($S$3*$Q355),1,-1,TRUE)=0,"",_xlfn._xlws.SORT(TRANSPOSE(MMULT(MMULT(_xlfn.MUNIT(X355),IF(ROUND(MMULT(IF(E355=0,IF($DW$4=1,INDIRECT(_xlfn.CONCAT($CY$1,MATCH(F355,$CX$7:$CX$100,0)+6)):INDIRECT(_xlfn.CONCAT($CY$1,MATCH(F355,$CX$7:$CX$100,0)+6+SUM(IF((F355=$CX$7:$CX$59)=TRUE,1,0))-1)),INDIRECT(_xlfn.CONCAT($CQ$1,MATCH(F355,$CP$7:$CP$100,0)+6)):INDIRECT(_xlfn.CONCAT($CQ$1,MATCH(F355,$CP$7:$CP$100,0)+6+SUM(IF((F355=$CP$7:$CP$59)=TRUE,1,0))-1))),IF(OR($DW$4=2,$DW$4=3),INDIRECT(_xlfn.CONCAT($CU$1,MATCH(E355,$CT$7:$CT$100,0)+6)):INDIRECT(_xlfn.CONCAT($CU$1,MATCH(E355,$CT$7:$CT$100,0)+6+SUM(IF((E355=$CT$7:$CT$59)=TRUE,1,0))-1)),INDIRECT(_xlfn.CONCAT($CM$1,MATCH(E355,$CL$7:$CL$100,0)+6)):INDIRECT(_xlfn.CONCAT($CM$1,MATCH(E355,$CL$7:$CL$100,0)+6+SUM(IF((E355=$CL$7:$CL$59)=TRUE,1,0))-1))))*$S$3*IF(AND($DV$4=4,F355=0),1.1,1),1/TRANSPOSE(W355-INDIRECT(_xlfn.CONCAT($CI$1,MATCH(D355,$CH$7:$CH$100,0)+6)):INDIRECT(_xlfn.CONCAT($CI$1,MATCH(D355,$CH$7:$CH$100,0)+6+SUM(IF((D355=$CH$7:$CH$59)=TRUE,1,0))-1))*$R$3)),3)=1,1,0)),W355-INDIRECT(_xlfn.CONCAT($CI$1,MATCH(D355,$CH$7:$CH$100,0)+6)):INDIRECT(_xlfn.CONCAT($CI$1,MATCH(D355,$CH$7:$CH$100,0)+6+SUM(IF((D355=$CH$7:$CH$59)=TRUE,1,0))-1))*$R$3))/($S$3*$Q355),1,-1,TRUE)),1),"")</f>
        <v/>
      </c>
      <c r="AB355" s="65"/>
      <c r="AC355" s="65"/>
      <c r="AD355" s="65"/>
      <c r="AE355" s="65"/>
      <c r="AF355" s="65"/>
      <c r="AG355" s="65"/>
      <c r="AH355" s="65"/>
      <c r="AI355" s="6"/>
      <c r="AJ355" s="28" t="str">
        <f t="shared" ca="1" si="125"/>
        <v/>
      </c>
      <c r="AK355" s="29" t="str">
        <f t="shared" si="126"/>
        <v/>
      </c>
      <c r="AL355" s="29" t="str">
        <f t="shared" si="127"/>
        <v/>
      </c>
      <c r="AM355" s="29" t="str">
        <f t="shared" si="128"/>
        <v/>
      </c>
      <c r="AN355" s="112" t="str">
        <f t="shared" si="129"/>
        <v/>
      </c>
      <c r="AO355" s="28" t="str">
        <f t="shared" ca="1" si="116"/>
        <v/>
      </c>
      <c r="AP355" s="29" t="str">
        <f t="shared" si="117"/>
        <v/>
      </c>
      <c r="AQ355" s="29" t="str">
        <f t="shared" si="118"/>
        <v/>
      </c>
      <c r="AR355" s="29" t="str">
        <f t="shared" si="119"/>
        <v/>
      </c>
      <c r="AS355" s="30" t="str">
        <f t="shared" si="120"/>
        <v/>
      </c>
      <c r="AT355" s="6"/>
      <c r="AU355" s="20"/>
      <c r="AV355" s="20"/>
      <c r="AW355" s="44">
        <f t="shared" si="130"/>
        <v>12</v>
      </c>
      <c r="AX355" s="35" t="e">
        <f t="shared" si="131"/>
        <v>#N/A</v>
      </c>
      <c r="AY355" s="35" t="e" cm="1">
        <f t="array" ref="AY355">_xlfn.XMATCH(1,IF(IF((AU355=$DP$24:$EO$24)=TRUE,1,0)+IF((AV355=$DP$25:$EO$25)=TRUE,1,0)=2,1,0))</f>
        <v>#N/A</v>
      </c>
      <c r="AZ355" s="35" t="str" cm="1">
        <f t="array" aca="1" ref="AZ355:BD355" ca="1">AJ355:AN355</f>
        <v/>
      </c>
      <c r="BA355" s="35" t="str">
        <f ca="1"/>
        <v/>
      </c>
      <c r="BB355" s="35" t="str">
        <f ca="1"/>
        <v/>
      </c>
      <c r="BC355" s="35" t="str">
        <f ca="1"/>
        <v/>
      </c>
      <c r="BD355" s="35" t="str">
        <f ca="1"/>
        <v/>
      </c>
      <c r="BE355" s="35">
        <f t="shared" si="132"/>
        <v>0</v>
      </c>
      <c r="BF355" s="35" t="e" cm="1">
        <f t="array" ref="BF355">IF(AND(BE355=1,AX355&lt;&gt;1),VLOOKUP(E355,변환표준점수!$H$8:$O$60,_xlfn.XMATCH('표점 계산기'!$AU355,변환표준점수!$I$6:$O$6)+1,FALSE),IF(AND($E355=0,$DW$4=1),INDEX($CQ$7:$CQ$73,SUM(IF(AO355=$CY$7:$CY$59,ROW($A$1:$A$50),0))),IF(AND($E355&lt;&gt;0,$DW$4&lt;&gt;1),INDEX($CM$7:$CM$73,SUM(IF(AO355=$CU$7:$CU$59,ROW($A$1:$A$50),0))),AO355:AS355)))</f>
        <v>#N/A</v>
      </c>
      <c r="BG355" s="35"/>
      <c r="BH355" s="35"/>
      <c r="BI355" s="35"/>
      <c r="BJ355" s="35"/>
      <c r="BK355" s="35" t="e">
        <f>VLOOKUP(G355,변환표준점수!$X$8:$AM$16,_xlfn.XMATCH(AU355,변환표준점수!$Y$5:$AM$5)+IF(OR(AW355=6,AW355=7,AW355=10,AW355=11),IF(AX355=1,0,1),0)+1,FALSE)</f>
        <v>#N/A</v>
      </c>
      <c r="BL355" s="35" t="e">
        <f>VLOOKUP(H355,변환표준점수!$AO$8:$BE$16,_xlfn.XMATCH(AU355,변환표준점수!$AP$5:$BE$5)+IF(OR(AW355=3,AW355=6,AW355=8,AW355=9,AW355=10),IF(AX355=1,0,1),0)+1,FALSE)</f>
        <v>#N/A</v>
      </c>
      <c r="BM355" s="35" t="e">
        <f>IF(I355=0,VLOOKUP(K355,변환표준점수!$BU$8:$CF$62,'표점 계산기'!$AW355+1,FALSE),VLOOKUP(I355,변환표준점수!$BH$8:$BS$62,'표점 계산기'!$AW355+1,FALSE))</f>
        <v>#N/A</v>
      </c>
      <c r="BN355" s="35" t="e">
        <f>IF(J355=0,VLOOKUP(L355,변환표준점수!$BU$8:$CF$62,'표점 계산기'!$AW355+1,FALSE),VLOOKUP(J355,변환표준점수!$BH$8:$BS$62,'표점 계산기'!$AW355+1,FALSE))</f>
        <v>#N/A</v>
      </c>
      <c r="BO355" s="35" cm="1">
        <f t="array" ref="BO355">IF(M355=0,0,IF(OR(AW355=3,AW355=4),0,IF(AW355=1,INDEX($DI$7:$DI$15,SUM(IF(M355&lt;$DH$7:$DH$15=TRUE,1,0))+1),VLOOKUP(M355,변환표준점수!$BH$8:$BS$62,'표점 계산기'!AW355+1,FALSE))))</f>
        <v>0</v>
      </c>
      <c r="BP355" s="35" t="e" cm="1">
        <f t="array" ref="BP355">INDEX($DP$24:$EO$31,COLUMN(C350),$AY355)</f>
        <v>#N/A</v>
      </c>
      <c r="BQ355" s="35" t="e" cm="1">
        <f t="array" ref="BQ355">INDEX($DP$24:$EO$31,COLUMN(D350),$AY355)</f>
        <v>#N/A</v>
      </c>
      <c r="BR355" s="35" t="e" cm="1">
        <f t="array" ref="BR355">INDEX($DP$24:$EO$31,COLUMN(E350),$AY355)</f>
        <v>#N/A</v>
      </c>
      <c r="BS355" s="35" t="e" cm="1">
        <f t="array" ref="BS355">INDEX($DP$24:$EO$31,COLUMN(F350),$AY355)</f>
        <v>#N/A</v>
      </c>
      <c r="BT355" s="35" t="e" cm="1">
        <f t="array" ref="BT355">INDEX($DP$24:$EO$31,COLUMN(G350),$AY355)</f>
        <v>#N/A</v>
      </c>
      <c r="BU355" s="35" t="e" cm="1">
        <f t="array" ref="BU355">INDEX($DP$24:$EO$31,COLUMN(H350),$AY355)</f>
        <v>#N/A</v>
      </c>
      <c r="BV355" s="59" t="str" cm="1">
        <f t="array" aca="1" ref="BV355:BZ355" ca="1">IFERROR(ROUND(IF(IFERROR(BF355:BJ355/BF355:BJ355,0)=1,(IFERROR(AZ355:BD355*BP355,0)+IFERROR(BF355:BJ355*BQ355,0)+(SUM(BM355:BO355)-MIN(BM355:BO355))*BR355+BK355*BS355+BL355*BT355)*BU355+BK355*(1-BS355)+BL355*(1-BT355)+IF(AW355=1,BO355,0),""),2),"")</f>
        <v/>
      </c>
      <c r="BW355" s="48" t="str">
        <f ca="1"/>
        <v/>
      </c>
      <c r="BX355" s="48" t="str">
        <f ca="1"/>
        <v/>
      </c>
      <c r="BY355" s="48" t="str">
        <f ca="1"/>
        <v/>
      </c>
      <c r="BZ355" s="60" t="str">
        <f ca="1"/>
        <v/>
      </c>
      <c r="CA355" s="6"/>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6"/>
      <c r="DV355" s="6"/>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row>
    <row r="356" spans="1:162" x14ac:dyDescent="0.3">
      <c r="A356" s="5"/>
      <c r="B356" s="17" t="str">
        <f t="shared" si="114"/>
        <v/>
      </c>
      <c r="C356" s="23"/>
      <c r="D356" s="23"/>
      <c r="E356" s="23"/>
      <c r="F356" s="23"/>
      <c r="G356" s="23"/>
      <c r="H356" s="24"/>
      <c r="I356" s="24"/>
      <c r="J356" s="24"/>
      <c r="K356" s="24"/>
      <c r="L356" s="24"/>
      <c r="M356" s="24"/>
      <c r="N356" s="23"/>
      <c r="O356" s="24"/>
      <c r="P356" s="6"/>
      <c r="Q356" s="65">
        <f t="shared" si="115"/>
        <v>1</v>
      </c>
      <c r="R356" s="6" t="e">
        <f t="shared" si="121"/>
        <v>#N/A</v>
      </c>
      <c r="S356" s="6" t="e">
        <f t="shared" si="122"/>
        <v>#N/A</v>
      </c>
      <c r="T356" s="6" t="e">
        <f t="shared" si="123"/>
        <v>#N/A</v>
      </c>
      <c r="U356" s="6" t="e">
        <f t="shared" si="124"/>
        <v>#N/A</v>
      </c>
      <c r="V356" s="8" cm="1">
        <f t="array" ref="V356">IF(M356=0,0,IF(OR($DV$4=3,$DV$4=4),0,IF($DV$4=1,INDEX($DI$7:$DI$15,SUM(IF(M356&lt;$DH$7:$DH$15=TRUE,1,0))+1),VLOOKUP(M356,$DK$7:$DL$107,2,FALSE))))</f>
        <v>0</v>
      </c>
      <c r="W356" s="6" t="e">
        <f t="shared" si="113"/>
        <v>#N/A</v>
      </c>
      <c r="X356" s="65" cm="1">
        <f t="array" aca="1" ref="X356" ca="1">SUM(IF((IF(E356=0,INDIRECT(_xlfn.CONCAT($CQ$1,MATCH(F356,$CP$7:$CP$100,0)+6)):INDIRECT(_xlfn.CONCAT($CQ$1,MATCH(F356,$CP$7:$CP$100,0)+6+SUM(IF((F356=$CP$7:$CP$59)=TRUE,1,0))-1)),INDIRECT(_xlfn.CONCAT($CM$1,MATCH(E356,$CL$7:$CL$100,0)+6)):INDIRECT(_xlfn.CONCAT($CM$1,MATCH(E356,$CL$7:$CL$100,0)+6+SUM(IF((E356=$CL$7:$CL$59)=TRUE,1,0))-1)))*$S$3*$Q356)=0,0,1))</f>
        <v>2</v>
      </c>
      <c r="Y356" s="65" t="e" cm="1">
        <f t="array" aca="1" ref="Y356" ca="1">SUM(IF((TRANSPOSE(MMULT(MMULT(_xlfn.MUNIT(X356),IF(ROUND(MMULT(IF(E356=0,INDIRECT(_xlfn.CONCAT($CQ$1,MATCH(F356,$CP$7:$CP$100,0)+6)):INDIRECT(_xlfn.CONCAT($CQ$1,MATCH(F356,$CP$7:$CP$100,0)+6+SUM(IF((F356=$CP$7:$CP$59)=TRUE,1,0))-1)),INDIRECT(_xlfn.CONCAT($CM$1,MATCH(E356,$CL$7:$CL$100,0)+6)):INDIRECT(_xlfn.CONCAT($CM$1,MATCH(E356,$CL$7:$CL$100,0)+6+SUM(IF((E356=$CL$7:$CL$59)=TRUE,1,0))-1)))*$S$3*$Q356,1/TRANSPOSE(W356-INDIRECT(_xlfn.CONCAT($CI$1,MATCH(D356,$CH$7:$CH$100,0)+6)):INDIRECT(_xlfn.CONCAT($CI$1,MATCH(D356,$CH$7:$CH$100,0)+6+SUM(IF((D356=$CH$7:$CH$59)=TRUE,1,0))-1))*$R$3)),1)=1,1,0)),W356-INDIRECT(_xlfn.CONCAT($CI$1,MATCH(D356,$CH$7:$CH$100,0)+6)):INDIRECT(_xlfn.CONCAT($CI$1,MATCH(D356,$CH$7:$CH$100,0)+6+SUM(IF((D356=$CH$7:$CH$59)=TRUE,1,0))-1))*$R$3)))=0,0,1))</f>
        <v>#N/A</v>
      </c>
      <c r="Z356" s="65"/>
      <c r="AA356" s="65" t="str" cm="1">
        <f t="array" aca="1" ref="AA356" ca="1">IFERROR(ROUND(IF(_xlfn._xlws.SORT(TRANSPOSE(MMULT(MMULT(_xlfn.MUNIT(X356),IF(ROUND(MMULT(IF(E356=0,IF($DW$4=1,INDIRECT(_xlfn.CONCAT($CY$1,MATCH(F356,$CX$7:$CX$100,0)+6)):INDIRECT(_xlfn.CONCAT($CY$1,MATCH(F356,$CX$7:$CX$100,0)+6+SUM(IF((F356=$CX$7:$CX$59)=TRUE,1,0))-1)),INDIRECT(_xlfn.CONCAT($CQ$1,MATCH(F356,$CP$7:$CP$100,0)+6)):INDIRECT(_xlfn.CONCAT($CQ$1,MATCH(F356,$CP$7:$CP$100,0)+6+SUM(IF((F356=$CP$7:$CP$59)=TRUE,1,0))-1))),IF(OR($DW$4=2,$DW$4=3),INDIRECT(_xlfn.CONCAT($CU$1,MATCH(E356,$CT$7:$CT$100,0)+6)):INDIRECT(_xlfn.CONCAT($CU$1,MATCH(E356,$CT$7:$CT$100,0)+6+SUM(IF((E356=$CT$7:$CT$59)=TRUE,1,0))-1)),INDIRECT(_xlfn.CONCAT($CM$1,MATCH(E356,$CL$7:$CL$100,0)+6)):INDIRECT(_xlfn.CONCAT($CM$1,MATCH(E356,$CL$7:$CL$100,0)+6+SUM(IF((E356=$CL$7:$CL$59)=TRUE,1,0))-1))))*$S$3*IF(AND($DV$4=4,F356=0),1.1,1),1/TRANSPOSE(W356-INDIRECT(_xlfn.CONCAT($CI$1,MATCH(D356,$CH$7:$CH$100,0)+6)):INDIRECT(_xlfn.CONCAT($CI$1,MATCH(D356,$CH$7:$CH$100,0)+6+SUM(IF((D356=$CH$7:$CH$59)=TRUE,1,0))-1))*$R$3)),3)=1,1,0)),W356-INDIRECT(_xlfn.CONCAT($CI$1,MATCH(D356,$CH$7:$CH$100,0)+6)):INDIRECT(_xlfn.CONCAT($CI$1,MATCH(D356,$CH$7:$CH$100,0)+6+SUM(IF((D356=$CH$7:$CH$59)=TRUE,1,0))-1))*$R$3))/($S$3*$Q356),1,-1,TRUE)=0,"",_xlfn._xlws.SORT(TRANSPOSE(MMULT(MMULT(_xlfn.MUNIT(X356),IF(ROUND(MMULT(IF(E356=0,IF($DW$4=1,INDIRECT(_xlfn.CONCAT($CY$1,MATCH(F356,$CX$7:$CX$100,0)+6)):INDIRECT(_xlfn.CONCAT($CY$1,MATCH(F356,$CX$7:$CX$100,0)+6+SUM(IF((F356=$CX$7:$CX$59)=TRUE,1,0))-1)),INDIRECT(_xlfn.CONCAT($CQ$1,MATCH(F356,$CP$7:$CP$100,0)+6)):INDIRECT(_xlfn.CONCAT($CQ$1,MATCH(F356,$CP$7:$CP$100,0)+6+SUM(IF((F356=$CP$7:$CP$59)=TRUE,1,0))-1))),IF(OR($DW$4=2,$DW$4=3),INDIRECT(_xlfn.CONCAT($CU$1,MATCH(E356,$CT$7:$CT$100,0)+6)):INDIRECT(_xlfn.CONCAT($CU$1,MATCH(E356,$CT$7:$CT$100,0)+6+SUM(IF((E356=$CT$7:$CT$59)=TRUE,1,0))-1)),INDIRECT(_xlfn.CONCAT($CM$1,MATCH(E356,$CL$7:$CL$100,0)+6)):INDIRECT(_xlfn.CONCAT($CM$1,MATCH(E356,$CL$7:$CL$100,0)+6+SUM(IF((E356=$CL$7:$CL$59)=TRUE,1,0))-1))))*$S$3*IF(AND($DV$4=4,F356=0),1.1,1),1/TRANSPOSE(W356-INDIRECT(_xlfn.CONCAT($CI$1,MATCH(D356,$CH$7:$CH$100,0)+6)):INDIRECT(_xlfn.CONCAT($CI$1,MATCH(D356,$CH$7:$CH$100,0)+6+SUM(IF((D356=$CH$7:$CH$59)=TRUE,1,0))-1))*$R$3)),3)=1,1,0)),W356-INDIRECT(_xlfn.CONCAT($CI$1,MATCH(D356,$CH$7:$CH$100,0)+6)):INDIRECT(_xlfn.CONCAT($CI$1,MATCH(D356,$CH$7:$CH$100,0)+6+SUM(IF((D356=$CH$7:$CH$59)=TRUE,1,0))-1))*$R$3))/($S$3*$Q356),1,-1,TRUE)),1),"")</f>
        <v/>
      </c>
      <c r="AB356" s="65"/>
      <c r="AC356" s="65"/>
      <c r="AD356" s="65"/>
      <c r="AE356" s="65"/>
      <c r="AF356" s="65"/>
      <c r="AG356" s="65"/>
      <c r="AH356" s="65"/>
      <c r="AI356" s="6"/>
      <c r="AJ356" s="28" t="str">
        <f t="shared" ca="1" si="125"/>
        <v/>
      </c>
      <c r="AK356" s="29" t="str">
        <f t="shared" si="126"/>
        <v/>
      </c>
      <c r="AL356" s="29" t="str">
        <f t="shared" si="127"/>
        <v/>
      </c>
      <c r="AM356" s="29" t="str">
        <f t="shared" si="128"/>
        <v/>
      </c>
      <c r="AN356" s="112" t="str">
        <f t="shared" si="129"/>
        <v/>
      </c>
      <c r="AO356" s="28" t="str">
        <f t="shared" ca="1" si="116"/>
        <v/>
      </c>
      <c r="AP356" s="29" t="str">
        <f t="shared" si="117"/>
        <v/>
      </c>
      <c r="AQ356" s="29" t="str">
        <f t="shared" si="118"/>
        <v/>
      </c>
      <c r="AR356" s="29" t="str">
        <f t="shared" si="119"/>
        <v/>
      </c>
      <c r="AS356" s="30" t="str">
        <f t="shared" si="120"/>
        <v/>
      </c>
      <c r="AT356" s="6"/>
      <c r="AU356" s="20"/>
      <c r="AV356" s="20"/>
      <c r="AW356" s="44">
        <f t="shared" si="130"/>
        <v>12</v>
      </c>
      <c r="AX356" s="35" t="e">
        <f t="shared" si="131"/>
        <v>#N/A</v>
      </c>
      <c r="AY356" s="35" t="e" cm="1">
        <f t="array" ref="AY356">_xlfn.XMATCH(1,IF(IF((AU356=$DP$24:$EO$24)=TRUE,1,0)+IF((AV356=$DP$25:$EO$25)=TRUE,1,0)=2,1,0))</f>
        <v>#N/A</v>
      </c>
      <c r="AZ356" s="35" t="str" cm="1">
        <f t="array" aca="1" ref="AZ356:BD356" ca="1">AJ356:AN356</f>
        <v/>
      </c>
      <c r="BA356" s="35" t="str">
        <f ca="1"/>
        <v/>
      </c>
      <c r="BB356" s="35" t="str">
        <f ca="1"/>
        <v/>
      </c>
      <c r="BC356" s="35" t="str">
        <f ca="1"/>
        <v/>
      </c>
      <c r="BD356" s="35" t="str">
        <f ca="1"/>
        <v/>
      </c>
      <c r="BE356" s="35">
        <f t="shared" si="132"/>
        <v>0</v>
      </c>
      <c r="BF356" s="35" t="e" cm="1">
        <f t="array" ref="BF356">IF(AND(BE356=1,AX356&lt;&gt;1),VLOOKUP(E356,변환표준점수!$H$8:$O$60,_xlfn.XMATCH('표점 계산기'!$AU356,변환표준점수!$I$6:$O$6)+1,FALSE),IF(AND($E356=0,$DW$4=1),INDEX($CQ$7:$CQ$73,SUM(IF(AO356=$CY$7:$CY$59,ROW($A$1:$A$50),0))),IF(AND($E356&lt;&gt;0,$DW$4&lt;&gt;1),INDEX($CM$7:$CM$73,SUM(IF(AO356=$CU$7:$CU$59,ROW($A$1:$A$50),0))),AO356:AS356)))</f>
        <v>#N/A</v>
      </c>
      <c r="BG356" s="35"/>
      <c r="BH356" s="35"/>
      <c r="BI356" s="35"/>
      <c r="BJ356" s="35"/>
      <c r="BK356" s="35" t="e">
        <f>VLOOKUP(G356,변환표준점수!$X$8:$AM$16,_xlfn.XMATCH(AU356,변환표준점수!$Y$5:$AM$5)+IF(OR(AW356=6,AW356=7,AW356=10,AW356=11),IF(AX356=1,0,1),0)+1,FALSE)</f>
        <v>#N/A</v>
      </c>
      <c r="BL356" s="35" t="e">
        <f>VLOOKUP(H356,변환표준점수!$AO$8:$BE$16,_xlfn.XMATCH(AU356,변환표준점수!$AP$5:$BE$5)+IF(OR(AW356=3,AW356=6,AW356=8,AW356=9,AW356=10),IF(AX356=1,0,1),0)+1,FALSE)</f>
        <v>#N/A</v>
      </c>
      <c r="BM356" s="35" t="e">
        <f>IF(I356=0,VLOOKUP(K356,변환표준점수!$BU$8:$CF$62,'표점 계산기'!$AW356+1,FALSE),VLOOKUP(I356,변환표준점수!$BH$8:$BS$62,'표점 계산기'!$AW356+1,FALSE))</f>
        <v>#N/A</v>
      </c>
      <c r="BN356" s="35" t="e">
        <f>IF(J356=0,VLOOKUP(L356,변환표준점수!$BU$8:$CF$62,'표점 계산기'!$AW356+1,FALSE),VLOOKUP(J356,변환표준점수!$BH$8:$BS$62,'표점 계산기'!$AW356+1,FALSE))</f>
        <v>#N/A</v>
      </c>
      <c r="BO356" s="35" cm="1">
        <f t="array" ref="BO356">IF(M356=0,0,IF(OR(AW356=3,AW356=4),0,IF(AW356=1,INDEX($DI$7:$DI$15,SUM(IF(M356&lt;$DH$7:$DH$15=TRUE,1,0))+1),VLOOKUP(M356,변환표준점수!$BH$8:$BS$62,'표점 계산기'!AW356+1,FALSE))))</f>
        <v>0</v>
      </c>
      <c r="BP356" s="35" t="e" cm="1">
        <f t="array" ref="BP356">INDEX($DP$24:$EO$31,COLUMN(C351),$AY356)</f>
        <v>#N/A</v>
      </c>
      <c r="BQ356" s="35" t="e" cm="1">
        <f t="array" ref="BQ356">INDEX($DP$24:$EO$31,COLUMN(D351),$AY356)</f>
        <v>#N/A</v>
      </c>
      <c r="BR356" s="35" t="e" cm="1">
        <f t="array" ref="BR356">INDEX($DP$24:$EO$31,COLUMN(E351),$AY356)</f>
        <v>#N/A</v>
      </c>
      <c r="BS356" s="35" t="e" cm="1">
        <f t="array" ref="BS356">INDEX($DP$24:$EO$31,COLUMN(F351),$AY356)</f>
        <v>#N/A</v>
      </c>
      <c r="BT356" s="35" t="e" cm="1">
        <f t="array" ref="BT356">INDEX($DP$24:$EO$31,COLUMN(G351),$AY356)</f>
        <v>#N/A</v>
      </c>
      <c r="BU356" s="35" t="e" cm="1">
        <f t="array" ref="BU356">INDEX($DP$24:$EO$31,COLUMN(H351),$AY356)</f>
        <v>#N/A</v>
      </c>
      <c r="BV356" s="59" t="str" cm="1">
        <f t="array" aca="1" ref="BV356:BZ356" ca="1">IFERROR(ROUND(IF(IFERROR(BF356:BJ356/BF356:BJ356,0)=1,(IFERROR(AZ356:BD356*BP356,0)+IFERROR(BF356:BJ356*BQ356,0)+(SUM(BM356:BO356)-MIN(BM356:BO356))*BR356+BK356*BS356+BL356*BT356)*BU356+BK356*(1-BS356)+BL356*(1-BT356)+IF(AW356=1,BO356,0),""),2),"")</f>
        <v/>
      </c>
      <c r="BW356" s="48" t="str">
        <f ca="1"/>
        <v/>
      </c>
      <c r="BX356" s="48" t="str">
        <f ca="1"/>
        <v/>
      </c>
      <c r="BY356" s="48" t="str">
        <f ca="1"/>
        <v/>
      </c>
      <c r="BZ356" s="60" t="str">
        <f ca="1"/>
        <v/>
      </c>
      <c r="CA356" s="6"/>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6"/>
      <c r="DV356" s="6"/>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row>
    <row r="357" spans="1:162" x14ac:dyDescent="0.3">
      <c r="A357" s="5"/>
      <c r="B357" s="17" t="str">
        <f t="shared" si="114"/>
        <v/>
      </c>
      <c r="C357" s="23"/>
      <c r="D357" s="23"/>
      <c r="E357" s="23"/>
      <c r="F357" s="23"/>
      <c r="G357" s="23"/>
      <c r="H357" s="24"/>
      <c r="I357" s="24"/>
      <c r="J357" s="24"/>
      <c r="K357" s="24"/>
      <c r="L357" s="24"/>
      <c r="M357" s="24"/>
      <c r="N357" s="23"/>
      <c r="O357" s="24"/>
      <c r="P357" s="6"/>
      <c r="Q357" s="65">
        <f t="shared" si="115"/>
        <v>1</v>
      </c>
      <c r="R357" s="6" t="e">
        <f t="shared" si="121"/>
        <v>#N/A</v>
      </c>
      <c r="S357" s="6" t="e">
        <f t="shared" si="122"/>
        <v>#N/A</v>
      </c>
      <c r="T357" s="6" t="e">
        <f t="shared" si="123"/>
        <v>#N/A</v>
      </c>
      <c r="U357" s="6" t="e">
        <f t="shared" si="124"/>
        <v>#N/A</v>
      </c>
      <c r="V357" s="8" cm="1">
        <f t="array" ref="V357">IF(M357=0,0,IF(OR($DV$4=3,$DV$4=4),0,IF($DV$4=1,INDEX($DI$7:$DI$15,SUM(IF(M357&lt;$DH$7:$DH$15=TRUE,1,0))+1),VLOOKUP(M357,$DK$7:$DL$107,2,FALSE))))</f>
        <v>0</v>
      </c>
      <c r="W357" s="6" t="e">
        <f t="shared" si="113"/>
        <v>#N/A</v>
      </c>
      <c r="X357" s="65" cm="1">
        <f t="array" aca="1" ref="X357" ca="1">SUM(IF((IF(E357=0,INDIRECT(_xlfn.CONCAT($CQ$1,MATCH(F357,$CP$7:$CP$100,0)+6)):INDIRECT(_xlfn.CONCAT($CQ$1,MATCH(F357,$CP$7:$CP$100,0)+6+SUM(IF((F357=$CP$7:$CP$59)=TRUE,1,0))-1)),INDIRECT(_xlfn.CONCAT($CM$1,MATCH(E357,$CL$7:$CL$100,0)+6)):INDIRECT(_xlfn.CONCAT($CM$1,MATCH(E357,$CL$7:$CL$100,0)+6+SUM(IF((E357=$CL$7:$CL$59)=TRUE,1,0))-1)))*$S$3*$Q357)=0,0,1))</f>
        <v>2</v>
      </c>
      <c r="Y357" s="65" t="e" cm="1">
        <f t="array" aca="1" ref="Y357" ca="1">SUM(IF((TRANSPOSE(MMULT(MMULT(_xlfn.MUNIT(X357),IF(ROUND(MMULT(IF(E357=0,INDIRECT(_xlfn.CONCAT($CQ$1,MATCH(F357,$CP$7:$CP$100,0)+6)):INDIRECT(_xlfn.CONCAT($CQ$1,MATCH(F357,$CP$7:$CP$100,0)+6+SUM(IF((F357=$CP$7:$CP$59)=TRUE,1,0))-1)),INDIRECT(_xlfn.CONCAT($CM$1,MATCH(E357,$CL$7:$CL$100,0)+6)):INDIRECT(_xlfn.CONCAT($CM$1,MATCH(E357,$CL$7:$CL$100,0)+6+SUM(IF((E357=$CL$7:$CL$59)=TRUE,1,0))-1)))*$S$3*$Q357,1/TRANSPOSE(W357-INDIRECT(_xlfn.CONCAT($CI$1,MATCH(D357,$CH$7:$CH$100,0)+6)):INDIRECT(_xlfn.CONCAT($CI$1,MATCH(D357,$CH$7:$CH$100,0)+6+SUM(IF((D357=$CH$7:$CH$59)=TRUE,1,0))-1))*$R$3)),1)=1,1,0)),W357-INDIRECT(_xlfn.CONCAT($CI$1,MATCH(D357,$CH$7:$CH$100,0)+6)):INDIRECT(_xlfn.CONCAT($CI$1,MATCH(D357,$CH$7:$CH$100,0)+6+SUM(IF((D357=$CH$7:$CH$59)=TRUE,1,0))-1))*$R$3)))=0,0,1))</f>
        <v>#N/A</v>
      </c>
      <c r="Z357" s="65"/>
      <c r="AA357" s="65" t="str" cm="1">
        <f t="array" aca="1" ref="AA357" ca="1">IFERROR(ROUND(IF(_xlfn._xlws.SORT(TRANSPOSE(MMULT(MMULT(_xlfn.MUNIT(X357),IF(ROUND(MMULT(IF(E357=0,IF($DW$4=1,INDIRECT(_xlfn.CONCAT($CY$1,MATCH(F357,$CX$7:$CX$100,0)+6)):INDIRECT(_xlfn.CONCAT($CY$1,MATCH(F357,$CX$7:$CX$100,0)+6+SUM(IF((F357=$CX$7:$CX$59)=TRUE,1,0))-1)),INDIRECT(_xlfn.CONCAT($CQ$1,MATCH(F357,$CP$7:$CP$100,0)+6)):INDIRECT(_xlfn.CONCAT($CQ$1,MATCH(F357,$CP$7:$CP$100,0)+6+SUM(IF((F357=$CP$7:$CP$59)=TRUE,1,0))-1))),IF(OR($DW$4=2,$DW$4=3),INDIRECT(_xlfn.CONCAT($CU$1,MATCH(E357,$CT$7:$CT$100,0)+6)):INDIRECT(_xlfn.CONCAT($CU$1,MATCH(E357,$CT$7:$CT$100,0)+6+SUM(IF((E357=$CT$7:$CT$59)=TRUE,1,0))-1)),INDIRECT(_xlfn.CONCAT($CM$1,MATCH(E357,$CL$7:$CL$100,0)+6)):INDIRECT(_xlfn.CONCAT($CM$1,MATCH(E357,$CL$7:$CL$100,0)+6+SUM(IF((E357=$CL$7:$CL$59)=TRUE,1,0))-1))))*$S$3*IF(AND($DV$4=4,F357=0),1.1,1),1/TRANSPOSE(W357-INDIRECT(_xlfn.CONCAT($CI$1,MATCH(D357,$CH$7:$CH$100,0)+6)):INDIRECT(_xlfn.CONCAT($CI$1,MATCH(D357,$CH$7:$CH$100,0)+6+SUM(IF((D357=$CH$7:$CH$59)=TRUE,1,0))-1))*$R$3)),3)=1,1,0)),W357-INDIRECT(_xlfn.CONCAT($CI$1,MATCH(D357,$CH$7:$CH$100,0)+6)):INDIRECT(_xlfn.CONCAT($CI$1,MATCH(D357,$CH$7:$CH$100,0)+6+SUM(IF((D357=$CH$7:$CH$59)=TRUE,1,0))-1))*$R$3))/($S$3*$Q357),1,-1,TRUE)=0,"",_xlfn._xlws.SORT(TRANSPOSE(MMULT(MMULT(_xlfn.MUNIT(X357),IF(ROUND(MMULT(IF(E357=0,IF($DW$4=1,INDIRECT(_xlfn.CONCAT($CY$1,MATCH(F357,$CX$7:$CX$100,0)+6)):INDIRECT(_xlfn.CONCAT($CY$1,MATCH(F357,$CX$7:$CX$100,0)+6+SUM(IF((F357=$CX$7:$CX$59)=TRUE,1,0))-1)),INDIRECT(_xlfn.CONCAT($CQ$1,MATCH(F357,$CP$7:$CP$100,0)+6)):INDIRECT(_xlfn.CONCAT($CQ$1,MATCH(F357,$CP$7:$CP$100,0)+6+SUM(IF((F357=$CP$7:$CP$59)=TRUE,1,0))-1))),IF(OR($DW$4=2,$DW$4=3),INDIRECT(_xlfn.CONCAT($CU$1,MATCH(E357,$CT$7:$CT$100,0)+6)):INDIRECT(_xlfn.CONCAT($CU$1,MATCH(E357,$CT$7:$CT$100,0)+6+SUM(IF((E357=$CT$7:$CT$59)=TRUE,1,0))-1)),INDIRECT(_xlfn.CONCAT($CM$1,MATCH(E357,$CL$7:$CL$100,0)+6)):INDIRECT(_xlfn.CONCAT($CM$1,MATCH(E357,$CL$7:$CL$100,0)+6+SUM(IF((E357=$CL$7:$CL$59)=TRUE,1,0))-1))))*$S$3*IF(AND($DV$4=4,F357=0),1.1,1),1/TRANSPOSE(W357-INDIRECT(_xlfn.CONCAT($CI$1,MATCH(D357,$CH$7:$CH$100,0)+6)):INDIRECT(_xlfn.CONCAT($CI$1,MATCH(D357,$CH$7:$CH$100,0)+6+SUM(IF((D357=$CH$7:$CH$59)=TRUE,1,0))-1))*$R$3)),3)=1,1,0)),W357-INDIRECT(_xlfn.CONCAT($CI$1,MATCH(D357,$CH$7:$CH$100,0)+6)):INDIRECT(_xlfn.CONCAT($CI$1,MATCH(D357,$CH$7:$CH$100,0)+6+SUM(IF((D357=$CH$7:$CH$59)=TRUE,1,0))-1))*$R$3))/($S$3*$Q357),1,-1,TRUE)),1),"")</f>
        <v/>
      </c>
      <c r="AB357" s="65"/>
      <c r="AC357" s="65"/>
      <c r="AD357" s="65"/>
      <c r="AE357" s="65"/>
      <c r="AF357" s="65"/>
      <c r="AG357" s="65"/>
      <c r="AH357" s="65"/>
      <c r="AI357" s="6"/>
      <c r="AJ357" s="28" t="str">
        <f t="shared" ca="1" si="125"/>
        <v/>
      </c>
      <c r="AK357" s="29" t="str">
        <f t="shared" si="126"/>
        <v/>
      </c>
      <c r="AL357" s="29" t="str">
        <f t="shared" si="127"/>
        <v/>
      </c>
      <c r="AM357" s="29" t="str">
        <f t="shared" si="128"/>
        <v/>
      </c>
      <c r="AN357" s="112" t="str">
        <f t="shared" si="129"/>
        <v/>
      </c>
      <c r="AO357" s="28" t="str">
        <f t="shared" ca="1" si="116"/>
        <v/>
      </c>
      <c r="AP357" s="29" t="str">
        <f t="shared" si="117"/>
        <v/>
      </c>
      <c r="AQ357" s="29" t="str">
        <f t="shared" si="118"/>
        <v/>
      </c>
      <c r="AR357" s="29" t="str">
        <f t="shared" si="119"/>
        <v/>
      </c>
      <c r="AS357" s="30" t="str">
        <f t="shared" si="120"/>
        <v/>
      </c>
      <c r="AT357" s="6"/>
      <c r="AU357" s="20"/>
      <c r="AV357" s="20"/>
      <c r="AW357" s="44">
        <f t="shared" si="130"/>
        <v>12</v>
      </c>
      <c r="AX357" s="35" t="e">
        <f t="shared" si="131"/>
        <v>#N/A</v>
      </c>
      <c r="AY357" s="35" t="e" cm="1">
        <f t="array" ref="AY357">_xlfn.XMATCH(1,IF(IF((AU357=$DP$24:$EO$24)=TRUE,1,0)+IF((AV357=$DP$25:$EO$25)=TRUE,1,0)=2,1,0))</f>
        <v>#N/A</v>
      </c>
      <c r="AZ357" s="35" t="str" cm="1">
        <f t="array" aca="1" ref="AZ357:BD357" ca="1">AJ357:AN357</f>
        <v/>
      </c>
      <c r="BA357" s="35" t="str">
        <f ca="1"/>
        <v/>
      </c>
      <c r="BB357" s="35" t="str">
        <f ca="1"/>
        <v/>
      </c>
      <c r="BC357" s="35" t="str">
        <f ca="1"/>
        <v/>
      </c>
      <c r="BD357" s="35" t="str">
        <f ca="1"/>
        <v/>
      </c>
      <c r="BE357" s="35">
        <f t="shared" si="132"/>
        <v>0</v>
      </c>
      <c r="BF357" s="35" t="e" cm="1">
        <f t="array" ref="BF357">IF(AND(BE357=1,AX357&lt;&gt;1),VLOOKUP(E357,변환표준점수!$H$8:$O$60,_xlfn.XMATCH('표점 계산기'!$AU357,변환표준점수!$I$6:$O$6)+1,FALSE),IF(AND($E357=0,$DW$4=1),INDEX($CQ$7:$CQ$73,SUM(IF(AO357=$CY$7:$CY$59,ROW($A$1:$A$50),0))),IF(AND($E357&lt;&gt;0,$DW$4&lt;&gt;1),INDEX($CM$7:$CM$73,SUM(IF(AO357=$CU$7:$CU$59,ROW($A$1:$A$50),0))),AO357:AS357)))</f>
        <v>#N/A</v>
      </c>
      <c r="BG357" s="35"/>
      <c r="BH357" s="35"/>
      <c r="BI357" s="35"/>
      <c r="BJ357" s="35"/>
      <c r="BK357" s="35" t="e">
        <f>VLOOKUP(G357,변환표준점수!$X$8:$AM$16,_xlfn.XMATCH(AU357,변환표준점수!$Y$5:$AM$5)+IF(OR(AW357=6,AW357=7,AW357=10,AW357=11),IF(AX357=1,0,1),0)+1,FALSE)</f>
        <v>#N/A</v>
      </c>
      <c r="BL357" s="35" t="e">
        <f>VLOOKUP(H357,변환표준점수!$AO$8:$BE$16,_xlfn.XMATCH(AU357,변환표준점수!$AP$5:$BE$5)+IF(OR(AW357=3,AW357=6,AW357=8,AW357=9,AW357=10),IF(AX357=1,0,1),0)+1,FALSE)</f>
        <v>#N/A</v>
      </c>
      <c r="BM357" s="35" t="e">
        <f>IF(I357=0,VLOOKUP(K357,변환표준점수!$BU$8:$CF$62,'표점 계산기'!$AW357+1,FALSE),VLOOKUP(I357,변환표준점수!$BH$8:$BS$62,'표점 계산기'!$AW357+1,FALSE))</f>
        <v>#N/A</v>
      </c>
      <c r="BN357" s="35" t="e">
        <f>IF(J357=0,VLOOKUP(L357,변환표준점수!$BU$8:$CF$62,'표점 계산기'!$AW357+1,FALSE),VLOOKUP(J357,변환표준점수!$BH$8:$BS$62,'표점 계산기'!$AW357+1,FALSE))</f>
        <v>#N/A</v>
      </c>
      <c r="BO357" s="35" cm="1">
        <f t="array" ref="BO357">IF(M357=0,0,IF(OR(AW357=3,AW357=4),0,IF(AW357=1,INDEX($DI$7:$DI$15,SUM(IF(M357&lt;$DH$7:$DH$15=TRUE,1,0))+1),VLOOKUP(M357,변환표준점수!$BH$8:$BS$62,'표점 계산기'!AW357+1,FALSE))))</f>
        <v>0</v>
      </c>
      <c r="BP357" s="35" t="e" cm="1">
        <f t="array" ref="BP357">INDEX($DP$24:$EO$31,COLUMN(C352),$AY357)</f>
        <v>#N/A</v>
      </c>
      <c r="BQ357" s="35" t="e" cm="1">
        <f t="array" ref="BQ357">INDEX($DP$24:$EO$31,COLUMN(D352),$AY357)</f>
        <v>#N/A</v>
      </c>
      <c r="BR357" s="35" t="e" cm="1">
        <f t="array" ref="BR357">INDEX($DP$24:$EO$31,COLUMN(E352),$AY357)</f>
        <v>#N/A</v>
      </c>
      <c r="BS357" s="35" t="e" cm="1">
        <f t="array" ref="BS357">INDEX($DP$24:$EO$31,COLUMN(F352),$AY357)</f>
        <v>#N/A</v>
      </c>
      <c r="BT357" s="35" t="e" cm="1">
        <f t="array" ref="BT357">INDEX($DP$24:$EO$31,COLUMN(G352),$AY357)</f>
        <v>#N/A</v>
      </c>
      <c r="BU357" s="35" t="e" cm="1">
        <f t="array" ref="BU357">INDEX($DP$24:$EO$31,COLUMN(H352),$AY357)</f>
        <v>#N/A</v>
      </c>
      <c r="BV357" s="59" t="str" cm="1">
        <f t="array" aca="1" ref="BV357:BZ357" ca="1">IFERROR(ROUND(IF(IFERROR(BF357:BJ357/BF357:BJ357,0)=1,(IFERROR(AZ357:BD357*BP357,0)+IFERROR(BF357:BJ357*BQ357,0)+(SUM(BM357:BO357)-MIN(BM357:BO357))*BR357+BK357*BS357+BL357*BT357)*BU357+BK357*(1-BS357)+BL357*(1-BT357)+IF(AW357=1,BO357,0),""),2),"")</f>
        <v/>
      </c>
      <c r="BW357" s="48" t="str">
        <f ca="1"/>
        <v/>
      </c>
      <c r="BX357" s="48" t="str">
        <f ca="1"/>
        <v/>
      </c>
      <c r="BY357" s="48" t="str">
        <f ca="1"/>
        <v/>
      </c>
      <c r="BZ357" s="60" t="str">
        <f ca="1"/>
        <v/>
      </c>
      <c r="CA357" s="6"/>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6"/>
      <c r="DV357" s="6"/>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row>
    <row r="358" spans="1:162" x14ac:dyDescent="0.3">
      <c r="A358" s="5"/>
      <c r="B358" s="17" t="str">
        <f t="shared" si="114"/>
        <v/>
      </c>
      <c r="C358" s="23"/>
      <c r="D358" s="23"/>
      <c r="E358" s="23"/>
      <c r="F358" s="23"/>
      <c r="G358" s="23"/>
      <c r="H358" s="24"/>
      <c r="I358" s="24"/>
      <c r="J358" s="24"/>
      <c r="K358" s="24"/>
      <c r="L358" s="24"/>
      <c r="M358" s="24"/>
      <c r="N358" s="23"/>
      <c r="O358" s="24"/>
      <c r="P358" s="6"/>
      <c r="Q358" s="65">
        <f t="shared" si="115"/>
        <v>1</v>
      </c>
      <c r="R358" s="6" t="e">
        <f t="shared" si="121"/>
        <v>#N/A</v>
      </c>
      <c r="S358" s="6" t="e">
        <f t="shared" si="122"/>
        <v>#N/A</v>
      </c>
      <c r="T358" s="6" t="e">
        <f t="shared" si="123"/>
        <v>#N/A</v>
      </c>
      <c r="U358" s="6" t="e">
        <f t="shared" si="124"/>
        <v>#N/A</v>
      </c>
      <c r="V358" s="8" cm="1">
        <f t="array" ref="V358">IF(M358=0,0,IF(OR($DV$4=3,$DV$4=4),0,IF($DV$4=1,INDEX($DI$7:$DI$15,SUM(IF(M358&lt;$DH$7:$DH$15=TRUE,1,0))+1),VLOOKUP(M358,$DK$7:$DL$107,2,FALSE))))</f>
        <v>0</v>
      </c>
      <c r="W358" s="6" t="e">
        <f t="shared" si="113"/>
        <v>#N/A</v>
      </c>
      <c r="X358" s="65" cm="1">
        <f t="array" aca="1" ref="X358" ca="1">SUM(IF((IF(E358=0,INDIRECT(_xlfn.CONCAT($CQ$1,MATCH(F358,$CP$7:$CP$100,0)+6)):INDIRECT(_xlfn.CONCAT($CQ$1,MATCH(F358,$CP$7:$CP$100,0)+6+SUM(IF((F358=$CP$7:$CP$59)=TRUE,1,0))-1)),INDIRECT(_xlfn.CONCAT($CM$1,MATCH(E358,$CL$7:$CL$100,0)+6)):INDIRECT(_xlfn.CONCAT($CM$1,MATCH(E358,$CL$7:$CL$100,0)+6+SUM(IF((E358=$CL$7:$CL$59)=TRUE,1,0))-1)))*$S$3*$Q358)=0,0,1))</f>
        <v>2</v>
      </c>
      <c r="Y358" s="65" t="e" cm="1">
        <f t="array" aca="1" ref="Y358" ca="1">SUM(IF((TRANSPOSE(MMULT(MMULT(_xlfn.MUNIT(X358),IF(ROUND(MMULT(IF(E358=0,INDIRECT(_xlfn.CONCAT($CQ$1,MATCH(F358,$CP$7:$CP$100,0)+6)):INDIRECT(_xlfn.CONCAT($CQ$1,MATCH(F358,$CP$7:$CP$100,0)+6+SUM(IF((F358=$CP$7:$CP$59)=TRUE,1,0))-1)),INDIRECT(_xlfn.CONCAT($CM$1,MATCH(E358,$CL$7:$CL$100,0)+6)):INDIRECT(_xlfn.CONCAT($CM$1,MATCH(E358,$CL$7:$CL$100,0)+6+SUM(IF((E358=$CL$7:$CL$59)=TRUE,1,0))-1)))*$S$3*$Q358,1/TRANSPOSE(W358-INDIRECT(_xlfn.CONCAT($CI$1,MATCH(D358,$CH$7:$CH$100,0)+6)):INDIRECT(_xlfn.CONCAT($CI$1,MATCH(D358,$CH$7:$CH$100,0)+6+SUM(IF((D358=$CH$7:$CH$59)=TRUE,1,0))-1))*$R$3)),1)=1,1,0)),W358-INDIRECT(_xlfn.CONCAT($CI$1,MATCH(D358,$CH$7:$CH$100,0)+6)):INDIRECT(_xlfn.CONCAT($CI$1,MATCH(D358,$CH$7:$CH$100,0)+6+SUM(IF((D358=$CH$7:$CH$59)=TRUE,1,0))-1))*$R$3)))=0,0,1))</f>
        <v>#N/A</v>
      </c>
      <c r="Z358" s="65"/>
      <c r="AA358" s="65" t="str" cm="1">
        <f t="array" aca="1" ref="AA358" ca="1">IFERROR(ROUND(IF(_xlfn._xlws.SORT(TRANSPOSE(MMULT(MMULT(_xlfn.MUNIT(X358),IF(ROUND(MMULT(IF(E358=0,IF($DW$4=1,INDIRECT(_xlfn.CONCAT($CY$1,MATCH(F358,$CX$7:$CX$100,0)+6)):INDIRECT(_xlfn.CONCAT($CY$1,MATCH(F358,$CX$7:$CX$100,0)+6+SUM(IF((F358=$CX$7:$CX$59)=TRUE,1,0))-1)),INDIRECT(_xlfn.CONCAT($CQ$1,MATCH(F358,$CP$7:$CP$100,0)+6)):INDIRECT(_xlfn.CONCAT($CQ$1,MATCH(F358,$CP$7:$CP$100,0)+6+SUM(IF((F358=$CP$7:$CP$59)=TRUE,1,0))-1))),IF(OR($DW$4=2,$DW$4=3),INDIRECT(_xlfn.CONCAT($CU$1,MATCH(E358,$CT$7:$CT$100,0)+6)):INDIRECT(_xlfn.CONCAT($CU$1,MATCH(E358,$CT$7:$CT$100,0)+6+SUM(IF((E358=$CT$7:$CT$59)=TRUE,1,0))-1)),INDIRECT(_xlfn.CONCAT($CM$1,MATCH(E358,$CL$7:$CL$100,0)+6)):INDIRECT(_xlfn.CONCAT($CM$1,MATCH(E358,$CL$7:$CL$100,0)+6+SUM(IF((E358=$CL$7:$CL$59)=TRUE,1,0))-1))))*$S$3*IF(AND($DV$4=4,F358=0),1.1,1),1/TRANSPOSE(W358-INDIRECT(_xlfn.CONCAT($CI$1,MATCH(D358,$CH$7:$CH$100,0)+6)):INDIRECT(_xlfn.CONCAT($CI$1,MATCH(D358,$CH$7:$CH$100,0)+6+SUM(IF((D358=$CH$7:$CH$59)=TRUE,1,0))-1))*$R$3)),3)=1,1,0)),W358-INDIRECT(_xlfn.CONCAT($CI$1,MATCH(D358,$CH$7:$CH$100,0)+6)):INDIRECT(_xlfn.CONCAT($CI$1,MATCH(D358,$CH$7:$CH$100,0)+6+SUM(IF((D358=$CH$7:$CH$59)=TRUE,1,0))-1))*$R$3))/($S$3*$Q358),1,-1,TRUE)=0,"",_xlfn._xlws.SORT(TRANSPOSE(MMULT(MMULT(_xlfn.MUNIT(X358),IF(ROUND(MMULT(IF(E358=0,IF($DW$4=1,INDIRECT(_xlfn.CONCAT($CY$1,MATCH(F358,$CX$7:$CX$100,0)+6)):INDIRECT(_xlfn.CONCAT($CY$1,MATCH(F358,$CX$7:$CX$100,0)+6+SUM(IF((F358=$CX$7:$CX$59)=TRUE,1,0))-1)),INDIRECT(_xlfn.CONCAT($CQ$1,MATCH(F358,$CP$7:$CP$100,0)+6)):INDIRECT(_xlfn.CONCAT($CQ$1,MATCH(F358,$CP$7:$CP$100,0)+6+SUM(IF((F358=$CP$7:$CP$59)=TRUE,1,0))-1))),IF(OR($DW$4=2,$DW$4=3),INDIRECT(_xlfn.CONCAT($CU$1,MATCH(E358,$CT$7:$CT$100,0)+6)):INDIRECT(_xlfn.CONCAT($CU$1,MATCH(E358,$CT$7:$CT$100,0)+6+SUM(IF((E358=$CT$7:$CT$59)=TRUE,1,0))-1)),INDIRECT(_xlfn.CONCAT($CM$1,MATCH(E358,$CL$7:$CL$100,0)+6)):INDIRECT(_xlfn.CONCAT($CM$1,MATCH(E358,$CL$7:$CL$100,0)+6+SUM(IF((E358=$CL$7:$CL$59)=TRUE,1,0))-1))))*$S$3*IF(AND($DV$4=4,F358=0),1.1,1),1/TRANSPOSE(W358-INDIRECT(_xlfn.CONCAT($CI$1,MATCH(D358,$CH$7:$CH$100,0)+6)):INDIRECT(_xlfn.CONCAT($CI$1,MATCH(D358,$CH$7:$CH$100,0)+6+SUM(IF((D358=$CH$7:$CH$59)=TRUE,1,0))-1))*$R$3)),3)=1,1,0)),W358-INDIRECT(_xlfn.CONCAT($CI$1,MATCH(D358,$CH$7:$CH$100,0)+6)):INDIRECT(_xlfn.CONCAT($CI$1,MATCH(D358,$CH$7:$CH$100,0)+6+SUM(IF((D358=$CH$7:$CH$59)=TRUE,1,0))-1))*$R$3))/($S$3*$Q358),1,-1,TRUE)),1),"")</f>
        <v/>
      </c>
      <c r="AB358" s="65"/>
      <c r="AC358" s="65"/>
      <c r="AD358" s="65"/>
      <c r="AE358" s="65"/>
      <c r="AF358" s="65"/>
      <c r="AG358" s="65"/>
      <c r="AH358" s="65"/>
      <c r="AI358" s="6"/>
      <c r="AJ358" s="28" t="str">
        <f t="shared" ca="1" si="125"/>
        <v/>
      </c>
      <c r="AK358" s="29" t="str">
        <f t="shared" si="126"/>
        <v/>
      </c>
      <c r="AL358" s="29" t="str">
        <f t="shared" si="127"/>
        <v/>
      </c>
      <c r="AM358" s="29" t="str">
        <f t="shared" si="128"/>
        <v/>
      </c>
      <c r="AN358" s="112" t="str">
        <f t="shared" si="129"/>
        <v/>
      </c>
      <c r="AO358" s="28" t="str">
        <f t="shared" ca="1" si="116"/>
        <v/>
      </c>
      <c r="AP358" s="29" t="str">
        <f t="shared" si="117"/>
        <v/>
      </c>
      <c r="AQ358" s="29" t="str">
        <f t="shared" si="118"/>
        <v/>
      </c>
      <c r="AR358" s="29" t="str">
        <f t="shared" si="119"/>
        <v/>
      </c>
      <c r="AS358" s="30" t="str">
        <f t="shared" si="120"/>
        <v/>
      </c>
      <c r="AT358" s="6"/>
      <c r="AU358" s="20"/>
      <c r="AV358" s="20"/>
      <c r="AW358" s="44">
        <f t="shared" si="130"/>
        <v>12</v>
      </c>
      <c r="AX358" s="35" t="e">
        <f t="shared" si="131"/>
        <v>#N/A</v>
      </c>
      <c r="AY358" s="35" t="e" cm="1">
        <f t="array" ref="AY358">_xlfn.XMATCH(1,IF(IF((AU358=$DP$24:$EO$24)=TRUE,1,0)+IF((AV358=$DP$25:$EO$25)=TRUE,1,0)=2,1,0))</f>
        <v>#N/A</v>
      </c>
      <c r="AZ358" s="35" t="str" cm="1">
        <f t="array" aca="1" ref="AZ358:BD358" ca="1">AJ358:AN358</f>
        <v/>
      </c>
      <c r="BA358" s="35" t="str">
        <f ca="1"/>
        <v/>
      </c>
      <c r="BB358" s="35" t="str">
        <f ca="1"/>
        <v/>
      </c>
      <c r="BC358" s="35" t="str">
        <f ca="1"/>
        <v/>
      </c>
      <c r="BD358" s="35" t="str">
        <f ca="1"/>
        <v/>
      </c>
      <c r="BE358" s="35">
        <f t="shared" si="132"/>
        <v>0</v>
      </c>
      <c r="BF358" s="35" t="e" cm="1">
        <f t="array" ref="BF358">IF(AND(BE358=1,AX358&lt;&gt;1),VLOOKUP(E358,변환표준점수!$H$8:$O$60,_xlfn.XMATCH('표점 계산기'!$AU358,변환표준점수!$I$6:$O$6)+1,FALSE),IF(AND($E358=0,$DW$4=1),INDEX($CQ$7:$CQ$73,SUM(IF(AO358=$CY$7:$CY$59,ROW($A$1:$A$50),0))),IF(AND($E358&lt;&gt;0,$DW$4&lt;&gt;1),INDEX($CM$7:$CM$73,SUM(IF(AO358=$CU$7:$CU$59,ROW($A$1:$A$50),0))),AO358:AS358)))</f>
        <v>#N/A</v>
      </c>
      <c r="BG358" s="35"/>
      <c r="BH358" s="35"/>
      <c r="BI358" s="35"/>
      <c r="BJ358" s="35"/>
      <c r="BK358" s="35" t="e">
        <f>VLOOKUP(G358,변환표준점수!$X$8:$AM$16,_xlfn.XMATCH(AU358,변환표준점수!$Y$5:$AM$5)+IF(OR(AW358=6,AW358=7,AW358=10,AW358=11),IF(AX358=1,0,1),0)+1,FALSE)</f>
        <v>#N/A</v>
      </c>
      <c r="BL358" s="35" t="e">
        <f>VLOOKUP(H358,변환표준점수!$AO$8:$BE$16,_xlfn.XMATCH(AU358,변환표준점수!$AP$5:$BE$5)+IF(OR(AW358=3,AW358=6,AW358=8,AW358=9,AW358=10),IF(AX358=1,0,1),0)+1,FALSE)</f>
        <v>#N/A</v>
      </c>
      <c r="BM358" s="35" t="e">
        <f>IF(I358=0,VLOOKUP(K358,변환표준점수!$BU$8:$CF$62,'표점 계산기'!$AW358+1,FALSE),VLOOKUP(I358,변환표준점수!$BH$8:$BS$62,'표점 계산기'!$AW358+1,FALSE))</f>
        <v>#N/A</v>
      </c>
      <c r="BN358" s="35" t="e">
        <f>IF(J358=0,VLOOKUP(L358,변환표준점수!$BU$8:$CF$62,'표점 계산기'!$AW358+1,FALSE),VLOOKUP(J358,변환표준점수!$BH$8:$BS$62,'표점 계산기'!$AW358+1,FALSE))</f>
        <v>#N/A</v>
      </c>
      <c r="BO358" s="35" cm="1">
        <f t="array" ref="BO358">IF(M358=0,0,IF(OR(AW358=3,AW358=4),0,IF(AW358=1,INDEX($DI$7:$DI$15,SUM(IF(M358&lt;$DH$7:$DH$15=TRUE,1,0))+1),VLOOKUP(M358,변환표준점수!$BH$8:$BS$62,'표점 계산기'!AW358+1,FALSE))))</f>
        <v>0</v>
      </c>
      <c r="BP358" s="35" t="e" cm="1">
        <f t="array" ref="BP358">INDEX($DP$24:$EO$31,COLUMN(C353),$AY358)</f>
        <v>#N/A</v>
      </c>
      <c r="BQ358" s="35" t="e" cm="1">
        <f t="array" ref="BQ358">INDEX($DP$24:$EO$31,COLUMN(D353),$AY358)</f>
        <v>#N/A</v>
      </c>
      <c r="BR358" s="35" t="e" cm="1">
        <f t="array" ref="BR358">INDEX($DP$24:$EO$31,COLUMN(E353),$AY358)</f>
        <v>#N/A</v>
      </c>
      <c r="BS358" s="35" t="e" cm="1">
        <f t="array" ref="BS358">INDEX($DP$24:$EO$31,COLUMN(F353),$AY358)</f>
        <v>#N/A</v>
      </c>
      <c r="BT358" s="35" t="e" cm="1">
        <f t="array" ref="BT358">INDEX($DP$24:$EO$31,COLUMN(G353),$AY358)</f>
        <v>#N/A</v>
      </c>
      <c r="BU358" s="35" t="e" cm="1">
        <f t="array" ref="BU358">INDEX($DP$24:$EO$31,COLUMN(H353),$AY358)</f>
        <v>#N/A</v>
      </c>
      <c r="BV358" s="59" t="str" cm="1">
        <f t="array" aca="1" ref="BV358:BZ358" ca="1">IFERROR(ROUND(IF(IFERROR(BF358:BJ358/BF358:BJ358,0)=1,(IFERROR(AZ358:BD358*BP358,0)+IFERROR(BF358:BJ358*BQ358,0)+(SUM(BM358:BO358)-MIN(BM358:BO358))*BR358+BK358*BS358+BL358*BT358)*BU358+BK358*(1-BS358)+BL358*(1-BT358)+IF(AW358=1,BO358,0),""),2),"")</f>
        <v/>
      </c>
      <c r="BW358" s="48" t="str">
        <f ca="1"/>
        <v/>
      </c>
      <c r="BX358" s="48" t="str">
        <f ca="1"/>
        <v/>
      </c>
      <c r="BY358" s="48" t="str">
        <f ca="1"/>
        <v/>
      </c>
      <c r="BZ358" s="60" t="str">
        <f ca="1"/>
        <v/>
      </c>
      <c r="CA358" s="6"/>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6"/>
      <c r="DV358" s="6"/>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row>
    <row r="359" spans="1:162" x14ac:dyDescent="0.3">
      <c r="A359" s="5"/>
      <c r="B359" s="17" t="str">
        <f t="shared" si="114"/>
        <v/>
      </c>
      <c r="C359" s="23"/>
      <c r="D359" s="23"/>
      <c r="E359" s="23"/>
      <c r="F359" s="23"/>
      <c r="G359" s="23"/>
      <c r="H359" s="24"/>
      <c r="I359" s="24"/>
      <c r="J359" s="24"/>
      <c r="K359" s="24"/>
      <c r="L359" s="24"/>
      <c r="M359" s="24"/>
      <c r="N359" s="23"/>
      <c r="O359" s="24"/>
      <c r="P359" s="6"/>
      <c r="Q359" s="65">
        <f t="shared" si="115"/>
        <v>1</v>
      </c>
      <c r="R359" s="6" t="e">
        <f t="shared" si="121"/>
        <v>#N/A</v>
      </c>
      <c r="S359" s="6" t="e">
        <f t="shared" si="122"/>
        <v>#N/A</v>
      </c>
      <c r="T359" s="6" t="e">
        <f t="shared" si="123"/>
        <v>#N/A</v>
      </c>
      <c r="U359" s="6" t="e">
        <f t="shared" si="124"/>
        <v>#N/A</v>
      </c>
      <c r="V359" s="8" cm="1">
        <f t="array" ref="V359">IF(M359=0,0,IF(OR($DV$4=3,$DV$4=4),0,IF($DV$4=1,INDEX($DI$7:$DI$15,SUM(IF(M359&lt;$DH$7:$DH$15=TRUE,1,0))+1),VLOOKUP(M359,$DK$7:$DL$107,2,FALSE))))</f>
        <v>0</v>
      </c>
      <c r="W359" s="6" t="e">
        <f t="shared" si="113"/>
        <v>#N/A</v>
      </c>
      <c r="X359" s="65" cm="1">
        <f t="array" aca="1" ref="X359" ca="1">SUM(IF((IF(E359=0,INDIRECT(_xlfn.CONCAT($CQ$1,MATCH(F359,$CP$7:$CP$100,0)+6)):INDIRECT(_xlfn.CONCAT($CQ$1,MATCH(F359,$CP$7:$CP$100,0)+6+SUM(IF((F359=$CP$7:$CP$59)=TRUE,1,0))-1)),INDIRECT(_xlfn.CONCAT($CM$1,MATCH(E359,$CL$7:$CL$100,0)+6)):INDIRECT(_xlfn.CONCAT($CM$1,MATCH(E359,$CL$7:$CL$100,0)+6+SUM(IF((E359=$CL$7:$CL$59)=TRUE,1,0))-1)))*$S$3*$Q359)=0,0,1))</f>
        <v>2</v>
      </c>
      <c r="Y359" s="65" t="e" cm="1">
        <f t="array" aca="1" ref="Y359" ca="1">SUM(IF((TRANSPOSE(MMULT(MMULT(_xlfn.MUNIT(X359),IF(ROUND(MMULT(IF(E359=0,INDIRECT(_xlfn.CONCAT($CQ$1,MATCH(F359,$CP$7:$CP$100,0)+6)):INDIRECT(_xlfn.CONCAT($CQ$1,MATCH(F359,$CP$7:$CP$100,0)+6+SUM(IF((F359=$CP$7:$CP$59)=TRUE,1,0))-1)),INDIRECT(_xlfn.CONCAT($CM$1,MATCH(E359,$CL$7:$CL$100,0)+6)):INDIRECT(_xlfn.CONCAT($CM$1,MATCH(E359,$CL$7:$CL$100,0)+6+SUM(IF((E359=$CL$7:$CL$59)=TRUE,1,0))-1)))*$S$3*$Q359,1/TRANSPOSE(W359-INDIRECT(_xlfn.CONCAT($CI$1,MATCH(D359,$CH$7:$CH$100,0)+6)):INDIRECT(_xlfn.CONCAT($CI$1,MATCH(D359,$CH$7:$CH$100,0)+6+SUM(IF((D359=$CH$7:$CH$59)=TRUE,1,0))-1))*$R$3)),1)=1,1,0)),W359-INDIRECT(_xlfn.CONCAT($CI$1,MATCH(D359,$CH$7:$CH$100,0)+6)):INDIRECT(_xlfn.CONCAT($CI$1,MATCH(D359,$CH$7:$CH$100,0)+6+SUM(IF((D359=$CH$7:$CH$59)=TRUE,1,0))-1))*$R$3)))=0,0,1))</f>
        <v>#N/A</v>
      </c>
      <c r="Z359" s="65"/>
      <c r="AA359" s="65" t="str" cm="1">
        <f t="array" aca="1" ref="AA359" ca="1">IFERROR(ROUND(IF(_xlfn._xlws.SORT(TRANSPOSE(MMULT(MMULT(_xlfn.MUNIT(X359),IF(ROUND(MMULT(IF(E359=0,IF($DW$4=1,INDIRECT(_xlfn.CONCAT($CY$1,MATCH(F359,$CX$7:$CX$100,0)+6)):INDIRECT(_xlfn.CONCAT($CY$1,MATCH(F359,$CX$7:$CX$100,0)+6+SUM(IF((F359=$CX$7:$CX$59)=TRUE,1,0))-1)),INDIRECT(_xlfn.CONCAT($CQ$1,MATCH(F359,$CP$7:$CP$100,0)+6)):INDIRECT(_xlfn.CONCAT($CQ$1,MATCH(F359,$CP$7:$CP$100,0)+6+SUM(IF((F359=$CP$7:$CP$59)=TRUE,1,0))-1))),IF(OR($DW$4=2,$DW$4=3),INDIRECT(_xlfn.CONCAT($CU$1,MATCH(E359,$CT$7:$CT$100,0)+6)):INDIRECT(_xlfn.CONCAT($CU$1,MATCH(E359,$CT$7:$CT$100,0)+6+SUM(IF((E359=$CT$7:$CT$59)=TRUE,1,0))-1)),INDIRECT(_xlfn.CONCAT($CM$1,MATCH(E359,$CL$7:$CL$100,0)+6)):INDIRECT(_xlfn.CONCAT($CM$1,MATCH(E359,$CL$7:$CL$100,0)+6+SUM(IF((E359=$CL$7:$CL$59)=TRUE,1,0))-1))))*$S$3*IF(AND($DV$4=4,F359=0),1.1,1),1/TRANSPOSE(W359-INDIRECT(_xlfn.CONCAT($CI$1,MATCH(D359,$CH$7:$CH$100,0)+6)):INDIRECT(_xlfn.CONCAT($CI$1,MATCH(D359,$CH$7:$CH$100,0)+6+SUM(IF((D359=$CH$7:$CH$59)=TRUE,1,0))-1))*$R$3)),3)=1,1,0)),W359-INDIRECT(_xlfn.CONCAT($CI$1,MATCH(D359,$CH$7:$CH$100,0)+6)):INDIRECT(_xlfn.CONCAT($CI$1,MATCH(D359,$CH$7:$CH$100,0)+6+SUM(IF((D359=$CH$7:$CH$59)=TRUE,1,0))-1))*$R$3))/($S$3*$Q359),1,-1,TRUE)=0,"",_xlfn._xlws.SORT(TRANSPOSE(MMULT(MMULT(_xlfn.MUNIT(X359),IF(ROUND(MMULT(IF(E359=0,IF($DW$4=1,INDIRECT(_xlfn.CONCAT($CY$1,MATCH(F359,$CX$7:$CX$100,0)+6)):INDIRECT(_xlfn.CONCAT($CY$1,MATCH(F359,$CX$7:$CX$100,0)+6+SUM(IF((F359=$CX$7:$CX$59)=TRUE,1,0))-1)),INDIRECT(_xlfn.CONCAT($CQ$1,MATCH(F359,$CP$7:$CP$100,0)+6)):INDIRECT(_xlfn.CONCAT($CQ$1,MATCH(F359,$CP$7:$CP$100,0)+6+SUM(IF((F359=$CP$7:$CP$59)=TRUE,1,0))-1))),IF(OR($DW$4=2,$DW$4=3),INDIRECT(_xlfn.CONCAT($CU$1,MATCH(E359,$CT$7:$CT$100,0)+6)):INDIRECT(_xlfn.CONCAT($CU$1,MATCH(E359,$CT$7:$CT$100,0)+6+SUM(IF((E359=$CT$7:$CT$59)=TRUE,1,0))-1)),INDIRECT(_xlfn.CONCAT($CM$1,MATCH(E359,$CL$7:$CL$100,0)+6)):INDIRECT(_xlfn.CONCAT($CM$1,MATCH(E359,$CL$7:$CL$100,0)+6+SUM(IF((E359=$CL$7:$CL$59)=TRUE,1,0))-1))))*$S$3*IF(AND($DV$4=4,F359=0),1.1,1),1/TRANSPOSE(W359-INDIRECT(_xlfn.CONCAT($CI$1,MATCH(D359,$CH$7:$CH$100,0)+6)):INDIRECT(_xlfn.CONCAT($CI$1,MATCH(D359,$CH$7:$CH$100,0)+6+SUM(IF((D359=$CH$7:$CH$59)=TRUE,1,0))-1))*$R$3)),3)=1,1,0)),W359-INDIRECT(_xlfn.CONCAT($CI$1,MATCH(D359,$CH$7:$CH$100,0)+6)):INDIRECT(_xlfn.CONCAT($CI$1,MATCH(D359,$CH$7:$CH$100,0)+6+SUM(IF((D359=$CH$7:$CH$59)=TRUE,1,0))-1))*$R$3))/($S$3*$Q359),1,-1,TRUE)),1),"")</f>
        <v/>
      </c>
      <c r="AB359" s="65"/>
      <c r="AC359" s="65"/>
      <c r="AD359" s="65"/>
      <c r="AE359" s="65"/>
      <c r="AF359" s="65"/>
      <c r="AG359" s="65"/>
      <c r="AH359" s="65"/>
      <c r="AI359" s="6"/>
      <c r="AJ359" s="28" t="str">
        <f t="shared" ca="1" si="125"/>
        <v/>
      </c>
      <c r="AK359" s="29" t="str">
        <f t="shared" si="126"/>
        <v/>
      </c>
      <c r="AL359" s="29" t="str">
        <f t="shared" si="127"/>
        <v/>
      </c>
      <c r="AM359" s="29" t="str">
        <f t="shared" si="128"/>
        <v/>
      </c>
      <c r="AN359" s="112" t="str">
        <f t="shared" si="129"/>
        <v/>
      </c>
      <c r="AO359" s="28" t="str">
        <f t="shared" ca="1" si="116"/>
        <v/>
      </c>
      <c r="AP359" s="29" t="str">
        <f t="shared" si="117"/>
        <v/>
      </c>
      <c r="AQ359" s="29" t="str">
        <f t="shared" si="118"/>
        <v/>
      </c>
      <c r="AR359" s="29" t="str">
        <f t="shared" si="119"/>
        <v/>
      </c>
      <c r="AS359" s="30" t="str">
        <f t="shared" si="120"/>
        <v/>
      </c>
      <c r="AT359" s="6"/>
      <c r="AU359" s="20"/>
      <c r="AV359" s="20"/>
      <c r="AW359" s="44">
        <f t="shared" si="130"/>
        <v>12</v>
      </c>
      <c r="AX359" s="35" t="e">
        <f t="shared" si="131"/>
        <v>#N/A</v>
      </c>
      <c r="AY359" s="35" t="e" cm="1">
        <f t="array" ref="AY359">_xlfn.XMATCH(1,IF(IF((AU359=$DP$24:$EO$24)=TRUE,1,0)+IF((AV359=$DP$25:$EO$25)=TRUE,1,0)=2,1,0))</f>
        <v>#N/A</v>
      </c>
      <c r="AZ359" s="35" t="str" cm="1">
        <f t="array" aca="1" ref="AZ359:BD359" ca="1">AJ359:AN359</f>
        <v/>
      </c>
      <c r="BA359" s="35" t="str">
        <f ca="1"/>
        <v/>
      </c>
      <c r="BB359" s="35" t="str">
        <f ca="1"/>
        <v/>
      </c>
      <c r="BC359" s="35" t="str">
        <f ca="1"/>
        <v/>
      </c>
      <c r="BD359" s="35" t="str">
        <f ca="1"/>
        <v/>
      </c>
      <c r="BE359" s="35">
        <f t="shared" si="132"/>
        <v>0</v>
      </c>
      <c r="BF359" s="35" t="e" cm="1">
        <f t="array" ref="BF359">IF(AND(BE359=1,AX359&lt;&gt;1),VLOOKUP(E359,변환표준점수!$H$8:$O$60,_xlfn.XMATCH('표점 계산기'!$AU359,변환표준점수!$I$6:$O$6)+1,FALSE),IF(AND($E359=0,$DW$4=1),INDEX($CQ$7:$CQ$73,SUM(IF(AO359=$CY$7:$CY$59,ROW($A$1:$A$50),0))),IF(AND($E359&lt;&gt;0,$DW$4&lt;&gt;1),INDEX($CM$7:$CM$73,SUM(IF(AO359=$CU$7:$CU$59,ROW($A$1:$A$50),0))),AO359:AS359)))</f>
        <v>#N/A</v>
      </c>
      <c r="BG359" s="35"/>
      <c r="BH359" s="35"/>
      <c r="BI359" s="35"/>
      <c r="BJ359" s="35"/>
      <c r="BK359" s="35" t="e">
        <f>VLOOKUP(G359,변환표준점수!$X$8:$AM$16,_xlfn.XMATCH(AU359,변환표준점수!$Y$5:$AM$5)+IF(OR(AW359=6,AW359=7,AW359=10,AW359=11),IF(AX359=1,0,1),0)+1,FALSE)</f>
        <v>#N/A</v>
      </c>
      <c r="BL359" s="35" t="e">
        <f>VLOOKUP(H359,변환표준점수!$AO$8:$BE$16,_xlfn.XMATCH(AU359,변환표준점수!$AP$5:$BE$5)+IF(OR(AW359=3,AW359=6,AW359=8,AW359=9,AW359=10),IF(AX359=1,0,1),0)+1,FALSE)</f>
        <v>#N/A</v>
      </c>
      <c r="BM359" s="35" t="e">
        <f>IF(I359=0,VLOOKUP(K359,변환표준점수!$BU$8:$CF$62,'표점 계산기'!$AW359+1,FALSE),VLOOKUP(I359,변환표준점수!$BH$8:$BS$62,'표점 계산기'!$AW359+1,FALSE))</f>
        <v>#N/A</v>
      </c>
      <c r="BN359" s="35" t="e">
        <f>IF(J359=0,VLOOKUP(L359,변환표준점수!$BU$8:$CF$62,'표점 계산기'!$AW359+1,FALSE),VLOOKUP(J359,변환표준점수!$BH$8:$BS$62,'표점 계산기'!$AW359+1,FALSE))</f>
        <v>#N/A</v>
      </c>
      <c r="BO359" s="35" cm="1">
        <f t="array" ref="BO359">IF(M359=0,0,IF(OR(AW359=3,AW359=4),0,IF(AW359=1,INDEX($DI$7:$DI$15,SUM(IF(M359&lt;$DH$7:$DH$15=TRUE,1,0))+1),VLOOKUP(M359,변환표준점수!$BH$8:$BS$62,'표점 계산기'!AW359+1,FALSE))))</f>
        <v>0</v>
      </c>
      <c r="BP359" s="35" t="e" cm="1">
        <f t="array" ref="BP359">INDEX($DP$24:$EO$31,COLUMN(C354),$AY359)</f>
        <v>#N/A</v>
      </c>
      <c r="BQ359" s="35" t="e" cm="1">
        <f t="array" ref="BQ359">INDEX($DP$24:$EO$31,COLUMN(D354),$AY359)</f>
        <v>#N/A</v>
      </c>
      <c r="BR359" s="35" t="e" cm="1">
        <f t="array" ref="BR359">INDEX($DP$24:$EO$31,COLUMN(E354),$AY359)</f>
        <v>#N/A</v>
      </c>
      <c r="BS359" s="35" t="e" cm="1">
        <f t="array" ref="BS359">INDEX($DP$24:$EO$31,COLUMN(F354),$AY359)</f>
        <v>#N/A</v>
      </c>
      <c r="BT359" s="35" t="e" cm="1">
        <f t="array" ref="BT359">INDEX($DP$24:$EO$31,COLUMN(G354),$AY359)</f>
        <v>#N/A</v>
      </c>
      <c r="BU359" s="35" t="e" cm="1">
        <f t="array" ref="BU359">INDEX($DP$24:$EO$31,COLUMN(H354),$AY359)</f>
        <v>#N/A</v>
      </c>
      <c r="BV359" s="59" t="str" cm="1">
        <f t="array" aca="1" ref="BV359:BZ359" ca="1">IFERROR(ROUND(IF(IFERROR(BF359:BJ359/BF359:BJ359,0)=1,(IFERROR(AZ359:BD359*BP359,0)+IFERROR(BF359:BJ359*BQ359,0)+(SUM(BM359:BO359)-MIN(BM359:BO359))*BR359+BK359*BS359+BL359*BT359)*BU359+BK359*(1-BS359)+BL359*(1-BT359)+IF(AW359=1,BO359,0),""),2),"")</f>
        <v/>
      </c>
      <c r="BW359" s="48" t="str">
        <f ca="1"/>
        <v/>
      </c>
      <c r="BX359" s="48" t="str">
        <f ca="1"/>
        <v/>
      </c>
      <c r="BY359" s="48" t="str">
        <f ca="1"/>
        <v/>
      </c>
      <c r="BZ359" s="60" t="str">
        <f ca="1"/>
        <v/>
      </c>
      <c r="CA359" s="6"/>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6"/>
      <c r="DV359" s="6"/>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row>
    <row r="360" spans="1:162" x14ac:dyDescent="0.3">
      <c r="A360" s="5"/>
      <c r="B360" s="17" t="str">
        <f t="shared" si="114"/>
        <v/>
      </c>
      <c r="C360" s="23"/>
      <c r="D360" s="23"/>
      <c r="E360" s="23"/>
      <c r="F360" s="23"/>
      <c r="G360" s="23"/>
      <c r="H360" s="24"/>
      <c r="I360" s="24"/>
      <c r="J360" s="24"/>
      <c r="K360" s="24"/>
      <c r="L360" s="24"/>
      <c r="M360" s="24"/>
      <c r="N360" s="23"/>
      <c r="O360" s="24"/>
      <c r="P360" s="6"/>
      <c r="Q360" s="65">
        <f t="shared" si="115"/>
        <v>1</v>
      </c>
      <c r="R360" s="6" t="e">
        <f t="shared" si="121"/>
        <v>#N/A</v>
      </c>
      <c r="S360" s="6" t="e">
        <f t="shared" si="122"/>
        <v>#N/A</v>
      </c>
      <c r="T360" s="6" t="e">
        <f t="shared" si="123"/>
        <v>#N/A</v>
      </c>
      <c r="U360" s="6" t="e">
        <f t="shared" si="124"/>
        <v>#N/A</v>
      </c>
      <c r="V360" s="8" cm="1">
        <f t="array" ref="V360">IF(M360=0,0,IF(OR($DV$4=3,$DV$4=4),0,IF($DV$4=1,INDEX($DI$7:$DI$15,SUM(IF(M360&lt;$DH$7:$DH$15=TRUE,1,0))+1),VLOOKUP(M360,$DK$7:$DL$107,2,FALSE))))</f>
        <v>0</v>
      </c>
      <c r="W360" s="6" t="e">
        <f t="shared" si="113"/>
        <v>#N/A</v>
      </c>
      <c r="X360" s="65" cm="1">
        <f t="array" aca="1" ref="X360" ca="1">SUM(IF((IF(E360=0,INDIRECT(_xlfn.CONCAT($CQ$1,MATCH(F360,$CP$7:$CP$100,0)+6)):INDIRECT(_xlfn.CONCAT($CQ$1,MATCH(F360,$CP$7:$CP$100,0)+6+SUM(IF((F360=$CP$7:$CP$59)=TRUE,1,0))-1)),INDIRECT(_xlfn.CONCAT($CM$1,MATCH(E360,$CL$7:$CL$100,0)+6)):INDIRECT(_xlfn.CONCAT($CM$1,MATCH(E360,$CL$7:$CL$100,0)+6+SUM(IF((E360=$CL$7:$CL$59)=TRUE,1,0))-1)))*$S$3*$Q360)=0,0,1))</f>
        <v>2</v>
      </c>
      <c r="Y360" s="65" t="e" cm="1">
        <f t="array" aca="1" ref="Y360" ca="1">SUM(IF((TRANSPOSE(MMULT(MMULT(_xlfn.MUNIT(X360),IF(ROUND(MMULT(IF(E360=0,INDIRECT(_xlfn.CONCAT($CQ$1,MATCH(F360,$CP$7:$CP$100,0)+6)):INDIRECT(_xlfn.CONCAT($CQ$1,MATCH(F360,$CP$7:$CP$100,0)+6+SUM(IF((F360=$CP$7:$CP$59)=TRUE,1,0))-1)),INDIRECT(_xlfn.CONCAT($CM$1,MATCH(E360,$CL$7:$CL$100,0)+6)):INDIRECT(_xlfn.CONCAT($CM$1,MATCH(E360,$CL$7:$CL$100,0)+6+SUM(IF((E360=$CL$7:$CL$59)=TRUE,1,0))-1)))*$S$3*$Q360,1/TRANSPOSE(W360-INDIRECT(_xlfn.CONCAT($CI$1,MATCH(D360,$CH$7:$CH$100,0)+6)):INDIRECT(_xlfn.CONCAT($CI$1,MATCH(D360,$CH$7:$CH$100,0)+6+SUM(IF((D360=$CH$7:$CH$59)=TRUE,1,0))-1))*$R$3)),1)=1,1,0)),W360-INDIRECT(_xlfn.CONCAT($CI$1,MATCH(D360,$CH$7:$CH$100,0)+6)):INDIRECT(_xlfn.CONCAT($CI$1,MATCH(D360,$CH$7:$CH$100,0)+6+SUM(IF((D360=$CH$7:$CH$59)=TRUE,1,0))-1))*$R$3)))=0,0,1))</f>
        <v>#N/A</v>
      </c>
      <c r="Z360" s="65"/>
      <c r="AA360" s="65" t="str" cm="1">
        <f t="array" aca="1" ref="AA360" ca="1">IFERROR(ROUND(IF(_xlfn._xlws.SORT(TRANSPOSE(MMULT(MMULT(_xlfn.MUNIT(X360),IF(ROUND(MMULT(IF(E360=0,IF($DW$4=1,INDIRECT(_xlfn.CONCAT($CY$1,MATCH(F360,$CX$7:$CX$100,0)+6)):INDIRECT(_xlfn.CONCAT($CY$1,MATCH(F360,$CX$7:$CX$100,0)+6+SUM(IF((F360=$CX$7:$CX$59)=TRUE,1,0))-1)),INDIRECT(_xlfn.CONCAT($CQ$1,MATCH(F360,$CP$7:$CP$100,0)+6)):INDIRECT(_xlfn.CONCAT($CQ$1,MATCH(F360,$CP$7:$CP$100,0)+6+SUM(IF((F360=$CP$7:$CP$59)=TRUE,1,0))-1))),IF(OR($DW$4=2,$DW$4=3),INDIRECT(_xlfn.CONCAT($CU$1,MATCH(E360,$CT$7:$CT$100,0)+6)):INDIRECT(_xlfn.CONCAT($CU$1,MATCH(E360,$CT$7:$CT$100,0)+6+SUM(IF((E360=$CT$7:$CT$59)=TRUE,1,0))-1)),INDIRECT(_xlfn.CONCAT($CM$1,MATCH(E360,$CL$7:$CL$100,0)+6)):INDIRECT(_xlfn.CONCAT($CM$1,MATCH(E360,$CL$7:$CL$100,0)+6+SUM(IF((E360=$CL$7:$CL$59)=TRUE,1,0))-1))))*$S$3*IF(AND($DV$4=4,F360=0),1.1,1),1/TRANSPOSE(W360-INDIRECT(_xlfn.CONCAT($CI$1,MATCH(D360,$CH$7:$CH$100,0)+6)):INDIRECT(_xlfn.CONCAT($CI$1,MATCH(D360,$CH$7:$CH$100,0)+6+SUM(IF((D360=$CH$7:$CH$59)=TRUE,1,0))-1))*$R$3)),3)=1,1,0)),W360-INDIRECT(_xlfn.CONCAT($CI$1,MATCH(D360,$CH$7:$CH$100,0)+6)):INDIRECT(_xlfn.CONCAT($CI$1,MATCH(D360,$CH$7:$CH$100,0)+6+SUM(IF((D360=$CH$7:$CH$59)=TRUE,1,0))-1))*$R$3))/($S$3*$Q360),1,-1,TRUE)=0,"",_xlfn._xlws.SORT(TRANSPOSE(MMULT(MMULT(_xlfn.MUNIT(X360),IF(ROUND(MMULT(IF(E360=0,IF($DW$4=1,INDIRECT(_xlfn.CONCAT($CY$1,MATCH(F360,$CX$7:$CX$100,0)+6)):INDIRECT(_xlfn.CONCAT($CY$1,MATCH(F360,$CX$7:$CX$100,0)+6+SUM(IF((F360=$CX$7:$CX$59)=TRUE,1,0))-1)),INDIRECT(_xlfn.CONCAT($CQ$1,MATCH(F360,$CP$7:$CP$100,0)+6)):INDIRECT(_xlfn.CONCAT($CQ$1,MATCH(F360,$CP$7:$CP$100,0)+6+SUM(IF((F360=$CP$7:$CP$59)=TRUE,1,0))-1))),IF(OR($DW$4=2,$DW$4=3),INDIRECT(_xlfn.CONCAT($CU$1,MATCH(E360,$CT$7:$CT$100,0)+6)):INDIRECT(_xlfn.CONCAT($CU$1,MATCH(E360,$CT$7:$CT$100,0)+6+SUM(IF((E360=$CT$7:$CT$59)=TRUE,1,0))-1)),INDIRECT(_xlfn.CONCAT($CM$1,MATCH(E360,$CL$7:$CL$100,0)+6)):INDIRECT(_xlfn.CONCAT($CM$1,MATCH(E360,$CL$7:$CL$100,0)+6+SUM(IF((E360=$CL$7:$CL$59)=TRUE,1,0))-1))))*$S$3*IF(AND($DV$4=4,F360=0),1.1,1),1/TRANSPOSE(W360-INDIRECT(_xlfn.CONCAT($CI$1,MATCH(D360,$CH$7:$CH$100,0)+6)):INDIRECT(_xlfn.CONCAT($CI$1,MATCH(D360,$CH$7:$CH$100,0)+6+SUM(IF((D360=$CH$7:$CH$59)=TRUE,1,0))-1))*$R$3)),3)=1,1,0)),W360-INDIRECT(_xlfn.CONCAT($CI$1,MATCH(D360,$CH$7:$CH$100,0)+6)):INDIRECT(_xlfn.CONCAT($CI$1,MATCH(D360,$CH$7:$CH$100,0)+6+SUM(IF((D360=$CH$7:$CH$59)=TRUE,1,0))-1))*$R$3))/($S$3*$Q360),1,-1,TRUE)),1),"")</f>
        <v/>
      </c>
      <c r="AB360" s="65"/>
      <c r="AC360" s="65"/>
      <c r="AD360" s="65"/>
      <c r="AE360" s="65"/>
      <c r="AF360" s="65"/>
      <c r="AG360" s="65"/>
      <c r="AH360" s="65"/>
      <c r="AI360" s="6"/>
      <c r="AJ360" s="28" t="str">
        <f t="shared" ca="1" si="125"/>
        <v/>
      </c>
      <c r="AK360" s="29" t="str">
        <f t="shared" si="126"/>
        <v/>
      </c>
      <c r="AL360" s="29" t="str">
        <f t="shared" si="127"/>
        <v/>
      </c>
      <c r="AM360" s="29" t="str">
        <f t="shared" si="128"/>
        <v/>
      </c>
      <c r="AN360" s="112" t="str">
        <f t="shared" si="129"/>
        <v/>
      </c>
      <c r="AO360" s="28" t="str">
        <f t="shared" ca="1" si="116"/>
        <v/>
      </c>
      <c r="AP360" s="29" t="str">
        <f t="shared" si="117"/>
        <v/>
      </c>
      <c r="AQ360" s="29" t="str">
        <f t="shared" si="118"/>
        <v/>
      </c>
      <c r="AR360" s="29" t="str">
        <f t="shared" si="119"/>
        <v/>
      </c>
      <c r="AS360" s="30" t="str">
        <f t="shared" si="120"/>
        <v/>
      </c>
      <c r="AT360" s="6"/>
      <c r="AU360" s="20"/>
      <c r="AV360" s="20"/>
      <c r="AW360" s="44">
        <f t="shared" si="130"/>
        <v>12</v>
      </c>
      <c r="AX360" s="35" t="e">
        <f t="shared" si="131"/>
        <v>#N/A</v>
      </c>
      <c r="AY360" s="35" t="e" cm="1">
        <f t="array" ref="AY360">_xlfn.XMATCH(1,IF(IF((AU360=$DP$24:$EO$24)=TRUE,1,0)+IF((AV360=$DP$25:$EO$25)=TRUE,1,0)=2,1,0))</f>
        <v>#N/A</v>
      </c>
      <c r="AZ360" s="35" t="str" cm="1">
        <f t="array" aca="1" ref="AZ360:BD360" ca="1">AJ360:AN360</f>
        <v/>
      </c>
      <c r="BA360" s="35" t="str">
        <f ca="1"/>
        <v/>
      </c>
      <c r="BB360" s="35" t="str">
        <f ca="1"/>
        <v/>
      </c>
      <c r="BC360" s="35" t="str">
        <f ca="1"/>
        <v/>
      </c>
      <c r="BD360" s="35" t="str">
        <f ca="1"/>
        <v/>
      </c>
      <c r="BE360" s="35">
        <f t="shared" si="132"/>
        <v>0</v>
      </c>
      <c r="BF360" s="35" t="e" cm="1">
        <f t="array" ref="BF360">IF(AND(BE360=1,AX360&lt;&gt;1),VLOOKUP(E360,변환표준점수!$H$8:$O$60,_xlfn.XMATCH('표점 계산기'!$AU360,변환표준점수!$I$6:$O$6)+1,FALSE),IF(AND($E360=0,$DW$4=1),INDEX($CQ$7:$CQ$73,SUM(IF(AO360=$CY$7:$CY$59,ROW($A$1:$A$50),0))),IF(AND($E360&lt;&gt;0,$DW$4&lt;&gt;1),INDEX($CM$7:$CM$73,SUM(IF(AO360=$CU$7:$CU$59,ROW($A$1:$A$50),0))),AO360:AS360)))</f>
        <v>#N/A</v>
      </c>
      <c r="BG360" s="35"/>
      <c r="BH360" s="35"/>
      <c r="BI360" s="35"/>
      <c r="BJ360" s="35"/>
      <c r="BK360" s="35" t="e">
        <f>VLOOKUP(G360,변환표준점수!$X$8:$AM$16,_xlfn.XMATCH(AU360,변환표준점수!$Y$5:$AM$5)+IF(OR(AW360=6,AW360=7,AW360=10,AW360=11),IF(AX360=1,0,1),0)+1,FALSE)</f>
        <v>#N/A</v>
      </c>
      <c r="BL360" s="35" t="e">
        <f>VLOOKUP(H360,변환표준점수!$AO$8:$BE$16,_xlfn.XMATCH(AU360,변환표준점수!$AP$5:$BE$5)+IF(OR(AW360=3,AW360=6,AW360=8,AW360=9,AW360=10),IF(AX360=1,0,1),0)+1,FALSE)</f>
        <v>#N/A</v>
      </c>
      <c r="BM360" s="35" t="e">
        <f>IF(I360=0,VLOOKUP(K360,변환표준점수!$BU$8:$CF$62,'표점 계산기'!$AW360+1,FALSE),VLOOKUP(I360,변환표준점수!$BH$8:$BS$62,'표점 계산기'!$AW360+1,FALSE))</f>
        <v>#N/A</v>
      </c>
      <c r="BN360" s="35" t="e">
        <f>IF(J360=0,VLOOKUP(L360,변환표준점수!$BU$8:$CF$62,'표점 계산기'!$AW360+1,FALSE),VLOOKUP(J360,변환표준점수!$BH$8:$BS$62,'표점 계산기'!$AW360+1,FALSE))</f>
        <v>#N/A</v>
      </c>
      <c r="BO360" s="35" cm="1">
        <f t="array" ref="BO360">IF(M360=0,0,IF(OR(AW360=3,AW360=4),0,IF(AW360=1,INDEX($DI$7:$DI$15,SUM(IF(M360&lt;$DH$7:$DH$15=TRUE,1,0))+1),VLOOKUP(M360,변환표준점수!$BH$8:$BS$62,'표점 계산기'!AW360+1,FALSE))))</f>
        <v>0</v>
      </c>
      <c r="BP360" s="35" t="e" cm="1">
        <f t="array" ref="BP360">INDEX($DP$24:$EO$31,COLUMN(C355),$AY360)</f>
        <v>#N/A</v>
      </c>
      <c r="BQ360" s="35" t="e" cm="1">
        <f t="array" ref="BQ360">INDEX($DP$24:$EO$31,COLUMN(D355),$AY360)</f>
        <v>#N/A</v>
      </c>
      <c r="BR360" s="35" t="e" cm="1">
        <f t="array" ref="BR360">INDEX($DP$24:$EO$31,COLUMN(E355),$AY360)</f>
        <v>#N/A</v>
      </c>
      <c r="BS360" s="35" t="e" cm="1">
        <f t="array" ref="BS360">INDEX($DP$24:$EO$31,COLUMN(F355),$AY360)</f>
        <v>#N/A</v>
      </c>
      <c r="BT360" s="35" t="e" cm="1">
        <f t="array" ref="BT360">INDEX($DP$24:$EO$31,COLUMN(G355),$AY360)</f>
        <v>#N/A</v>
      </c>
      <c r="BU360" s="35" t="e" cm="1">
        <f t="array" ref="BU360">INDEX($DP$24:$EO$31,COLUMN(H355),$AY360)</f>
        <v>#N/A</v>
      </c>
      <c r="BV360" s="59" t="str" cm="1">
        <f t="array" aca="1" ref="BV360:BZ360" ca="1">IFERROR(ROUND(IF(IFERROR(BF360:BJ360/BF360:BJ360,0)=1,(IFERROR(AZ360:BD360*BP360,0)+IFERROR(BF360:BJ360*BQ360,0)+(SUM(BM360:BO360)-MIN(BM360:BO360))*BR360+BK360*BS360+BL360*BT360)*BU360+BK360*(1-BS360)+BL360*(1-BT360)+IF(AW360=1,BO360,0),""),2),"")</f>
        <v/>
      </c>
      <c r="BW360" s="48" t="str">
        <f ca="1"/>
        <v/>
      </c>
      <c r="BX360" s="48" t="str">
        <f ca="1"/>
        <v/>
      </c>
      <c r="BY360" s="48" t="str">
        <f ca="1"/>
        <v/>
      </c>
      <c r="BZ360" s="60" t="str">
        <f ca="1"/>
        <v/>
      </c>
      <c r="CA360" s="6"/>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6"/>
      <c r="DV360" s="6"/>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row>
    <row r="361" spans="1:162" x14ac:dyDescent="0.3">
      <c r="A361" s="5"/>
      <c r="B361" s="17" t="str">
        <f t="shared" si="114"/>
        <v/>
      </c>
      <c r="C361" s="23"/>
      <c r="D361" s="23"/>
      <c r="E361" s="23"/>
      <c r="F361" s="23"/>
      <c r="G361" s="23"/>
      <c r="H361" s="24"/>
      <c r="I361" s="24"/>
      <c r="J361" s="24"/>
      <c r="K361" s="24"/>
      <c r="L361" s="24"/>
      <c r="M361" s="24"/>
      <c r="N361" s="23"/>
      <c r="O361" s="24"/>
      <c r="P361" s="6"/>
      <c r="Q361" s="65">
        <f t="shared" si="115"/>
        <v>1</v>
      </c>
      <c r="R361" s="6" t="e">
        <f t="shared" si="121"/>
        <v>#N/A</v>
      </c>
      <c r="S361" s="6" t="e">
        <f t="shared" si="122"/>
        <v>#N/A</v>
      </c>
      <c r="T361" s="6" t="e">
        <f t="shared" si="123"/>
        <v>#N/A</v>
      </c>
      <c r="U361" s="6" t="e">
        <f t="shared" si="124"/>
        <v>#N/A</v>
      </c>
      <c r="V361" s="8" cm="1">
        <f t="array" ref="V361">IF(M361=0,0,IF(OR($DV$4=3,$DV$4=4),0,IF($DV$4=1,INDEX($DI$7:$DI$15,SUM(IF(M361&lt;$DH$7:$DH$15=TRUE,1,0))+1),VLOOKUP(M361,$DK$7:$DL$107,2,FALSE))))</f>
        <v>0</v>
      </c>
      <c r="W361" s="6" t="e">
        <f t="shared" si="113"/>
        <v>#N/A</v>
      </c>
      <c r="X361" s="65" cm="1">
        <f t="array" aca="1" ref="X361" ca="1">SUM(IF((IF(E361=0,INDIRECT(_xlfn.CONCAT($CQ$1,MATCH(F361,$CP$7:$CP$100,0)+6)):INDIRECT(_xlfn.CONCAT($CQ$1,MATCH(F361,$CP$7:$CP$100,0)+6+SUM(IF((F361=$CP$7:$CP$59)=TRUE,1,0))-1)),INDIRECT(_xlfn.CONCAT($CM$1,MATCH(E361,$CL$7:$CL$100,0)+6)):INDIRECT(_xlfn.CONCAT($CM$1,MATCH(E361,$CL$7:$CL$100,0)+6+SUM(IF((E361=$CL$7:$CL$59)=TRUE,1,0))-1)))*$S$3*$Q361)=0,0,1))</f>
        <v>2</v>
      </c>
      <c r="Y361" s="65" t="e" cm="1">
        <f t="array" aca="1" ref="Y361" ca="1">SUM(IF((TRANSPOSE(MMULT(MMULT(_xlfn.MUNIT(X361),IF(ROUND(MMULT(IF(E361=0,INDIRECT(_xlfn.CONCAT($CQ$1,MATCH(F361,$CP$7:$CP$100,0)+6)):INDIRECT(_xlfn.CONCAT($CQ$1,MATCH(F361,$CP$7:$CP$100,0)+6+SUM(IF((F361=$CP$7:$CP$59)=TRUE,1,0))-1)),INDIRECT(_xlfn.CONCAT($CM$1,MATCH(E361,$CL$7:$CL$100,0)+6)):INDIRECT(_xlfn.CONCAT($CM$1,MATCH(E361,$CL$7:$CL$100,0)+6+SUM(IF((E361=$CL$7:$CL$59)=TRUE,1,0))-1)))*$S$3*$Q361,1/TRANSPOSE(W361-INDIRECT(_xlfn.CONCAT($CI$1,MATCH(D361,$CH$7:$CH$100,0)+6)):INDIRECT(_xlfn.CONCAT($CI$1,MATCH(D361,$CH$7:$CH$100,0)+6+SUM(IF((D361=$CH$7:$CH$59)=TRUE,1,0))-1))*$R$3)),1)=1,1,0)),W361-INDIRECT(_xlfn.CONCAT($CI$1,MATCH(D361,$CH$7:$CH$100,0)+6)):INDIRECT(_xlfn.CONCAT($CI$1,MATCH(D361,$CH$7:$CH$100,0)+6+SUM(IF((D361=$CH$7:$CH$59)=TRUE,1,0))-1))*$R$3)))=0,0,1))</f>
        <v>#N/A</v>
      </c>
      <c r="Z361" s="65"/>
      <c r="AA361" s="65" t="str" cm="1">
        <f t="array" aca="1" ref="AA361" ca="1">IFERROR(ROUND(IF(_xlfn._xlws.SORT(TRANSPOSE(MMULT(MMULT(_xlfn.MUNIT(X361),IF(ROUND(MMULT(IF(E361=0,IF($DW$4=1,INDIRECT(_xlfn.CONCAT($CY$1,MATCH(F361,$CX$7:$CX$100,0)+6)):INDIRECT(_xlfn.CONCAT($CY$1,MATCH(F361,$CX$7:$CX$100,0)+6+SUM(IF((F361=$CX$7:$CX$59)=TRUE,1,0))-1)),INDIRECT(_xlfn.CONCAT($CQ$1,MATCH(F361,$CP$7:$CP$100,0)+6)):INDIRECT(_xlfn.CONCAT($CQ$1,MATCH(F361,$CP$7:$CP$100,0)+6+SUM(IF((F361=$CP$7:$CP$59)=TRUE,1,0))-1))),IF(OR($DW$4=2,$DW$4=3),INDIRECT(_xlfn.CONCAT($CU$1,MATCH(E361,$CT$7:$CT$100,0)+6)):INDIRECT(_xlfn.CONCAT($CU$1,MATCH(E361,$CT$7:$CT$100,0)+6+SUM(IF((E361=$CT$7:$CT$59)=TRUE,1,0))-1)),INDIRECT(_xlfn.CONCAT($CM$1,MATCH(E361,$CL$7:$CL$100,0)+6)):INDIRECT(_xlfn.CONCAT($CM$1,MATCH(E361,$CL$7:$CL$100,0)+6+SUM(IF((E361=$CL$7:$CL$59)=TRUE,1,0))-1))))*$S$3*IF(AND($DV$4=4,F361=0),1.1,1),1/TRANSPOSE(W361-INDIRECT(_xlfn.CONCAT($CI$1,MATCH(D361,$CH$7:$CH$100,0)+6)):INDIRECT(_xlfn.CONCAT($CI$1,MATCH(D361,$CH$7:$CH$100,0)+6+SUM(IF((D361=$CH$7:$CH$59)=TRUE,1,0))-1))*$R$3)),3)=1,1,0)),W361-INDIRECT(_xlfn.CONCAT($CI$1,MATCH(D361,$CH$7:$CH$100,0)+6)):INDIRECT(_xlfn.CONCAT($CI$1,MATCH(D361,$CH$7:$CH$100,0)+6+SUM(IF((D361=$CH$7:$CH$59)=TRUE,1,0))-1))*$R$3))/($S$3*$Q361),1,-1,TRUE)=0,"",_xlfn._xlws.SORT(TRANSPOSE(MMULT(MMULT(_xlfn.MUNIT(X361),IF(ROUND(MMULT(IF(E361=0,IF($DW$4=1,INDIRECT(_xlfn.CONCAT($CY$1,MATCH(F361,$CX$7:$CX$100,0)+6)):INDIRECT(_xlfn.CONCAT($CY$1,MATCH(F361,$CX$7:$CX$100,0)+6+SUM(IF((F361=$CX$7:$CX$59)=TRUE,1,0))-1)),INDIRECT(_xlfn.CONCAT($CQ$1,MATCH(F361,$CP$7:$CP$100,0)+6)):INDIRECT(_xlfn.CONCAT($CQ$1,MATCH(F361,$CP$7:$CP$100,0)+6+SUM(IF((F361=$CP$7:$CP$59)=TRUE,1,0))-1))),IF(OR($DW$4=2,$DW$4=3),INDIRECT(_xlfn.CONCAT($CU$1,MATCH(E361,$CT$7:$CT$100,0)+6)):INDIRECT(_xlfn.CONCAT($CU$1,MATCH(E361,$CT$7:$CT$100,0)+6+SUM(IF((E361=$CT$7:$CT$59)=TRUE,1,0))-1)),INDIRECT(_xlfn.CONCAT($CM$1,MATCH(E361,$CL$7:$CL$100,0)+6)):INDIRECT(_xlfn.CONCAT($CM$1,MATCH(E361,$CL$7:$CL$100,0)+6+SUM(IF((E361=$CL$7:$CL$59)=TRUE,1,0))-1))))*$S$3*IF(AND($DV$4=4,F361=0),1.1,1),1/TRANSPOSE(W361-INDIRECT(_xlfn.CONCAT($CI$1,MATCH(D361,$CH$7:$CH$100,0)+6)):INDIRECT(_xlfn.CONCAT($CI$1,MATCH(D361,$CH$7:$CH$100,0)+6+SUM(IF((D361=$CH$7:$CH$59)=TRUE,1,0))-1))*$R$3)),3)=1,1,0)),W361-INDIRECT(_xlfn.CONCAT($CI$1,MATCH(D361,$CH$7:$CH$100,0)+6)):INDIRECT(_xlfn.CONCAT($CI$1,MATCH(D361,$CH$7:$CH$100,0)+6+SUM(IF((D361=$CH$7:$CH$59)=TRUE,1,0))-1))*$R$3))/($S$3*$Q361),1,-1,TRUE)),1),"")</f>
        <v/>
      </c>
      <c r="AB361" s="65"/>
      <c r="AC361" s="65"/>
      <c r="AD361" s="65"/>
      <c r="AE361" s="65"/>
      <c r="AF361" s="65"/>
      <c r="AG361" s="65"/>
      <c r="AH361" s="65"/>
      <c r="AI361" s="6"/>
      <c r="AJ361" s="28" t="str">
        <f t="shared" ca="1" si="125"/>
        <v/>
      </c>
      <c r="AK361" s="29" t="str">
        <f t="shared" si="126"/>
        <v/>
      </c>
      <c r="AL361" s="29" t="str">
        <f t="shared" si="127"/>
        <v/>
      </c>
      <c r="AM361" s="29" t="str">
        <f t="shared" si="128"/>
        <v/>
      </c>
      <c r="AN361" s="112" t="str">
        <f t="shared" si="129"/>
        <v/>
      </c>
      <c r="AO361" s="28" t="str">
        <f t="shared" ca="1" si="116"/>
        <v/>
      </c>
      <c r="AP361" s="29" t="str">
        <f t="shared" si="117"/>
        <v/>
      </c>
      <c r="AQ361" s="29" t="str">
        <f t="shared" si="118"/>
        <v/>
      </c>
      <c r="AR361" s="29" t="str">
        <f t="shared" si="119"/>
        <v/>
      </c>
      <c r="AS361" s="30" t="str">
        <f t="shared" si="120"/>
        <v/>
      </c>
      <c r="AT361" s="6"/>
      <c r="AU361" s="20"/>
      <c r="AV361" s="20"/>
      <c r="AW361" s="44">
        <f t="shared" si="130"/>
        <v>12</v>
      </c>
      <c r="AX361" s="35" t="e">
        <f t="shared" si="131"/>
        <v>#N/A</v>
      </c>
      <c r="AY361" s="35" t="e" cm="1">
        <f t="array" ref="AY361">_xlfn.XMATCH(1,IF(IF((AU361=$DP$24:$EO$24)=TRUE,1,0)+IF((AV361=$DP$25:$EO$25)=TRUE,1,0)=2,1,0))</f>
        <v>#N/A</v>
      </c>
      <c r="AZ361" s="35" t="str" cm="1">
        <f t="array" aca="1" ref="AZ361:BD361" ca="1">AJ361:AN361</f>
        <v/>
      </c>
      <c r="BA361" s="35" t="str">
        <f ca="1"/>
        <v/>
      </c>
      <c r="BB361" s="35" t="str">
        <f ca="1"/>
        <v/>
      </c>
      <c r="BC361" s="35" t="str">
        <f ca="1"/>
        <v/>
      </c>
      <c r="BD361" s="35" t="str">
        <f ca="1"/>
        <v/>
      </c>
      <c r="BE361" s="35">
        <f t="shared" si="132"/>
        <v>0</v>
      </c>
      <c r="BF361" s="35" t="e" cm="1">
        <f t="array" ref="BF361">IF(AND(BE361=1,AX361&lt;&gt;1),VLOOKUP(E361,변환표준점수!$H$8:$O$60,_xlfn.XMATCH('표점 계산기'!$AU361,변환표준점수!$I$6:$O$6)+1,FALSE),IF(AND($E361=0,$DW$4=1),INDEX($CQ$7:$CQ$73,SUM(IF(AO361=$CY$7:$CY$59,ROW($A$1:$A$50),0))),IF(AND($E361&lt;&gt;0,$DW$4&lt;&gt;1),INDEX($CM$7:$CM$73,SUM(IF(AO361=$CU$7:$CU$59,ROW($A$1:$A$50),0))),AO361:AS361)))</f>
        <v>#N/A</v>
      </c>
      <c r="BG361" s="35"/>
      <c r="BH361" s="35"/>
      <c r="BI361" s="35"/>
      <c r="BJ361" s="35"/>
      <c r="BK361" s="35" t="e">
        <f>VLOOKUP(G361,변환표준점수!$X$8:$AM$16,_xlfn.XMATCH(AU361,변환표준점수!$Y$5:$AM$5)+IF(OR(AW361=6,AW361=7,AW361=10,AW361=11),IF(AX361=1,0,1),0)+1,FALSE)</f>
        <v>#N/A</v>
      </c>
      <c r="BL361" s="35" t="e">
        <f>VLOOKUP(H361,변환표준점수!$AO$8:$BE$16,_xlfn.XMATCH(AU361,변환표준점수!$AP$5:$BE$5)+IF(OR(AW361=3,AW361=6,AW361=8,AW361=9,AW361=10),IF(AX361=1,0,1),0)+1,FALSE)</f>
        <v>#N/A</v>
      </c>
      <c r="BM361" s="35" t="e">
        <f>IF(I361=0,VLOOKUP(K361,변환표준점수!$BU$8:$CF$62,'표점 계산기'!$AW361+1,FALSE),VLOOKUP(I361,변환표준점수!$BH$8:$BS$62,'표점 계산기'!$AW361+1,FALSE))</f>
        <v>#N/A</v>
      </c>
      <c r="BN361" s="35" t="e">
        <f>IF(J361=0,VLOOKUP(L361,변환표준점수!$BU$8:$CF$62,'표점 계산기'!$AW361+1,FALSE),VLOOKUP(J361,변환표준점수!$BH$8:$BS$62,'표점 계산기'!$AW361+1,FALSE))</f>
        <v>#N/A</v>
      </c>
      <c r="BO361" s="35" cm="1">
        <f t="array" ref="BO361">IF(M361=0,0,IF(OR(AW361=3,AW361=4),0,IF(AW361=1,INDEX($DI$7:$DI$15,SUM(IF(M361&lt;$DH$7:$DH$15=TRUE,1,0))+1),VLOOKUP(M361,변환표준점수!$BH$8:$BS$62,'표점 계산기'!AW361+1,FALSE))))</f>
        <v>0</v>
      </c>
      <c r="BP361" s="35" t="e" cm="1">
        <f t="array" ref="BP361">INDEX($DP$24:$EO$31,COLUMN(C356),$AY361)</f>
        <v>#N/A</v>
      </c>
      <c r="BQ361" s="35" t="e" cm="1">
        <f t="array" ref="BQ361">INDEX($DP$24:$EO$31,COLUMN(D356),$AY361)</f>
        <v>#N/A</v>
      </c>
      <c r="BR361" s="35" t="e" cm="1">
        <f t="array" ref="BR361">INDEX($DP$24:$EO$31,COLUMN(E356),$AY361)</f>
        <v>#N/A</v>
      </c>
      <c r="BS361" s="35" t="e" cm="1">
        <f t="array" ref="BS361">INDEX($DP$24:$EO$31,COLUMN(F356),$AY361)</f>
        <v>#N/A</v>
      </c>
      <c r="BT361" s="35" t="e" cm="1">
        <f t="array" ref="BT361">INDEX($DP$24:$EO$31,COLUMN(G356),$AY361)</f>
        <v>#N/A</v>
      </c>
      <c r="BU361" s="35" t="e" cm="1">
        <f t="array" ref="BU361">INDEX($DP$24:$EO$31,COLUMN(H356),$AY361)</f>
        <v>#N/A</v>
      </c>
      <c r="BV361" s="59" t="str" cm="1">
        <f t="array" aca="1" ref="BV361:BZ361" ca="1">IFERROR(ROUND(IF(IFERROR(BF361:BJ361/BF361:BJ361,0)=1,(IFERROR(AZ361:BD361*BP361,0)+IFERROR(BF361:BJ361*BQ361,0)+(SUM(BM361:BO361)-MIN(BM361:BO361))*BR361+BK361*BS361+BL361*BT361)*BU361+BK361*(1-BS361)+BL361*(1-BT361)+IF(AW361=1,BO361,0),""),2),"")</f>
        <v/>
      </c>
      <c r="BW361" s="48" t="str">
        <f ca="1"/>
        <v/>
      </c>
      <c r="BX361" s="48" t="str">
        <f ca="1"/>
        <v/>
      </c>
      <c r="BY361" s="48" t="str">
        <f ca="1"/>
        <v/>
      </c>
      <c r="BZ361" s="60" t="str">
        <f ca="1"/>
        <v/>
      </c>
      <c r="CA361" s="6"/>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6"/>
      <c r="DV361" s="6"/>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row>
    <row r="362" spans="1:162" x14ac:dyDescent="0.3">
      <c r="A362" s="5"/>
      <c r="B362" s="17" t="str">
        <f t="shared" si="114"/>
        <v/>
      </c>
      <c r="C362" s="23"/>
      <c r="D362" s="23"/>
      <c r="E362" s="23"/>
      <c r="F362" s="23"/>
      <c r="G362" s="23"/>
      <c r="H362" s="24"/>
      <c r="I362" s="24"/>
      <c r="J362" s="24"/>
      <c r="K362" s="24"/>
      <c r="L362" s="24"/>
      <c r="M362" s="24"/>
      <c r="N362" s="23"/>
      <c r="O362" s="24"/>
      <c r="P362" s="6"/>
      <c r="Q362" s="65">
        <f t="shared" si="115"/>
        <v>1</v>
      </c>
      <c r="R362" s="6" t="e">
        <f t="shared" si="121"/>
        <v>#N/A</v>
      </c>
      <c r="S362" s="6" t="e">
        <f t="shared" si="122"/>
        <v>#N/A</v>
      </c>
      <c r="T362" s="6" t="e">
        <f t="shared" si="123"/>
        <v>#N/A</v>
      </c>
      <c r="U362" s="6" t="e">
        <f t="shared" si="124"/>
        <v>#N/A</v>
      </c>
      <c r="V362" s="8" cm="1">
        <f t="array" ref="V362">IF(M362=0,0,IF(OR($DV$4=3,$DV$4=4),0,IF($DV$4=1,INDEX($DI$7:$DI$15,SUM(IF(M362&lt;$DH$7:$DH$15=TRUE,1,0))+1),VLOOKUP(M362,$DK$7:$DL$107,2,FALSE))))</f>
        <v>0</v>
      </c>
      <c r="W362" s="6" t="e">
        <f t="shared" si="113"/>
        <v>#N/A</v>
      </c>
      <c r="X362" s="65" cm="1">
        <f t="array" aca="1" ref="X362" ca="1">SUM(IF((IF(E362=0,INDIRECT(_xlfn.CONCAT($CQ$1,MATCH(F362,$CP$7:$CP$100,0)+6)):INDIRECT(_xlfn.CONCAT($CQ$1,MATCH(F362,$CP$7:$CP$100,0)+6+SUM(IF((F362=$CP$7:$CP$59)=TRUE,1,0))-1)),INDIRECT(_xlfn.CONCAT($CM$1,MATCH(E362,$CL$7:$CL$100,0)+6)):INDIRECT(_xlfn.CONCAT($CM$1,MATCH(E362,$CL$7:$CL$100,0)+6+SUM(IF((E362=$CL$7:$CL$59)=TRUE,1,0))-1)))*$S$3*$Q362)=0,0,1))</f>
        <v>2</v>
      </c>
      <c r="Y362" s="65" t="e" cm="1">
        <f t="array" aca="1" ref="Y362" ca="1">SUM(IF((TRANSPOSE(MMULT(MMULT(_xlfn.MUNIT(X362),IF(ROUND(MMULT(IF(E362=0,INDIRECT(_xlfn.CONCAT($CQ$1,MATCH(F362,$CP$7:$CP$100,0)+6)):INDIRECT(_xlfn.CONCAT($CQ$1,MATCH(F362,$CP$7:$CP$100,0)+6+SUM(IF((F362=$CP$7:$CP$59)=TRUE,1,0))-1)),INDIRECT(_xlfn.CONCAT($CM$1,MATCH(E362,$CL$7:$CL$100,0)+6)):INDIRECT(_xlfn.CONCAT($CM$1,MATCH(E362,$CL$7:$CL$100,0)+6+SUM(IF((E362=$CL$7:$CL$59)=TRUE,1,0))-1)))*$S$3*$Q362,1/TRANSPOSE(W362-INDIRECT(_xlfn.CONCAT($CI$1,MATCH(D362,$CH$7:$CH$100,0)+6)):INDIRECT(_xlfn.CONCAT($CI$1,MATCH(D362,$CH$7:$CH$100,0)+6+SUM(IF((D362=$CH$7:$CH$59)=TRUE,1,0))-1))*$R$3)),1)=1,1,0)),W362-INDIRECT(_xlfn.CONCAT($CI$1,MATCH(D362,$CH$7:$CH$100,0)+6)):INDIRECT(_xlfn.CONCAT($CI$1,MATCH(D362,$CH$7:$CH$100,0)+6+SUM(IF((D362=$CH$7:$CH$59)=TRUE,1,0))-1))*$R$3)))=0,0,1))</f>
        <v>#N/A</v>
      </c>
      <c r="Z362" s="65"/>
      <c r="AA362" s="65" t="str" cm="1">
        <f t="array" aca="1" ref="AA362" ca="1">IFERROR(ROUND(IF(_xlfn._xlws.SORT(TRANSPOSE(MMULT(MMULT(_xlfn.MUNIT(X362),IF(ROUND(MMULT(IF(E362=0,IF($DW$4=1,INDIRECT(_xlfn.CONCAT($CY$1,MATCH(F362,$CX$7:$CX$100,0)+6)):INDIRECT(_xlfn.CONCAT($CY$1,MATCH(F362,$CX$7:$CX$100,0)+6+SUM(IF((F362=$CX$7:$CX$59)=TRUE,1,0))-1)),INDIRECT(_xlfn.CONCAT($CQ$1,MATCH(F362,$CP$7:$CP$100,0)+6)):INDIRECT(_xlfn.CONCAT($CQ$1,MATCH(F362,$CP$7:$CP$100,0)+6+SUM(IF((F362=$CP$7:$CP$59)=TRUE,1,0))-1))),IF(OR($DW$4=2,$DW$4=3),INDIRECT(_xlfn.CONCAT($CU$1,MATCH(E362,$CT$7:$CT$100,0)+6)):INDIRECT(_xlfn.CONCAT($CU$1,MATCH(E362,$CT$7:$CT$100,0)+6+SUM(IF((E362=$CT$7:$CT$59)=TRUE,1,0))-1)),INDIRECT(_xlfn.CONCAT($CM$1,MATCH(E362,$CL$7:$CL$100,0)+6)):INDIRECT(_xlfn.CONCAT($CM$1,MATCH(E362,$CL$7:$CL$100,0)+6+SUM(IF((E362=$CL$7:$CL$59)=TRUE,1,0))-1))))*$S$3*IF(AND($DV$4=4,F362=0),1.1,1),1/TRANSPOSE(W362-INDIRECT(_xlfn.CONCAT($CI$1,MATCH(D362,$CH$7:$CH$100,0)+6)):INDIRECT(_xlfn.CONCAT($CI$1,MATCH(D362,$CH$7:$CH$100,0)+6+SUM(IF((D362=$CH$7:$CH$59)=TRUE,1,0))-1))*$R$3)),3)=1,1,0)),W362-INDIRECT(_xlfn.CONCAT($CI$1,MATCH(D362,$CH$7:$CH$100,0)+6)):INDIRECT(_xlfn.CONCAT($CI$1,MATCH(D362,$CH$7:$CH$100,0)+6+SUM(IF((D362=$CH$7:$CH$59)=TRUE,1,0))-1))*$R$3))/($S$3*$Q362),1,-1,TRUE)=0,"",_xlfn._xlws.SORT(TRANSPOSE(MMULT(MMULT(_xlfn.MUNIT(X362),IF(ROUND(MMULT(IF(E362=0,IF($DW$4=1,INDIRECT(_xlfn.CONCAT($CY$1,MATCH(F362,$CX$7:$CX$100,0)+6)):INDIRECT(_xlfn.CONCAT($CY$1,MATCH(F362,$CX$7:$CX$100,0)+6+SUM(IF((F362=$CX$7:$CX$59)=TRUE,1,0))-1)),INDIRECT(_xlfn.CONCAT($CQ$1,MATCH(F362,$CP$7:$CP$100,0)+6)):INDIRECT(_xlfn.CONCAT($CQ$1,MATCH(F362,$CP$7:$CP$100,0)+6+SUM(IF((F362=$CP$7:$CP$59)=TRUE,1,0))-1))),IF(OR($DW$4=2,$DW$4=3),INDIRECT(_xlfn.CONCAT($CU$1,MATCH(E362,$CT$7:$CT$100,0)+6)):INDIRECT(_xlfn.CONCAT($CU$1,MATCH(E362,$CT$7:$CT$100,0)+6+SUM(IF((E362=$CT$7:$CT$59)=TRUE,1,0))-1)),INDIRECT(_xlfn.CONCAT($CM$1,MATCH(E362,$CL$7:$CL$100,0)+6)):INDIRECT(_xlfn.CONCAT($CM$1,MATCH(E362,$CL$7:$CL$100,0)+6+SUM(IF((E362=$CL$7:$CL$59)=TRUE,1,0))-1))))*$S$3*IF(AND($DV$4=4,F362=0),1.1,1),1/TRANSPOSE(W362-INDIRECT(_xlfn.CONCAT($CI$1,MATCH(D362,$CH$7:$CH$100,0)+6)):INDIRECT(_xlfn.CONCAT($CI$1,MATCH(D362,$CH$7:$CH$100,0)+6+SUM(IF((D362=$CH$7:$CH$59)=TRUE,1,0))-1))*$R$3)),3)=1,1,0)),W362-INDIRECT(_xlfn.CONCAT($CI$1,MATCH(D362,$CH$7:$CH$100,0)+6)):INDIRECT(_xlfn.CONCAT($CI$1,MATCH(D362,$CH$7:$CH$100,0)+6+SUM(IF((D362=$CH$7:$CH$59)=TRUE,1,0))-1))*$R$3))/($S$3*$Q362),1,-1,TRUE)),1),"")</f>
        <v/>
      </c>
      <c r="AB362" s="65"/>
      <c r="AC362" s="65"/>
      <c r="AD362" s="65"/>
      <c r="AE362" s="65"/>
      <c r="AF362" s="65"/>
      <c r="AG362" s="65"/>
      <c r="AH362" s="65"/>
      <c r="AI362" s="6"/>
      <c r="AJ362" s="28" t="str">
        <f t="shared" ca="1" si="125"/>
        <v/>
      </c>
      <c r="AK362" s="29" t="str">
        <f t="shared" si="126"/>
        <v/>
      </c>
      <c r="AL362" s="29" t="str">
        <f t="shared" si="127"/>
        <v/>
      </c>
      <c r="AM362" s="29" t="str">
        <f t="shared" si="128"/>
        <v/>
      </c>
      <c r="AN362" s="112" t="str">
        <f t="shared" si="129"/>
        <v/>
      </c>
      <c r="AO362" s="28" t="str">
        <f t="shared" ca="1" si="116"/>
        <v/>
      </c>
      <c r="AP362" s="29" t="str">
        <f t="shared" si="117"/>
        <v/>
      </c>
      <c r="AQ362" s="29" t="str">
        <f t="shared" si="118"/>
        <v/>
      </c>
      <c r="AR362" s="29" t="str">
        <f t="shared" si="119"/>
        <v/>
      </c>
      <c r="AS362" s="30" t="str">
        <f t="shared" si="120"/>
        <v/>
      </c>
      <c r="AT362" s="6"/>
      <c r="AU362" s="20"/>
      <c r="AV362" s="20"/>
      <c r="AW362" s="44">
        <f t="shared" si="130"/>
        <v>12</v>
      </c>
      <c r="AX362" s="35" t="e">
        <f t="shared" si="131"/>
        <v>#N/A</v>
      </c>
      <c r="AY362" s="35" t="e" cm="1">
        <f t="array" ref="AY362">_xlfn.XMATCH(1,IF(IF((AU362=$DP$24:$EO$24)=TRUE,1,0)+IF((AV362=$DP$25:$EO$25)=TRUE,1,0)=2,1,0))</f>
        <v>#N/A</v>
      </c>
      <c r="AZ362" s="35" t="str" cm="1">
        <f t="array" aca="1" ref="AZ362:BD362" ca="1">AJ362:AN362</f>
        <v/>
      </c>
      <c r="BA362" s="35" t="str">
        <f ca="1"/>
        <v/>
      </c>
      <c r="BB362" s="35" t="str">
        <f ca="1"/>
        <v/>
      </c>
      <c r="BC362" s="35" t="str">
        <f ca="1"/>
        <v/>
      </c>
      <c r="BD362" s="35" t="str">
        <f ca="1"/>
        <v/>
      </c>
      <c r="BE362" s="35">
        <f t="shared" si="132"/>
        <v>0</v>
      </c>
      <c r="BF362" s="35" t="e" cm="1">
        <f t="array" ref="BF362">IF(AND(BE362=1,AX362&lt;&gt;1),VLOOKUP(E362,변환표준점수!$H$8:$O$60,_xlfn.XMATCH('표점 계산기'!$AU362,변환표준점수!$I$6:$O$6)+1,FALSE),IF(AND($E362=0,$DW$4=1),INDEX($CQ$7:$CQ$73,SUM(IF(AO362=$CY$7:$CY$59,ROW($A$1:$A$50),0))),IF(AND($E362&lt;&gt;0,$DW$4&lt;&gt;1),INDEX($CM$7:$CM$73,SUM(IF(AO362=$CU$7:$CU$59,ROW($A$1:$A$50),0))),AO362:AS362)))</f>
        <v>#N/A</v>
      </c>
      <c r="BG362" s="35"/>
      <c r="BH362" s="35"/>
      <c r="BI362" s="35"/>
      <c r="BJ362" s="35"/>
      <c r="BK362" s="35" t="e">
        <f>VLOOKUP(G362,변환표준점수!$X$8:$AM$16,_xlfn.XMATCH(AU362,변환표준점수!$Y$5:$AM$5)+IF(OR(AW362=6,AW362=7,AW362=10,AW362=11),IF(AX362=1,0,1),0)+1,FALSE)</f>
        <v>#N/A</v>
      </c>
      <c r="BL362" s="35" t="e">
        <f>VLOOKUP(H362,변환표준점수!$AO$8:$BE$16,_xlfn.XMATCH(AU362,변환표준점수!$AP$5:$BE$5)+IF(OR(AW362=3,AW362=6,AW362=8,AW362=9,AW362=10),IF(AX362=1,0,1),0)+1,FALSE)</f>
        <v>#N/A</v>
      </c>
      <c r="BM362" s="35" t="e">
        <f>IF(I362=0,VLOOKUP(K362,변환표준점수!$BU$8:$CF$62,'표점 계산기'!$AW362+1,FALSE),VLOOKUP(I362,변환표준점수!$BH$8:$BS$62,'표점 계산기'!$AW362+1,FALSE))</f>
        <v>#N/A</v>
      </c>
      <c r="BN362" s="35" t="e">
        <f>IF(J362=0,VLOOKUP(L362,변환표준점수!$BU$8:$CF$62,'표점 계산기'!$AW362+1,FALSE),VLOOKUP(J362,변환표준점수!$BH$8:$BS$62,'표점 계산기'!$AW362+1,FALSE))</f>
        <v>#N/A</v>
      </c>
      <c r="BO362" s="35" cm="1">
        <f t="array" ref="BO362">IF(M362=0,0,IF(OR(AW362=3,AW362=4),0,IF(AW362=1,INDEX($DI$7:$DI$15,SUM(IF(M362&lt;$DH$7:$DH$15=TRUE,1,0))+1),VLOOKUP(M362,변환표준점수!$BH$8:$BS$62,'표점 계산기'!AW362+1,FALSE))))</f>
        <v>0</v>
      </c>
      <c r="BP362" s="35" t="e" cm="1">
        <f t="array" ref="BP362">INDEX($DP$24:$EO$31,COLUMN(C357),$AY362)</f>
        <v>#N/A</v>
      </c>
      <c r="BQ362" s="35" t="e" cm="1">
        <f t="array" ref="BQ362">INDEX($DP$24:$EO$31,COLUMN(D357),$AY362)</f>
        <v>#N/A</v>
      </c>
      <c r="BR362" s="35" t="e" cm="1">
        <f t="array" ref="BR362">INDEX($DP$24:$EO$31,COLUMN(E357),$AY362)</f>
        <v>#N/A</v>
      </c>
      <c r="BS362" s="35" t="e" cm="1">
        <f t="array" ref="BS362">INDEX($DP$24:$EO$31,COLUMN(F357),$AY362)</f>
        <v>#N/A</v>
      </c>
      <c r="BT362" s="35" t="e" cm="1">
        <f t="array" ref="BT362">INDEX($DP$24:$EO$31,COLUMN(G357),$AY362)</f>
        <v>#N/A</v>
      </c>
      <c r="BU362" s="35" t="e" cm="1">
        <f t="array" ref="BU362">INDEX($DP$24:$EO$31,COLUMN(H357),$AY362)</f>
        <v>#N/A</v>
      </c>
      <c r="BV362" s="59" t="str" cm="1">
        <f t="array" aca="1" ref="BV362:BZ362" ca="1">IFERROR(ROUND(IF(IFERROR(BF362:BJ362/BF362:BJ362,0)=1,(IFERROR(AZ362:BD362*BP362,0)+IFERROR(BF362:BJ362*BQ362,0)+(SUM(BM362:BO362)-MIN(BM362:BO362))*BR362+BK362*BS362+BL362*BT362)*BU362+BK362*(1-BS362)+BL362*(1-BT362)+IF(AW362=1,BO362,0),""),2),"")</f>
        <v/>
      </c>
      <c r="BW362" s="48" t="str">
        <f ca="1"/>
        <v/>
      </c>
      <c r="BX362" s="48" t="str">
        <f ca="1"/>
        <v/>
      </c>
      <c r="BY362" s="48" t="str">
        <f ca="1"/>
        <v/>
      </c>
      <c r="BZ362" s="60" t="str">
        <f ca="1"/>
        <v/>
      </c>
      <c r="CA362" s="6"/>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6"/>
      <c r="DV362" s="6"/>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row>
    <row r="363" spans="1:162" x14ac:dyDescent="0.3">
      <c r="A363" s="5"/>
      <c r="B363" s="17" t="str">
        <f t="shared" si="114"/>
        <v/>
      </c>
      <c r="C363" s="23"/>
      <c r="D363" s="23"/>
      <c r="E363" s="23"/>
      <c r="F363" s="23"/>
      <c r="G363" s="23"/>
      <c r="H363" s="24"/>
      <c r="I363" s="24"/>
      <c r="J363" s="24"/>
      <c r="K363" s="24"/>
      <c r="L363" s="24"/>
      <c r="M363" s="24"/>
      <c r="N363" s="23"/>
      <c r="O363" s="24"/>
      <c r="P363" s="6"/>
      <c r="Q363" s="65">
        <f t="shared" si="115"/>
        <v>1</v>
      </c>
      <c r="R363" s="6" t="e">
        <f t="shared" si="121"/>
        <v>#N/A</v>
      </c>
      <c r="S363" s="6" t="e">
        <f t="shared" si="122"/>
        <v>#N/A</v>
      </c>
      <c r="T363" s="6" t="e">
        <f t="shared" si="123"/>
        <v>#N/A</v>
      </c>
      <c r="U363" s="6" t="e">
        <f t="shared" si="124"/>
        <v>#N/A</v>
      </c>
      <c r="V363" s="8" cm="1">
        <f t="array" ref="V363">IF(M363=0,0,IF(OR($DV$4=3,$DV$4=4),0,IF($DV$4=1,INDEX($DI$7:$DI$15,SUM(IF(M363&lt;$DH$7:$DH$15=TRUE,1,0))+1),VLOOKUP(M363,$DK$7:$DL$107,2,FALSE))))</f>
        <v>0</v>
      </c>
      <c r="W363" s="6" t="e">
        <f t="shared" si="113"/>
        <v>#N/A</v>
      </c>
      <c r="X363" s="65" cm="1">
        <f t="array" aca="1" ref="X363" ca="1">SUM(IF((IF(E363=0,INDIRECT(_xlfn.CONCAT($CQ$1,MATCH(F363,$CP$7:$CP$100,0)+6)):INDIRECT(_xlfn.CONCAT($CQ$1,MATCH(F363,$CP$7:$CP$100,0)+6+SUM(IF((F363=$CP$7:$CP$59)=TRUE,1,0))-1)),INDIRECT(_xlfn.CONCAT($CM$1,MATCH(E363,$CL$7:$CL$100,0)+6)):INDIRECT(_xlfn.CONCAT($CM$1,MATCH(E363,$CL$7:$CL$100,0)+6+SUM(IF((E363=$CL$7:$CL$59)=TRUE,1,0))-1)))*$S$3*$Q363)=0,0,1))</f>
        <v>2</v>
      </c>
      <c r="Y363" s="65" t="e" cm="1">
        <f t="array" aca="1" ref="Y363" ca="1">SUM(IF((TRANSPOSE(MMULT(MMULT(_xlfn.MUNIT(X363),IF(ROUND(MMULT(IF(E363=0,INDIRECT(_xlfn.CONCAT($CQ$1,MATCH(F363,$CP$7:$CP$100,0)+6)):INDIRECT(_xlfn.CONCAT($CQ$1,MATCH(F363,$CP$7:$CP$100,0)+6+SUM(IF((F363=$CP$7:$CP$59)=TRUE,1,0))-1)),INDIRECT(_xlfn.CONCAT($CM$1,MATCH(E363,$CL$7:$CL$100,0)+6)):INDIRECT(_xlfn.CONCAT($CM$1,MATCH(E363,$CL$7:$CL$100,0)+6+SUM(IF((E363=$CL$7:$CL$59)=TRUE,1,0))-1)))*$S$3*$Q363,1/TRANSPOSE(W363-INDIRECT(_xlfn.CONCAT($CI$1,MATCH(D363,$CH$7:$CH$100,0)+6)):INDIRECT(_xlfn.CONCAT($CI$1,MATCH(D363,$CH$7:$CH$100,0)+6+SUM(IF((D363=$CH$7:$CH$59)=TRUE,1,0))-1))*$R$3)),1)=1,1,0)),W363-INDIRECT(_xlfn.CONCAT($CI$1,MATCH(D363,$CH$7:$CH$100,0)+6)):INDIRECT(_xlfn.CONCAT($CI$1,MATCH(D363,$CH$7:$CH$100,0)+6+SUM(IF((D363=$CH$7:$CH$59)=TRUE,1,0))-1))*$R$3)))=0,0,1))</f>
        <v>#N/A</v>
      </c>
      <c r="Z363" s="65"/>
      <c r="AA363" s="65" t="str" cm="1">
        <f t="array" aca="1" ref="AA363" ca="1">IFERROR(ROUND(IF(_xlfn._xlws.SORT(TRANSPOSE(MMULT(MMULT(_xlfn.MUNIT(X363),IF(ROUND(MMULT(IF(E363=0,IF($DW$4=1,INDIRECT(_xlfn.CONCAT($CY$1,MATCH(F363,$CX$7:$CX$100,0)+6)):INDIRECT(_xlfn.CONCAT($CY$1,MATCH(F363,$CX$7:$CX$100,0)+6+SUM(IF((F363=$CX$7:$CX$59)=TRUE,1,0))-1)),INDIRECT(_xlfn.CONCAT($CQ$1,MATCH(F363,$CP$7:$CP$100,0)+6)):INDIRECT(_xlfn.CONCAT($CQ$1,MATCH(F363,$CP$7:$CP$100,0)+6+SUM(IF((F363=$CP$7:$CP$59)=TRUE,1,0))-1))),IF(OR($DW$4=2,$DW$4=3),INDIRECT(_xlfn.CONCAT($CU$1,MATCH(E363,$CT$7:$CT$100,0)+6)):INDIRECT(_xlfn.CONCAT($CU$1,MATCH(E363,$CT$7:$CT$100,0)+6+SUM(IF((E363=$CT$7:$CT$59)=TRUE,1,0))-1)),INDIRECT(_xlfn.CONCAT($CM$1,MATCH(E363,$CL$7:$CL$100,0)+6)):INDIRECT(_xlfn.CONCAT($CM$1,MATCH(E363,$CL$7:$CL$100,0)+6+SUM(IF((E363=$CL$7:$CL$59)=TRUE,1,0))-1))))*$S$3*IF(AND($DV$4=4,F363=0),1.1,1),1/TRANSPOSE(W363-INDIRECT(_xlfn.CONCAT($CI$1,MATCH(D363,$CH$7:$CH$100,0)+6)):INDIRECT(_xlfn.CONCAT($CI$1,MATCH(D363,$CH$7:$CH$100,0)+6+SUM(IF((D363=$CH$7:$CH$59)=TRUE,1,0))-1))*$R$3)),3)=1,1,0)),W363-INDIRECT(_xlfn.CONCAT($CI$1,MATCH(D363,$CH$7:$CH$100,0)+6)):INDIRECT(_xlfn.CONCAT($CI$1,MATCH(D363,$CH$7:$CH$100,0)+6+SUM(IF((D363=$CH$7:$CH$59)=TRUE,1,0))-1))*$R$3))/($S$3*$Q363),1,-1,TRUE)=0,"",_xlfn._xlws.SORT(TRANSPOSE(MMULT(MMULT(_xlfn.MUNIT(X363),IF(ROUND(MMULT(IF(E363=0,IF($DW$4=1,INDIRECT(_xlfn.CONCAT($CY$1,MATCH(F363,$CX$7:$CX$100,0)+6)):INDIRECT(_xlfn.CONCAT($CY$1,MATCH(F363,$CX$7:$CX$100,0)+6+SUM(IF((F363=$CX$7:$CX$59)=TRUE,1,0))-1)),INDIRECT(_xlfn.CONCAT($CQ$1,MATCH(F363,$CP$7:$CP$100,0)+6)):INDIRECT(_xlfn.CONCAT($CQ$1,MATCH(F363,$CP$7:$CP$100,0)+6+SUM(IF((F363=$CP$7:$CP$59)=TRUE,1,0))-1))),IF(OR($DW$4=2,$DW$4=3),INDIRECT(_xlfn.CONCAT($CU$1,MATCH(E363,$CT$7:$CT$100,0)+6)):INDIRECT(_xlfn.CONCAT($CU$1,MATCH(E363,$CT$7:$CT$100,0)+6+SUM(IF((E363=$CT$7:$CT$59)=TRUE,1,0))-1)),INDIRECT(_xlfn.CONCAT($CM$1,MATCH(E363,$CL$7:$CL$100,0)+6)):INDIRECT(_xlfn.CONCAT($CM$1,MATCH(E363,$CL$7:$CL$100,0)+6+SUM(IF((E363=$CL$7:$CL$59)=TRUE,1,0))-1))))*$S$3*IF(AND($DV$4=4,F363=0),1.1,1),1/TRANSPOSE(W363-INDIRECT(_xlfn.CONCAT($CI$1,MATCH(D363,$CH$7:$CH$100,0)+6)):INDIRECT(_xlfn.CONCAT($CI$1,MATCH(D363,$CH$7:$CH$100,0)+6+SUM(IF((D363=$CH$7:$CH$59)=TRUE,1,0))-1))*$R$3)),3)=1,1,0)),W363-INDIRECT(_xlfn.CONCAT($CI$1,MATCH(D363,$CH$7:$CH$100,0)+6)):INDIRECT(_xlfn.CONCAT($CI$1,MATCH(D363,$CH$7:$CH$100,0)+6+SUM(IF((D363=$CH$7:$CH$59)=TRUE,1,0))-1))*$R$3))/($S$3*$Q363),1,-1,TRUE)),1),"")</f>
        <v/>
      </c>
      <c r="AB363" s="65"/>
      <c r="AC363" s="65"/>
      <c r="AD363" s="65"/>
      <c r="AE363" s="65"/>
      <c r="AF363" s="65"/>
      <c r="AG363" s="65"/>
      <c r="AH363" s="65"/>
      <c r="AI363" s="6"/>
      <c r="AJ363" s="28" t="str">
        <f t="shared" ca="1" si="125"/>
        <v/>
      </c>
      <c r="AK363" s="29" t="str">
        <f t="shared" si="126"/>
        <v/>
      </c>
      <c r="AL363" s="29" t="str">
        <f t="shared" si="127"/>
        <v/>
      </c>
      <c r="AM363" s="29" t="str">
        <f t="shared" si="128"/>
        <v/>
      </c>
      <c r="AN363" s="112" t="str">
        <f t="shared" si="129"/>
        <v/>
      </c>
      <c r="AO363" s="28" t="str">
        <f t="shared" ca="1" si="116"/>
        <v/>
      </c>
      <c r="AP363" s="29" t="str">
        <f t="shared" si="117"/>
        <v/>
      </c>
      <c r="AQ363" s="29" t="str">
        <f t="shared" si="118"/>
        <v/>
      </c>
      <c r="AR363" s="29" t="str">
        <f t="shared" si="119"/>
        <v/>
      </c>
      <c r="AS363" s="30" t="str">
        <f t="shared" si="120"/>
        <v/>
      </c>
      <c r="AT363" s="6"/>
      <c r="AU363" s="20"/>
      <c r="AV363" s="20"/>
      <c r="AW363" s="44">
        <f t="shared" si="130"/>
        <v>12</v>
      </c>
      <c r="AX363" s="35" t="e">
        <f t="shared" si="131"/>
        <v>#N/A</v>
      </c>
      <c r="AY363" s="35" t="e" cm="1">
        <f t="array" ref="AY363">_xlfn.XMATCH(1,IF(IF((AU363=$DP$24:$EO$24)=TRUE,1,0)+IF((AV363=$DP$25:$EO$25)=TRUE,1,0)=2,1,0))</f>
        <v>#N/A</v>
      </c>
      <c r="AZ363" s="35" t="str" cm="1">
        <f t="array" aca="1" ref="AZ363:BD363" ca="1">AJ363:AN363</f>
        <v/>
      </c>
      <c r="BA363" s="35" t="str">
        <f ca="1"/>
        <v/>
      </c>
      <c r="BB363" s="35" t="str">
        <f ca="1"/>
        <v/>
      </c>
      <c r="BC363" s="35" t="str">
        <f ca="1"/>
        <v/>
      </c>
      <c r="BD363" s="35" t="str">
        <f ca="1"/>
        <v/>
      </c>
      <c r="BE363" s="35">
        <f t="shared" si="132"/>
        <v>0</v>
      </c>
      <c r="BF363" s="35" t="e" cm="1">
        <f t="array" ref="BF363">IF(AND(BE363=1,AX363&lt;&gt;1),VLOOKUP(E363,변환표준점수!$H$8:$O$60,_xlfn.XMATCH('표점 계산기'!$AU363,변환표준점수!$I$6:$O$6)+1,FALSE),IF(AND($E363=0,$DW$4=1),INDEX($CQ$7:$CQ$73,SUM(IF(AO363=$CY$7:$CY$59,ROW($A$1:$A$50),0))),IF(AND($E363&lt;&gt;0,$DW$4&lt;&gt;1),INDEX($CM$7:$CM$73,SUM(IF(AO363=$CU$7:$CU$59,ROW($A$1:$A$50),0))),AO363:AS363)))</f>
        <v>#N/A</v>
      </c>
      <c r="BG363" s="35"/>
      <c r="BH363" s="35"/>
      <c r="BI363" s="35"/>
      <c r="BJ363" s="35"/>
      <c r="BK363" s="35" t="e">
        <f>VLOOKUP(G363,변환표준점수!$X$8:$AM$16,_xlfn.XMATCH(AU363,변환표준점수!$Y$5:$AM$5)+IF(OR(AW363=6,AW363=7,AW363=10,AW363=11),IF(AX363=1,0,1),0)+1,FALSE)</f>
        <v>#N/A</v>
      </c>
      <c r="BL363" s="35" t="e">
        <f>VLOOKUP(H363,변환표준점수!$AO$8:$BE$16,_xlfn.XMATCH(AU363,변환표준점수!$AP$5:$BE$5)+IF(OR(AW363=3,AW363=6,AW363=8,AW363=9,AW363=10),IF(AX363=1,0,1),0)+1,FALSE)</f>
        <v>#N/A</v>
      </c>
      <c r="BM363" s="35" t="e">
        <f>IF(I363=0,VLOOKUP(K363,변환표준점수!$BU$8:$CF$62,'표점 계산기'!$AW363+1,FALSE),VLOOKUP(I363,변환표준점수!$BH$8:$BS$62,'표점 계산기'!$AW363+1,FALSE))</f>
        <v>#N/A</v>
      </c>
      <c r="BN363" s="35" t="e">
        <f>IF(J363=0,VLOOKUP(L363,변환표준점수!$BU$8:$CF$62,'표점 계산기'!$AW363+1,FALSE),VLOOKUP(J363,변환표준점수!$BH$8:$BS$62,'표점 계산기'!$AW363+1,FALSE))</f>
        <v>#N/A</v>
      </c>
      <c r="BO363" s="35" cm="1">
        <f t="array" ref="BO363">IF(M363=0,0,IF(OR(AW363=3,AW363=4),0,IF(AW363=1,INDEX($DI$7:$DI$15,SUM(IF(M363&lt;$DH$7:$DH$15=TRUE,1,0))+1),VLOOKUP(M363,변환표준점수!$BH$8:$BS$62,'표점 계산기'!AW363+1,FALSE))))</f>
        <v>0</v>
      </c>
      <c r="BP363" s="35" t="e" cm="1">
        <f t="array" ref="BP363">INDEX($DP$24:$EO$31,COLUMN(C358),$AY363)</f>
        <v>#N/A</v>
      </c>
      <c r="BQ363" s="35" t="e" cm="1">
        <f t="array" ref="BQ363">INDEX($DP$24:$EO$31,COLUMN(D358),$AY363)</f>
        <v>#N/A</v>
      </c>
      <c r="BR363" s="35" t="e" cm="1">
        <f t="array" ref="BR363">INDEX($DP$24:$EO$31,COLUMN(E358),$AY363)</f>
        <v>#N/A</v>
      </c>
      <c r="BS363" s="35" t="e" cm="1">
        <f t="array" ref="BS363">INDEX($DP$24:$EO$31,COLUMN(F358),$AY363)</f>
        <v>#N/A</v>
      </c>
      <c r="BT363" s="35" t="e" cm="1">
        <f t="array" ref="BT363">INDEX($DP$24:$EO$31,COLUMN(G358),$AY363)</f>
        <v>#N/A</v>
      </c>
      <c r="BU363" s="35" t="e" cm="1">
        <f t="array" ref="BU363">INDEX($DP$24:$EO$31,COLUMN(H358),$AY363)</f>
        <v>#N/A</v>
      </c>
      <c r="BV363" s="59" t="str" cm="1">
        <f t="array" aca="1" ref="BV363:BZ363" ca="1">IFERROR(ROUND(IF(IFERROR(BF363:BJ363/BF363:BJ363,0)=1,(IFERROR(AZ363:BD363*BP363,0)+IFERROR(BF363:BJ363*BQ363,0)+(SUM(BM363:BO363)-MIN(BM363:BO363))*BR363+BK363*BS363+BL363*BT363)*BU363+BK363*(1-BS363)+BL363*(1-BT363)+IF(AW363=1,BO363,0),""),2),"")</f>
        <v/>
      </c>
      <c r="BW363" s="48" t="str">
        <f ca="1"/>
        <v/>
      </c>
      <c r="BX363" s="48" t="str">
        <f ca="1"/>
        <v/>
      </c>
      <c r="BY363" s="48" t="str">
        <f ca="1"/>
        <v/>
      </c>
      <c r="BZ363" s="60" t="str">
        <f ca="1"/>
        <v/>
      </c>
      <c r="CA363" s="6"/>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6"/>
      <c r="DV363" s="6"/>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row>
    <row r="364" spans="1:162" x14ac:dyDescent="0.3">
      <c r="A364" s="5"/>
      <c r="B364" s="17" t="str">
        <f t="shared" si="114"/>
        <v/>
      </c>
      <c r="C364" s="23"/>
      <c r="D364" s="23"/>
      <c r="E364" s="23"/>
      <c r="F364" s="23"/>
      <c r="G364" s="23"/>
      <c r="H364" s="24"/>
      <c r="I364" s="24"/>
      <c r="J364" s="24"/>
      <c r="K364" s="24"/>
      <c r="L364" s="24"/>
      <c r="M364" s="24"/>
      <c r="N364" s="23"/>
      <c r="O364" s="24"/>
      <c r="P364" s="6"/>
      <c r="Q364" s="65">
        <f t="shared" si="115"/>
        <v>1</v>
      </c>
      <c r="R364" s="6" t="e">
        <f t="shared" si="121"/>
        <v>#N/A</v>
      </c>
      <c r="S364" s="6" t="e">
        <f t="shared" si="122"/>
        <v>#N/A</v>
      </c>
      <c r="T364" s="6" t="e">
        <f t="shared" si="123"/>
        <v>#N/A</v>
      </c>
      <c r="U364" s="6" t="e">
        <f t="shared" si="124"/>
        <v>#N/A</v>
      </c>
      <c r="V364" s="8" cm="1">
        <f t="array" ref="V364">IF(M364=0,0,IF(OR($DV$4=3,$DV$4=4),0,IF($DV$4=1,INDEX($DI$7:$DI$15,SUM(IF(M364&lt;$DH$7:$DH$15=TRUE,1,0))+1),VLOOKUP(M364,$DK$7:$DL$107,2,FALSE))))</f>
        <v>0</v>
      </c>
      <c r="W364" s="6" t="e">
        <f t="shared" si="113"/>
        <v>#N/A</v>
      </c>
      <c r="X364" s="65" cm="1">
        <f t="array" aca="1" ref="X364" ca="1">SUM(IF((IF(E364=0,INDIRECT(_xlfn.CONCAT($CQ$1,MATCH(F364,$CP$7:$CP$100,0)+6)):INDIRECT(_xlfn.CONCAT($CQ$1,MATCH(F364,$CP$7:$CP$100,0)+6+SUM(IF((F364=$CP$7:$CP$59)=TRUE,1,0))-1)),INDIRECT(_xlfn.CONCAT($CM$1,MATCH(E364,$CL$7:$CL$100,0)+6)):INDIRECT(_xlfn.CONCAT($CM$1,MATCH(E364,$CL$7:$CL$100,0)+6+SUM(IF((E364=$CL$7:$CL$59)=TRUE,1,0))-1)))*$S$3*$Q364)=0,0,1))</f>
        <v>2</v>
      </c>
      <c r="Y364" s="65" t="e" cm="1">
        <f t="array" aca="1" ref="Y364" ca="1">SUM(IF((TRANSPOSE(MMULT(MMULT(_xlfn.MUNIT(X364),IF(ROUND(MMULT(IF(E364=0,INDIRECT(_xlfn.CONCAT($CQ$1,MATCH(F364,$CP$7:$CP$100,0)+6)):INDIRECT(_xlfn.CONCAT($CQ$1,MATCH(F364,$CP$7:$CP$100,0)+6+SUM(IF((F364=$CP$7:$CP$59)=TRUE,1,0))-1)),INDIRECT(_xlfn.CONCAT($CM$1,MATCH(E364,$CL$7:$CL$100,0)+6)):INDIRECT(_xlfn.CONCAT($CM$1,MATCH(E364,$CL$7:$CL$100,0)+6+SUM(IF((E364=$CL$7:$CL$59)=TRUE,1,0))-1)))*$S$3*$Q364,1/TRANSPOSE(W364-INDIRECT(_xlfn.CONCAT($CI$1,MATCH(D364,$CH$7:$CH$100,0)+6)):INDIRECT(_xlfn.CONCAT($CI$1,MATCH(D364,$CH$7:$CH$100,0)+6+SUM(IF((D364=$CH$7:$CH$59)=TRUE,1,0))-1))*$R$3)),1)=1,1,0)),W364-INDIRECT(_xlfn.CONCAT($CI$1,MATCH(D364,$CH$7:$CH$100,0)+6)):INDIRECT(_xlfn.CONCAT($CI$1,MATCH(D364,$CH$7:$CH$100,0)+6+SUM(IF((D364=$CH$7:$CH$59)=TRUE,1,0))-1))*$R$3)))=0,0,1))</f>
        <v>#N/A</v>
      </c>
      <c r="Z364" s="65"/>
      <c r="AA364" s="65" t="str" cm="1">
        <f t="array" aca="1" ref="AA364" ca="1">IFERROR(ROUND(IF(_xlfn._xlws.SORT(TRANSPOSE(MMULT(MMULT(_xlfn.MUNIT(X364),IF(ROUND(MMULT(IF(E364=0,IF($DW$4=1,INDIRECT(_xlfn.CONCAT($CY$1,MATCH(F364,$CX$7:$CX$100,0)+6)):INDIRECT(_xlfn.CONCAT($CY$1,MATCH(F364,$CX$7:$CX$100,0)+6+SUM(IF((F364=$CX$7:$CX$59)=TRUE,1,0))-1)),INDIRECT(_xlfn.CONCAT($CQ$1,MATCH(F364,$CP$7:$CP$100,0)+6)):INDIRECT(_xlfn.CONCAT($CQ$1,MATCH(F364,$CP$7:$CP$100,0)+6+SUM(IF((F364=$CP$7:$CP$59)=TRUE,1,0))-1))),IF(OR($DW$4=2,$DW$4=3),INDIRECT(_xlfn.CONCAT($CU$1,MATCH(E364,$CT$7:$CT$100,0)+6)):INDIRECT(_xlfn.CONCAT($CU$1,MATCH(E364,$CT$7:$CT$100,0)+6+SUM(IF((E364=$CT$7:$CT$59)=TRUE,1,0))-1)),INDIRECT(_xlfn.CONCAT($CM$1,MATCH(E364,$CL$7:$CL$100,0)+6)):INDIRECT(_xlfn.CONCAT($CM$1,MATCH(E364,$CL$7:$CL$100,0)+6+SUM(IF((E364=$CL$7:$CL$59)=TRUE,1,0))-1))))*$S$3*IF(AND($DV$4=4,F364=0),1.1,1),1/TRANSPOSE(W364-INDIRECT(_xlfn.CONCAT($CI$1,MATCH(D364,$CH$7:$CH$100,0)+6)):INDIRECT(_xlfn.CONCAT($CI$1,MATCH(D364,$CH$7:$CH$100,0)+6+SUM(IF((D364=$CH$7:$CH$59)=TRUE,1,0))-1))*$R$3)),3)=1,1,0)),W364-INDIRECT(_xlfn.CONCAT($CI$1,MATCH(D364,$CH$7:$CH$100,0)+6)):INDIRECT(_xlfn.CONCAT($CI$1,MATCH(D364,$CH$7:$CH$100,0)+6+SUM(IF((D364=$CH$7:$CH$59)=TRUE,1,0))-1))*$R$3))/($S$3*$Q364),1,-1,TRUE)=0,"",_xlfn._xlws.SORT(TRANSPOSE(MMULT(MMULT(_xlfn.MUNIT(X364),IF(ROUND(MMULT(IF(E364=0,IF($DW$4=1,INDIRECT(_xlfn.CONCAT($CY$1,MATCH(F364,$CX$7:$CX$100,0)+6)):INDIRECT(_xlfn.CONCAT($CY$1,MATCH(F364,$CX$7:$CX$100,0)+6+SUM(IF((F364=$CX$7:$CX$59)=TRUE,1,0))-1)),INDIRECT(_xlfn.CONCAT($CQ$1,MATCH(F364,$CP$7:$CP$100,0)+6)):INDIRECT(_xlfn.CONCAT($CQ$1,MATCH(F364,$CP$7:$CP$100,0)+6+SUM(IF((F364=$CP$7:$CP$59)=TRUE,1,0))-1))),IF(OR($DW$4=2,$DW$4=3),INDIRECT(_xlfn.CONCAT($CU$1,MATCH(E364,$CT$7:$CT$100,0)+6)):INDIRECT(_xlfn.CONCAT($CU$1,MATCH(E364,$CT$7:$CT$100,0)+6+SUM(IF((E364=$CT$7:$CT$59)=TRUE,1,0))-1)),INDIRECT(_xlfn.CONCAT($CM$1,MATCH(E364,$CL$7:$CL$100,0)+6)):INDIRECT(_xlfn.CONCAT($CM$1,MATCH(E364,$CL$7:$CL$100,0)+6+SUM(IF((E364=$CL$7:$CL$59)=TRUE,1,0))-1))))*$S$3*IF(AND($DV$4=4,F364=0),1.1,1),1/TRANSPOSE(W364-INDIRECT(_xlfn.CONCAT($CI$1,MATCH(D364,$CH$7:$CH$100,0)+6)):INDIRECT(_xlfn.CONCAT($CI$1,MATCH(D364,$CH$7:$CH$100,0)+6+SUM(IF((D364=$CH$7:$CH$59)=TRUE,1,0))-1))*$R$3)),3)=1,1,0)),W364-INDIRECT(_xlfn.CONCAT($CI$1,MATCH(D364,$CH$7:$CH$100,0)+6)):INDIRECT(_xlfn.CONCAT($CI$1,MATCH(D364,$CH$7:$CH$100,0)+6+SUM(IF((D364=$CH$7:$CH$59)=TRUE,1,0))-1))*$R$3))/($S$3*$Q364),1,-1,TRUE)),1),"")</f>
        <v/>
      </c>
      <c r="AB364" s="65"/>
      <c r="AC364" s="65"/>
      <c r="AD364" s="65"/>
      <c r="AE364" s="65"/>
      <c r="AF364" s="65"/>
      <c r="AG364" s="65"/>
      <c r="AH364" s="65"/>
      <c r="AI364" s="6"/>
      <c r="AJ364" s="28" t="str">
        <f t="shared" ca="1" si="125"/>
        <v/>
      </c>
      <c r="AK364" s="29" t="str">
        <f t="shared" si="126"/>
        <v/>
      </c>
      <c r="AL364" s="29" t="str">
        <f t="shared" si="127"/>
        <v/>
      </c>
      <c r="AM364" s="29" t="str">
        <f t="shared" si="128"/>
        <v/>
      </c>
      <c r="AN364" s="112" t="str">
        <f t="shared" si="129"/>
        <v/>
      </c>
      <c r="AO364" s="28" t="str">
        <f t="shared" ca="1" si="116"/>
        <v/>
      </c>
      <c r="AP364" s="29" t="str">
        <f t="shared" si="117"/>
        <v/>
      </c>
      <c r="AQ364" s="29" t="str">
        <f t="shared" si="118"/>
        <v/>
      </c>
      <c r="AR364" s="29" t="str">
        <f t="shared" si="119"/>
        <v/>
      </c>
      <c r="AS364" s="30" t="str">
        <f t="shared" si="120"/>
        <v/>
      </c>
      <c r="AT364" s="6"/>
      <c r="AU364" s="20"/>
      <c r="AV364" s="20"/>
      <c r="AW364" s="44">
        <f t="shared" si="130"/>
        <v>12</v>
      </c>
      <c r="AX364" s="35" t="e">
        <f t="shared" si="131"/>
        <v>#N/A</v>
      </c>
      <c r="AY364" s="35" t="e" cm="1">
        <f t="array" ref="AY364">_xlfn.XMATCH(1,IF(IF((AU364=$DP$24:$EO$24)=TRUE,1,0)+IF((AV364=$DP$25:$EO$25)=TRUE,1,0)=2,1,0))</f>
        <v>#N/A</v>
      </c>
      <c r="AZ364" s="35" t="str" cm="1">
        <f t="array" aca="1" ref="AZ364:BD364" ca="1">AJ364:AN364</f>
        <v/>
      </c>
      <c r="BA364" s="35" t="str">
        <f ca="1"/>
        <v/>
      </c>
      <c r="BB364" s="35" t="str">
        <f ca="1"/>
        <v/>
      </c>
      <c r="BC364" s="35" t="str">
        <f ca="1"/>
        <v/>
      </c>
      <c r="BD364" s="35" t="str">
        <f ca="1"/>
        <v/>
      </c>
      <c r="BE364" s="35">
        <f t="shared" si="132"/>
        <v>0</v>
      </c>
      <c r="BF364" s="35" t="e" cm="1">
        <f t="array" ref="BF364">IF(AND(BE364=1,AX364&lt;&gt;1),VLOOKUP(E364,변환표준점수!$H$8:$O$60,_xlfn.XMATCH('표점 계산기'!$AU364,변환표준점수!$I$6:$O$6)+1,FALSE),IF(AND($E364=0,$DW$4=1),INDEX($CQ$7:$CQ$73,SUM(IF(AO364=$CY$7:$CY$59,ROW($A$1:$A$50),0))),IF(AND($E364&lt;&gt;0,$DW$4&lt;&gt;1),INDEX($CM$7:$CM$73,SUM(IF(AO364=$CU$7:$CU$59,ROW($A$1:$A$50),0))),AO364:AS364)))</f>
        <v>#N/A</v>
      </c>
      <c r="BG364" s="35"/>
      <c r="BH364" s="35"/>
      <c r="BI364" s="35"/>
      <c r="BJ364" s="35"/>
      <c r="BK364" s="35" t="e">
        <f>VLOOKUP(G364,변환표준점수!$X$8:$AM$16,_xlfn.XMATCH(AU364,변환표준점수!$Y$5:$AM$5)+IF(OR(AW364=6,AW364=7,AW364=10,AW364=11),IF(AX364=1,0,1),0)+1,FALSE)</f>
        <v>#N/A</v>
      </c>
      <c r="BL364" s="35" t="e">
        <f>VLOOKUP(H364,변환표준점수!$AO$8:$BE$16,_xlfn.XMATCH(AU364,변환표준점수!$AP$5:$BE$5)+IF(OR(AW364=3,AW364=6,AW364=8,AW364=9,AW364=10),IF(AX364=1,0,1),0)+1,FALSE)</f>
        <v>#N/A</v>
      </c>
      <c r="BM364" s="35" t="e">
        <f>IF(I364=0,VLOOKUP(K364,변환표준점수!$BU$8:$CF$62,'표점 계산기'!$AW364+1,FALSE),VLOOKUP(I364,변환표준점수!$BH$8:$BS$62,'표점 계산기'!$AW364+1,FALSE))</f>
        <v>#N/A</v>
      </c>
      <c r="BN364" s="35" t="e">
        <f>IF(J364=0,VLOOKUP(L364,변환표준점수!$BU$8:$CF$62,'표점 계산기'!$AW364+1,FALSE),VLOOKUP(J364,변환표준점수!$BH$8:$BS$62,'표점 계산기'!$AW364+1,FALSE))</f>
        <v>#N/A</v>
      </c>
      <c r="BO364" s="35" cm="1">
        <f t="array" ref="BO364">IF(M364=0,0,IF(OR(AW364=3,AW364=4),0,IF(AW364=1,INDEX($DI$7:$DI$15,SUM(IF(M364&lt;$DH$7:$DH$15=TRUE,1,0))+1),VLOOKUP(M364,변환표준점수!$BH$8:$BS$62,'표점 계산기'!AW364+1,FALSE))))</f>
        <v>0</v>
      </c>
      <c r="BP364" s="35" t="e" cm="1">
        <f t="array" ref="BP364">INDEX($DP$24:$EO$31,COLUMN(C359),$AY364)</f>
        <v>#N/A</v>
      </c>
      <c r="BQ364" s="35" t="e" cm="1">
        <f t="array" ref="BQ364">INDEX($DP$24:$EO$31,COLUMN(D359),$AY364)</f>
        <v>#N/A</v>
      </c>
      <c r="BR364" s="35" t="e" cm="1">
        <f t="array" ref="BR364">INDEX($DP$24:$EO$31,COLUMN(E359),$AY364)</f>
        <v>#N/A</v>
      </c>
      <c r="BS364" s="35" t="e" cm="1">
        <f t="array" ref="BS364">INDEX($DP$24:$EO$31,COLUMN(F359),$AY364)</f>
        <v>#N/A</v>
      </c>
      <c r="BT364" s="35" t="e" cm="1">
        <f t="array" ref="BT364">INDEX($DP$24:$EO$31,COLUMN(G359),$AY364)</f>
        <v>#N/A</v>
      </c>
      <c r="BU364" s="35" t="e" cm="1">
        <f t="array" ref="BU364">INDEX($DP$24:$EO$31,COLUMN(H359),$AY364)</f>
        <v>#N/A</v>
      </c>
      <c r="BV364" s="59" t="str" cm="1">
        <f t="array" aca="1" ref="BV364:BZ364" ca="1">IFERROR(ROUND(IF(IFERROR(BF364:BJ364/BF364:BJ364,0)=1,(IFERROR(AZ364:BD364*BP364,0)+IFERROR(BF364:BJ364*BQ364,0)+(SUM(BM364:BO364)-MIN(BM364:BO364))*BR364+BK364*BS364+BL364*BT364)*BU364+BK364*(1-BS364)+BL364*(1-BT364)+IF(AW364=1,BO364,0),""),2),"")</f>
        <v/>
      </c>
      <c r="BW364" s="48" t="str">
        <f ca="1"/>
        <v/>
      </c>
      <c r="BX364" s="48" t="str">
        <f ca="1"/>
        <v/>
      </c>
      <c r="BY364" s="48" t="str">
        <f ca="1"/>
        <v/>
      </c>
      <c r="BZ364" s="60" t="str">
        <f ca="1"/>
        <v/>
      </c>
      <c r="CA364" s="6"/>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6"/>
      <c r="DV364" s="6"/>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row>
    <row r="365" spans="1:162" x14ac:dyDescent="0.3">
      <c r="A365" s="5"/>
      <c r="B365" s="17" t="str">
        <f t="shared" si="114"/>
        <v/>
      </c>
      <c r="C365" s="23"/>
      <c r="D365" s="23"/>
      <c r="E365" s="23"/>
      <c r="F365" s="23"/>
      <c r="G365" s="23"/>
      <c r="H365" s="24"/>
      <c r="I365" s="24"/>
      <c r="J365" s="24"/>
      <c r="K365" s="24"/>
      <c r="L365" s="24"/>
      <c r="M365" s="24"/>
      <c r="N365" s="23"/>
      <c r="O365" s="24"/>
      <c r="P365" s="6"/>
      <c r="Q365" s="65">
        <f t="shared" si="115"/>
        <v>1</v>
      </c>
      <c r="R365" s="6" t="e">
        <f t="shared" si="121"/>
        <v>#N/A</v>
      </c>
      <c r="S365" s="6" t="e">
        <f t="shared" si="122"/>
        <v>#N/A</v>
      </c>
      <c r="T365" s="6" t="e">
        <f t="shared" si="123"/>
        <v>#N/A</v>
      </c>
      <c r="U365" s="6" t="e">
        <f t="shared" si="124"/>
        <v>#N/A</v>
      </c>
      <c r="V365" s="8" cm="1">
        <f t="array" ref="V365">IF(M365=0,0,IF(OR($DV$4=3,$DV$4=4),0,IF($DV$4=1,INDEX($DI$7:$DI$15,SUM(IF(M365&lt;$DH$7:$DH$15=TRUE,1,0))+1),VLOOKUP(M365,$DK$7:$DL$107,2,FALSE))))</f>
        <v>0</v>
      </c>
      <c r="W365" s="6" t="e">
        <f t="shared" si="113"/>
        <v>#N/A</v>
      </c>
      <c r="X365" s="65" cm="1">
        <f t="array" aca="1" ref="X365" ca="1">SUM(IF((IF(E365=0,INDIRECT(_xlfn.CONCAT($CQ$1,MATCH(F365,$CP$7:$CP$100,0)+6)):INDIRECT(_xlfn.CONCAT($CQ$1,MATCH(F365,$CP$7:$CP$100,0)+6+SUM(IF((F365=$CP$7:$CP$59)=TRUE,1,0))-1)),INDIRECT(_xlfn.CONCAT($CM$1,MATCH(E365,$CL$7:$CL$100,0)+6)):INDIRECT(_xlfn.CONCAT($CM$1,MATCH(E365,$CL$7:$CL$100,0)+6+SUM(IF((E365=$CL$7:$CL$59)=TRUE,1,0))-1)))*$S$3*$Q365)=0,0,1))</f>
        <v>2</v>
      </c>
      <c r="Y365" s="65" t="e" cm="1">
        <f t="array" aca="1" ref="Y365" ca="1">SUM(IF((TRANSPOSE(MMULT(MMULT(_xlfn.MUNIT(X365),IF(ROUND(MMULT(IF(E365=0,INDIRECT(_xlfn.CONCAT($CQ$1,MATCH(F365,$CP$7:$CP$100,0)+6)):INDIRECT(_xlfn.CONCAT($CQ$1,MATCH(F365,$CP$7:$CP$100,0)+6+SUM(IF((F365=$CP$7:$CP$59)=TRUE,1,0))-1)),INDIRECT(_xlfn.CONCAT($CM$1,MATCH(E365,$CL$7:$CL$100,0)+6)):INDIRECT(_xlfn.CONCAT($CM$1,MATCH(E365,$CL$7:$CL$100,0)+6+SUM(IF((E365=$CL$7:$CL$59)=TRUE,1,0))-1)))*$S$3*$Q365,1/TRANSPOSE(W365-INDIRECT(_xlfn.CONCAT($CI$1,MATCH(D365,$CH$7:$CH$100,0)+6)):INDIRECT(_xlfn.CONCAT($CI$1,MATCH(D365,$CH$7:$CH$100,0)+6+SUM(IF((D365=$CH$7:$CH$59)=TRUE,1,0))-1))*$R$3)),1)=1,1,0)),W365-INDIRECT(_xlfn.CONCAT($CI$1,MATCH(D365,$CH$7:$CH$100,0)+6)):INDIRECT(_xlfn.CONCAT($CI$1,MATCH(D365,$CH$7:$CH$100,0)+6+SUM(IF((D365=$CH$7:$CH$59)=TRUE,1,0))-1))*$R$3)))=0,0,1))</f>
        <v>#N/A</v>
      </c>
      <c r="Z365" s="65"/>
      <c r="AA365" s="65" t="str" cm="1">
        <f t="array" aca="1" ref="AA365" ca="1">IFERROR(ROUND(IF(_xlfn._xlws.SORT(TRANSPOSE(MMULT(MMULT(_xlfn.MUNIT(X365),IF(ROUND(MMULT(IF(E365=0,IF($DW$4=1,INDIRECT(_xlfn.CONCAT($CY$1,MATCH(F365,$CX$7:$CX$100,0)+6)):INDIRECT(_xlfn.CONCAT($CY$1,MATCH(F365,$CX$7:$CX$100,0)+6+SUM(IF((F365=$CX$7:$CX$59)=TRUE,1,0))-1)),INDIRECT(_xlfn.CONCAT($CQ$1,MATCH(F365,$CP$7:$CP$100,0)+6)):INDIRECT(_xlfn.CONCAT($CQ$1,MATCH(F365,$CP$7:$CP$100,0)+6+SUM(IF((F365=$CP$7:$CP$59)=TRUE,1,0))-1))),IF(OR($DW$4=2,$DW$4=3),INDIRECT(_xlfn.CONCAT($CU$1,MATCH(E365,$CT$7:$CT$100,0)+6)):INDIRECT(_xlfn.CONCAT($CU$1,MATCH(E365,$CT$7:$CT$100,0)+6+SUM(IF((E365=$CT$7:$CT$59)=TRUE,1,0))-1)),INDIRECT(_xlfn.CONCAT($CM$1,MATCH(E365,$CL$7:$CL$100,0)+6)):INDIRECT(_xlfn.CONCAT($CM$1,MATCH(E365,$CL$7:$CL$100,0)+6+SUM(IF((E365=$CL$7:$CL$59)=TRUE,1,0))-1))))*$S$3*IF(AND($DV$4=4,F365=0),1.1,1),1/TRANSPOSE(W365-INDIRECT(_xlfn.CONCAT($CI$1,MATCH(D365,$CH$7:$CH$100,0)+6)):INDIRECT(_xlfn.CONCAT($CI$1,MATCH(D365,$CH$7:$CH$100,0)+6+SUM(IF((D365=$CH$7:$CH$59)=TRUE,1,0))-1))*$R$3)),3)=1,1,0)),W365-INDIRECT(_xlfn.CONCAT($CI$1,MATCH(D365,$CH$7:$CH$100,0)+6)):INDIRECT(_xlfn.CONCAT($CI$1,MATCH(D365,$CH$7:$CH$100,0)+6+SUM(IF((D365=$CH$7:$CH$59)=TRUE,1,0))-1))*$R$3))/($S$3*$Q365),1,-1,TRUE)=0,"",_xlfn._xlws.SORT(TRANSPOSE(MMULT(MMULT(_xlfn.MUNIT(X365),IF(ROUND(MMULT(IF(E365=0,IF($DW$4=1,INDIRECT(_xlfn.CONCAT($CY$1,MATCH(F365,$CX$7:$CX$100,0)+6)):INDIRECT(_xlfn.CONCAT($CY$1,MATCH(F365,$CX$7:$CX$100,0)+6+SUM(IF((F365=$CX$7:$CX$59)=TRUE,1,0))-1)),INDIRECT(_xlfn.CONCAT($CQ$1,MATCH(F365,$CP$7:$CP$100,0)+6)):INDIRECT(_xlfn.CONCAT($CQ$1,MATCH(F365,$CP$7:$CP$100,0)+6+SUM(IF((F365=$CP$7:$CP$59)=TRUE,1,0))-1))),IF(OR($DW$4=2,$DW$4=3),INDIRECT(_xlfn.CONCAT($CU$1,MATCH(E365,$CT$7:$CT$100,0)+6)):INDIRECT(_xlfn.CONCAT($CU$1,MATCH(E365,$CT$7:$CT$100,0)+6+SUM(IF((E365=$CT$7:$CT$59)=TRUE,1,0))-1)),INDIRECT(_xlfn.CONCAT($CM$1,MATCH(E365,$CL$7:$CL$100,0)+6)):INDIRECT(_xlfn.CONCAT($CM$1,MATCH(E365,$CL$7:$CL$100,0)+6+SUM(IF((E365=$CL$7:$CL$59)=TRUE,1,0))-1))))*$S$3*IF(AND($DV$4=4,F365=0),1.1,1),1/TRANSPOSE(W365-INDIRECT(_xlfn.CONCAT($CI$1,MATCH(D365,$CH$7:$CH$100,0)+6)):INDIRECT(_xlfn.CONCAT($CI$1,MATCH(D365,$CH$7:$CH$100,0)+6+SUM(IF((D365=$CH$7:$CH$59)=TRUE,1,0))-1))*$R$3)),3)=1,1,0)),W365-INDIRECT(_xlfn.CONCAT($CI$1,MATCH(D365,$CH$7:$CH$100,0)+6)):INDIRECT(_xlfn.CONCAT($CI$1,MATCH(D365,$CH$7:$CH$100,0)+6+SUM(IF((D365=$CH$7:$CH$59)=TRUE,1,0))-1))*$R$3))/($S$3*$Q365),1,-1,TRUE)),1),"")</f>
        <v/>
      </c>
      <c r="AB365" s="65"/>
      <c r="AC365" s="65"/>
      <c r="AD365" s="65"/>
      <c r="AE365" s="65"/>
      <c r="AF365" s="65"/>
      <c r="AG365" s="65"/>
      <c r="AH365" s="65"/>
      <c r="AI365" s="6"/>
      <c r="AJ365" s="28" t="str">
        <f t="shared" ca="1" si="125"/>
        <v/>
      </c>
      <c r="AK365" s="29" t="str">
        <f t="shared" si="126"/>
        <v/>
      </c>
      <c r="AL365" s="29" t="str">
        <f t="shared" si="127"/>
        <v/>
      </c>
      <c r="AM365" s="29" t="str">
        <f t="shared" si="128"/>
        <v/>
      </c>
      <c r="AN365" s="112" t="str">
        <f t="shared" si="129"/>
        <v/>
      </c>
      <c r="AO365" s="28" t="str">
        <f t="shared" ca="1" si="116"/>
        <v/>
      </c>
      <c r="AP365" s="29" t="str">
        <f t="shared" si="117"/>
        <v/>
      </c>
      <c r="AQ365" s="29" t="str">
        <f t="shared" si="118"/>
        <v/>
      </c>
      <c r="AR365" s="29" t="str">
        <f t="shared" si="119"/>
        <v/>
      </c>
      <c r="AS365" s="30" t="str">
        <f t="shared" si="120"/>
        <v/>
      </c>
      <c r="AT365" s="6"/>
      <c r="AU365" s="20"/>
      <c r="AV365" s="20"/>
      <c r="AW365" s="44">
        <f t="shared" si="130"/>
        <v>12</v>
      </c>
      <c r="AX365" s="35" t="e">
        <f t="shared" si="131"/>
        <v>#N/A</v>
      </c>
      <c r="AY365" s="35" t="e" cm="1">
        <f t="array" ref="AY365">_xlfn.XMATCH(1,IF(IF((AU365=$DP$24:$EO$24)=TRUE,1,0)+IF((AV365=$DP$25:$EO$25)=TRUE,1,0)=2,1,0))</f>
        <v>#N/A</v>
      </c>
      <c r="AZ365" s="35" t="str" cm="1">
        <f t="array" aca="1" ref="AZ365:BD365" ca="1">AJ365:AN365</f>
        <v/>
      </c>
      <c r="BA365" s="35" t="str">
        <f ca="1"/>
        <v/>
      </c>
      <c r="BB365" s="35" t="str">
        <f ca="1"/>
        <v/>
      </c>
      <c r="BC365" s="35" t="str">
        <f ca="1"/>
        <v/>
      </c>
      <c r="BD365" s="35" t="str">
        <f ca="1"/>
        <v/>
      </c>
      <c r="BE365" s="35">
        <f t="shared" si="132"/>
        <v>0</v>
      </c>
      <c r="BF365" s="35" t="e" cm="1">
        <f t="array" ref="BF365">IF(AND(BE365=1,AX365&lt;&gt;1),VLOOKUP(E365,변환표준점수!$H$8:$O$60,_xlfn.XMATCH('표점 계산기'!$AU365,변환표준점수!$I$6:$O$6)+1,FALSE),IF(AND($E365=0,$DW$4=1),INDEX($CQ$7:$CQ$73,SUM(IF(AO365=$CY$7:$CY$59,ROW($A$1:$A$50),0))),IF(AND($E365&lt;&gt;0,$DW$4&lt;&gt;1),INDEX($CM$7:$CM$73,SUM(IF(AO365=$CU$7:$CU$59,ROW($A$1:$A$50),0))),AO365:AS365)))</f>
        <v>#N/A</v>
      </c>
      <c r="BG365" s="35"/>
      <c r="BH365" s="35"/>
      <c r="BI365" s="35"/>
      <c r="BJ365" s="35"/>
      <c r="BK365" s="35" t="e">
        <f>VLOOKUP(G365,변환표준점수!$X$8:$AM$16,_xlfn.XMATCH(AU365,변환표준점수!$Y$5:$AM$5)+IF(OR(AW365=6,AW365=7,AW365=10,AW365=11),IF(AX365=1,0,1),0)+1,FALSE)</f>
        <v>#N/A</v>
      </c>
      <c r="BL365" s="35" t="e">
        <f>VLOOKUP(H365,변환표준점수!$AO$8:$BE$16,_xlfn.XMATCH(AU365,변환표준점수!$AP$5:$BE$5)+IF(OR(AW365=3,AW365=6,AW365=8,AW365=9,AW365=10),IF(AX365=1,0,1),0)+1,FALSE)</f>
        <v>#N/A</v>
      </c>
      <c r="BM365" s="35" t="e">
        <f>IF(I365=0,VLOOKUP(K365,변환표준점수!$BU$8:$CF$62,'표점 계산기'!$AW365+1,FALSE),VLOOKUP(I365,변환표준점수!$BH$8:$BS$62,'표점 계산기'!$AW365+1,FALSE))</f>
        <v>#N/A</v>
      </c>
      <c r="BN365" s="35" t="e">
        <f>IF(J365=0,VLOOKUP(L365,변환표준점수!$BU$8:$CF$62,'표점 계산기'!$AW365+1,FALSE),VLOOKUP(J365,변환표준점수!$BH$8:$BS$62,'표점 계산기'!$AW365+1,FALSE))</f>
        <v>#N/A</v>
      </c>
      <c r="BO365" s="35" cm="1">
        <f t="array" ref="BO365">IF(M365=0,0,IF(OR(AW365=3,AW365=4),0,IF(AW365=1,INDEX($DI$7:$DI$15,SUM(IF(M365&lt;$DH$7:$DH$15=TRUE,1,0))+1),VLOOKUP(M365,변환표준점수!$BH$8:$BS$62,'표점 계산기'!AW365+1,FALSE))))</f>
        <v>0</v>
      </c>
      <c r="BP365" s="35" t="e" cm="1">
        <f t="array" ref="BP365">INDEX($DP$24:$EO$31,COLUMN(C360),$AY365)</f>
        <v>#N/A</v>
      </c>
      <c r="BQ365" s="35" t="e" cm="1">
        <f t="array" ref="BQ365">INDEX($DP$24:$EO$31,COLUMN(D360),$AY365)</f>
        <v>#N/A</v>
      </c>
      <c r="BR365" s="35" t="e" cm="1">
        <f t="array" ref="BR365">INDEX($DP$24:$EO$31,COLUMN(E360),$AY365)</f>
        <v>#N/A</v>
      </c>
      <c r="BS365" s="35" t="e" cm="1">
        <f t="array" ref="BS365">INDEX($DP$24:$EO$31,COLUMN(F360),$AY365)</f>
        <v>#N/A</v>
      </c>
      <c r="BT365" s="35" t="e" cm="1">
        <f t="array" ref="BT365">INDEX($DP$24:$EO$31,COLUMN(G360),$AY365)</f>
        <v>#N/A</v>
      </c>
      <c r="BU365" s="35" t="e" cm="1">
        <f t="array" ref="BU365">INDEX($DP$24:$EO$31,COLUMN(H360),$AY365)</f>
        <v>#N/A</v>
      </c>
      <c r="BV365" s="59" t="str" cm="1">
        <f t="array" aca="1" ref="BV365:BZ365" ca="1">IFERROR(ROUND(IF(IFERROR(BF365:BJ365/BF365:BJ365,0)=1,(IFERROR(AZ365:BD365*BP365,0)+IFERROR(BF365:BJ365*BQ365,0)+(SUM(BM365:BO365)-MIN(BM365:BO365))*BR365+BK365*BS365+BL365*BT365)*BU365+BK365*(1-BS365)+BL365*(1-BT365)+IF(AW365=1,BO365,0),""),2),"")</f>
        <v/>
      </c>
      <c r="BW365" s="48" t="str">
        <f ca="1"/>
        <v/>
      </c>
      <c r="BX365" s="48" t="str">
        <f ca="1"/>
        <v/>
      </c>
      <c r="BY365" s="48" t="str">
        <f ca="1"/>
        <v/>
      </c>
      <c r="BZ365" s="60" t="str">
        <f ca="1"/>
        <v/>
      </c>
      <c r="CA365" s="6"/>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6"/>
      <c r="DV365" s="6"/>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row>
    <row r="366" spans="1:162" x14ac:dyDescent="0.3">
      <c r="A366" s="5"/>
      <c r="B366" s="17" t="str">
        <f t="shared" si="114"/>
        <v/>
      </c>
      <c r="C366" s="23"/>
      <c r="D366" s="23"/>
      <c r="E366" s="23"/>
      <c r="F366" s="23"/>
      <c r="G366" s="23"/>
      <c r="H366" s="24"/>
      <c r="I366" s="24"/>
      <c r="J366" s="24"/>
      <c r="K366" s="24"/>
      <c r="L366" s="24"/>
      <c r="M366" s="24"/>
      <c r="N366" s="23"/>
      <c r="O366" s="24"/>
      <c r="P366" s="6"/>
      <c r="Q366" s="65">
        <f t="shared" si="115"/>
        <v>1</v>
      </c>
      <c r="R366" s="6" t="e">
        <f t="shared" si="121"/>
        <v>#N/A</v>
      </c>
      <c r="S366" s="6" t="e">
        <f t="shared" si="122"/>
        <v>#N/A</v>
      </c>
      <c r="T366" s="6" t="e">
        <f t="shared" si="123"/>
        <v>#N/A</v>
      </c>
      <c r="U366" s="6" t="e">
        <f t="shared" si="124"/>
        <v>#N/A</v>
      </c>
      <c r="V366" s="8" cm="1">
        <f t="array" ref="V366">IF(M366=0,0,IF(OR($DV$4=3,$DV$4=4),0,IF($DV$4=1,INDEX($DI$7:$DI$15,SUM(IF(M366&lt;$DH$7:$DH$15=TRUE,1,0))+1),VLOOKUP(M366,$DK$7:$DL$107,2,FALSE))))</f>
        <v>0</v>
      </c>
      <c r="W366" s="6" t="e">
        <f t="shared" si="113"/>
        <v>#N/A</v>
      </c>
      <c r="X366" s="65" cm="1">
        <f t="array" aca="1" ref="X366" ca="1">SUM(IF((IF(E366=0,INDIRECT(_xlfn.CONCAT($CQ$1,MATCH(F366,$CP$7:$CP$100,0)+6)):INDIRECT(_xlfn.CONCAT($CQ$1,MATCH(F366,$CP$7:$CP$100,0)+6+SUM(IF((F366=$CP$7:$CP$59)=TRUE,1,0))-1)),INDIRECT(_xlfn.CONCAT($CM$1,MATCH(E366,$CL$7:$CL$100,0)+6)):INDIRECT(_xlfn.CONCAT($CM$1,MATCH(E366,$CL$7:$CL$100,0)+6+SUM(IF((E366=$CL$7:$CL$59)=TRUE,1,0))-1)))*$S$3*$Q366)=0,0,1))</f>
        <v>2</v>
      </c>
      <c r="Y366" s="65" t="e" cm="1">
        <f t="array" aca="1" ref="Y366" ca="1">SUM(IF((TRANSPOSE(MMULT(MMULT(_xlfn.MUNIT(X366),IF(ROUND(MMULT(IF(E366=0,INDIRECT(_xlfn.CONCAT($CQ$1,MATCH(F366,$CP$7:$CP$100,0)+6)):INDIRECT(_xlfn.CONCAT($CQ$1,MATCH(F366,$CP$7:$CP$100,0)+6+SUM(IF((F366=$CP$7:$CP$59)=TRUE,1,0))-1)),INDIRECT(_xlfn.CONCAT($CM$1,MATCH(E366,$CL$7:$CL$100,0)+6)):INDIRECT(_xlfn.CONCAT($CM$1,MATCH(E366,$CL$7:$CL$100,0)+6+SUM(IF((E366=$CL$7:$CL$59)=TRUE,1,0))-1)))*$S$3*$Q366,1/TRANSPOSE(W366-INDIRECT(_xlfn.CONCAT($CI$1,MATCH(D366,$CH$7:$CH$100,0)+6)):INDIRECT(_xlfn.CONCAT($CI$1,MATCH(D366,$CH$7:$CH$100,0)+6+SUM(IF((D366=$CH$7:$CH$59)=TRUE,1,0))-1))*$R$3)),1)=1,1,0)),W366-INDIRECT(_xlfn.CONCAT($CI$1,MATCH(D366,$CH$7:$CH$100,0)+6)):INDIRECT(_xlfn.CONCAT($CI$1,MATCH(D366,$CH$7:$CH$100,0)+6+SUM(IF((D366=$CH$7:$CH$59)=TRUE,1,0))-1))*$R$3)))=0,0,1))</f>
        <v>#N/A</v>
      </c>
      <c r="Z366" s="65"/>
      <c r="AA366" s="65" t="str" cm="1">
        <f t="array" aca="1" ref="AA366" ca="1">IFERROR(ROUND(IF(_xlfn._xlws.SORT(TRANSPOSE(MMULT(MMULT(_xlfn.MUNIT(X366),IF(ROUND(MMULT(IF(E366=0,IF($DW$4=1,INDIRECT(_xlfn.CONCAT($CY$1,MATCH(F366,$CX$7:$CX$100,0)+6)):INDIRECT(_xlfn.CONCAT($CY$1,MATCH(F366,$CX$7:$CX$100,0)+6+SUM(IF((F366=$CX$7:$CX$59)=TRUE,1,0))-1)),INDIRECT(_xlfn.CONCAT($CQ$1,MATCH(F366,$CP$7:$CP$100,0)+6)):INDIRECT(_xlfn.CONCAT($CQ$1,MATCH(F366,$CP$7:$CP$100,0)+6+SUM(IF((F366=$CP$7:$CP$59)=TRUE,1,0))-1))),IF(OR($DW$4=2,$DW$4=3),INDIRECT(_xlfn.CONCAT($CU$1,MATCH(E366,$CT$7:$CT$100,0)+6)):INDIRECT(_xlfn.CONCAT($CU$1,MATCH(E366,$CT$7:$CT$100,0)+6+SUM(IF((E366=$CT$7:$CT$59)=TRUE,1,0))-1)),INDIRECT(_xlfn.CONCAT($CM$1,MATCH(E366,$CL$7:$CL$100,0)+6)):INDIRECT(_xlfn.CONCAT($CM$1,MATCH(E366,$CL$7:$CL$100,0)+6+SUM(IF((E366=$CL$7:$CL$59)=TRUE,1,0))-1))))*$S$3*IF(AND($DV$4=4,F366=0),1.1,1),1/TRANSPOSE(W366-INDIRECT(_xlfn.CONCAT($CI$1,MATCH(D366,$CH$7:$CH$100,0)+6)):INDIRECT(_xlfn.CONCAT($CI$1,MATCH(D366,$CH$7:$CH$100,0)+6+SUM(IF((D366=$CH$7:$CH$59)=TRUE,1,0))-1))*$R$3)),3)=1,1,0)),W366-INDIRECT(_xlfn.CONCAT($CI$1,MATCH(D366,$CH$7:$CH$100,0)+6)):INDIRECT(_xlfn.CONCAT($CI$1,MATCH(D366,$CH$7:$CH$100,0)+6+SUM(IF((D366=$CH$7:$CH$59)=TRUE,1,0))-1))*$R$3))/($S$3*$Q366),1,-1,TRUE)=0,"",_xlfn._xlws.SORT(TRANSPOSE(MMULT(MMULT(_xlfn.MUNIT(X366),IF(ROUND(MMULT(IF(E366=0,IF($DW$4=1,INDIRECT(_xlfn.CONCAT($CY$1,MATCH(F366,$CX$7:$CX$100,0)+6)):INDIRECT(_xlfn.CONCAT($CY$1,MATCH(F366,$CX$7:$CX$100,0)+6+SUM(IF((F366=$CX$7:$CX$59)=TRUE,1,0))-1)),INDIRECT(_xlfn.CONCAT($CQ$1,MATCH(F366,$CP$7:$CP$100,0)+6)):INDIRECT(_xlfn.CONCAT($CQ$1,MATCH(F366,$CP$7:$CP$100,0)+6+SUM(IF((F366=$CP$7:$CP$59)=TRUE,1,0))-1))),IF(OR($DW$4=2,$DW$4=3),INDIRECT(_xlfn.CONCAT($CU$1,MATCH(E366,$CT$7:$CT$100,0)+6)):INDIRECT(_xlfn.CONCAT($CU$1,MATCH(E366,$CT$7:$CT$100,0)+6+SUM(IF((E366=$CT$7:$CT$59)=TRUE,1,0))-1)),INDIRECT(_xlfn.CONCAT($CM$1,MATCH(E366,$CL$7:$CL$100,0)+6)):INDIRECT(_xlfn.CONCAT($CM$1,MATCH(E366,$CL$7:$CL$100,0)+6+SUM(IF((E366=$CL$7:$CL$59)=TRUE,1,0))-1))))*$S$3*IF(AND($DV$4=4,F366=0),1.1,1),1/TRANSPOSE(W366-INDIRECT(_xlfn.CONCAT($CI$1,MATCH(D366,$CH$7:$CH$100,0)+6)):INDIRECT(_xlfn.CONCAT($CI$1,MATCH(D366,$CH$7:$CH$100,0)+6+SUM(IF((D366=$CH$7:$CH$59)=TRUE,1,0))-1))*$R$3)),3)=1,1,0)),W366-INDIRECT(_xlfn.CONCAT($CI$1,MATCH(D366,$CH$7:$CH$100,0)+6)):INDIRECT(_xlfn.CONCAT($CI$1,MATCH(D366,$CH$7:$CH$100,0)+6+SUM(IF((D366=$CH$7:$CH$59)=TRUE,1,0))-1))*$R$3))/($S$3*$Q366),1,-1,TRUE)),1),"")</f>
        <v/>
      </c>
      <c r="AB366" s="65"/>
      <c r="AC366" s="65"/>
      <c r="AD366" s="65"/>
      <c r="AE366" s="65"/>
      <c r="AF366" s="65"/>
      <c r="AG366" s="65"/>
      <c r="AH366" s="65"/>
      <c r="AI366" s="6"/>
      <c r="AJ366" s="28" t="str">
        <f t="shared" ca="1" si="125"/>
        <v/>
      </c>
      <c r="AK366" s="29" t="str">
        <f t="shared" si="126"/>
        <v/>
      </c>
      <c r="AL366" s="29" t="str">
        <f t="shared" si="127"/>
        <v/>
      </c>
      <c r="AM366" s="29" t="str">
        <f t="shared" si="128"/>
        <v/>
      </c>
      <c r="AN366" s="112" t="str">
        <f t="shared" si="129"/>
        <v/>
      </c>
      <c r="AO366" s="28" t="str">
        <f t="shared" ca="1" si="116"/>
        <v/>
      </c>
      <c r="AP366" s="29" t="str">
        <f t="shared" si="117"/>
        <v/>
      </c>
      <c r="AQ366" s="29" t="str">
        <f t="shared" si="118"/>
        <v/>
      </c>
      <c r="AR366" s="29" t="str">
        <f t="shared" si="119"/>
        <v/>
      </c>
      <c r="AS366" s="30" t="str">
        <f t="shared" si="120"/>
        <v/>
      </c>
      <c r="AT366" s="6"/>
      <c r="AU366" s="20"/>
      <c r="AV366" s="20"/>
      <c r="AW366" s="44">
        <f t="shared" si="130"/>
        <v>12</v>
      </c>
      <c r="AX366" s="35" t="e">
        <f t="shared" si="131"/>
        <v>#N/A</v>
      </c>
      <c r="AY366" s="35" t="e" cm="1">
        <f t="array" ref="AY366">_xlfn.XMATCH(1,IF(IF((AU366=$DP$24:$EO$24)=TRUE,1,0)+IF((AV366=$DP$25:$EO$25)=TRUE,1,0)=2,1,0))</f>
        <v>#N/A</v>
      </c>
      <c r="AZ366" s="35" t="str" cm="1">
        <f t="array" aca="1" ref="AZ366:BD366" ca="1">AJ366:AN366</f>
        <v/>
      </c>
      <c r="BA366" s="35" t="str">
        <f ca="1"/>
        <v/>
      </c>
      <c r="BB366" s="35" t="str">
        <f ca="1"/>
        <v/>
      </c>
      <c r="BC366" s="35" t="str">
        <f ca="1"/>
        <v/>
      </c>
      <c r="BD366" s="35" t="str">
        <f ca="1"/>
        <v/>
      </c>
      <c r="BE366" s="35">
        <f t="shared" si="132"/>
        <v>0</v>
      </c>
      <c r="BF366" s="35" t="e" cm="1">
        <f t="array" ref="BF366">IF(AND(BE366=1,AX366&lt;&gt;1),VLOOKUP(E366,변환표준점수!$H$8:$O$60,_xlfn.XMATCH('표점 계산기'!$AU366,변환표준점수!$I$6:$O$6)+1,FALSE),IF(AND($E366=0,$DW$4=1),INDEX($CQ$7:$CQ$73,SUM(IF(AO366=$CY$7:$CY$59,ROW($A$1:$A$50),0))),IF(AND($E366&lt;&gt;0,$DW$4&lt;&gt;1),INDEX($CM$7:$CM$73,SUM(IF(AO366=$CU$7:$CU$59,ROW($A$1:$A$50),0))),AO366:AS366)))</f>
        <v>#N/A</v>
      </c>
      <c r="BG366" s="35"/>
      <c r="BH366" s="35"/>
      <c r="BI366" s="35"/>
      <c r="BJ366" s="35"/>
      <c r="BK366" s="35" t="e">
        <f>VLOOKUP(G366,변환표준점수!$X$8:$AM$16,_xlfn.XMATCH(AU366,변환표준점수!$Y$5:$AM$5)+IF(OR(AW366=6,AW366=7,AW366=10,AW366=11),IF(AX366=1,0,1),0)+1,FALSE)</f>
        <v>#N/A</v>
      </c>
      <c r="BL366" s="35" t="e">
        <f>VLOOKUP(H366,변환표준점수!$AO$8:$BE$16,_xlfn.XMATCH(AU366,변환표준점수!$AP$5:$BE$5)+IF(OR(AW366=3,AW366=6,AW366=8,AW366=9,AW366=10),IF(AX366=1,0,1),0)+1,FALSE)</f>
        <v>#N/A</v>
      </c>
      <c r="BM366" s="35" t="e">
        <f>IF(I366=0,VLOOKUP(K366,변환표준점수!$BU$8:$CF$62,'표점 계산기'!$AW366+1,FALSE),VLOOKUP(I366,변환표준점수!$BH$8:$BS$62,'표점 계산기'!$AW366+1,FALSE))</f>
        <v>#N/A</v>
      </c>
      <c r="BN366" s="35" t="e">
        <f>IF(J366=0,VLOOKUP(L366,변환표준점수!$BU$8:$CF$62,'표점 계산기'!$AW366+1,FALSE),VLOOKUP(J366,변환표준점수!$BH$8:$BS$62,'표점 계산기'!$AW366+1,FALSE))</f>
        <v>#N/A</v>
      </c>
      <c r="BO366" s="35" cm="1">
        <f t="array" ref="BO366">IF(M366=0,0,IF(OR(AW366=3,AW366=4),0,IF(AW366=1,INDEX($DI$7:$DI$15,SUM(IF(M366&lt;$DH$7:$DH$15=TRUE,1,0))+1),VLOOKUP(M366,변환표준점수!$BH$8:$BS$62,'표점 계산기'!AW366+1,FALSE))))</f>
        <v>0</v>
      </c>
      <c r="BP366" s="35" t="e" cm="1">
        <f t="array" ref="BP366">INDEX($DP$24:$EO$31,COLUMN(C361),$AY366)</f>
        <v>#N/A</v>
      </c>
      <c r="BQ366" s="35" t="e" cm="1">
        <f t="array" ref="BQ366">INDEX($DP$24:$EO$31,COLUMN(D361),$AY366)</f>
        <v>#N/A</v>
      </c>
      <c r="BR366" s="35" t="e" cm="1">
        <f t="array" ref="BR366">INDEX($DP$24:$EO$31,COLUMN(E361),$AY366)</f>
        <v>#N/A</v>
      </c>
      <c r="BS366" s="35" t="e" cm="1">
        <f t="array" ref="BS366">INDEX($DP$24:$EO$31,COLUMN(F361),$AY366)</f>
        <v>#N/A</v>
      </c>
      <c r="BT366" s="35" t="e" cm="1">
        <f t="array" ref="BT366">INDEX($DP$24:$EO$31,COLUMN(G361),$AY366)</f>
        <v>#N/A</v>
      </c>
      <c r="BU366" s="35" t="e" cm="1">
        <f t="array" ref="BU366">INDEX($DP$24:$EO$31,COLUMN(H361),$AY366)</f>
        <v>#N/A</v>
      </c>
      <c r="BV366" s="59" t="str" cm="1">
        <f t="array" aca="1" ref="BV366:BZ366" ca="1">IFERROR(ROUND(IF(IFERROR(BF366:BJ366/BF366:BJ366,0)=1,(IFERROR(AZ366:BD366*BP366,0)+IFERROR(BF366:BJ366*BQ366,0)+(SUM(BM366:BO366)-MIN(BM366:BO366))*BR366+BK366*BS366+BL366*BT366)*BU366+BK366*(1-BS366)+BL366*(1-BT366)+IF(AW366=1,BO366,0),""),2),"")</f>
        <v/>
      </c>
      <c r="BW366" s="48" t="str">
        <f ca="1"/>
        <v/>
      </c>
      <c r="BX366" s="48" t="str">
        <f ca="1"/>
        <v/>
      </c>
      <c r="BY366" s="48" t="str">
        <f ca="1"/>
        <v/>
      </c>
      <c r="BZ366" s="60" t="str">
        <f ca="1"/>
        <v/>
      </c>
      <c r="CA366" s="6"/>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6"/>
      <c r="DV366" s="6"/>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row>
    <row r="367" spans="1:162" x14ac:dyDescent="0.3">
      <c r="A367" s="5"/>
      <c r="B367" s="17" t="str">
        <f t="shared" si="114"/>
        <v/>
      </c>
      <c r="C367" s="23"/>
      <c r="D367" s="23"/>
      <c r="E367" s="23"/>
      <c r="F367" s="23"/>
      <c r="G367" s="23"/>
      <c r="H367" s="24"/>
      <c r="I367" s="24"/>
      <c r="J367" s="24"/>
      <c r="K367" s="24"/>
      <c r="L367" s="24"/>
      <c r="M367" s="24"/>
      <c r="N367" s="23"/>
      <c r="O367" s="24"/>
      <c r="P367" s="6"/>
      <c r="Q367" s="65">
        <f t="shared" si="115"/>
        <v>1</v>
      </c>
      <c r="R367" s="6" t="e">
        <f t="shared" si="121"/>
        <v>#N/A</v>
      </c>
      <c r="S367" s="6" t="e">
        <f t="shared" si="122"/>
        <v>#N/A</v>
      </c>
      <c r="T367" s="6" t="e">
        <f t="shared" si="123"/>
        <v>#N/A</v>
      </c>
      <c r="U367" s="6" t="e">
        <f t="shared" si="124"/>
        <v>#N/A</v>
      </c>
      <c r="V367" s="8" cm="1">
        <f t="array" ref="V367">IF(M367=0,0,IF(OR($DV$4=3,$DV$4=4),0,IF($DV$4=1,INDEX($DI$7:$DI$15,SUM(IF(M367&lt;$DH$7:$DH$15=TRUE,1,0))+1),VLOOKUP(M367,$DK$7:$DL$107,2,FALSE))))</f>
        <v>0</v>
      </c>
      <c r="W367" s="6" t="e">
        <f t="shared" si="113"/>
        <v>#N/A</v>
      </c>
      <c r="X367" s="65" cm="1">
        <f t="array" aca="1" ref="X367" ca="1">SUM(IF((IF(E367=0,INDIRECT(_xlfn.CONCAT($CQ$1,MATCH(F367,$CP$7:$CP$100,0)+6)):INDIRECT(_xlfn.CONCAT($CQ$1,MATCH(F367,$CP$7:$CP$100,0)+6+SUM(IF((F367=$CP$7:$CP$59)=TRUE,1,0))-1)),INDIRECT(_xlfn.CONCAT($CM$1,MATCH(E367,$CL$7:$CL$100,0)+6)):INDIRECT(_xlfn.CONCAT($CM$1,MATCH(E367,$CL$7:$CL$100,0)+6+SUM(IF((E367=$CL$7:$CL$59)=TRUE,1,0))-1)))*$S$3*$Q367)=0,0,1))</f>
        <v>2</v>
      </c>
      <c r="Y367" s="65" t="e" cm="1">
        <f t="array" aca="1" ref="Y367" ca="1">SUM(IF((TRANSPOSE(MMULT(MMULT(_xlfn.MUNIT(X367),IF(ROUND(MMULT(IF(E367=0,INDIRECT(_xlfn.CONCAT($CQ$1,MATCH(F367,$CP$7:$CP$100,0)+6)):INDIRECT(_xlfn.CONCAT($CQ$1,MATCH(F367,$CP$7:$CP$100,0)+6+SUM(IF((F367=$CP$7:$CP$59)=TRUE,1,0))-1)),INDIRECT(_xlfn.CONCAT($CM$1,MATCH(E367,$CL$7:$CL$100,0)+6)):INDIRECT(_xlfn.CONCAT($CM$1,MATCH(E367,$CL$7:$CL$100,0)+6+SUM(IF((E367=$CL$7:$CL$59)=TRUE,1,0))-1)))*$S$3*$Q367,1/TRANSPOSE(W367-INDIRECT(_xlfn.CONCAT($CI$1,MATCH(D367,$CH$7:$CH$100,0)+6)):INDIRECT(_xlfn.CONCAT($CI$1,MATCH(D367,$CH$7:$CH$100,0)+6+SUM(IF((D367=$CH$7:$CH$59)=TRUE,1,0))-1))*$R$3)),1)=1,1,0)),W367-INDIRECT(_xlfn.CONCAT($CI$1,MATCH(D367,$CH$7:$CH$100,0)+6)):INDIRECT(_xlfn.CONCAT($CI$1,MATCH(D367,$CH$7:$CH$100,0)+6+SUM(IF((D367=$CH$7:$CH$59)=TRUE,1,0))-1))*$R$3)))=0,0,1))</f>
        <v>#N/A</v>
      </c>
      <c r="Z367" s="65"/>
      <c r="AA367" s="65" t="str" cm="1">
        <f t="array" aca="1" ref="AA367" ca="1">IFERROR(ROUND(IF(_xlfn._xlws.SORT(TRANSPOSE(MMULT(MMULT(_xlfn.MUNIT(X367),IF(ROUND(MMULT(IF(E367=0,IF($DW$4=1,INDIRECT(_xlfn.CONCAT($CY$1,MATCH(F367,$CX$7:$CX$100,0)+6)):INDIRECT(_xlfn.CONCAT($CY$1,MATCH(F367,$CX$7:$CX$100,0)+6+SUM(IF((F367=$CX$7:$CX$59)=TRUE,1,0))-1)),INDIRECT(_xlfn.CONCAT($CQ$1,MATCH(F367,$CP$7:$CP$100,0)+6)):INDIRECT(_xlfn.CONCAT($CQ$1,MATCH(F367,$CP$7:$CP$100,0)+6+SUM(IF((F367=$CP$7:$CP$59)=TRUE,1,0))-1))),IF(OR($DW$4=2,$DW$4=3),INDIRECT(_xlfn.CONCAT($CU$1,MATCH(E367,$CT$7:$CT$100,0)+6)):INDIRECT(_xlfn.CONCAT($CU$1,MATCH(E367,$CT$7:$CT$100,0)+6+SUM(IF((E367=$CT$7:$CT$59)=TRUE,1,0))-1)),INDIRECT(_xlfn.CONCAT($CM$1,MATCH(E367,$CL$7:$CL$100,0)+6)):INDIRECT(_xlfn.CONCAT($CM$1,MATCH(E367,$CL$7:$CL$100,0)+6+SUM(IF((E367=$CL$7:$CL$59)=TRUE,1,0))-1))))*$S$3*IF(AND($DV$4=4,F367=0),1.1,1),1/TRANSPOSE(W367-INDIRECT(_xlfn.CONCAT($CI$1,MATCH(D367,$CH$7:$CH$100,0)+6)):INDIRECT(_xlfn.CONCAT($CI$1,MATCH(D367,$CH$7:$CH$100,0)+6+SUM(IF((D367=$CH$7:$CH$59)=TRUE,1,0))-1))*$R$3)),3)=1,1,0)),W367-INDIRECT(_xlfn.CONCAT($CI$1,MATCH(D367,$CH$7:$CH$100,0)+6)):INDIRECT(_xlfn.CONCAT($CI$1,MATCH(D367,$CH$7:$CH$100,0)+6+SUM(IF((D367=$CH$7:$CH$59)=TRUE,1,0))-1))*$R$3))/($S$3*$Q367),1,-1,TRUE)=0,"",_xlfn._xlws.SORT(TRANSPOSE(MMULT(MMULT(_xlfn.MUNIT(X367),IF(ROUND(MMULT(IF(E367=0,IF($DW$4=1,INDIRECT(_xlfn.CONCAT($CY$1,MATCH(F367,$CX$7:$CX$100,0)+6)):INDIRECT(_xlfn.CONCAT($CY$1,MATCH(F367,$CX$7:$CX$100,0)+6+SUM(IF((F367=$CX$7:$CX$59)=TRUE,1,0))-1)),INDIRECT(_xlfn.CONCAT($CQ$1,MATCH(F367,$CP$7:$CP$100,0)+6)):INDIRECT(_xlfn.CONCAT($CQ$1,MATCH(F367,$CP$7:$CP$100,0)+6+SUM(IF((F367=$CP$7:$CP$59)=TRUE,1,0))-1))),IF(OR($DW$4=2,$DW$4=3),INDIRECT(_xlfn.CONCAT($CU$1,MATCH(E367,$CT$7:$CT$100,0)+6)):INDIRECT(_xlfn.CONCAT($CU$1,MATCH(E367,$CT$7:$CT$100,0)+6+SUM(IF((E367=$CT$7:$CT$59)=TRUE,1,0))-1)),INDIRECT(_xlfn.CONCAT($CM$1,MATCH(E367,$CL$7:$CL$100,0)+6)):INDIRECT(_xlfn.CONCAT($CM$1,MATCH(E367,$CL$7:$CL$100,0)+6+SUM(IF((E367=$CL$7:$CL$59)=TRUE,1,0))-1))))*$S$3*IF(AND($DV$4=4,F367=0),1.1,1),1/TRANSPOSE(W367-INDIRECT(_xlfn.CONCAT($CI$1,MATCH(D367,$CH$7:$CH$100,0)+6)):INDIRECT(_xlfn.CONCAT($CI$1,MATCH(D367,$CH$7:$CH$100,0)+6+SUM(IF((D367=$CH$7:$CH$59)=TRUE,1,0))-1))*$R$3)),3)=1,1,0)),W367-INDIRECT(_xlfn.CONCAT($CI$1,MATCH(D367,$CH$7:$CH$100,0)+6)):INDIRECT(_xlfn.CONCAT($CI$1,MATCH(D367,$CH$7:$CH$100,0)+6+SUM(IF((D367=$CH$7:$CH$59)=TRUE,1,0))-1))*$R$3))/($S$3*$Q367),1,-1,TRUE)),1),"")</f>
        <v/>
      </c>
      <c r="AB367" s="65"/>
      <c r="AC367" s="65"/>
      <c r="AD367" s="65"/>
      <c r="AE367" s="65"/>
      <c r="AF367" s="65"/>
      <c r="AG367" s="65"/>
      <c r="AH367" s="65"/>
      <c r="AI367" s="6"/>
      <c r="AJ367" s="28" t="str">
        <f t="shared" ca="1" si="125"/>
        <v/>
      </c>
      <c r="AK367" s="29" t="str">
        <f t="shared" si="126"/>
        <v/>
      </c>
      <c r="AL367" s="29" t="str">
        <f t="shared" si="127"/>
        <v/>
      </c>
      <c r="AM367" s="29" t="str">
        <f t="shared" si="128"/>
        <v/>
      </c>
      <c r="AN367" s="112" t="str">
        <f t="shared" si="129"/>
        <v/>
      </c>
      <c r="AO367" s="28" t="str">
        <f t="shared" ca="1" si="116"/>
        <v/>
      </c>
      <c r="AP367" s="29" t="str">
        <f t="shared" si="117"/>
        <v/>
      </c>
      <c r="AQ367" s="29" t="str">
        <f t="shared" si="118"/>
        <v/>
      </c>
      <c r="AR367" s="29" t="str">
        <f t="shared" si="119"/>
        <v/>
      </c>
      <c r="AS367" s="30" t="str">
        <f t="shared" si="120"/>
        <v/>
      </c>
      <c r="AT367" s="6"/>
      <c r="AU367" s="20"/>
      <c r="AV367" s="20"/>
      <c r="AW367" s="44">
        <f t="shared" si="130"/>
        <v>12</v>
      </c>
      <c r="AX367" s="35" t="e">
        <f t="shared" si="131"/>
        <v>#N/A</v>
      </c>
      <c r="AY367" s="35" t="e" cm="1">
        <f t="array" ref="AY367">_xlfn.XMATCH(1,IF(IF((AU367=$DP$24:$EO$24)=TRUE,1,0)+IF((AV367=$DP$25:$EO$25)=TRUE,1,0)=2,1,0))</f>
        <v>#N/A</v>
      </c>
      <c r="AZ367" s="35" t="str" cm="1">
        <f t="array" aca="1" ref="AZ367:BD367" ca="1">AJ367:AN367</f>
        <v/>
      </c>
      <c r="BA367" s="35" t="str">
        <f ca="1"/>
        <v/>
      </c>
      <c r="BB367" s="35" t="str">
        <f ca="1"/>
        <v/>
      </c>
      <c r="BC367" s="35" t="str">
        <f ca="1"/>
        <v/>
      </c>
      <c r="BD367" s="35" t="str">
        <f ca="1"/>
        <v/>
      </c>
      <c r="BE367" s="35">
        <f t="shared" si="132"/>
        <v>0</v>
      </c>
      <c r="BF367" s="35" t="e" cm="1">
        <f t="array" ref="BF367">IF(AND(BE367=1,AX367&lt;&gt;1),VLOOKUP(E367,변환표준점수!$H$8:$O$60,_xlfn.XMATCH('표점 계산기'!$AU367,변환표준점수!$I$6:$O$6)+1,FALSE),IF(AND($E367=0,$DW$4=1),INDEX($CQ$7:$CQ$73,SUM(IF(AO367=$CY$7:$CY$59,ROW($A$1:$A$50),0))),IF(AND($E367&lt;&gt;0,$DW$4&lt;&gt;1),INDEX($CM$7:$CM$73,SUM(IF(AO367=$CU$7:$CU$59,ROW($A$1:$A$50),0))),AO367:AS367)))</f>
        <v>#N/A</v>
      </c>
      <c r="BG367" s="35"/>
      <c r="BH367" s="35"/>
      <c r="BI367" s="35"/>
      <c r="BJ367" s="35"/>
      <c r="BK367" s="35" t="e">
        <f>VLOOKUP(G367,변환표준점수!$X$8:$AM$16,_xlfn.XMATCH(AU367,변환표준점수!$Y$5:$AM$5)+IF(OR(AW367=6,AW367=7,AW367=10,AW367=11),IF(AX367=1,0,1),0)+1,FALSE)</f>
        <v>#N/A</v>
      </c>
      <c r="BL367" s="35" t="e">
        <f>VLOOKUP(H367,변환표준점수!$AO$8:$BE$16,_xlfn.XMATCH(AU367,변환표준점수!$AP$5:$BE$5)+IF(OR(AW367=3,AW367=6,AW367=8,AW367=9,AW367=10),IF(AX367=1,0,1),0)+1,FALSE)</f>
        <v>#N/A</v>
      </c>
      <c r="BM367" s="35" t="e">
        <f>IF(I367=0,VLOOKUP(K367,변환표준점수!$BU$8:$CF$62,'표점 계산기'!$AW367+1,FALSE),VLOOKUP(I367,변환표준점수!$BH$8:$BS$62,'표점 계산기'!$AW367+1,FALSE))</f>
        <v>#N/A</v>
      </c>
      <c r="BN367" s="35" t="e">
        <f>IF(J367=0,VLOOKUP(L367,변환표준점수!$BU$8:$CF$62,'표점 계산기'!$AW367+1,FALSE),VLOOKUP(J367,변환표준점수!$BH$8:$BS$62,'표점 계산기'!$AW367+1,FALSE))</f>
        <v>#N/A</v>
      </c>
      <c r="BO367" s="35" cm="1">
        <f t="array" ref="BO367">IF(M367=0,0,IF(OR(AW367=3,AW367=4),0,IF(AW367=1,INDEX($DI$7:$DI$15,SUM(IF(M367&lt;$DH$7:$DH$15=TRUE,1,0))+1),VLOOKUP(M367,변환표준점수!$BH$8:$BS$62,'표점 계산기'!AW367+1,FALSE))))</f>
        <v>0</v>
      </c>
      <c r="BP367" s="35" t="e" cm="1">
        <f t="array" ref="BP367">INDEX($DP$24:$EO$31,COLUMN(C362),$AY367)</f>
        <v>#N/A</v>
      </c>
      <c r="BQ367" s="35" t="e" cm="1">
        <f t="array" ref="BQ367">INDEX($DP$24:$EO$31,COLUMN(D362),$AY367)</f>
        <v>#N/A</v>
      </c>
      <c r="BR367" s="35" t="e" cm="1">
        <f t="array" ref="BR367">INDEX($DP$24:$EO$31,COLUMN(E362),$AY367)</f>
        <v>#N/A</v>
      </c>
      <c r="BS367" s="35" t="e" cm="1">
        <f t="array" ref="BS367">INDEX($DP$24:$EO$31,COLUMN(F362),$AY367)</f>
        <v>#N/A</v>
      </c>
      <c r="BT367" s="35" t="e" cm="1">
        <f t="array" ref="BT367">INDEX($DP$24:$EO$31,COLUMN(G362),$AY367)</f>
        <v>#N/A</v>
      </c>
      <c r="BU367" s="35" t="e" cm="1">
        <f t="array" ref="BU367">INDEX($DP$24:$EO$31,COLUMN(H362),$AY367)</f>
        <v>#N/A</v>
      </c>
      <c r="BV367" s="59" t="str" cm="1">
        <f t="array" aca="1" ref="BV367:BZ367" ca="1">IFERROR(ROUND(IF(IFERROR(BF367:BJ367/BF367:BJ367,0)=1,(IFERROR(AZ367:BD367*BP367,0)+IFERROR(BF367:BJ367*BQ367,0)+(SUM(BM367:BO367)-MIN(BM367:BO367))*BR367+BK367*BS367+BL367*BT367)*BU367+BK367*(1-BS367)+BL367*(1-BT367)+IF(AW367=1,BO367,0),""),2),"")</f>
        <v/>
      </c>
      <c r="BW367" s="48" t="str">
        <f ca="1"/>
        <v/>
      </c>
      <c r="BX367" s="48" t="str">
        <f ca="1"/>
        <v/>
      </c>
      <c r="BY367" s="48" t="str">
        <f ca="1"/>
        <v/>
      </c>
      <c r="BZ367" s="60" t="str">
        <f ca="1"/>
        <v/>
      </c>
      <c r="CA367" s="6"/>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6"/>
      <c r="DV367" s="6"/>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row>
    <row r="368" spans="1:162" x14ac:dyDescent="0.3">
      <c r="A368" s="5"/>
      <c r="B368" s="17" t="str">
        <f t="shared" si="114"/>
        <v/>
      </c>
      <c r="C368" s="23"/>
      <c r="D368" s="23"/>
      <c r="E368" s="23"/>
      <c r="F368" s="23"/>
      <c r="G368" s="23"/>
      <c r="H368" s="24"/>
      <c r="I368" s="24"/>
      <c r="J368" s="24"/>
      <c r="K368" s="24"/>
      <c r="L368" s="24"/>
      <c r="M368" s="24"/>
      <c r="N368" s="23"/>
      <c r="O368" s="24"/>
      <c r="P368" s="6"/>
      <c r="Q368" s="65">
        <f t="shared" si="115"/>
        <v>1</v>
      </c>
      <c r="R368" s="6" t="e">
        <f t="shared" si="121"/>
        <v>#N/A</v>
      </c>
      <c r="S368" s="6" t="e">
        <f t="shared" si="122"/>
        <v>#N/A</v>
      </c>
      <c r="T368" s="6" t="e">
        <f t="shared" si="123"/>
        <v>#N/A</v>
      </c>
      <c r="U368" s="6" t="e">
        <f t="shared" si="124"/>
        <v>#N/A</v>
      </c>
      <c r="V368" s="8" cm="1">
        <f t="array" ref="V368">IF(M368=0,0,IF(OR($DV$4=3,$DV$4=4),0,IF($DV$4=1,INDEX($DI$7:$DI$15,SUM(IF(M368&lt;$DH$7:$DH$15=TRUE,1,0))+1),VLOOKUP(M368,$DK$7:$DL$107,2,FALSE))))</f>
        <v>0</v>
      </c>
      <c r="W368" s="6" t="e">
        <f t="shared" si="113"/>
        <v>#N/A</v>
      </c>
      <c r="X368" s="65" cm="1">
        <f t="array" aca="1" ref="X368" ca="1">SUM(IF((IF(E368=0,INDIRECT(_xlfn.CONCAT($CQ$1,MATCH(F368,$CP$7:$CP$100,0)+6)):INDIRECT(_xlfn.CONCAT($CQ$1,MATCH(F368,$CP$7:$CP$100,0)+6+SUM(IF((F368=$CP$7:$CP$59)=TRUE,1,0))-1)),INDIRECT(_xlfn.CONCAT($CM$1,MATCH(E368,$CL$7:$CL$100,0)+6)):INDIRECT(_xlfn.CONCAT($CM$1,MATCH(E368,$CL$7:$CL$100,0)+6+SUM(IF((E368=$CL$7:$CL$59)=TRUE,1,0))-1)))*$S$3*$Q368)=0,0,1))</f>
        <v>2</v>
      </c>
      <c r="Y368" s="65" t="e" cm="1">
        <f t="array" aca="1" ref="Y368" ca="1">SUM(IF((TRANSPOSE(MMULT(MMULT(_xlfn.MUNIT(X368),IF(ROUND(MMULT(IF(E368=0,INDIRECT(_xlfn.CONCAT($CQ$1,MATCH(F368,$CP$7:$CP$100,0)+6)):INDIRECT(_xlfn.CONCAT($CQ$1,MATCH(F368,$CP$7:$CP$100,0)+6+SUM(IF((F368=$CP$7:$CP$59)=TRUE,1,0))-1)),INDIRECT(_xlfn.CONCAT($CM$1,MATCH(E368,$CL$7:$CL$100,0)+6)):INDIRECT(_xlfn.CONCAT($CM$1,MATCH(E368,$CL$7:$CL$100,0)+6+SUM(IF((E368=$CL$7:$CL$59)=TRUE,1,0))-1)))*$S$3*$Q368,1/TRANSPOSE(W368-INDIRECT(_xlfn.CONCAT($CI$1,MATCH(D368,$CH$7:$CH$100,0)+6)):INDIRECT(_xlfn.CONCAT($CI$1,MATCH(D368,$CH$7:$CH$100,0)+6+SUM(IF((D368=$CH$7:$CH$59)=TRUE,1,0))-1))*$R$3)),1)=1,1,0)),W368-INDIRECT(_xlfn.CONCAT($CI$1,MATCH(D368,$CH$7:$CH$100,0)+6)):INDIRECT(_xlfn.CONCAT($CI$1,MATCH(D368,$CH$7:$CH$100,0)+6+SUM(IF((D368=$CH$7:$CH$59)=TRUE,1,0))-1))*$R$3)))=0,0,1))</f>
        <v>#N/A</v>
      </c>
      <c r="Z368" s="65"/>
      <c r="AA368" s="65" t="str" cm="1">
        <f t="array" aca="1" ref="AA368" ca="1">IFERROR(ROUND(IF(_xlfn._xlws.SORT(TRANSPOSE(MMULT(MMULT(_xlfn.MUNIT(X368),IF(ROUND(MMULT(IF(E368=0,IF($DW$4=1,INDIRECT(_xlfn.CONCAT($CY$1,MATCH(F368,$CX$7:$CX$100,0)+6)):INDIRECT(_xlfn.CONCAT($CY$1,MATCH(F368,$CX$7:$CX$100,0)+6+SUM(IF((F368=$CX$7:$CX$59)=TRUE,1,0))-1)),INDIRECT(_xlfn.CONCAT($CQ$1,MATCH(F368,$CP$7:$CP$100,0)+6)):INDIRECT(_xlfn.CONCAT($CQ$1,MATCH(F368,$CP$7:$CP$100,0)+6+SUM(IF((F368=$CP$7:$CP$59)=TRUE,1,0))-1))),IF(OR($DW$4=2,$DW$4=3),INDIRECT(_xlfn.CONCAT($CU$1,MATCH(E368,$CT$7:$CT$100,0)+6)):INDIRECT(_xlfn.CONCAT($CU$1,MATCH(E368,$CT$7:$CT$100,0)+6+SUM(IF((E368=$CT$7:$CT$59)=TRUE,1,0))-1)),INDIRECT(_xlfn.CONCAT($CM$1,MATCH(E368,$CL$7:$CL$100,0)+6)):INDIRECT(_xlfn.CONCAT($CM$1,MATCH(E368,$CL$7:$CL$100,0)+6+SUM(IF((E368=$CL$7:$CL$59)=TRUE,1,0))-1))))*$S$3*IF(AND($DV$4=4,F368=0),1.1,1),1/TRANSPOSE(W368-INDIRECT(_xlfn.CONCAT($CI$1,MATCH(D368,$CH$7:$CH$100,0)+6)):INDIRECT(_xlfn.CONCAT($CI$1,MATCH(D368,$CH$7:$CH$100,0)+6+SUM(IF((D368=$CH$7:$CH$59)=TRUE,1,0))-1))*$R$3)),3)=1,1,0)),W368-INDIRECT(_xlfn.CONCAT($CI$1,MATCH(D368,$CH$7:$CH$100,0)+6)):INDIRECT(_xlfn.CONCAT($CI$1,MATCH(D368,$CH$7:$CH$100,0)+6+SUM(IF((D368=$CH$7:$CH$59)=TRUE,1,0))-1))*$R$3))/($S$3*$Q368),1,-1,TRUE)=0,"",_xlfn._xlws.SORT(TRANSPOSE(MMULT(MMULT(_xlfn.MUNIT(X368),IF(ROUND(MMULT(IF(E368=0,IF($DW$4=1,INDIRECT(_xlfn.CONCAT($CY$1,MATCH(F368,$CX$7:$CX$100,0)+6)):INDIRECT(_xlfn.CONCAT($CY$1,MATCH(F368,$CX$7:$CX$100,0)+6+SUM(IF((F368=$CX$7:$CX$59)=TRUE,1,0))-1)),INDIRECT(_xlfn.CONCAT($CQ$1,MATCH(F368,$CP$7:$CP$100,0)+6)):INDIRECT(_xlfn.CONCAT($CQ$1,MATCH(F368,$CP$7:$CP$100,0)+6+SUM(IF((F368=$CP$7:$CP$59)=TRUE,1,0))-1))),IF(OR($DW$4=2,$DW$4=3),INDIRECT(_xlfn.CONCAT($CU$1,MATCH(E368,$CT$7:$CT$100,0)+6)):INDIRECT(_xlfn.CONCAT($CU$1,MATCH(E368,$CT$7:$CT$100,0)+6+SUM(IF((E368=$CT$7:$CT$59)=TRUE,1,0))-1)),INDIRECT(_xlfn.CONCAT($CM$1,MATCH(E368,$CL$7:$CL$100,0)+6)):INDIRECT(_xlfn.CONCAT($CM$1,MATCH(E368,$CL$7:$CL$100,0)+6+SUM(IF((E368=$CL$7:$CL$59)=TRUE,1,0))-1))))*$S$3*IF(AND($DV$4=4,F368=0),1.1,1),1/TRANSPOSE(W368-INDIRECT(_xlfn.CONCAT($CI$1,MATCH(D368,$CH$7:$CH$100,0)+6)):INDIRECT(_xlfn.CONCAT($CI$1,MATCH(D368,$CH$7:$CH$100,0)+6+SUM(IF((D368=$CH$7:$CH$59)=TRUE,1,0))-1))*$R$3)),3)=1,1,0)),W368-INDIRECT(_xlfn.CONCAT($CI$1,MATCH(D368,$CH$7:$CH$100,0)+6)):INDIRECT(_xlfn.CONCAT($CI$1,MATCH(D368,$CH$7:$CH$100,0)+6+SUM(IF((D368=$CH$7:$CH$59)=TRUE,1,0))-1))*$R$3))/($S$3*$Q368),1,-1,TRUE)),1),"")</f>
        <v/>
      </c>
      <c r="AB368" s="65"/>
      <c r="AC368" s="65"/>
      <c r="AD368" s="65"/>
      <c r="AE368" s="65"/>
      <c r="AF368" s="65"/>
      <c r="AG368" s="65"/>
      <c r="AH368" s="65"/>
      <c r="AI368" s="6"/>
      <c r="AJ368" s="28" t="str">
        <f t="shared" ca="1" si="125"/>
        <v/>
      </c>
      <c r="AK368" s="29" t="str">
        <f t="shared" si="126"/>
        <v/>
      </c>
      <c r="AL368" s="29" t="str">
        <f t="shared" si="127"/>
        <v/>
      </c>
      <c r="AM368" s="29" t="str">
        <f t="shared" si="128"/>
        <v/>
      </c>
      <c r="AN368" s="112" t="str">
        <f t="shared" si="129"/>
        <v/>
      </c>
      <c r="AO368" s="28" t="str">
        <f t="shared" ca="1" si="116"/>
        <v/>
      </c>
      <c r="AP368" s="29" t="str">
        <f t="shared" si="117"/>
        <v/>
      </c>
      <c r="AQ368" s="29" t="str">
        <f t="shared" si="118"/>
        <v/>
      </c>
      <c r="AR368" s="29" t="str">
        <f t="shared" si="119"/>
        <v/>
      </c>
      <c r="AS368" s="30" t="str">
        <f t="shared" si="120"/>
        <v/>
      </c>
      <c r="AT368" s="6"/>
      <c r="AU368" s="20"/>
      <c r="AV368" s="20"/>
      <c r="AW368" s="44">
        <f t="shared" si="130"/>
        <v>12</v>
      </c>
      <c r="AX368" s="35" t="e">
        <f t="shared" si="131"/>
        <v>#N/A</v>
      </c>
      <c r="AY368" s="35" t="e" cm="1">
        <f t="array" ref="AY368">_xlfn.XMATCH(1,IF(IF((AU368=$DP$24:$EO$24)=TRUE,1,0)+IF((AV368=$DP$25:$EO$25)=TRUE,1,0)=2,1,0))</f>
        <v>#N/A</v>
      </c>
      <c r="AZ368" s="35" t="str" cm="1">
        <f t="array" aca="1" ref="AZ368:BD368" ca="1">AJ368:AN368</f>
        <v/>
      </c>
      <c r="BA368" s="35" t="str">
        <f ca="1"/>
        <v/>
      </c>
      <c r="BB368" s="35" t="str">
        <f ca="1"/>
        <v/>
      </c>
      <c r="BC368" s="35" t="str">
        <f ca="1"/>
        <v/>
      </c>
      <c r="BD368" s="35" t="str">
        <f ca="1"/>
        <v/>
      </c>
      <c r="BE368" s="35">
        <f t="shared" si="132"/>
        <v>0</v>
      </c>
      <c r="BF368" s="35" t="e" cm="1">
        <f t="array" ref="BF368">IF(AND(BE368=1,AX368&lt;&gt;1),VLOOKUP(E368,변환표준점수!$H$8:$O$60,_xlfn.XMATCH('표점 계산기'!$AU368,변환표준점수!$I$6:$O$6)+1,FALSE),IF(AND($E368=0,$DW$4=1),INDEX($CQ$7:$CQ$73,SUM(IF(AO368=$CY$7:$CY$59,ROW($A$1:$A$50),0))),IF(AND($E368&lt;&gt;0,$DW$4&lt;&gt;1),INDEX($CM$7:$CM$73,SUM(IF(AO368=$CU$7:$CU$59,ROW($A$1:$A$50),0))),AO368:AS368)))</f>
        <v>#N/A</v>
      </c>
      <c r="BG368" s="35"/>
      <c r="BH368" s="35"/>
      <c r="BI368" s="35"/>
      <c r="BJ368" s="35"/>
      <c r="BK368" s="35" t="e">
        <f>VLOOKUP(G368,변환표준점수!$X$8:$AM$16,_xlfn.XMATCH(AU368,변환표준점수!$Y$5:$AM$5)+IF(OR(AW368=6,AW368=7,AW368=10,AW368=11),IF(AX368=1,0,1),0)+1,FALSE)</f>
        <v>#N/A</v>
      </c>
      <c r="BL368" s="35" t="e">
        <f>VLOOKUP(H368,변환표준점수!$AO$8:$BE$16,_xlfn.XMATCH(AU368,변환표준점수!$AP$5:$BE$5)+IF(OR(AW368=3,AW368=6,AW368=8,AW368=9,AW368=10),IF(AX368=1,0,1),0)+1,FALSE)</f>
        <v>#N/A</v>
      </c>
      <c r="BM368" s="35" t="e">
        <f>IF(I368=0,VLOOKUP(K368,변환표준점수!$BU$8:$CF$62,'표점 계산기'!$AW368+1,FALSE),VLOOKUP(I368,변환표준점수!$BH$8:$BS$62,'표점 계산기'!$AW368+1,FALSE))</f>
        <v>#N/A</v>
      </c>
      <c r="BN368" s="35" t="e">
        <f>IF(J368=0,VLOOKUP(L368,변환표준점수!$BU$8:$CF$62,'표점 계산기'!$AW368+1,FALSE),VLOOKUP(J368,변환표준점수!$BH$8:$BS$62,'표점 계산기'!$AW368+1,FALSE))</f>
        <v>#N/A</v>
      </c>
      <c r="BO368" s="35" cm="1">
        <f t="array" ref="BO368">IF(M368=0,0,IF(OR(AW368=3,AW368=4),0,IF(AW368=1,INDEX($DI$7:$DI$15,SUM(IF(M368&lt;$DH$7:$DH$15=TRUE,1,0))+1),VLOOKUP(M368,변환표준점수!$BH$8:$BS$62,'표점 계산기'!AW368+1,FALSE))))</f>
        <v>0</v>
      </c>
      <c r="BP368" s="35" t="e" cm="1">
        <f t="array" ref="BP368">INDEX($DP$24:$EO$31,COLUMN(C363),$AY368)</f>
        <v>#N/A</v>
      </c>
      <c r="BQ368" s="35" t="e" cm="1">
        <f t="array" ref="BQ368">INDEX($DP$24:$EO$31,COLUMN(D363),$AY368)</f>
        <v>#N/A</v>
      </c>
      <c r="BR368" s="35" t="e" cm="1">
        <f t="array" ref="BR368">INDEX($DP$24:$EO$31,COLUMN(E363),$AY368)</f>
        <v>#N/A</v>
      </c>
      <c r="BS368" s="35" t="e" cm="1">
        <f t="array" ref="BS368">INDEX($DP$24:$EO$31,COLUMN(F363),$AY368)</f>
        <v>#N/A</v>
      </c>
      <c r="BT368" s="35" t="e" cm="1">
        <f t="array" ref="BT368">INDEX($DP$24:$EO$31,COLUMN(G363),$AY368)</f>
        <v>#N/A</v>
      </c>
      <c r="BU368" s="35" t="e" cm="1">
        <f t="array" ref="BU368">INDEX($DP$24:$EO$31,COLUMN(H363),$AY368)</f>
        <v>#N/A</v>
      </c>
      <c r="BV368" s="59" t="str" cm="1">
        <f t="array" aca="1" ref="BV368:BZ368" ca="1">IFERROR(ROUND(IF(IFERROR(BF368:BJ368/BF368:BJ368,0)=1,(IFERROR(AZ368:BD368*BP368,0)+IFERROR(BF368:BJ368*BQ368,0)+(SUM(BM368:BO368)-MIN(BM368:BO368))*BR368+BK368*BS368+BL368*BT368)*BU368+BK368*(1-BS368)+BL368*(1-BT368)+IF(AW368=1,BO368,0),""),2),"")</f>
        <v/>
      </c>
      <c r="BW368" s="48" t="str">
        <f ca="1"/>
        <v/>
      </c>
      <c r="BX368" s="48" t="str">
        <f ca="1"/>
        <v/>
      </c>
      <c r="BY368" s="48" t="str">
        <f ca="1"/>
        <v/>
      </c>
      <c r="BZ368" s="60" t="str">
        <f ca="1"/>
        <v/>
      </c>
      <c r="CA368" s="6"/>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6"/>
      <c r="DV368" s="6"/>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row>
    <row r="369" spans="1:162" x14ac:dyDescent="0.3">
      <c r="A369" s="5"/>
      <c r="B369" s="17" t="str">
        <f t="shared" si="114"/>
        <v/>
      </c>
      <c r="C369" s="23"/>
      <c r="D369" s="23"/>
      <c r="E369" s="23"/>
      <c r="F369" s="23"/>
      <c r="G369" s="23"/>
      <c r="H369" s="24"/>
      <c r="I369" s="24"/>
      <c r="J369" s="24"/>
      <c r="K369" s="24"/>
      <c r="L369" s="24"/>
      <c r="M369" s="24"/>
      <c r="N369" s="23"/>
      <c r="O369" s="24"/>
      <c r="P369" s="6"/>
      <c r="Q369" s="65">
        <f t="shared" si="115"/>
        <v>1</v>
      </c>
      <c r="R369" s="6" t="e">
        <f t="shared" si="121"/>
        <v>#N/A</v>
      </c>
      <c r="S369" s="6" t="e">
        <f t="shared" si="122"/>
        <v>#N/A</v>
      </c>
      <c r="T369" s="6" t="e">
        <f t="shared" si="123"/>
        <v>#N/A</v>
      </c>
      <c r="U369" s="6" t="e">
        <f t="shared" si="124"/>
        <v>#N/A</v>
      </c>
      <c r="V369" s="8" cm="1">
        <f t="array" ref="V369">IF(M369=0,0,IF(OR($DV$4=3,$DV$4=4),0,IF($DV$4=1,INDEX($DI$7:$DI$15,SUM(IF(M369&lt;$DH$7:$DH$15=TRUE,1,0))+1),VLOOKUP(M369,$DK$7:$DL$107,2,FALSE))))</f>
        <v>0</v>
      </c>
      <c r="W369" s="6" t="e">
        <f t="shared" si="113"/>
        <v>#N/A</v>
      </c>
      <c r="X369" s="65" cm="1">
        <f t="array" aca="1" ref="X369" ca="1">SUM(IF((IF(E369=0,INDIRECT(_xlfn.CONCAT($CQ$1,MATCH(F369,$CP$7:$CP$100,0)+6)):INDIRECT(_xlfn.CONCAT($CQ$1,MATCH(F369,$CP$7:$CP$100,0)+6+SUM(IF((F369=$CP$7:$CP$59)=TRUE,1,0))-1)),INDIRECT(_xlfn.CONCAT($CM$1,MATCH(E369,$CL$7:$CL$100,0)+6)):INDIRECT(_xlfn.CONCAT($CM$1,MATCH(E369,$CL$7:$CL$100,0)+6+SUM(IF((E369=$CL$7:$CL$59)=TRUE,1,0))-1)))*$S$3*$Q369)=0,0,1))</f>
        <v>2</v>
      </c>
      <c r="Y369" s="65" t="e" cm="1">
        <f t="array" aca="1" ref="Y369" ca="1">SUM(IF((TRANSPOSE(MMULT(MMULT(_xlfn.MUNIT(X369),IF(ROUND(MMULT(IF(E369=0,INDIRECT(_xlfn.CONCAT($CQ$1,MATCH(F369,$CP$7:$CP$100,0)+6)):INDIRECT(_xlfn.CONCAT($CQ$1,MATCH(F369,$CP$7:$CP$100,0)+6+SUM(IF((F369=$CP$7:$CP$59)=TRUE,1,0))-1)),INDIRECT(_xlfn.CONCAT($CM$1,MATCH(E369,$CL$7:$CL$100,0)+6)):INDIRECT(_xlfn.CONCAT($CM$1,MATCH(E369,$CL$7:$CL$100,0)+6+SUM(IF((E369=$CL$7:$CL$59)=TRUE,1,0))-1)))*$S$3*$Q369,1/TRANSPOSE(W369-INDIRECT(_xlfn.CONCAT($CI$1,MATCH(D369,$CH$7:$CH$100,0)+6)):INDIRECT(_xlfn.CONCAT($CI$1,MATCH(D369,$CH$7:$CH$100,0)+6+SUM(IF((D369=$CH$7:$CH$59)=TRUE,1,0))-1))*$R$3)),1)=1,1,0)),W369-INDIRECT(_xlfn.CONCAT($CI$1,MATCH(D369,$CH$7:$CH$100,0)+6)):INDIRECT(_xlfn.CONCAT($CI$1,MATCH(D369,$CH$7:$CH$100,0)+6+SUM(IF((D369=$CH$7:$CH$59)=TRUE,1,0))-1))*$R$3)))=0,0,1))</f>
        <v>#N/A</v>
      </c>
      <c r="Z369" s="65"/>
      <c r="AA369" s="65" t="str" cm="1">
        <f t="array" aca="1" ref="AA369" ca="1">IFERROR(ROUND(IF(_xlfn._xlws.SORT(TRANSPOSE(MMULT(MMULT(_xlfn.MUNIT(X369),IF(ROUND(MMULT(IF(E369=0,IF($DW$4=1,INDIRECT(_xlfn.CONCAT($CY$1,MATCH(F369,$CX$7:$CX$100,0)+6)):INDIRECT(_xlfn.CONCAT($CY$1,MATCH(F369,$CX$7:$CX$100,0)+6+SUM(IF((F369=$CX$7:$CX$59)=TRUE,1,0))-1)),INDIRECT(_xlfn.CONCAT($CQ$1,MATCH(F369,$CP$7:$CP$100,0)+6)):INDIRECT(_xlfn.CONCAT($CQ$1,MATCH(F369,$CP$7:$CP$100,0)+6+SUM(IF((F369=$CP$7:$CP$59)=TRUE,1,0))-1))),IF(OR($DW$4=2,$DW$4=3),INDIRECT(_xlfn.CONCAT($CU$1,MATCH(E369,$CT$7:$CT$100,0)+6)):INDIRECT(_xlfn.CONCAT($CU$1,MATCH(E369,$CT$7:$CT$100,0)+6+SUM(IF((E369=$CT$7:$CT$59)=TRUE,1,0))-1)),INDIRECT(_xlfn.CONCAT($CM$1,MATCH(E369,$CL$7:$CL$100,0)+6)):INDIRECT(_xlfn.CONCAT($CM$1,MATCH(E369,$CL$7:$CL$100,0)+6+SUM(IF((E369=$CL$7:$CL$59)=TRUE,1,0))-1))))*$S$3*IF(AND($DV$4=4,F369=0),1.1,1),1/TRANSPOSE(W369-INDIRECT(_xlfn.CONCAT($CI$1,MATCH(D369,$CH$7:$CH$100,0)+6)):INDIRECT(_xlfn.CONCAT($CI$1,MATCH(D369,$CH$7:$CH$100,0)+6+SUM(IF((D369=$CH$7:$CH$59)=TRUE,1,0))-1))*$R$3)),3)=1,1,0)),W369-INDIRECT(_xlfn.CONCAT($CI$1,MATCH(D369,$CH$7:$CH$100,0)+6)):INDIRECT(_xlfn.CONCAT($CI$1,MATCH(D369,$CH$7:$CH$100,0)+6+SUM(IF((D369=$CH$7:$CH$59)=TRUE,1,0))-1))*$R$3))/($S$3*$Q369),1,-1,TRUE)=0,"",_xlfn._xlws.SORT(TRANSPOSE(MMULT(MMULT(_xlfn.MUNIT(X369),IF(ROUND(MMULT(IF(E369=0,IF($DW$4=1,INDIRECT(_xlfn.CONCAT($CY$1,MATCH(F369,$CX$7:$CX$100,0)+6)):INDIRECT(_xlfn.CONCAT($CY$1,MATCH(F369,$CX$7:$CX$100,0)+6+SUM(IF((F369=$CX$7:$CX$59)=TRUE,1,0))-1)),INDIRECT(_xlfn.CONCAT($CQ$1,MATCH(F369,$CP$7:$CP$100,0)+6)):INDIRECT(_xlfn.CONCAT($CQ$1,MATCH(F369,$CP$7:$CP$100,0)+6+SUM(IF((F369=$CP$7:$CP$59)=TRUE,1,0))-1))),IF(OR($DW$4=2,$DW$4=3),INDIRECT(_xlfn.CONCAT($CU$1,MATCH(E369,$CT$7:$CT$100,0)+6)):INDIRECT(_xlfn.CONCAT($CU$1,MATCH(E369,$CT$7:$CT$100,0)+6+SUM(IF((E369=$CT$7:$CT$59)=TRUE,1,0))-1)),INDIRECT(_xlfn.CONCAT($CM$1,MATCH(E369,$CL$7:$CL$100,0)+6)):INDIRECT(_xlfn.CONCAT($CM$1,MATCH(E369,$CL$7:$CL$100,0)+6+SUM(IF((E369=$CL$7:$CL$59)=TRUE,1,0))-1))))*$S$3*IF(AND($DV$4=4,F369=0),1.1,1),1/TRANSPOSE(W369-INDIRECT(_xlfn.CONCAT($CI$1,MATCH(D369,$CH$7:$CH$100,0)+6)):INDIRECT(_xlfn.CONCAT($CI$1,MATCH(D369,$CH$7:$CH$100,0)+6+SUM(IF((D369=$CH$7:$CH$59)=TRUE,1,0))-1))*$R$3)),3)=1,1,0)),W369-INDIRECT(_xlfn.CONCAT($CI$1,MATCH(D369,$CH$7:$CH$100,0)+6)):INDIRECT(_xlfn.CONCAT($CI$1,MATCH(D369,$CH$7:$CH$100,0)+6+SUM(IF((D369=$CH$7:$CH$59)=TRUE,1,0))-1))*$R$3))/($S$3*$Q369),1,-1,TRUE)),1),"")</f>
        <v/>
      </c>
      <c r="AB369" s="65"/>
      <c r="AC369" s="65"/>
      <c r="AD369" s="65"/>
      <c r="AE369" s="65"/>
      <c r="AF369" s="65"/>
      <c r="AG369" s="65"/>
      <c r="AH369" s="65"/>
      <c r="AI369" s="6"/>
      <c r="AJ369" s="28" t="str">
        <f t="shared" ca="1" si="125"/>
        <v/>
      </c>
      <c r="AK369" s="29" t="str">
        <f t="shared" si="126"/>
        <v/>
      </c>
      <c r="AL369" s="29" t="str">
        <f t="shared" si="127"/>
        <v/>
      </c>
      <c r="AM369" s="29" t="str">
        <f t="shared" si="128"/>
        <v/>
      </c>
      <c r="AN369" s="112" t="str">
        <f t="shared" si="129"/>
        <v/>
      </c>
      <c r="AO369" s="28" t="str">
        <f t="shared" ca="1" si="116"/>
        <v/>
      </c>
      <c r="AP369" s="29" t="str">
        <f t="shared" si="117"/>
        <v/>
      </c>
      <c r="AQ369" s="29" t="str">
        <f t="shared" si="118"/>
        <v/>
      </c>
      <c r="AR369" s="29" t="str">
        <f t="shared" si="119"/>
        <v/>
      </c>
      <c r="AS369" s="30" t="str">
        <f t="shared" si="120"/>
        <v/>
      </c>
      <c r="AT369" s="6"/>
      <c r="AU369" s="20"/>
      <c r="AV369" s="20"/>
      <c r="AW369" s="44">
        <f t="shared" si="130"/>
        <v>12</v>
      </c>
      <c r="AX369" s="35" t="e">
        <f t="shared" si="131"/>
        <v>#N/A</v>
      </c>
      <c r="AY369" s="35" t="e" cm="1">
        <f t="array" ref="AY369">_xlfn.XMATCH(1,IF(IF((AU369=$DP$24:$EO$24)=TRUE,1,0)+IF((AV369=$DP$25:$EO$25)=TRUE,1,0)=2,1,0))</f>
        <v>#N/A</v>
      </c>
      <c r="AZ369" s="35" t="str" cm="1">
        <f t="array" aca="1" ref="AZ369:BD369" ca="1">AJ369:AN369</f>
        <v/>
      </c>
      <c r="BA369" s="35" t="str">
        <f ca="1"/>
        <v/>
      </c>
      <c r="BB369" s="35" t="str">
        <f ca="1"/>
        <v/>
      </c>
      <c r="BC369" s="35" t="str">
        <f ca="1"/>
        <v/>
      </c>
      <c r="BD369" s="35" t="str">
        <f ca="1"/>
        <v/>
      </c>
      <c r="BE369" s="35">
        <f t="shared" si="132"/>
        <v>0</v>
      </c>
      <c r="BF369" s="35" t="e" cm="1">
        <f t="array" ref="BF369">IF(AND(BE369=1,AX369&lt;&gt;1),VLOOKUP(E369,변환표준점수!$H$8:$O$60,_xlfn.XMATCH('표점 계산기'!$AU369,변환표준점수!$I$6:$O$6)+1,FALSE),IF(AND($E369=0,$DW$4=1),INDEX($CQ$7:$CQ$73,SUM(IF(AO369=$CY$7:$CY$59,ROW($A$1:$A$50),0))),IF(AND($E369&lt;&gt;0,$DW$4&lt;&gt;1),INDEX($CM$7:$CM$73,SUM(IF(AO369=$CU$7:$CU$59,ROW($A$1:$A$50),0))),AO369:AS369)))</f>
        <v>#N/A</v>
      </c>
      <c r="BG369" s="35"/>
      <c r="BH369" s="35"/>
      <c r="BI369" s="35"/>
      <c r="BJ369" s="35"/>
      <c r="BK369" s="35" t="e">
        <f>VLOOKUP(G369,변환표준점수!$X$8:$AM$16,_xlfn.XMATCH(AU369,변환표준점수!$Y$5:$AM$5)+IF(OR(AW369=6,AW369=7,AW369=10,AW369=11),IF(AX369=1,0,1),0)+1,FALSE)</f>
        <v>#N/A</v>
      </c>
      <c r="BL369" s="35" t="e">
        <f>VLOOKUP(H369,변환표준점수!$AO$8:$BE$16,_xlfn.XMATCH(AU369,변환표준점수!$AP$5:$BE$5)+IF(OR(AW369=3,AW369=6,AW369=8,AW369=9,AW369=10),IF(AX369=1,0,1),0)+1,FALSE)</f>
        <v>#N/A</v>
      </c>
      <c r="BM369" s="35" t="e">
        <f>IF(I369=0,VLOOKUP(K369,변환표준점수!$BU$8:$CF$62,'표점 계산기'!$AW369+1,FALSE),VLOOKUP(I369,변환표준점수!$BH$8:$BS$62,'표점 계산기'!$AW369+1,FALSE))</f>
        <v>#N/A</v>
      </c>
      <c r="BN369" s="35" t="e">
        <f>IF(J369=0,VLOOKUP(L369,변환표준점수!$BU$8:$CF$62,'표점 계산기'!$AW369+1,FALSE),VLOOKUP(J369,변환표준점수!$BH$8:$BS$62,'표점 계산기'!$AW369+1,FALSE))</f>
        <v>#N/A</v>
      </c>
      <c r="BO369" s="35" cm="1">
        <f t="array" ref="BO369">IF(M369=0,0,IF(OR(AW369=3,AW369=4),0,IF(AW369=1,INDEX($DI$7:$DI$15,SUM(IF(M369&lt;$DH$7:$DH$15=TRUE,1,0))+1),VLOOKUP(M369,변환표준점수!$BH$8:$BS$62,'표점 계산기'!AW369+1,FALSE))))</f>
        <v>0</v>
      </c>
      <c r="BP369" s="35" t="e" cm="1">
        <f t="array" ref="BP369">INDEX($DP$24:$EO$31,COLUMN(C364),$AY369)</f>
        <v>#N/A</v>
      </c>
      <c r="BQ369" s="35" t="e" cm="1">
        <f t="array" ref="BQ369">INDEX($DP$24:$EO$31,COLUMN(D364),$AY369)</f>
        <v>#N/A</v>
      </c>
      <c r="BR369" s="35" t="e" cm="1">
        <f t="array" ref="BR369">INDEX($DP$24:$EO$31,COLUMN(E364),$AY369)</f>
        <v>#N/A</v>
      </c>
      <c r="BS369" s="35" t="e" cm="1">
        <f t="array" ref="BS369">INDEX($DP$24:$EO$31,COLUMN(F364),$AY369)</f>
        <v>#N/A</v>
      </c>
      <c r="BT369" s="35" t="e" cm="1">
        <f t="array" ref="BT369">INDEX($DP$24:$EO$31,COLUMN(G364),$AY369)</f>
        <v>#N/A</v>
      </c>
      <c r="BU369" s="35" t="e" cm="1">
        <f t="array" ref="BU369">INDEX($DP$24:$EO$31,COLUMN(H364),$AY369)</f>
        <v>#N/A</v>
      </c>
      <c r="BV369" s="59" t="str" cm="1">
        <f t="array" aca="1" ref="BV369:BZ369" ca="1">IFERROR(ROUND(IF(IFERROR(BF369:BJ369/BF369:BJ369,0)=1,(IFERROR(AZ369:BD369*BP369,0)+IFERROR(BF369:BJ369*BQ369,0)+(SUM(BM369:BO369)-MIN(BM369:BO369))*BR369+BK369*BS369+BL369*BT369)*BU369+BK369*(1-BS369)+BL369*(1-BT369)+IF(AW369=1,BO369,0),""),2),"")</f>
        <v/>
      </c>
      <c r="BW369" s="48" t="str">
        <f ca="1"/>
        <v/>
      </c>
      <c r="BX369" s="48" t="str">
        <f ca="1"/>
        <v/>
      </c>
      <c r="BY369" s="48" t="str">
        <f ca="1"/>
        <v/>
      </c>
      <c r="BZ369" s="60" t="str">
        <f ca="1"/>
        <v/>
      </c>
      <c r="CA369" s="6"/>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6"/>
      <c r="DV369" s="6"/>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row>
    <row r="370" spans="1:162" x14ac:dyDescent="0.3">
      <c r="A370" s="5"/>
      <c r="B370" s="17" t="str">
        <f t="shared" si="114"/>
        <v/>
      </c>
      <c r="C370" s="23"/>
      <c r="D370" s="23"/>
      <c r="E370" s="23"/>
      <c r="F370" s="23"/>
      <c r="G370" s="23"/>
      <c r="H370" s="24"/>
      <c r="I370" s="24"/>
      <c r="J370" s="24"/>
      <c r="K370" s="24"/>
      <c r="L370" s="24"/>
      <c r="M370" s="24"/>
      <c r="N370" s="23"/>
      <c r="O370" s="24"/>
      <c r="P370" s="6"/>
      <c r="Q370" s="65">
        <f t="shared" si="115"/>
        <v>1</v>
      </c>
      <c r="R370" s="6" t="e">
        <f t="shared" si="121"/>
        <v>#N/A</v>
      </c>
      <c r="S370" s="6" t="e">
        <f t="shared" si="122"/>
        <v>#N/A</v>
      </c>
      <c r="T370" s="6" t="e">
        <f t="shared" si="123"/>
        <v>#N/A</v>
      </c>
      <c r="U370" s="6" t="e">
        <f t="shared" si="124"/>
        <v>#N/A</v>
      </c>
      <c r="V370" s="8" cm="1">
        <f t="array" ref="V370">IF(M370=0,0,IF(OR($DV$4=3,$DV$4=4),0,IF($DV$4=1,INDEX($DI$7:$DI$15,SUM(IF(M370&lt;$DH$7:$DH$15=TRUE,1,0))+1),VLOOKUP(M370,$DK$7:$DL$107,2,FALSE))))</f>
        <v>0</v>
      </c>
      <c r="W370" s="6" t="e">
        <f t="shared" si="113"/>
        <v>#N/A</v>
      </c>
      <c r="X370" s="65" cm="1">
        <f t="array" aca="1" ref="X370" ca="1">SUM(IF((IF(E370=0,INDIRECT(_xlfn.CONCAT($CQ$1,MATCH(F370,$CP$7:$CP$100,0)+6)):INDIRECT(_xlfn.CONCAT($CQ$1,MATCH(F370,$CP$7:$CP$100,0)+6+SUM(IF((F370=$CP$7:$CP$59)=TRUE,1,0))-1)),INDIRECT(_xlfn.CONCAT($CM$1,MATCH(E370,$CL$7:$CL$100,0)+6)):INDIRECT(_xlfn.CONCAT($CM$1,MATCH(E370,$CL$7:$CL$100,0)+6+SUM(IF((E370=$CL$7:$CL$59)=TRUE,1,0))-1)))*$S$3*$Q370)=0,0,1))</f>
        <v>2</v>
      </c>
      <c r="Y370" s="65" t="e" cm="1">
        <f t="array" aca="1" ref="Y370" ca="1">SUM(IF((TRANSPOSE(MMULT(MMULT(_xlfn.MUNIT(X370),IF(ROUND(MMULT(IF(E370=0,INDIRECT(_xlfn.CONCAT($CQ$1,MATCH(F370,$CP$7:$CP$100,0)+6)):INDIRECT(_xlfn.CONCAT($CQ$1,MATCH(F370,$CP$7:$CP$100,0)+6+SUM(IF((F370=$CP$7:$CP$59)=TRUE,1,0))-1)),INDIRECT(_xlfn.CONCAT($CM$1,MATCH(E370,$CL$7:$CL$100,0)+6)):INDIRECT(_xlfn.CONCAT($CM$1,MATCH(E370,$CL$7:$CL$100,0)+6+SUM(IF((E370=$CL$7:$CL$59)=TRUE,1,0))-1)))*$S$3*$Q370,1/TRANSPOSE(W370-INDIRECT(_xlfn.CONCAT($CI$1,MATCH(D370,$CH$7:$CH$100,0)+6)):INDIRECT(_xlfn.CONCAT($CI$1,MATCH(D370,$CH$7:$CH$100,0)+6+SUM(IF((D370=$CH$7:$CH$59)=TRUE,1,0))-1))*$R$3)),1)=1,1,0)),W370-INDIRECT(_xlfn.CONCAT($CI$1,MATCH(D370,$CH$7:$CH$100,0)+6)):INDIRECT(_xlfn.CONCAT($CI$1,MATCH(D370,$CH$7:$CH$100,0)+6+SUM(IF((D370=$CH$7:$CH$59)=TRUE,1,0))-1))*$R$3)))=0,0,1))</f>
        <v>#N/A</v>
      </c>
      <c r="Z370" s="65"/>
      <c r="AA370" s="65" t="str" cm="1">
        <f t="array" aca="1" ref="AA370" ca="1">IFERROR(ROUND(IF(_xlfn._xlws.SORT(TRANSPOSE(MMULT(MMULT(_xlfn.MUNIT(X370),IF(ROUND(MMULT(IF(E370=0,IF($DW$4=1,INDIRECT(_xlfn.CONCAT($CY$1,MATCH(F370,$CX$7:$CX$100,0)+6)):INDIRECT(_xlfn.CONCAT($CY$1,MATCH(F370,$CX$7:$CX$100,0)+6+SUM(IF((F370=$CX$7:$CX$59)=TRUE,1,0))-1)),INDIRECT(_xlfn.CONCAT($CQ$1,MATCH(F370,$CP$7:$CP$100,0)+6)):INDIRECT(_xlfn.CONCAT($CQ$1,MATCH(F370,$CP$7:$CP$100,0)+6+SUM(IF((F370=$CP$7:$CP$59)=TRUE,1,0))-1))),IF(OR($DW$4=2,$DW$4=3),INDIRECT(_xlfn.CONCAT($CU$1,MATCH(E370,$CT$7:$CT$100,0)+6)):INDIRECT(_xlfn.CONCAT($CU$1,MATCH(E370,$CT$7:$CT$100,0)+6+SUM(IF((E370=$CT$7:$CT$59)=TRUE,1,0))-1)),INDIRECT(_xlfn.CONCAT($CM$1,MATCH(E370,$CL$7:$CL$100,0)+6)):INDIRECT(_xlfn.CONCAT($CM$1,MATCH(E370,$CL$7:$CL$100,0)+6+SUM(IF((E370=$CL$7:$CL$59)=TRUE,1,0))-1))))*$S$3*IF(AND($DV$4=4,F370=0),1.1,1),1/TRANSPOSE(W370-INDIRECT(_xlfn.CONCAT($CI$1,MATCH(D370,$CH$7:$CH$100,0)+6)):INDIRECT(_xlfn.CONCAT($CI$1,MATCH(D370,$CH$7:$CH$100,0)+6+SUM(IF((D370=$CH$7:$CH$59)=TRUE,1,0))-1))*$R$3)),3)=1,1,0)),W370-INDIRECT(_xlfn.CONCAT($CI$1,MATCH(D370,$CH$7:$CH$100,0)+6)):INDIRECT(_xlfn.CONCAT($CI$1,MATCH(D370,$CH$7:$CH$100,0)+6+SUM(IF((D370=$CH$7:$CH$59)=TRUE,1,0))-1))*$R$3))/($S$3*$Q370),1,-1,TRUE)=0,"",_xlfn._xlws.SORT(TRANSPOSE(MMULT(MMULT(_xlfn.MUNIT(X370),IF(ROUND(MMULT(IF(E370=0,IF($DW$4=1,INDIRECT(_xlfn.CONCAT($CY$1,MATCH(F370,$CX$7:$CX$100,0)+6)):INDIRECT(_xlfn.CONCAT($CY$1,MATCH(F370,$CX$7:$CX$100,0)+6+SUM(IF((F370=$CX$7:$CX$59)=TRUE,1,0))-1)),INDIRECT(_xlfn.CONCAT($CQ$1,MATCH(F370,$CP$7:$CP$100,0)+6)):INDIRECT(_xlfn.CONCAT($CQ$1,MATCH(F370,$CP$7:$CP$100,0)+6+SUM(IF((F370=$CP$7:$CP$59)=TRUE,1,0))-1))),IF(OR($DW$4=2,$DW$4=3),INDIRECT(_xlfn.CONCAT($CU$1,MATCH(E370,$CT$7:$CT$100,0)+6)):INDIRECT(_xlfn.CONCAT($CU$1,MATCH(E370,$CT$7:$CT$100,0)+6+SUM(IF((E370=$CT$7:$CT$59)=TRUE,1,0))-1)),INDIRECT(_xlfn.CONCAT($CM$1,MATCH(E370,$CL$7:$CL$100,0)+6)):INDIRECT(_xlfn.CONCAT($CM$1,MATCH(E370,$CL$7:$CL$100,0)+6+SUM(IF((E370=$CL$7:$CL$59)=TRUE,1,0))-1))))*$S$3*IF(AND($DV$4=4,F370=0),1.1,1),1/TRANSPOSE(W370-INDIRECT(_xlfn.CONCAT($CI$1,MATCH(D370,$CH$7:$CH$100,0)+6)):INDIRECT(_xlfn.CONCAT($CI$1,MATCH(D370,$CH$7:$CH$100,0)+6+SUM(IF((D370=$CH$7:$CH$59)=TRUE,1,0))-1))*$R$3)),3)=1,1,0)),W370-INDIRECT(_xlfn.CONCAT($CI$1,MATCH(D370,$CH$7:$CH$100,0)+6)):INDIRECT(_xlfn.CONCAT($CI$1,MATCH(D370,$CH$7:$CH$100,0)+6+SUM(IF((D370=$CH$7:$CH$59)=TRUE,1,0))-1))*$R$3))/($S$3*$Q370),1,-1,TRUE)),1),"")</f>
        <v/>
      </c>
      <c r="AB370" s="65"/>
      <c r="AC370" s="65"/>
      <c r="AD370" s="65"/>
      <c r="AE370" s="65"/>
      <c r="AF370" s="65"/>
      <c r="AG370" s="65"/>
      <c r="AH370" s="65"/>
      <c r="AI370" s="6"/>
      <c r="AJ370" s="28" t="str">
        <f t="shared" ca="1" si="125"/>
        <v/>
      </c>
      <c r="AK370" s="29" t="str">
        <f t="shared" si="126"/>
        <v/>
      </c>
      <c r="AL370" s="29" t="str">
        <f t="shared" si="127"/>
        <v/>
      </c>
      <c r="AM370" s="29" t="str">
        <f t="shared" si="128"/>
        <v/>
      </c>
      <c r="AN370" s="112" t="str">
        <f t="shared" si="129"/>
        <v/>
      </c>
      <c r="AO370" s="28" t="str">
        <f t="shared" ca="1" si="116"/>
        <v/>
      </c>
      <c r="AP370" s="29" t="str">
        <f t="shared" si="117"/>
        <v/>
      </c>
      <c r="AQ370" s="29" t="str">
        <f t="shared" si="118"/>
        <v/>
      </c>
      <c r="AR370" s="29" t="str">
        <f t="shared" si="119"/>
        <v/>
      </c>
      <c r="AS370" s="30" t="str">
        <f t="shared" si="120"/>
        <v/>
      </c>
      <c r="AT370" s="6"/>
      <c r="AU370" s="20"/>
      <c r="AV370" s="20"/>
      <c r="AW370" s="44">
        <f t="shared" si="130"/>
        <v>12</v>
      </c>
      <c r="AX370" s="35" t="e">
        <f t="shared" si="131"/>
        <v>#N/A</v>
      </c>
      <c r="AY370" s="35" t="e" cm="1">
        <f t="array" ref="AY370">_xlfn.XMATCH(1,IF(IF((AU370=$DP$24:$EO$24)=TRUE,1,0)+IF((AV370=$DP$25:$EO$25)=TRUE,1,0)=2,1,0))</f>
        <v>#N/A</v>
      </c>
      <c r="AZ370" s="35" t="str" cm="1">
        <f t="array" aca="1" ref="AZ370:BD370" ca="1">AJ370:AN370</f>
        <v/>
      </c>
      <c r="BA370" s="35" t="str">
        <f ca="1"/>
        <v/>
      </c>
      <c r="BB370" s="35" t="str">
        <f ca="1"/>
        <v/>
      </c>
      <c r="BC370" s="35" t="str">
        <f ca="1"/>
        <v/>
      </c>
      <c r="BD370" s="35" t="str">
        <f ca="1"/>
        <v/>
      </c>
      <c r="BE370" s="35">
        <f t="shared" si="132"/>
        <v>0</v>
      </c>
      <c r="BF370" s="35" t="e" cm="1">
        <f t="array" ref="BF370">IF(AND(BE370=1,AX370&lt;&gt;1),VLOOKUP(E370,변환표준점수!$H$8:$O$60,_xlfn.XMATCH('표점 계산기'!$AU370,변환표준점수!$I$6:$O$6)+1,FALSE),IF(AND($E370=0,$DW$4=1),INDEX($CQ$7:$CQ$73,SUM(IF(AO370=$CY$7:$CY$59,ROW($A$1:$A$50),0))),IF(AND($E370&lt;&gt;0,$DW$4&lt;&gt;1),INDEX($CM$7:$CM$73,SUM(IF(AO370=$CU$7:$CU$59,ROW($A$1:$A$50),0))),AO370:AS370)))</f>
        <v>#N/A</v>
      </c>
      <c r="BG370" s="35"/>
      <c r="BH370" s="35"/>
      <c r="BI370" s="35"/>
      <c r="BJ370" s="35"/>
      <c r="BK370" s="35" t="e">
        <f>VLOOKUP(G370,변환표준점수!$X$8:$AM$16,_xlfn.XMATCH(AU370,변환표준점수!$Y$5:$AM$5)+IF(OR(AW370=6,AW370=7,AW370=10,AW370=11),IF(AX370=1,0,1),0)+1,FALSE)</f>
        <v>#N/A</v>
      </c>
      <c r="BL370" s="35" t="e">
        <f>VLOOKUP(H370,변환표준점수!$AO$8:$BE$16,_xlfn.XMATCH(AU370,변환표준점수!$AP$5:$BE$5)+IF(OR(AW370=3,AW370=6,AW370=8,AW370=9,AW370=10),IF(AX370=1,0,1),0)+1,FALSE)</f>
        <v>#N/A</v>
      </c>
      <c r="BM370" s="35" t="e">
        <f>IF(I370=0,VLOOKUP(K370,변환표준점수!$BU$8:$CF$62,'표점 계산기'!$AW370+1,FALSE),VLOOKUP(I370,변환표준점수!$BH$8:$BS$62,'표점 계산기'!$AW370+1,FALSE))</f>
        <v>#N/A</v>
      </c>
      <c r="BN370" s="35" t="e">
        <f>IF(J370=0,VLOOKUP(L370,변환표준점수!$BU$8:$CF$62,'표점 계산기'!$AW370+1,FALSE),VLOOKUP(J370,변환표준점수!$BH$8:$BS$62,'표점 계산기'!$AW370+1,FALSE))</f>
        <v>#N/A</v>
      </c>
      <c r="BO370" s="35" cm="1">
        <f t="array" ref="BO370">IF(M370=0,0,IF(OR(AW370=3,AW370=4),0,IF(AW370=1,INDEX($DI$7:$DI$15,SUM(IF(M370&lt;$DH$7:$DH$15=TRUE,1,0))+1),VLOOKUP(M370,변환표준점수!$BH$8:$BS$62,'표점 계산기'!AW370+1,FALSE))))</f>
        <v>0</v>
      </c>
      <c r="BP370" s="35" t="e" cm="1">
        <f t="array" ref="BP370">INDEX($DP$24:$EO$31,COLUMN(C365),$AY370)</f>
        <v>#N/A</v>
      </c>
      <c r="BQ370" s="35" t="e" cm="1">
        <f t="array" ref="BQ370">INDEX($DP$24:$EO$31,COLUMN(D365),$AY370)</f>
        <v>#N/A</v>
      </c>
      <c r="BR370" s="35" t="e" cm="1">
        <f t="array" ref="BR370">INDEX($DP$24:$EO$31,COLUMN(E365),$AY370)</f>
        <v>#N/A</v>
      </c>
      <c r="BS370" s="35" t="e" cm="1">
        <f t="array" ref="BS370">INDEX($DP$24:$EO$31,COLUMN(F365),$AY370)</f>
        <v>#N/A</v>
      </c>
      <c r="BT370" s="35" t="e" cm="1">
        <f t="array" ref="BT370">INDEX($DP$24:$EO$31,COLUMN(G365),$AY370)</f>
        <v>#N/A</v>
      </c>
      <c r="BU370" s="35" t="e" cm="1">
        <f t="array" ref="BU370">INDEX($DP$24:$EO$31,COLUMN(H365),$AY370)</f>
        <v>#N/A</v>
      </c>
      <c r="BV370" s="59" t="str" cm="1">
        <f t="array" aca="1" ref="BV370:BZ370" ca="1">IFERROR(ROUND(IF(IFERROR(BF370:BJ370/BF370:BJ370,0)=1,(IFERROR(AZ370:BD370*BP370,0)+IFERROR(BF370:BJ370*BQ370,0)+(SUM(BM370:BO370)-MIN(BM370:BO370))*BR370+BK370*BS370+BL370*BT370)*BU370+BK370*(1-BS370)+BL370*(1-BT370)+IF(AW370=1,BO370,0),""),2),"")</f>
        <v/>
      </c>
      <c r="BW370" s="48" t="str">
        <f ca="1"/>
        <v/>
      </c>
      <c r="BX370" s="48" t="str">
        <f ca="1"/>
        <v/>
      </c>
      <c r="BY370" s="48" t="str">
        <f ca="1"/>
        <v/>
      </c>
      <c r="BZ370" s="60" t="str">
        <f ca="1"/>
        <v/>
      </c>
      <c r="CA370" s="6"/>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6"/>
      <c r="DV370" s="6"/>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row>
    <row r="371" spans="1:162" x14ac:dyDescent="0.3">
      <c r="A371" s="5"/>
      <c r="B371" s="17" t="str">
        <f t="shared" si="114"/>
        <v/>
      </c>
      <c r="C371" s="23"/>
      <c r="D371" s="23"/>
      <c r="E371" s="23"/>
      <c r="F371" s="23"/>
      <c r="G371" s="23"/>
      <c r="H371" s="24"/>
      <c r="I371" s="24"/>
      <c r="J371" s="24"/>
      <c r="K371" s="24"/>
      <c r="L371" s="24"/>
      <c r="M371" s="24"/>
      <c r="N371" s="23"/>
      <c r="O371" s="24"/>
      <c r="P371" s="6"/>
      <c r="Q371" s="65">
        <f t="shared" si="115"/>
        <v>1</v>
      </c>
      <c r="R371" s="6" t="e">
        <f t="shared" si="121"/>
        <v>#N/A</v>
      </c>
      <c r="S371" s="6" t="e">
        <f t="shared" si="122"/>
        <v>#N/A</v>
      </c>
      <c r="T371" s="6" t="e">
        <f t="shared" si="123"/>
        <v>#N/A</v>
      </c>
      <c r="U371" s="6" t="e">
        <f t="shared" si="124"/>
        <v>#N/A</v>
      </c>
      <c r="V371" s="8" cm="1">
        <f t="array" ref="V371">IF(M371=0,0,IF(OR($DV$4=3,$DV$4=4),0,IF($DV$4=1,INDEX($DI$7:$DI$15,SUM(IF(M371&lt;$DH$7:$DH$15=TRUE,1,0))+1),VLOOKUP(M371,$DK$7:$DL$107,2,FALSE))))</f>
        <v>0</v>
      </c>
      <c r="W371" s="6" t="e">
        <f t="shared" si="113"/>
        <v>#N/A</v>
      </c>
      <c r="X371" s="65" cm="1">
        <f t="array" aca="1" ref="X371" ca="1">SUM(IF((IF(E371=0,INDIRECT(_xlfn.CONCAT($CQ$1,MATCH(F371,$CP$7:$CP$100,0)+6)):INDIRECT(_xlfn.CONCAT($CQ$1,MATCH(F371,$CP$7:$CP$100,0)+6+SUM(IF((F371=$CP$7:$CP$59)=TRUE,1,0))-1)),INDIRECT(_xlfn.CONCAT($CM$1,MATCH(E371,$CL$7:$CL$100,0)+6)):INDIRECT(_xlfn.CONCAT($CM$1,MATCH(E371,$CL$7:$CL$100,0)+6+SUM(IF((E371=$CL$7:$CL$59)=TRUE,1,0))-1)))*$S$3*$Q371)=0,0,1))</f>
        <v>2</v>
      </c>
      <c r="Y371" s="65" t="e" cm="1">
        <f t="array" aca="1" ref="Y371" ca="1">SUM(IF((TRANSPOSE(MMULT(MMULT(_xlfn.MUNIT(X371),IF(ROUND(MMULT(IF(E371=0,INDIRECT(_xlfn.CONCAT($CQ$1,MATCH(F371,$CP$7:$CP$100,0)+6)):INDIRECT(_xlfn.CONCAT($CQ$1,MATCH(F371,$CP$7:$CP$100,0)+6+SUM(IF((F371=$CP$7:$CP$59)=TRUE,1,0))-1)),INDIRECT(_xlfn.CONCAT($CM$1,MATCH(E371,$CL$7:$CL$100,0)+6)):INDIRECT(_xlfn.CONCAT($CM$1,MATCH(E371,$CL$7:$CL$100,0)+6+SUM(IF((E371=$CL$7:$CL$59)=TRUE,1,0))-1)))*$S$3*$Q371,1/TRANSPOSE(W371-INDIRECT(_xlfn.CONCAT($CI$1,MATCH(D371,$CH$7:$CH$100,0)+6)):INDIRECT(_xlfn.CONCAT($CI$1,MATCH(D371,$CH$7:$CH$100,0)+6+SUM(IF((D371=$CH$7:$CH$59)=TRUE,1,0))-1))*$R$3)),1)=1,1,0)),W371-INDIRECT(_xlfn.CONCAT($CI$1,MATCH(D371,$CH$7:$CH$100,0)+6)):INDIRECT(_xlfn.CONCAT($CI$1,MATCH(D371,$CH$7:$CH$100,0)+6+SUM(IF((D371=$CH$7:$CH$59)=TRUE,1,0))-1))*$R$3)))=0,0,1))</f>
        <v>#N/A</v>
      </c>
      <c r="Z371" s="65"/>
      <c r="AA371" s="65" t="str" cm="1">
        <f t="array" aca="1" ref="AA371" ca="1">IFERROR(ROUND(IF(_xlfn._xlws.SORT(TRANSPOSE(MMULT(MMULT(_xlfn.MUNIT(X371),IF(ROUND(MMULT(IF(E371=0,IF($DW$4=1,INDIRECT(_xlfn.CONCAT($CY$1,MATCH(F371,$CX$7:$CX$100,0)+6)):INDIRECT(_xlfn.CONCAT($CY$1,MATCH(F371,$CX$7:$CX$100,0)+6+SUM(IF((F371=$CX$7:$CX$59)=TRUE,1,0))-1)),INDIRECT(_xlfn.CONCAT($CQ$1,MATCH(F371,$CP$7:$CP$100,0)+6)):INDIRECT(_xlfn.CONCAT($CQ$1,MATCH(F371,$CP$7:$CP$100,0)+6+SUM(IF((F371=$CP$7:$CP$59)=TRUE,1,0))-1))),IF(OR($DW$4=2,$DW$4=3),INDIRECT(_xlfn.CONCAT($CU$1,MATCH(E371,$CT$7:$CT$100,0)+6)):INDIRECT(_xlfn.CONCAT($CU$1,MATCH(E371,$CT$7:$CT$100,0)+6+SUM(IF((E371=$CT$7:$CT$59)=TRUE,1,0))-1)),INDIRECT(_xlfn.CONCAT($CM$1,MATCH(E371,$CL$7:$CL$100,0)+6)):INDIRECT(_xlfn.CONCAT($CM$1,MATCH(E371,$CL$7:$CL$100,0)+6+SUM(IF((E371=$CL$7:$CL$59)=TRUE,1,0))-1))))*$S$3*IF(AND($DV$4=4,F371=0),1.1,1),1/TRANSPOSE(W371-INDIRECT(_xlfn.CONCAT($CI$1,MATCH(D371,$CH$7:$CH$100,0)+6)):INDIRECT(_xlfn.CONCAT($CI$1,MATCH(D371,$CH$7:$CH$100,0)+6+SUM(IF((D371=$CH$7:$CH$59)=TRUE,1,0))-1))*$R$3)),3)=1,1,0)),W371-INDIRECT(_xlfn.CONCAT($CI$1,MATCH(D371,$CH$7:$CH$100,0)+6)):INDIRECT(_xlfn.CONCAT($CI$1,MATCH(D371,$CH$7:$CH$100,0)+6+SUM(IF((D371=$CH$7:$CH$59)=TRUE,1,0))-1))*$R$3))/($S$3*$Q371),1,-1,TRUE)=0,"",_xlfn._xlws.SORT(TRANSPOSE(MMULT(MMULT(_xlfn.MUNIT(X371),IF(ROUND(MMULT(IF(E371=0,IF($DW$4=1,INDIRECT(_xlfn.CONCAT($CY$1,MATCH(F371,$CX$7:$CX$100,0)+6)):INDIRECT(_xlfn.CONCAT($CY$1,MATCH(F371,$CX$7:$CX$100,0)+6+SUM(IF((F371=$CX$7:$CX$59)=TRUE,1,0))-1)),INDIRECT(_xlfn.CONCAT($CQ$1,MATCH(F371,$CP$7:$CP$100,0)+6)):INDIRECT(_xlfn.CONCAT($CQ$1,MATCH(F371,$CP$7:$CP$100,0)+6+SUM(IF((F371=$CP$7:$CP$59)=TRUE,1,0))-1))),IF(OR($DW$4=2,$DW$4=3),INDIRECT(_xlfn.CONCAT($CU$1,MATCH(E371,$CT$7:$CT$100,0)+6)):INDIRECT(_xlfn.CONCAT($CU$1,MATCH(E371,$CT$7:$CT$100,0)+6+SUM(IF((E371=$CT$7:$CT$59)=TRUE,1,0))-1)),INDIRECT(_xlfn.CONCAT($CM$1,MATCH(E371,$CL$7:$CL$100,0)+6)):INDIRECT(_xlfn.CONCAT($CM$1,MATCH(E371,$CL$7:$CL$100,0)+6+SUM(IF((E371=$CL$7:$CL$59)=TRUE,1,0))-1))))*$S$3*IF(AND($DV$4=4,F371=0),1.1,1),1/TRANSPOSE(W371-INDIRECT(_xlfn.CONCAT($CI$1,MATCH(D371,$CH$7:$CH$100,0)+6)):INDIRECT(_xlfn.CONCAT($CI$1,MATCH(D371,$CH$7:$CH$100,0)+6+SUM(IF((D371=$CH$7:$CH$59)=TRUE,1,0))-1))*$R$3)),3)=1,1,0)),W371-INDIRECT(_xlfn.CONCAT($CI$1,MATCH(D371,$CH$7:$CH$100,0)+6)):INDIRECT(_xlfn.CONCAT($CI$1,MATCH(D371,$CH$7:$CH$100,0)+6+SUM(IF((D371=$CH$7:$CH$59)=TRUE,1,0))-1))*$R$3))/($S$3*$Q371),1,-1,TRUE)),1),"")</f>
        <v/>
      </c>
      <c r="AB371" s="65"/>
      <c r="AC371" s="65"/>
      <c r="AD371" s="65"/>
      <c r="AE371" s="65"/>
      <c r="AF371" s="65"/>
      <c r="AG371" s="65"/>
      <c r="AH371" s="65"/>
      <c r="AI371" s="6"/>
      <c r="AJ371" s="28" t="str">
        <f t="shared" ca="1" si="125"/>
        <v/>
      </c>
      <c r="AK371" s="29" t="str">
        <f t="shared" si="126"/>
        <v/>
      </c>
      <c r="AL371" s="29" t="str">
        <f t="shared" si="127"/>
        <v/>
      </c>
      <c r="AM371" s="29" t="str">
        <f t="shared" si="128"/>
        <v/>
      </c>
      <c r="AN371" s="112" t="str">
        <f t="shared" si="129"/>
        <v/>
      </c>
      <c r="AO371" s="28" t="str">
        <f t="shared" ca="1" si="116"/>
        <v/>
      </c>
      <c r="AP371" s="29" t="str">
        <f t="shared" si="117"/>
        <v/>
      </c>
      <c r="AQ371" s="29" t="str">
        <f t="shared" si="118"/>
        <v/>
      </c>
      <c r="AR371" s="29" t="str">
        <f t="shared" si="119"/>
        <v/>
      </c>
      <c r="AS371" s="30" t="str">
        <f t="shared" si="120"/>
        <v/>
      </c>
      <c r="AT371" s="6"/>
      <c r="AU371" s="20"/>
      <c r="AV371" s="20"/>
      <c r="AW371" s="44">
        <f t="shared" si="130"/>
        <v>12</v>
      </c>
      <c r="AX371" s="35" t="e">
        <f t="shared" si="131"/>
        <v>#N/A</v>
      </c>
      <c r="AY371" s="35" t="e" cm="1">
        <f t="array" ref="AY371">_xlfn.XMATCH(1,IF(IF((AU371=$DP$24:$EO$24)=TRUE,1,0)+IF((AV371=$DP$25:$EO$25)=TRUE,1,0)=2,1,0))</f>
        <v>#N/A</v>
      </c>
      <c r="AZ371" s="35" t="str" cm="1">
        <f t="array" aca="1" ref="AZ371:BD371" ca="1">AJ371:AN371</f>
        <v/>
      </c>
      <c r="BA371" s="35" t="str">
        <f ca="1"/>
        <v/>
      </c>
      <c r="BB371" s="35" t="str">
        <f ca="1"/>
        <v/>
      </c>
      <c r="BC371" s="35" t="str">
        <f ca="1"/>
        <v/>
      </c>
      <c r="BD371" s="35" t="str">
        <f ca="1"/>
        <v/>
      </c>
      <c r="BE371" s="35">
        <f t="shared" si="132"/>
        <v>0</v>
      </c>
      <c r="BF371" s="35" t="e" cm="1">
        <f t="array" ref="BF371">IF(AND(BE371=1,AX371&lt;&gt;1),VLOOKUP(E371,변환표준점수!$H$8:$O$60,_xlfn.XMATCH('표점 계산기'!$AU371,변환표준점수!$I$6:$O$6)+1,FALSE),IF(AND($E371=0,$DW$4=1),INDEX($CQ$7:$CQ$73,SUM(IF(AO371=$CY$7:$CY$59,ROW($A$1:$A$50),0))),IF(AND($E371&lt;&gt;0,$DW$4&lt;&gt;1),INDEX($CM$7:$CM$73,SUM(IF(AO371=$CU$7:$CU$59,ROW($A$1:$A$50),0))),AO371:AS371)))</f>
        <v>#N/A</v>
      </c>
      <c r="BG371" s="35"/>
      <c r="BH371" s="35"/>
      <c r="BI371" s="35"/>
      <c r="BJ371" s="35"/>
      <c r="BK371" s="35" t="e">
        <f>VLOOKUP(G371,변환표준점수!$X$8:$AM$16,_xlfn.XMATCH(AU371,변환표준점수!$Y$5:$AM$5)+IF(OR(AW371=6,AW371=7,AW371=10,AW371=11),IF(AX371=1,0,1),0)+1,FALSE)</f>
        <v>#N/A</v>
      </c>
      <c r="BL371" s="35" t="e">
        <f>VLOOKUP(H371,변환표준점수!$AO$8:$BE$16,_xlfn.XMATCH(AU371,변환표준점수!$AP$5:$BE$5)+IF(OR(AW371=3,AW371=6,AW371=8,AW371=9,AW371=10),IF(AX371=1,0,1),0)+1,FALSE)</f>
        <v>#N/A</v>
      </c>
      <c r="BM371" s="35" t="e">
        <f>IF(I371=0,VLOOKUP(K371,변환표준점수!$BU$8:$CF$62,'표점 계산기'!$AW371+1,FALSE),VLOOKUP(I371,변환표준점수!$BH$8:$BS$62,'표점 계산기'!$AW371+1,FALSE))</f>
        <v>#N/A</v>
      </c>
      <c r="BN371" s="35" t="e">
        <f>IF(J371=0,VLOOKUP(L371,변환표준점수!$BU$8:$CF$62,'표점 계산기'!$AW371+1,FALSE),VLOOKUP(J371,변환표준점수!$BH$8:$BS$62,'표점 계산기'!$AW371+1,FALSE))</f>
        <v>#N/A</v>
      </c>
      <c r="BO371" s="35" cm="1">
        <f t="array" ref="BO371">IF(M371=0,0,IF(OR(AW371=3,AW371=4),0,IF(AW371=1,INDEX($DI$7:$DI$15,SUM(IF(M371&lt;$DH$7:$DH$15=TRUE,1,0))+1),VLOOKUP(M371,변환표준점수!$BH$8:$BS$62,'표점 계산기'!AW371+1,FALSE))))</f>
        <v>0</v>
      </c>
      <c r="BP371" s="35" t="e" cm="1">
        <f t="array" ref="BP371">INDEX($DP$24:$EO$31,COLUMN(C366),$AY371)</f>
        <v>#N/A</v>
      </c>
      <c r="BQ371" s="35" t="e" cm="1">
        <f t="array" ref="BQ371">INDEX($DP$24:$EO$31,COLUMN(D366),$AY371)</f>
        <v>#N/A</v>
      </c>
      <c r="BR371" s="35" t="e" cm="1">
        <f t="array" ref="BR371">INDEX($DP$24:$EO$31,COLUMN(E366),$AY371)</f>
        <v>#N/A</v>
      </c>
      <c r="BS371" s="35" t="e" cm="1">
        <f t="array" ref="BS371">INDEX($DP$24:$EO$31,COLUMN(F366),$AY371)</f>
        <v>#N/A</v>
      </c>
      <c r="BT371" s="35" t="e" cm="1">
        <f t="array" ref="BT371">INDEX($DP$24:$EO$31,COLUMN(G366),$AY371)</f>
        <v>#N/A</v>
      </c>
      <c r="BU371" s="35" t="e" cm="1">
        <f t="array" ref="BU371">INDEX($DP$24:$EO$31,COLUMN(H366),$AY371)</f>
        <v>#N/A</v>
      </c>
      <c r="BV371" s="59" t="str" cm="1">
        <f t="array" aca="1" ref="BV371:BZ371" ca="1">IFERROR(ROUND(IF(IFERROR(BF371:BJ371/BF371:BJ371,0)=1,(IFERROR(AZ371:BD371*BP371,0)+IFERROR(BF371:BJ371*BQ371,0)+(SUM(BM371:BO371)-MIN(BM371:BO371))*BR371+BK371*BS371+BL371*BT371)*BU371+BK371*(1-BS371)+BL371*(1-BT371)+IF(AW371=1,BO371,0),""),2),"")</f>
        <v/>
      </c>
      <c r="BW371" s="48" t="str">
        <f ca="1"/>
        <v/>
      </c>
      <c r="BX371" s="48" t="str">
        <f ca="1"/>
        <v/>
      </c>
      <c r="BY371" s="48" t="str">
        <f ca="1"/>
        <v/>
      </c>
      <c r="BZ371" s="60" t="str">
        <f ca="1"/>
        <v/>
      </c>
      <c r="CA371" s="6"/>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6"/>
      <c r="DV371" s="6"/>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row>
    <row r="372" spans="1:162" x14ac:dyDescent="0.3">
      <c r="A372" s="5"/>
      <c r="B372" s="17" t="str">
        <f t="shared" si="114"/>
        <v/>
      </c>
      <c r="C372" s="23"/>
      <c r="D372" s="23"/>
      <c r="E372" s="23"/>
      <c r="F372" s="23"/>
      <c r="G372" s="23"/>
      <c r="H372" s="24"/>
      <c r="I372" s="24"/>
      <c r="J372" s="24"/>
      <c r="K372" s="24"/>
      <c r="L372" s="24"/>
      <c r="M372" s="24"/>
      <c r="N372" s="23"/>
      <c r="O372" s="24"/>
      <c r="P372" s="6"/>
      <c r="Q372" s="65">
        <f t="shared" si="115"/>
        <v>1</v>
      </c>
      <c r="R372" s="6" t="e">
        <f t="shared" si="121"/>
        <v>#N/A</v>
      </c>
      <c r="S372" s="6" t="e">
        <f t="shared" si="122"/>
        <v>#N/A</v>
      </c>
      <c r="T372" s="6" t="e">
        <f t="shared" si="123"/>
        <v>#N/A</v>
      </c>
      <c r="U372" s="6" t="e">
        <f t="shared" si="124"/>
        <v>#N/A</v>
      </c>
      <c r="V372" s="8" cm="1">
        <f t="array" ref="V372">IF(M372=0,0,IF(OR($DV$4=3,$DV$4=4),0,IF($DV$4=1,INDEX($DI$7:$DI$15,SUM(IF(M372&lt;$DH$7:$DH$15=TRUE,1,0))+1),VLOOKUP(M372,$DK$7:$DL$107,2,FALSE))))</f>
        <v>0</v>
      </c>
      <c r="W372" s="6" t="e">
        <f t="shared" si="113"/>
        <v>#N/A</v>
      </c>
      <c r="X372" s="65" cm="1">
        <f t="array" aca="1" ref="X372" ca="1">SUM(IF((IF(E372=0,INDIRECT(_xlfn.CONCAT($CQ$1,MATCH(F372,$CP$7:$CP$100,0)+6)):INDIRECT(_xlfn.CONCAT($CQ$1,MATCH(F372,$CP$7:$CP$100,0)+6+SUM(IF((F372=$CP$7:$CP$59)=TRUE,1,0))-1)),INDIRECT(_xlfn.CONCAT($CM$1,MATCH(E372,$CL$7:$CL$100,0)+6)):INDIRECT(_xlfn.CONCAT($CM$1,MATCH(E372,$CL$7:$CL$100,0)+6+SUM(IF((E372=$CL$7:$CL$59)=TRUE,1,0))-1)))*$S$3*$Q372)=0,0,1))</f>
        <v>2</v>
      </c>
      <c r="Y372" s="65" t="e" cm="1">
        <f t="array" aca="1" ref="Y372" ca="1">SUM(IF((TRANSPOSE(MMULT(MMULT(_xlfn.MUNIT(X372),IF(ROUND(MMULT(IF(E372=0,INDIRECT(_xlfn.CONCAT($CQ$1,MATCH(F372,$CP$7:$CP$100,0)+6)):INDIRECT(_xlfn.CONCAT($CQ$1,MATCH(F372,$CP$7:$CP$100,0)+6+SUM(IF((F372=$CP$7:$CP$59)=TRUE,1,0))-1)),INDIRECT(_xlfn.CONCAT($CM$1,MATCH(E372,$CL$7:$CL$100,0)+6)):INDIRECT(_xlfn.CONCAT($CM$1,MATCH(E372,$CL$7:$CL$100,0)+6+SUM(IF((E372=$CL$7:$CL$59)=TRUE,1,0))-1)))*$S$3*$Q372,1/TRANSPOSE(W372-INDIRECT(_xlfn.CONCAT($CI$1,MATCH(D372,$CH$7:$CH$100,0)+6)):INDIRECT(_xlfn.CONCAT($CI$1,MATCH(D372,$CH$7:$CH$100,0)+6+SUM(IF((D372=$CH$7:$CH$59)=TRUE,1,0))-1))*$R$3)),1)=1,1,0)),W372-INDIRECT(_xlfn.CONCAT($CI$1,MATCH(D372,$CH$7:$CH$100,0)+6)):INDIRECT(_xlfn.CONCAT($CI$1,MATCH(D372,$CH$7:$CH$100,0)+6+SUM(IF((D372=$CH$7:$CH$59)=TRUE,1,0))-1))*$R$3)))=0,0,1))</f>
        <v>#N/A</v>
      </c>
      <c r="Z372" s="65"/>
      <c r="AA372" s="65" t="str" cm="1">
        <f t="array" aca="1" ref="AA372" ca="1">IFERROR(ROUND(IF(_xlfn._xlws.SORT(TRANSPOSE(MMULT(MMULT(_xlfn.MUNIT(X372),IF(ROUND(MMULT(IF(E372=0,IF($DW$4=1,INDIRECT(_xlfn.CONCAT($CY$1,MATCH(F372,$CX$7:$CX$100,0)+6)):INDIRECT(_xlfn.CONCAT($CY$1,MATCH(F372,$CX$7:$CX$100,0)+6+SUM(IF((F372=$CX$7:$CX$59)=TRUE,1,0))-1)),INDIRECT(_xlfn.CONCAT($CQ$1,MATCH(F372,$CP$7:$CP$100,0)+6)):INDIRECT(_xlfn.CONCAT($CQ$1,MATCH(F372,$CP$7:$CP$100,0)+6+SUM(IF((F372=$CP$7:$CP$59)=TRUE,1,0))-1))),IF(OR($DW$4=2,$DW$4=3),INDIRECT(_xlfn.CONCAT($CU$1,MATCH(E372,$CT$7:$CT$100,0)+6)):INDIRECT(_xlfn.CONCAT($CU$1,MATCH(E372,$CT$7:$CT$100,0)+6+SUM(IF((E372=$CT$7:$CT$59)=TRUE,1,0))-1)),INDIRECT(_xlfn.CONCAT($CM$1,MATCH(E372,$CL$7:$CL$100,0)+6)):INDIRECT(_xlfn.CONCAT($CM$1,MATCH(E372,$CL$7:$CL$100,0)+6+SUM(IF((E372=$CL$7:$CL$59)=TRUE,1,0))-1))))*$S$3*IF(AND($DV$4=4,F372=0),1.1,1),1/TRANSPOSE(W372-INDIRECT(_xlfn.CONCAT($CI$1,MATCH(D372,$CH$7:$CH$100,0)+6)):INDIRECT(_xlfn.CONCAT($CI$1,MATCH(D372,$CH$7:$CH$100,0)+6+SUM(IF((D372=$CH$7:$CH$59)=TRUE,1,0))-1))*$R$3)),3)=1,1,0)),W372-INDIRECT(_xlfn.CONCAT($CI$1,MATCH(D372,$CH$7:$CH$100,0)+6)):INDIRECT(_xlfn.CONCAT($CI$1,MATCH(D372,$CH$7:$CH$100,0)+6+SUM(IF((D372=$CH$7:$CH$59)=TRUE,1,0))-1))*$R$3))/($S$3*$Q372),1,-1,TRUE)=0,"",_xlfn._xlws.SORT(TRANSPOSE(MMULT(MMULT(_xlfn.MUNIT(X372),IF(ROUND(MMULT(IF(E372=0,IF($DW$4=1,INDIRECT(_xlfn.CONCAT($CY$1,MATCH(F372,$CX$7:$CX$100,0)+6)):INDIRECT(_xlfn.CONCAT($CY$1,MATCH(F372,$CX$7:$CX$100,0)+6+SUM(IF((F372=$CX$7:$CX$59)=TRUE,1,0))-1)),INDIRECT(_xlfn.CONCAT($CQ$1,MATCH(F372,$CP$7:$CP$100,0)+6)):INDIRECT(_xlfn.CONCAT($CQ$1,MATCH(F372,$CP$7:$CP$100,0)+6+SUM(IF((F372=$CP$7:$CP$59)=TRUE,1,0))-1))),IF(OR($DW$4=2,$DW$4=3),INDIRECT(_xlfn.CONCAT($CU$1,MATCH(E372,$CT$7:$CT$100,0)+6)):INDIRECT(_xlfn.CONCAT($CU$1,MATCH(E372,$CT$7:$CT$100,0)+6+SUM(IF((E372=$CT$7:$CT$59)=TRUE,1,0))-1)),INDIRECT(_xlfn.CONCAT($CM$1,MATCH(E372,$CL$7:$CL$100,0)+6)):INDIRECT(_xlfn.CONCAT($CM$1,MATCH(E372,$CL$7:$CL$100,0)+6+SUM(IF((E372=$CL$7:$CL$59)=TRUE,1,0))-1))))*$S$3*IF(AND($DV$4=4,F372=0),1.1,1),1/TRANSPOSE(W372-INDIRECT(_xlfn.CONCAT($CI$1,MATCH(D372,$CH$7:$CH$100,0)+6)):INDIRECT(_xlfn.CONCAT($CI$1,MATCH(D372,$CH$7:$CH$100,0)+6+SUM(IF((D372=$CH$7:$CH$59)=TRUE,1,0))-1))*$R$3)),3)=1,1,0)),W372-INDIRECT(_xlfn.CONCAT($CI$1,MATCH(D372,$CH$7:$CH$100,0)+6)):INDIRECT(_xlfn.CONCAT($CI$1,MATCH(D372,$CH$7:$CH$100,0)+6+SUM(IF((D372=$CH$7:$CH$59)=TRUE,1,0))-1))*$R$3))/($S$3*$Q372),1,-1,TRUE)),1),"")</f>
        <v/>
      </c>
      <c r="AB372" s="65"/>
      <c r="AC372" s="65"/>
      <c r="AD372" s="65"/>
      <c r="AE372" s="65"/>
      <c r="AF372" s="65"/>
      <c r="AG372" s="65"/>
      <c r="AH372" s="65"/>
      <c r="AI372" s="6"/>
      <c r="AJ372" s="28" t="str">
        <f t="shared" ca="1" si="125"/>
        <v/>
      </c>
      <c r="AK372" s="29" t="str">
        <f t="shared" si="126"/>
        <v/>
      </c>
      <c r="AL372" s="29" t="str">
        <f t="shared" si="127"/>
        <v/>
      </c>
      <c r="AM372" s="29" t="str">
        <f t="shared" si="128"/>
        <v/>
      </c>
      <c r="AN372" s="112" t="str">
        <f t="shared" si="129"/>
        <v/>
      </c>
      <c r="AO372" s="28" t="str">
        <f t="shared" ca="1" si="116"/>
        <v/>
      </c>
      <c r="AP372" s="29" t="str">
        <f t="shared" si="117"/>
        <v/>
      </c>
      <c r="AQ372" s="29" t="str">
        <f t="shared" si="118"/>
        <v/>
      </c>
      <c r="AR372" s="29" t="str">
        <f t="shared" si="119"/>
        <v/>
      </c>
      <c r="AS372" s="30" t="str">
        <f t="shared" si="120"/>
        <v/>
      </c>
      <c r="AT372" s="6"/>
      <c r="AU372" s="20"/>
      <c r="AV372" s="20"/>
      <c r="AW372" s="44">
        <f t="shared" si="130"/>
        <v>12</v>
      </c>
      <c r="AX372" s="35" t="e">
        <f t="shared" si="131"/>
        <v>#N/A</v>
      </c>
      <c r="AY372" s="35" t="e" cm="1">
        <f t="array" ref="AY372">_xlfn.XMATCH(1,IF(IF((AU372=$DP$24:$EO$24)=TRUE,1,0)+IF((AV372=$DP$25:$EO$25)=TRUE,1,0)=2,1,0))</f>
        <v>#N/A</v>
      </c>
      <c r="AZ372" s="35" t="str" cm="1">
        <f t="array" aca="1" ref="AZ372:BD372" ca="1">AJ372:AN372</f>
        <v/>
      </c>
      <c r="BA372" s="35" t="str">
        <f ca="1"/>
        <v/>
      </c>
      <c r="BB372" s="35" t="str">
        <f ca="1"/>
        <v/>
      </c>
      <c r="BC372" s="35" t="str">
        <f ca="1"/>
        <v/>
      </c>
      <c r="BD372" s="35" t="str">
        <f ca="1"/>
        <v/>
      </c>
      <c r="BE372" s="35">
        <f t="shared" si="132"/>
        <v>0</v>
      </c>
      <c r="BF372" s="35" t="e" cm="1">
        <f t="array" ref="BF372">IF(AND(BE372=1,AX372&lt;&gt;1),VLOOKUP(E372,변환표준점수!$H$8:$O$60,_xlfn.XMATCH('표점 계산기'!$AU372,변환표준점수!$I$6:$O$6)+1,FALSE),IF(AND($E372=0,$DW$4=1),INDEX($CQ$7:$CQ$73,SUM(IF(AO372=$CY$7:$CY$59,ROW($A$1:$A$50),0))),IF(AND($E372&lt;&gt;0,$DW$4&lt;&gt;1),INDEX($CM$7:$CM$73,SUM(IF(AO372=$CU$7:$CU$59,ROW($A$1:$A$50),0))),AO372:AS372)))</f>
        <v>#N/A</v>
      </c>
      <c r="BG372" s="35"/>
      <c r="BH372" s="35"/>
      <c r="BI372" s="35"/>
      <c r="BJ372" s="35"/>
      <c r="BK372" s="35" t="e">
        <f>VLOOKUP(G372,변환표준점수!$X$8:$AM$16,_xlfn.XMATCH(AU372,변환표준점수!$Y$5:$AM$5)+IF(OR(AW372=6,AW372=7,AW372=10,AW372=11),IF(AX372=1,0,1),0)+1,FALSE)</f>
        <v>#N/A</v>
      </c>
      <c r="BL372" s="35" t="e">
        <f>VLOOKUP(H372,변환표준점수!$AO$8:$BE$16,_xlfn.XMATCH(AU372,변환표준점수!$AP$5:$BE$5)+IF(OR(AW372=3,AW372=6,AW372=8,AW372=9,AW372=10),IF(AX372=1,0,1),0)+1,FALSE)</f>
        <v>#N/A</v>
      </c>
      <c r="BM372" s="35" t="e">
        <f>IF(I372=0,VLOOKUP(K372,변환표준점수!$BU$8:$CF$62,'표점 계산기'!$AW372+1,FALSE),VLOOKUP(I372,변환표준점수!$BH$8:$BS$62,'표점 계산기'!$AW372+1,FALSE))</f>
        <v>#N/A</v>
      </c>
      <c r="BN372" s="35" t="e">
        <f>IF(J372=0,VLOOKUP(L372,변환표준점수!$BU$8:$CF$62,'표점 계산기'!$AW372+1,FALSE),VLOOKUP(J372,변환표준점수!$BH$8:$BS$62,'표점 계산기'!$AW372+1,FALSE))</f>
        <v>#N/A</v>
      </c>
      <c r="BO372" s="35" cm="1">
        <f t="array" ref="BO372">IF(M372=0,0,IF(OR(AW372=3,AW372=4),0,IF(AW372=1,INDEX($DI$7:$DI$15,SUM(IF(M372&lt;$DH$7:$DH$15=TRUE,1,0))+1),VLOOKUP(M372,변환표준점수!$BH$8:$BS$62,'표점 계산기'!AW372+1,FALSE))))</f>
        <v>0</v>
      </c>
      <c r="BP372" s="35" t="e" cm="1">
        <f t="array" ref="BP372">INDEX($DP$24:$EO$31,COLUMN(C367),$AY372)</f>
        <v>#N/A</v>
      </c>
      <c r="BQ372" s="35" t="e" cm="1">
        <f t="array" ref="BQ372">INDEX($DP$24:$EO$31,COLUMN(D367),$AY372)</f>
        <v>#N/A</v>
      </c>
      <c r="BR372" s="35" t="e" cm="1">
        <f t="array" ref="BR372">INDEX($DP$24:$EO$31,COLUMN(E367),$AY372)</f>
        <v>#N/A</v>
      </c>
      <c r="BS372" s="35" t="e" cm="1">
        <f t="array" ref="BS372">INDEX($DP$24:$EO$31,COLUMN(F367),$AY372)</f>
        <v>#N/A</v>
      </c>
      <c r="BT372" s="35" t="e" cm="1">
        <f t="array" ref="BT372">INDEX($DP$24:$EO$31,COLUMN(G367),$AY372)</f>
        <v>#N/A</v>
      </c>
      <c r="BU372" s="35" t="e" cm="1">
        <f t="array" ref="BU372">INDEX($DP$24:$EO$31,COLUMN(H367),$AY372)</f>
        <v>#N/A</v>
      </c>
      <c r="BV372" s="59" t="str" cm="1">
        <f t="array" aca="1" ref="BV372:BZ372" ca="1">IFERROR(ROUND(IF(IFERROR(BF372:BJ372/BF372:BJ372,0)=1,(IFERROR(AZ372:BD372*BP372,0)+IFERROR(BF372:BJ372*BQ372,0)+(SUM(BM372:BO372)-MIN(BM372:BO372))*BR372+BK372*BS372+BL372*BT372)*BU372+BK372*(1-BS372)+BL372*(1-BT372)+IF(AW372=1,BO372,0),""),2),"")</f>
        <v/>
      </c>
      <c r="BW372" s="48" t="str">
        <f ca="1"/>
        <v/>
      </c>
      <c r="BX372" s="48" t="str">
        <f ca="1"/>
        <v/>
      </c>
      <c r="BY372" s="48" t="str">
        <f ca="1"/>
        <v/>
      </c>
      <c r="BZ372" s="60" t="str">
        <f ca="1"/>
        <v/>
      </c>
      <c r="CA372" s="6"/>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6"/>
      <c r="DV372" s="6"/>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row>
    <row r="373" spans="1:162" x14ac:dyDescent="0.3">
      <c r="A373" s="5"/>
      <c r="B373" s="17" t="str">
        <f t="shared" si="114"/>
        <v/>
      </c>
      <c r="C373" s="23"/>
      <c r="D373" s="23"/>
      <c r="E373" s="23"/>
      <c r="F373" s="23"/>
      <c r="G373" s="23"/>
      <c r="H373" s="24"/>
      <c r="I373" s="24"/>
      <c r="J373" s="24"/>
      <c r="K373" s="24"/>
      <c r="L373" s="24"/>
      <c r="M373" s="24"/>
      <c r="N373" s="23"/>
      <c r="O373" s="24"/>
      <c r="P373" s="6"/>
      <c r="Q373" s="65">
        <f t="shared" si="115"/>
        <v>1</v>
      </c>
      <c r="R373" s="6" t="e">
        <f t="shared" si="121"/>
        <v>#N/A</v>
      </c>
      <c r="S373" s="6" t="e">
        <f t="shared" si="122"/>
        <v>#N/A</v>
      </c>
      <c r="T373" s="6" t="e">
        <f t="shared" si="123"/>
        <v>#N/A</v>
      </c>
      <c r="U373" s="6" t="e">
        <f t="shared" si="124"/>
        <v>#N/A</v>
      </c>
      <c r="V373" s="8" cm="1">
        <f t="array" ref="V373">IF(M373=0,0,IF(OR($DV$4=3,$DV$4=4),0,IF($DV$4=1,INDEX($DI$7:$DI$15,SUM(IF(M373&lt;$DH$7:$DH$15=TRUE,1,0))+1),VLOOKUP(M373,$DK$7:$DL$107,2,FALSE))))</f>
        <v>0</v>
      </c>
      <c r="W373" s="6" t="e">
        <f t="shared" si="113"/>
        <v>#N/A</v>
      </c>
      <c r="X373" s="65" cm="1">
        <f t="array" aca="1" ref="X373" ca="1">SUM(IF((IF(E373=0,INDIRECT(_xlfn.CONCAT($CQ$1,MATCH(F373,$CP$7:$CP$100,0)+6)):INDIRECT(_xlfn.CONCAT($CQ$1,MATCH(F373,$CP$7:$CP$100,0)+6+SUM(IF((F373=$CP$7:$CP$59)=TRUE,1,0))-1)),INDIRECT(_xlfn.CONCAT($CM$1,MATCH(E373,$CL$7:$CL$100,0)+6)):INDIRECT(_xlfn.CONCAT($CM$1,MATCH(E373,$CL$7:$CL$100,0)+6+SUM(IF((E373=$CL$7:$CL$59)=TRUE,1,0))-1)))*$S$3*$Q373)=0,0,1))</f>
        <v>2</v>
      </c>
      <c r="Y373" s="65" t="e" cm="1">
        <f t="array" aca="1" ref="Y373" ca="1">SUM(IF((TRANSPOSE(MMULT(MMULT(_xlfn.MUNIT(X373),IF(ROUND(MMULT(IF(E373=0,INDIRECT(_xlfn.CONCAT($CQ$1,MATCH(F373,$CP$7:$CP$100,0)+6)):INDIRECT(_xlfn.CONCAT($CQ$1,MATCH(F373,$CP$7:$CP$100,0)+6+SUM(IF((F373=$CP$7:$CP$59)=TRUE,1,0))-1)),INDIRECT(_xlfn.CONCAT($CM$1,MATCH(E373,$CL$7:$CL$100,0)+6)):INDIRECT(_xlfn.CONCAT($CM$1,MATCH(E373,$CL$7:$CL$100,0)+6+SUM(IF((E373=$CL$7:$CL$59)=TRUE,1,0))-1)))*$S$3*$Q373,1/TRANSPOSE(W373-INDIRECT(_xlfn.CONCAT($CI$1,MATCH(D373,$CH$7:$CH$100,0)+6)):INDIRECT(_xlfn.CONCAT($CI$1,MATCH(D373,$CH$7:$CH$100,0)+6+SUM(IF((D373=$CH$7:$CH$59)=TRUE,1,0))-1))*$R$3)),1)=1,1,0)),W373-INDIRECT(_xlfn.CONCAT($CI$1,MATCH(D373,$CH$7:$CH$100,0)+6)):INDIRECT(_xlfn.CONCAT($CI$1,MATCH(D373,$CH$7:$CH$100,0)+6+SUM(IF((D373=$CH$7:$CH$59)=TRUE,1,0))-1))*$R$3)))=0,0,1))</f>
        <v>#N/A</v>
      </c>
      <c r="Z373" s="65"/>
      <c r="AA373" s="65" t="str" cm="1">
        <f t="array" aca="1" ref="AA373" ca="1">IFERROR(ROUND(IF(_xlfn._xlws.SORT(TRANSPOSE(MMULT(MMULT(_xlfn.MUNIT(X373),IF(ROUND(MMULT(IF(E373=0,IF($DW$4=1,INDIRECT(_xlfn.CONCAT($CY$1,MATCH(F373,$CX$7:$CX$100,0)+6)):INDIRECT(_xlfn.CONCAT($CY$1,MATCH(F373,$CX$7:$CX$100,0)+6+SUM(IF((F373=$CX$7:$CX$59)=TRUE,1,0))-1)),INDIRECT(_xlfn.CONCAT($CQ$1,MATCH(F373,$CP$7:$CP$100,0)+6)):INDIRECT(_xlfn.CONCAT($CQ$1,MATCH(F373,$CP$7:$CP$100,0)+6+SUM(IF((F373=$CP$7:$CP$59)=TRUE,1,0))-1))),IF(OR($DW$4=2,$DW$4=3),INDIRECT(_xlfn.CONCAT($CU$1,MATCH(E373,$CT$7:$CT$100,0)+6)):INDIRECT(_xlfn.CONCAT($CU$1,MATCH(E373,$CT$7:$CT$100,0)+6+SUM(IF((E373=$CT$7:$CT$59)=TRUE,1,0))-1)),INDIRECT(_xlfn.CONCAT($CM$1,MATCH(E373,$CL$7:$CL$100,0)+6)):INDIRECT(_xlfn.CONCAT($CM$1,MATCH(E373,$CL$7:$CL$100,0)+6+SUM(IF((E373=$CL$7:$CL$59)=TRUE,1,0))-1))))*$S$3*IF(AND($DV$4=4,F373=0),1.1,1),1/TRANSPOSE(W373-INDIRECT(_xlfn.CONCAT($CI$1,MATCH(D373,$CH$7:$CH$100,0)+6)):INDIRECT(_xlfn.CONCAT($CI$1,MATCH(D373,$CH$7:$CH$100,0)+6+SUM(IF((D373=$CH$7:$CH$59)=TRUE,1,0))-1))*$R$3)),3)=1,1,0)),W373-INDIRECT(_xlfn.CONCAT($CI$1,MATCH(D373,$CH$7:$CH$100,0)+6)):INDIRECT(_xlfn.CONCAT($CI$1,MATCH(D373,$CH$7:$CH$100,0)+6+SUM(IF((D373=$CH$7:$CH$59)=TRUE,1,0))-1))*$R$3))/($S$3*$Q373),1,-1,TRUE)=0,"",_xlfn._xlws.SORT(TRANSPOSE(MMULT(MMULT(_xlfn.MUNIT(X373),IF(ROUND(MMULT(IF(E373=0,IF($DW$4=1,INDIRECT(_xlfn.CONCAT($CY$1,MATCH(F373,$CX$7:$CX$100,0)+6)):INDIRECT(_xlfn.CONCAT($CY$1,MATCH(F373,$CX$7:$CX$100,0)+6+SUM(IF((F373=$CX$7:$CX$59)=TRUE,1,0))-1)),INDIRECT(_xlfn.CONCAT($CQ$1,MATCH(F373,$CP$7:$CP$100,0)+6)):INDIRECT(_xlfn.CONCAT($CQ$1,MATCH(F373,$CP$7:$CP$100,0)+6+SUM(IF((F373=$CP$7:$CP$59)=TRUE,1,0))-1))),IF(OR($DW$4=2,$DW$4=3),INDIRECT(_xlfn.CONCAT($CU$1,MATCH(E373,$CT$7:$CT$100,0)+6)):INDIRECT(_xlfn.CONCAT($CU$1,MATCH(E373,$CT$7:$CT$100,0)+6+SUM(IF((E373=$CT$7:$CT$59)=TRUE,1,0))-1)),INDIRECT(_xlfn.CONCAT($CM$1,MATCH(E373,$CL$7:$CL$100,0)+6)):INDIRECT(_xlfn.CONCAT($CM$1,MATCH(E373,$CL$7:$CL$100,0)+6+SUM(IF((E373=$CL$7:$CL$59)=TRUE,1,0))-1))))*$S$3*IF(AND($DV$4=4,F373=0),1.1,1),1/TRANSPOSE(W373-INDIRECT(_xlfn.CONCAT($CI$1,MATCH(D373,$CH$7:$CH$100,0)+6)):INDIRECT(_xlfn.CONCAT($CI$1,MATCH(D373,$CH$7:$CH$100,0)+6+SUM(IF((D373=$CH$7:$CH$59)=TRUE,1,0))-1))*$R$3)),3)=1,1,0)),W373-INDIRECT(_xlfn.CONCAT($CI$1,MATCH(D373,$CH$7:$CH$100,0)+6)):INDIRECT(_xlfn.CONCAT($CI$1,MATCH(D373,$CH$7:$CH$100,0)+6+SUM(IF((D373=$CH$7:$CH$59)=TRUE,1,0))-1))*$R$3))/($S$3*$Q373),1,-1,TRUE)),1),"")</f>
        <v/>
      </c>
      <c r="AB373" s="65"/>
      <c r="AC373" s="65"/>
      <c r="AD373" s="65"/>
      <c r="AE373" s="65"/>
      <c r="AF373" s="65"/>
      <c r="AG373" s="65"/>
      <c r="AH373" s="65"/>
      <c r="AI373" s="6"/>
      <c r="AJ373" s="28" t="str">
        <f t="shared" ca="1" si="125"/>
        <v/>
      </c>
      <c r="AK373" s="29" t="str">
        <f t="shared" si="126"/>
        <v/>
      </c>
      <c r="AL373" s="29" t="str">
        <f t="shared" si="127"/>
        <v/>
      </c>
      <c r="AM373" s="29" t="str">
        <f t="shared" si="128"/>
        <v/>
      </c>
      <c r="AN373" s="112" t="str">
        <f t="shared" si="129"/>
        <v/>
      </c>
      <c r="AO373" s="28" t="str">
        <f t="shared" ca="1" si="116"/>
        <v/>
      </c>
      <c r="AP373" s="29" t="str">
        <f t="shared" si="117"/>
        <v/>
      </c>
      <c r="AQ373" s="29" t="str">
        <f t="shared" si="118"/>
        <v/>
      </c>
      <c r="AR373" s="29" t="str">
        <f t="shared" si="119"/>
        <v/>
      </c>
      <c r="AS373" s="30" t="str">
        <f t="shared" si="120"/>
        <v/>
      </c>
      <c r="AT373" s="6"/>
      <c r="AU373" s="20"/>
      <c r="AV373" s="20"/>
      <c r="AW373" s="44">
        <f t="shared" si="130"/>
        <v>12</v>
      </c>
      <c r="AX373" s="35" t="e">
        <f t="shared" si="131"/>
        <v>#N/A</v>
      </c>
      <c r="AY373" s="35" t="e" cm="1">
        <f t="array" ref="AY373">_xlfn.XMATCH(1,IF(IF((AU373=$DP$24:$EO$24)=TRUE,1,0)+IF((AV373=$DP$25:$EO$25)=TRUE,1,0)=2,1,0))</f>
        <v>#N/A</v>
      </c>
      <c r="AZ373" s="35" t="str" cm="1">
        <f t="array" aca="1" ref="AZ373:BD373" ca="1">AJ373:AN373</f>
        <v/>
      </c>
      <c r="BA373" s="35" t="str">
        <f ca="1"/>
        <v/>
      </c>
      <c r="BB373" s="35" t="str">
        <f ca="1"/>
        <v/>
      </c>
      <c r="BC373" s="35" t="str">
        <f ca="1"/>
        <v/>
      </c>
      <c r="BD373" s="35" t="str">
        <f ca="1"/>
        <v/>
      </c>
      <c r="BE373" s="35">
        <f t="shared" si="132"/>
        <v>0</v>
      </c>
      <c r="BF373" s="35" t="e" cm="1">
        <f t="array" ref="BF373">IF(AND(BE373=1,AX373&lt;&gt;1),VLOOKUP(E373,변환표준점수!$H$8:$O$60,_xlfn.XMATCH('표점 계산기'!$AU373,변환표준점수!$I$6:$O$6)+1,FALSE),IF(AND($E373=0,$DW$4=1),INDEX($CQ$7:$CQ$73,SUM(IF(AO373=$CY$7:$CY$59,ROW($A$1:$A$50),0))),IF(AND($E373&lt;&gt;0,$DW$4&lt;&gt;1),INDEX($CM$7:$CM$73,SUM(IF(AO373=$CU$7:$CU$59,ROW($A$1:$A$50),0))),AO373:AS373)))</f>
        <v>#N/A</v>
      </c>
      <c r="BG373" s="35"/>
      <c r="BH373" s="35"/>
      <c r="BI373" s="35"/>
      <c r="BJ373" s="35"/>
      <c r="BK373" s="35" t="e">
        <f>VLOOKUP(G373,변환표준점수!$X$8:$AM$16,_xlfn.XMATCH(AU373,변환표준점수!$Y$5:$AM$5)+IF(OR(AW373=6,AW373=7,AW373=10,AW373=11),IF(AX373=1,0,1),0)+1,FALSE)</f>
        <v>#N/A</v>
      </c>
      <c r="BL373" s="35" t="e">
        <f>VLOOKUP(H373,변환표준점수!$AO$8:$BE$16,_xlfn.XMATCH(AU373,변환표준점수!$AP$5:$BE$5)+IF(OR(AW373=3,AW373=6,AW373=8,AW373=9,AW373=10),IF(AX373=1,0,1),0)+1,FALSE)</f>
        <v>#N/A</v>
      </c>
      <c r="BM373" s="35" t="e">
        <f>IF(I373=0,VLOOKUP(K373,변환표준점수!$BU$8:$CF$62,'표점 계산기'!$AW373+1,FALSE),VLOOKUP(I373,변환표준점수!$BH$8:$BS$62,'표점 계산기'!$AW373+1,FALSE))</f>
        <v>#N/A</v>
      </c>
      <c r="BN373" s="35" t="e">
        <f>IF(J373=0,VLOOKUP(L373,변환표준점수!$BU$8:$CF$62,'표점 계산기'!$AW373+1,FALSE),VLOOKUP(J373,변환표준점수!$BH$8:$BS$62,'표점 계산기'!$AW373+1,FALSE))</f>
        <v>#N/A</v>
      </c>
      <c r="BO373" s="35" cm="1">
        <f t="array" ref="BO373">IF(M373=0,0,IF(OR(AW373=3,AW373=4),0,IF(AW373=1,INDEX($DI$7:$DI$15,SUM(IF(M373&lt;$DH$7:$DH$15=TRUE,1,0))+1),VLOOKUP(M373,변환표준점수!$BH$8:$BS$62,'표점 계산기'!AW373+1,FALSE))))</f>
        <v>0</v>
      </c>
      <c r="BP373" s="35" t="e" cm="1">
        <f t="array" ref="BP373">INDEX($DP$24:$EO$31,COLUMN(C368),$AY373)</f>
        <v>#N/A</v>
      </c>
      <c r="BQ373" s="35" t="e" cm="1">
        <f t="array" ref="BQ373">INDEX($DP$24:$EO$31,COLUMN(D368),$AY373)</f>
        <v>#N/A</v>
      </c>
      <c r="BR373" s="35" t="e" cm="1">
        <f t="array" ref="BR373">INDEX($DP$24:$EO$31,COLUMN(E368),$AY373)</f>
        <v>#N/A</v>
      </c>
      <c r="BS373" s="35" t="e" cm="1">
        <f t="array" ref="BS373">INDEX($DP$24:$EO$31,COLUMN(F368),$AY373)</f>
        <v>#N/A</v>
      </c>
      <c r="BT373" s="35" t="e" cm="1">
        <f t="array" ref="BT373">INDEX($DP$24:$EO$31,COLUMN(G368),$AY373)</f>
        <v>#N/A</v>
      </c>
      <c r="BU373" s="35" t="e" cm="1">
        <f t="array" ref="BU373">INDEX($DP$24:$EO$31,COLUMN(H368),$AY373)</f>
        <v>#N/A</v>
      </c>
      <c r="BV373" s="59" t="str" cm="1">
        <f t="array" aca="1" ref="BV373:BZ373" ca="1">IFERROR(ROUND(IF(IFERROR(BF373:BJ373/BF373:BJ373,0)=1,(IFERROR(AZ373:BD373*BP373,0)+IFERROR(BF373:BJ373*BQ373,0)+(SUM(BM373:BO373)-MIN(BM373:BO373))*BR373+BK373*BS373+BL373*BT373)*BU373+BK373*(1-BS373)+BL373*(1-BT373)+IF(AW373=1,BO373,0),""),2),"")</f>
        <v/>
      </c>
      <c r="BW373" s="48" t="str">
        <f ca="1"/>
        <v/>
      </c>
      <c r="BX373" s="48" t="str">
        <f ca="1"/>
        <v/>
      </c>
      <c r="BY373" s="48" t="str">
        <f ca="1"/>
        <v/>
      </c>
      <c r="BZ373" s="60" t="str">
        <f ca="1"/>
        <v/>
      </c>
      <c r="CA373" s="6"/>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6"/>
      <c r="DV373" s="6"/>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row>
    <row r="374" spans="1:162" x14ac:dyDescent="0.3">
      <c r="A374" s="5"/>
      <c r="B374" s="17" t="str">
        <f t="shared" si="114"/>
        <v/>
      </c>
      <c r="C374" s="23"/>
      <c r="D374" s="23"/>
      <c r="E374" s="23"/>
      <c r="F374" s="23"/>
      <c r="G374" s="23"/>
      <c r="H374" s="24"/>
      <c r="I374" s="24"/>
      <c r="J374" s="24"/>
      <c r="K374" s="24"/>
      <c r="L374" s="24"/>
      <c r="M374" s="24"/>
      <c r="N374" s="23"/>
      <c r="O374" s="24"/>
      <c r="P374" s="6"/>
      <c r="Q374" s="65">
        <f t="shared" si="115"/>
        <v>1</v>
      </c>
      <c r="R374" s="6" t="e">
        <f t="shared" si="121"/>
        <v>#N/A</v>
      </c>
      <c r="S374" s="6" t="e">
        <f t="shared" si="122"/>
        <v>#N/A</v>
      </c>
      <c r="T374" s="6" t="e">
        <f t="shared" si="123"/>
        <v>#N/A</v>
      </c>
      <c r="U374" s="6" t="e">
        <f t="shared" si="124"/>
        <v>#N/A</v>
      </c>
      <c r="V374" s="8" cm="1">
        <f t="array" ref="V374">IF(M374=0,0,IF(OR($DV$4=3,$DV$4=4),0,IF($DV$4=1,INDEX($DI$7:$DI$15,SUM(IF(M374&lt;$DH$7:$DH$15=TRUE,1,0))+1),VLOOKUP(M374,$DK$7:$DL$107,2,FALSE))))</f>
        <v>0</v>
      </c>
      <c r="W374" s="6" t="e">
        <f t="shared" si="113"/>
        <v>#N/A</v>
      </c>
      <c r="X374" s="65" cm="1">
        <f t="array" aca="1" ref="X374" ca="1">SUM(IF((IF(E374=0,INDIRECT(_xlfn.CONCAT($CQ$1,MATCH(F374,$CP$7:$CP$100,0)+6)):INDIRECT(_xlfn.CONCAT($CQ$1,MATCH(F374,$CP$7:$CP$100,0)+6+SUM(IF((F374=$CP$7:$CP$59)=TRUE,1,0))-1)),INDIRECT(_xlfn.CONCAT($CM$1,MATCH(E374,$CL$7:$CL$100,0)+6)):INDIRECT(_xlfn.CONCAT($CM$1,MATCH(E374,$CL$7:$CL$100,0)+6+SUM(IF((E374=$CL$7:$CL$59)=TRUE,1,0))-1)))*$S$3*$Q374)=0,0,1))</f>
        <v>2</v>
      </c>
      <c r="Y374" s="65" t="e" cm="1">
        <f t="array" aca="1" ref="Y374" ca="1">SUM(IF((TRANSPOSE(MMULT(MMULT(_xlfn.MUNIT(X374),IF(ROUND(MMULT(IF(E374=0,INDIRECT(_xlfn.CONCAT($CQ$1,MATCH(F374,$CP$7:$CP$100,0)+6)):INDIRECT(_xlfn.CONCAT($CQ$1,MATCH(F374,$CP$7:$CP$100,0)+6+SUM(IF((F374=$CP$7:$CP$59)=TRUE,1,0))-1)),INDIRECT(_xlfn.CONCAT($CM$1,MATCH(E374,$CL$7:$CL$100,0)+6)):INDIRECT(_xlfn.CONCAT($CM$1,MATCH(E374,$CL$7:$CL$100,0)+6+SUM(IF((E374=$CL$7:$CL$59)=TRUE,1,0))-1)))*$S$3*$Q374,1/TRANSPOSE(W374-INDIRECT(_xlfn.CONCAT($CI$1,MATCH(D374,$CH$7:$CH$100,0)+6)):INDIRECT(_xlfn.CONCAT($CI$1,MATCH(D374,$CH$7:$CH$100,0)+6+SUM(IF((D374=$CH$7:$CH$59)=TRUE,1,0))-1))*$R$3)),1)=1,1,0)),W374-INDIRECT(_xlfn.CONCAT($CI$1,MATCH(D374,$CH$7:$CH$100,0)+6)):INDIRECT(_xlfn.CONCAT($CI$1,MATCH(D374,$CH$7:$CH$100,0)+6+SUM(IF((D374=$CH$7:$CH$59)=TRUE,1,0))-1))*$R$3)))=0,0,1))</f>
        <v>#N/A</v>
      </c>
      <c r="Z374" s="65"/>
      <c r="AA374" s="65" t="str" cm="1">
        <f t="array" aca="1" ref="AA374" ca="1">IFERROR(ROUND(IF(_xlfn._xlws.SORT(TRANSPOSE(MMULT(MMULT(_xlfn.MUNIT(X374),IF(ROUND(MMULT(IF(E374=0,IF($DW$4=1,INDIRECT(_xlfn.CONCAT($CY$1,MATCH(F374,$CX$7:$CX$100,0)+6)):INDIRECT(_xlfn.CONCAT($CY$1,MATCH(F374,$CX$7:$CX$100,0)+6+SUM(IF((F374=$CX$7:$CX$59)=TRUE,1,0))-1)),INDIRECT(_xlfn.CONCAT($CQ$1,MATCH(F374,$CP$7:$CP$100,0)+6)):INDIRECT(_xlfn.CONCAT($CQ$1,MATCH(F374,$CP$7:$CP$100,0)+6+SUM(IF((F374=$CP$7:$CP$59)=TRUE,1,0))-1))),IF(OR($DW$4=2,$DW$4=3),INDIRECT(_xlfn.CONCAT($CU$1,MATCH(E374,$CT$7:$CT$100,0)+6)):INDIRECT(_xlfn.CONCAT($CU$1,MATCH(E374,$CT$7:$CT$100,0)+6+SUM(IF((E374=$CT$7:$CT$59)=TRUE,1,0))-1)),INDIRECT(_xlfn.CONCAT($CM$1,MATCH(E374,$CL$7:$CL$100,0)+6)):INDIRECT(_xlfn.CONCAT($CM$1,MATCH(E374,$CL$7:$CL$100,0)+6+SUM(IF((E374=$CL$7:$CL$59)=TRUE,1,0))-1))))*$S$3*IF(AND($DV$4=4,F374=0),1.1,1),1/TRANSPOSE(W374-INDIRECT(_xlfn.CONCAT($CI$1,MATCH(D374,$CH$7:$CH$100,0)+6)):INDIRECT(_xlfn.CONCAT($CI$1,MATCH(D374,$CH$7:$CH$100,0)+6+SUM(IF((D374=$CH$7:$CH$59)=TRUE,1,0))-1))*$R$3)),3)=1,1,0)),W374-INDIRECT(_xlfn.CONCAT($CI$1,MATCH(D374,$CH$7:$CH$100,0)+6)):INDIRECT(_xlfn.CONCAT($CI$1,MATCH(D374,$CH$7:$CH$100,0)+6+SUM(IF((D374=$CH$7:$CH$59)=TRUE,1,0))-1))*$R$3))/($S$3*$Q374),1,-1,TRUE)=0,"",_xlfn._xlws.SORT(TRANSPOSE(MMULT(MMULT(_xlfn.MUNIT(X374),IF(ROUND(MMULT(IF(E374=0,IF($DW$4=1,INDIRECT(_xlfn.CONCAT($CY$1,MATCH(F374,$CX$7:$CX$100,0)+6)):INDIRECT(_xlfn.CONCAT($CY$1,MATCH(F374,$CX$7:$CX$100,0)+6+SUM(IF((F374=$CX$7:$CX$59)=TRUE,1,0))-1)),INDIRECT(_xlfn.CONCAT($CQ$1,MATCH(F374,$CP$7:$CP$100,0)+6)):INDIRECT(_xlfn.CONCAT($CQ$1,MATCH(F374,$CP$7:$CP$100,0)+6+SUM(IF((F374=$CP$7:$CP$59)=TRUE,1,0))-1))),IF(OR($DW$4=2,$DW$4=3),INDIRECT(_xlfn.CONCAT($CU$1,MATCH(E374,$CT$7:$CT$100,0)+6)):INDIRECT(_xlfn.CONCAT($CU$1,MATCH(E374,$CT$7:$CT$100,0)+6+SUM(IF((E374=$CT$7:$CT$59)=TRUE,1,0))-1)),INDIRECT(_xlfn.CONCAT($CM$1,MATCH(E374,$CL$7:$CL$100,0)+6)):INDIRECT(_xlfn.CONCAT($CM$1,MATCH(E374,$CL$7:$CL$100,0)+6+SUM(IF((E374=$CL$7:$CL$59)=TRUE,1,0))-1))))*$S$3*IF(AND($DV$4=4,F374=0),1.1,1),1/TRANSPOSE(W374-INDIRECT(_xlfn.CONCAT($CI$1,MATCH(D374,$CH$7:$CH$100,0)+6)):INDIRECT(_xlfn.CONCAT($CI$1,MATCH(D374,$CH$7:$CH$100,0)+6+SUM(IF((D374=$CH$7:$CH$59)=TRUE,1,0))-1))*$R$3)),3)=1,1,0)),W374-INDIRECT(_xlfn.CONCAT($CI$1,MATCH(D374,$CH$7:$CH$100,0)+6)):INDIRECT(_xlfn.CONCAT($CI$1,MATCH(D374,$CH$7:$CH$100,0)+6+SUM(IF((D374=$CH$7:$CH$59)=TRUE,1,0))-1))*$R$3))/($S$3*$Q374),1,-1,TRUE)),1),"")</f>
        <v/>
      </c>
      <c r="AB374" s="65"/>
      <c r="AC374" s="65"/>
      <c r="AD374" s="65"/>
      <c r="AE374" s="65"/>
      <c r="AF374" s="65"/>
      <c r="AG374" s="65"/>
      <c r="AH374" s="65"/>
      <c r="AI374" s="6"/>
      <c r="AJ374" s="28" t="str">
        <f t="shared" ca="1" si="125"/>
        <v/>
      </c>
      <c r="AK374" s="29" t="str">
        <f t="shared" si="126"/>
        <v/>
      </c>
      <c r="AL374" s="29" t="str">
        <f t="shared" si="127"/>
        <v/>
      </c>
      <c r="AM374" s="29" t="str">
        <f t="shared" si="128"/>
        <v/>
      </c>
      <c r="AN374" s="112" t="str">
        <f t="shared" si="129"/>
        <v/>
      </c>
      <c r="AO374" s="28" t="str">
        <f t="shared" ca="1" si="116"/>
        <v/>
      </c>
      <c r="AP374" s="29" t="str">
        <f t="shared" si="117"/>
        <v/>
      </c>
      <c r="AQ374" s="29" t="str">
        <f t="shared" si="118"/>
        <v/>
      </c>
      <c r="AR374" s="29" t="str">
        <f t="shared" si="119"/>
        <v/>
      </c>
      <c r="AS374" s="30" t="str">
        <f t="shared" si="120"/>
        <v/>
      </c>
      <c r="AT374" s="6"/>
      <c r="AU374" s="20"/>
      <c r="AV374" s="20"/>
      <c r="AW374" s="44">
        <f t="shared" si="130"/>
        <v>12</v>
      </c>
      <c r="AX374" s="35" t="e">
        <f t="shared" si="131"/>
        <v>#N/A</v>
      </c>
      <c r="AY374" s="35" t="e" cm="1">
        <f t="array" ref="AY374">_xlfn.XMATCH(1,IF(IF((AU374=$DP$24:$EO$24)=TRUE,1,0)+IF((AV374=$DP$25:$EO$25)=TRUE,1,0)=2,1,0))</f>
        <v>#N/A</v>
      </c>
      <c r="AZ374" s="35" t="str" cm="1">
        <f t="array" aca="1" ref="AZ374:BD374" ca="1">AJ374:AN374</f>
        <v/>
      </c>
      <c r="BA374" s="35" t="str">
        <f ca="1"/>
        <v/>
      </c>
      <c r="BB374" s="35" t="str">
        <f ca="1"/>
        <v/>
      </c>
      <c r="BC374" s="35" t="str">
        <f ca="1"/>
        <v/>
      </c>
      <c r="BD374" s="35" t="str">
        <f ca="1"/>
        <v/>
      </c>
      <c r="BE374" s="35">
        <f t="shared" si="132"/>
        <v>0</v>
      </c>
      <c r="BF374" s="35" t="e" cm="1">
        <f t="array" ref="BF374">IF(AND(BE374=1,AX374&lt;&gt;1),VLOOKUP(E374,변환표준점수!$H$8:$O$60,_xlfn.XMATCH('표점 계산기'!$AU374,변환표준점수!$I$6:$O$6)+1,FALSE),IF(AND($E374=0,$DW$4=1),INDEX($CQ$7:$CQ$73,SUM(IF(AO374=$CY$7:$CY$59,ROW($A$1:$A$50),0))),IF(AND($E374&lt;&gt;0,$DW$4&lt;&gt;1),INDEX($CM$7:$CM$73,SUM(IF(AO374=$CU$7:$CU$59,ROW($A$1:$A$50),0))),AO374:AS374)))</f>
        <v>#N/A</v>
      </c>
      <c r="BG374" s="35"/>
      <c r="BH374" s="35"/>
      <c r="BI374" s="35"/>
      <c r="BJ374" s="35"/>
      <c r="BK374" s="35" t="e">
        <f>VLOOKUP(G374,변환표준점수!$X$8:$AM$16,_xlfn.XMATCH(AU374,변환표준점수!$Y$5:$AM$5)+IF(OR(AW374=6,AW374=7,AW374=10,AW374=11),IF(AX374=1,0,1),0)+1,FALSE)</f>
        <v>#N/A</v>
      </c>
      <c r="BL374" s="35" t="e">
        <f>VLOOKUP(H374,변환표준점수!$AO$8:$BE$16,_xlfn.XMATCH(AU374,변환표준점수!$AP$5:$BE$5)+IF(OR(AW374=3,AW374=6,AW374=8,AW374=9,AW374=10),IF(AX374=1,0,1),0)+1,FALSE)</f>
        <v>#N/A</v>
      </c>
      <c r="BM374" s="35" t="e">
        <f>IF(I374=0,VLOOKUP(K374,변환표준점수!$BU$8:$CF$62,'표점 계산기'!$AW374+1,FALSE),VLOOKUP(I374,변환표준점수!$BH$8:$BS$62,'표점 계산기'!$AW374+1,FALSE))</f>
        <v>#N/A</v>
      </c>
      <c r="BN374" s="35" t="e">
        <f>IF(J374=0,VLOOKUP(L374,변환표준점수!$BU$8:$CF$62,'표점 계산기'!$AW374+1,FALSE),VLOOKUP(J374,변환표준점수!$BH$8:$BS$62,'표점 계산기'!$AW374+1,FALSE))</f>
        <v>#N/A</v>
      </c>
      <c r="BO374" s="35" cm="1">
        <f t="array" ref="BO374">IF(M374=0,0,IF(OR(AW374=3,AW374=4),0,IF(AW374=1,INDEX($DI$7:$DI$15,SUM(IF(M374&lt;$DH$7:$DH$15=TRUE,1,0))+1),VLOOKUP(M374,변환표준점수!$BH$8:$BS$62,'표점 계산기'!AW374+1,FALSE))))</f>
        <v>0</v>
      </c>
      <c r="BP374" s="35" t="e" cm="1">
        <f t="array" ref="BP374">INDEX($DP$24:$EO$31,COLUMN(C369),$AY374)</f>
        <v>#N/A</v>
      </c>
      <c r="BQ374" s="35" t="e" cm="1">
        <f t="array" ref="BQ374">INDEX($DP$24:$EO$31,COLUMN(D369),$AY374)</f>
        <v>#N/A</v>
      </c>
      <c r="BR374" s="35" t="e" cm="1">
        <f t="array" ref="BR374">INDEX($DP$24:$EO$31,COLUMN(E369),$AY374)</f>
        <v>#N/A</v>
      </c>
      <c r="BS374" s="35" t="e" cm="1">
        <f t="array" ref="BS374">INDEX($DP$24:$EO$31,COLUMN(F369),$AY374)</f>
        <v>#N/A</v>
      </c>
      <c r="BT374" s="35" t="e" cm="1">
        <f t="array" ref="BT374">INDEX($DP$24:$EO$31,COLUMN(G369),$AY374)</f>
        <v>#N/A</v>
      </c>
      <c r="BU374" s="35" t="e" cm="1">
        <f t="array" ref="BU374">INDEX($DP$24:$EO$31,COLUMN(H369),$AY374)</f>
        <v>#N/A</v>
      </c>
      <c r="BV374" s="59" t="str" cm="1">
        <f t="array" aca="1" ref="BV374:BZ374" ca="1">IFERROR(ROUND(IF(IFERROR(BF374:BJ374/BF374:BJ374,0)=1,(IFERROR(AZ374:BD374*BP374,0)+IFERROR(BF374:BJ374*BQ374,0)+(SUM(BM374:BO374)-MIN(BM374:BO374))*BR374+BK374*BS374+BL374*BT374)*BU374+BK374*(1-BS374)+BL374*(1-BT374)+IF(AW374=1,BO374,0),""),2),"")</f>
        <v/>
      </c>
      <c r="BW374" s="48" t="str">
        <f ca="1"/>
        <v/>
      </c>
      <c r="BX374" s="48" t="str">
        <f ca="1"/>
        <v/>
      </c>
      <c r="BY374" s="48" t="str">
        <f ca="1"/>
        <v/>
      </c>
      <c r="BZ374" s="60" t="str">
        <f ca="1"/>
        <v/>
      </c>
      <c r="CA374" s="6"/>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6"/>
      <c r="DV374" s="6"/>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row>
    <row r="375" spans="1:162" x14ac:dyDescent="0.3">
      <c r="A375" s="5"/>
      <c r="B375" s="17" t="str">
        <f t="shared" si="114"/>
        <v/>
      </c>
      <c r="C375" s="23"/>
      <c r="D375" s="23"/>
      <c r="E375" s="23"/>
      <c r="F375" s="23"/>
      <c r="G375" s="23"/>
      <c r="H375" s="24"/>
      <c r="I375" s="24"/>
      <c r="J375" s="24"/>
      <c r="K375" s="24"/>
      <c r="L375" s="24"/>
      <c r="M375" s="24"/>
      <c r="N375" s="23"/>
      <c r="O375" s="24"/>
      <c r="P375" s="6"/>
      <c r="Q375" s="65">
        <f t="shared" si="115"/>
        <v>1</v>
      </c>
      <c r="R375" s="6" t="e">
        <f t="shared" si="121"/>
        <v>#N/A</v>
      </c>
      <c r="S375" s="6" t="e">
        <f t="shared" si="122"/>
        <v>#N/A</v>
      </c>
      <c r="T375" s="6" t="e">
        <f t="shared" si="123"/>
        <v>#N/A</v>
      </c>
      <c r="U375" s="6" t="e">
        <f t="shared" si="124"/>
        <v>#N/A</v>
      </c>
      <c r="V375" s="8" cm="1">
        <f t="array" ref="V375">IF(M375=0,0,IF(OR($DV$4=3,$DV$4=4),0,IF($DV$4=1,INDEX($DI$7:$DI$15,SUM(IF(M375&lt;$DH$7:$DH$15=TRUE,1,0))+1),VLOOKUP(M375,$DK$7:$DL$107,2,FALSE))))</f>
        <v>0</v>
      </c>
      <c r="W375" s="6" t="e">
        <f t="shared" si="113"/>
        <v>#N/A</v>
      </c>
      <c r="X375" s="65" cm="1">
        <f t="array" aca="1" ref="X375" ca="1">SUM(IF((IF(E375=0,INDIRECT(_xlfn.CONCAT($CQ$1,MATCH(F375,$CP$7:$CP$100,0)+6)):INDIRECT(_xlfn.CONCAT($CQ$1,MATCH(F375,$CP$7:$CP$100,0)+6+SUM(IF((F375=$CP$7:$CP$59)=TRUE,1,0))-1)),INDIRECT(_xlfn.CONCAT($CM$1,MATCH(E375,$CL$7:$CL$100,0)+6)):INDIRECT(_xlfn.CONCAT($CM$1,MATCH(E375,$CL$7:$CL$100,0)+6+SUM(IF((E375=$CL$7:$CL$59)=TRUE,1,0))-1)))*$S$3*$Q375)=0,0,1))</f>
        <v>2</v>
      </c>
      <c r="Y375" s="65" t="e" cm="1">
        <f t="array" aca="1" ref="Y375" ca="1">SUM(IF((TRANSPOSE(MMULT(MMULT(_xlfn.MUNIT(X375),IF(ROUND(MMULT(IF(E375=0,INDIRECT(_xlfn.CONCAT($CQ$1,MATCH(F375,$CP$7:$CP$100,0)+6)):INDIRECT(_xlfn.CONCAT($CQ$1,MATCH(F375,$CP$7:$CP$100,0)+6+SUM(IF((F375=$CP$7:$CP$59)=TRUE,1,0))-1)),INDIRECT(_xlfn.CONCAT($CM$1,MATCH(E375,$CL$7:$CL$100,0)+6)):INDIRECT(_xlfn.CONCAT($CM$1,MATCH(E375,$CL$7:$CL$100,0)+6+SUM(IF((E375=$CL$7:$CL$59)=TRUE,1,0))-1)))*$S$3*$Q375,1/TRANSPOSE(W375-INDIRECT(_xlfn.CONCAT($CI$1,MATCH(D375,$CH$7:$CH$100,0)+6)):INDIRECT(_xlfn.CONCAT($CI$1,MATCH(D375,$CH$7:$CH$100,0)+6+SUM(IF((D375=$CH$7:$CH$59)=TRUE,1,0))-1))*$R$3)),1)=1,1,0)),W375-INDIRECT(_xlfn.CONCAT($CI$1,MATCH(D375,$CH$7:$CH$100,0)+6)):INDIRECT(_xlfn.CONCAT($CI$1,MATCH(D375,$CH$7:$CH$100,0)+6+SUM(IF((D375=$CH$7:$CH$59)=TRUE,1,0))-1))*$R$3)))=0,0,1))</f>
        <v>#N/A</v>
      </c>
      <c r="Z375" s="65"/>
      <c r="AA375" s="65" t="str" cm="1">
        <f t="array" aca="1" ref="AA375" ca="1">IFERROR(ROUND(IF(_xlfn._xlws.SORT(TRANSPOSE(MMULT(MMULT(_xlfn.MUNIT(X375),IF(ROUND(MMULT(IF(E375=0,IF($DW$4=1,INDIRECT(_xlfn.CONCAT($CY$1,MATCH(F375,$CX$7:$CX$100,0)+6)):INDIRECT(_xlfn.CONCAT($CY$1,MATCH(F375,$CX$7:$CX$100,0)+6+SUM(IF((F375=$CX$7:$CX$59)=TRUE,1,0))-1)),INDIRECT(_xlfn.CONCAT($CQ$1,MATCH(F375,$CP$7:$CP$100,0)+6)):INDIRECT(_xlfn.CONCAT($CQ$1,MATCH(F375,$CP$7:$CP$100,0)+6+SUM(IF((F375=$CP$7:$CP$59)=TRUE,1,0))-1))),IF(OR($DW$4=2,$DW$4=3),INDIRECT(_xlfn.CONCAT($CU$1,MATCH(E375,$CT$7:$CT$100,0)+6)):INDIRECT(_xlfn.CONCAT($CU$1,MATCH(E375,$CT$7:$CT$100,0)+6+SUM(IF((E375=$CT$7:$CT$59)=TRUE,1,0))-1)),INDIRECT(_xlfn.CONCAT($CM$1,MATCH(E375,$CL$7:$CL$100,0)+6)):INDIRECT(_xlfn.CONCAT($CM$1,MATCH(E375,$CL$7:$CL$100,0)+6+SUM(IF((E375=$CL$7:$CL$59)=TRUE,1,0))-1))))*$S$3*IF(AND($DV$4=4,F375=0),1.1,1),1/TRANSPOSE(W375-INDIRECT(_xlfn.CONCAT($CI$1,MATCH(D375,$CH$7:$CH$100,0)+6)):INDIRECT(_xlfn.CONCAT($CI$1,MATCH(D375,$CH$7:$CH$100,0)+6+SUM(IF((D375=$CH$7:$CH$59)=TRUE,1,0))-1))*$R$3)),3)=1,1,0)),W375-INDIRECT(_xlfn.CONCAT($CI$1,MATCH(D375,$CH$7:$CH$100,0)+6)):INDIRECT(_xlfn.CONCAT($CI$1,MATCH(D375,$CH$7:$CH$100,0)+6+SUM(IF((D375=$CH$7:$CH$59)=TRUE,1,0))-1))*$R$3))/($S$3*$Q375),1,-1,TRUE)=0,"",_xlfn._xlws.SORT(TRANSPOSE(MMULT(MMULT(_xlfn.MUNIT(X375),IF(ROUND(MMULT(IF(E375=0,IF($DW$4=1,INDIRECT(_xlfn.CONCAT($CY$1,MATCH(F375,$CX$7:$CX$100,0)+6)):INDIRECT(_xlfn.CONCAT($CY$1,MATCH(F375,$CX$7:$CX$100,0)+6+SUM(IF((F375=$CX$7:$CX$59)=TRUE,1,0))-1)),INDIRECT(_xlfn.CONCAT($CQ$1,MATCH(F375,$CP$7:$CP$100,0)+6)):INDIRECT(_xlfn.CONCAT($CQ$1,MATCH(F375,$CP$7:$CP$100,0)+6+SUM(IF((F375=$CP$7:$CP$59)=TRUE,1,0))-1))),IF(OR($DW$4=2,$DW$4=3),INDIRECT(_xlfn.CONCAT($CU$1,MATCH(E375,$CT$7:$CT$100,0)+6)):INDIRECT(_xlfn.CONCAT($CU$1,MATCH(E375,$CT$7:$CT$100,0)+6+SUM(IF((E375=$CT$7:$CT$59)=TRUE,1,0))-1)),INDIRECT(_xlfn.CONCAT($CM$1,MATCH(E375,$CL$7:$CL$100,0)+6)):INDIRECT(_xlfn.CONCAT($CM$1,MATCH(E375,$CL$7:$CL$100,0)+6+SUM(IF((E375=$CL$7:$CL$59)=TRUE,1,0))-1))))*$S$3*IF(AND($DV$4=4,F375=0),1.1,1),1/TRANSPOSE(W375-INDIRECT(_xlfn.CONCAT($CI$1,MATCH(D375,$CH$7:$CH$100,0)+6)):INDIRECT(_xlfn.CONCAT($CI$1,MATCH(D375,$CH$7:$CH$100,0)+6+SUM(IF((D375=$CH$7:$CH$59)=TRUE,1,0))-1))*$R$3)),3)=1,1,0)),W375-INDIRECT(_xlfn.CONCAT($CI$1,MATCH(D375,$CH$7:$CH$100,0)+6)):INDIRECT(_xlfn.CONCAT($CI$1,MATCH(D375,$CH$7:$CH$100,0)+6+SUM(IF((D375=$CH$7:$CH$59)=TRUE,1,0))-1))*$R$3))/($S$3*$Q375),1,-1,TRUE)),1),"")</f>
        <v/>
      </c>
      <c r="AB375" s="65"/>
      <c r="AC375" s="65"/>
      <c r="AD375" s="65"/>
      <c r="AE375" s="65"/>
      <c r="AF375" s="65"/>
      <c r="AG375" s="65"/>
      <c r="AH375" s="65"/>
      <c r="AI375" s="6"/>
      <c r="AJ375" s="28" t="str">
        <f t="shared" ca="1" si="125"/>
        <v/>
      </c>
      <c r="AK375" s="29" t="str">
        <f t="shared" si="126"/>
        <v/>
      </c>
      <c r="AL375" s="29" t="str">
        <f t="shared" si="127"/>
        <v/>
      </c>
      <c r="AM375" s="29" t="str">
        <f t="shared" si="128"/>
        <v/>
      </c>
      <c r="AN375" s="112" t="str">
        <f t="shared" si="129"/>
        <v/>
      </c>
      <c r="AO375" s="28" t="str">
        <f t="shared" ca="1" si="116"/>
        <v/>
      </c>
      <c r="AP375" s="29" t="str">
        <f t="shared" si="117"/>
        <v/>
      </c>
      <c r="AQ375" s="29" t="str">
        <f t="shared" si="118"/>
        <v/>
      </c>
      <c r="AR375" s="29" t="str">
        <f t="shared" si="119"/>
        <v/>
      </c>
      <c r="AS375" s="30" t="str">
        <f t="shared" si="120"/>
        <v/>
      </c>
      <c r="AT375" s="6"/>
      <c r="AU375" s="20"/>
      <c r="AV375" s="20"/>
      <c r="AW375" s="44">
        <f t="shared" si="130"/>
        <v>12</v>
      </c>
      <c r="AX375" s="35" t="e">
        <f t="shared" si="131"/>
        <v>#N/A</v>
      </c>
      <c r="AY375" s="35" t="e" cm="1">
        <f t="array" ref="AY375">_xlfn.XMATCH(1,IF(IF((AU375=$DP$24:$EO$24)=TRUE,1,0)+IF((AV375=$DP$25:$EO$25)=TRUE,1,0)=2,1,0))</f>
        <v>#N/A</v>
      </c>
      <c r="AZ375" s="35" t="str" cm="1">
        <f t="array" aca="1" ref="AZ375:BD375" ca="1">AJ375:AN375</f>
        <v/>
      </c>
      <c r="BA375" s="35" t="str">
        <f ca="1"/>
        <v/>
      </c>
      <c r="BB375" s="35" t="str">
        <f ca="1"/>
        <v/>
      </c>
      <c r="BC375" s="35" t="str">
        <f ca="1"/>
        <v/>
      </c>
      <c r="BD375" s="35" t="str">
        <f ca="1"/>
        <v/>
      </c>
      <c r="BE375" s="35">
        <f t="shared" si="132"/>
        <v>0</v>
      </c>
      <c r="BF375" s="35" t="e" cm="1">
        <f t="array" ref="BF375">IF(AND(BE375=1,AX375&lt;&gt;1),VLOOKUP(E375,변환표준점수!$H$8:$O$60,_xlfn.XMATCH('표점 계산기'!$AU375,변환표준점수!$I$6:$O$6)+1,FALSE),IF(AND($E375=0,$DW$4=1),INDEX($CQ$7:$CQ$73,SUM(IF(AO375=$CY$7:$CY$59,ROW($A$1:$A$50),0))),IF(AND($E375&lt;&gt;0,$DW$4&lt;&gt;1),INDEX($CM$7:$CM$73,SUM(IF(AO375=$CU$7:$CU$59,ROW($A$1:$A$50),0))),AO375:AS375)))</f>
        <v>#N/A</v>
      </c>
      <c r="BG375" s="35"/>
      <c r="BH375" s="35"/>
      <c r="BI375" s="35"/>
      <c r="BJ375" s="35"/>
      <c r="BK375" s="35" t="e">
        <f>VLOOKUP(G375,변환표준점수!$X$8:$AM$16,_xlfn.XMATCH(AU375,변환표준점수!$Y$5:$AM$5)+IF(OR(AW375=6,AW375=7,AW375=10,AW375=11),IF(AX375=1,0,1),0)+1,FALSE)</f>
        <v>#N/A</v>
      </c>
      <c r="BL375" s="35" t="e">
        <f>VLOOKUP(H375,변환표준점수!$AO$8:$BE$16,_xlfn.XMATCH(AU375,변환표준점수!$AP$5:$BE$5)+IF(OR(AW375=3,AW375=6,AW375=8,AW375=9,AW375=10),IF(AX375=1,0,1),0)+1,FALSE)</f>
        <v>#N/A</v>
      </c>
      <c r="BM375" s="35" t="e">
        <f>IF(I375=0,VLOOKUP(K375,변환표준점수!$BU$8:$CF$62,'표점 계산기'!$AW375+1,FALSE),VLOOKUP(I375,변환표준점수!$BH$8:$BS$62,'표점 계산기'!$AW375+1,FALSE))</f>
        <v>#N/A</v>
      </c>
      <c r="BN375" s="35" t="e">
        <f>IF(J375=0,VLOOKUP(L375,변환표준점수!$BU$8:$CF$62,'표점 계산기'!$AW375+1,FALSE),VLOOKUP(J375,변환표준점수!$BH$8:$BS$62,'표점 계산기'!$AW375+1,FALSE))</f>
        <v>#N/A</v>
      </c>
      <c r="BO375" s="35" cm="1">
        <f t="array" ref="BO375">IF(M375=0,0,IF(OR(AW375=3,AW375=4),0,IF(AW375=1,INDEX($DI$7:$DI$15,SUM(IF(M375&lt;$DH$7:$DH$15=TRUE,1,0))+1),VLOOKUP(M375,변환표준점수!$BH$8:$BS$62,'표점 계산기'!AW375+1,FALSE))))</f>
        <v>0</v>
      </c>
      <c r="BP375" s="35" t="e" cm="1">
        <f t="array" ref="BP375">INDEX($DP$24:$EO$31,COLUMN(C370),$AY375)</f>
        <v>#N/A</v>
      </c>
      <c r="BQ375" s="35" t="e" cm="1">
        <f t="array" ref="BQ375">INDEX($DP$24:$EO$31,COLUMN(D370),$AY375)</f>
        <v>#N/A</v>
      </c>
      <c r="BR375" s="35" t="e" cm="1">
        <f t="array" ref="BR375">INDEX($DP$24:$EO$31,COLUMN(E370),$AY375)</f>
        <v>#N/A</v>
      </c>
      <c r="BS375" s="35" t="e" cm="1">
        <f t="array" ref="BS375">INDEX($DP$24:$EO$31,COLUMN(F370),$AY375)</f>
        <v>#N/A</v>
      </c>
      <c r="BT375" s="35" t="e" cm="1">
        <f t="array" ref="BT375">INDEX($DP$24:$EO$31,COLUMN(G370),$AY375)</f>
        <v>#N/A</v>
      </c>
      <c r="BU375" s="35" t="e" cm="1">
        <f t="array" ref="BU375">INDEX($DP$24:$EO$31,COLUMN(H370),$AY375)</f>
        <v>#N/A</v>
      </c>
      <c r="BV375" s="59" t="str" cm="1">
        <f t="array" aca="1" ref="BV375:BZ375" ca="1">IFERROR(ROUND(IF(IFERROR(BF375:BJ375/BF375:BJ375,0)=1,(IFERROR(AZ375:BD375*BP375,0)+IFERROR(BF375:BJ375*BQ375,0)+(SUM(BM375:BO375)-MIN(BM375:BO375))*BR375+BK375*BS375+BL375*BT375)*BU375+BK375*(1-BS375)+BL375*(1-BT375)+IF(AW375=1,BO375,0),""),2),"")</f>
        <v/>
      </c>
      <c r="BW375" s="48" t="str">
        <f ca="1"/>
        <v/>
      </c>
      <c r="BX375" s="48" t="str">
        <f ca="1"/>
        <v/>
      </c>
      <c r="BY375" s="48" t="str">
        <f ca="1"/>
        <v/>
      </c>
      <c r="BZ375" s="60" t="str">
        <f ca="1"/>
        <v/>
      </c>
      <c r="CA375" s="6"/>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6"/>
      <c r="DV375" s="6"/>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row>
    <row r="376" spans="1:162" x14ac:dyDescent="0.3">
      <c r="A376" s="5"/>
      <c r="B376" s="17" t="str">
        <f t="shared" si="114"/>
        <v/>
      </c>
      <c r="C376" s="23"/>
      <c r="D376" s="23"/>
      <c r="E376" s="23"/>
      <c r="F376" s="23"/>
      <c r="G376" s="23"/>
      <c r="H376" s="24"/>
      <c r="I376" s="24"/>
      <c r="J376" s="24"/>
      <c r="K376" s="24"/>
      <c r="L376" s="24"/>
      <c r="M376" s="24"/>
      <c r="N376" s="23"/>
      <c r="O376" s="24"/>
      <c r="P376" s="6"/>
      <c r="Q376" s="65">
        <f t="shared" si="115"/>
        <v>1</v>
      </c>
      <c r="R376" s="6" t="e">
        <f t="shared" si="121"/>
        <v>#N/A</v>
      </c>
      <c r="S376" s="6" t="e">
        <f t="shared" si="122"/>
        <v>#N/A</v>
      </c>
      <c r="T376" s="6" t="e">
        <f t="shared" si="123"/>
        <v>#N/A</v>
      </c>
      <c r="U376" s="6" t="e">
        <f t="shared" si="124"/>
        <v>#N/A</v>
      </c>
      <c r="V376" s="8" cm="1">
        <f t="array" ref="V376">IF(M376=0,0,IF(OR($DV$4=3,$DV$4=4),0,IF($DV$4=1,INDEX($DI$7:$DI$15,SUM(IF(M376&lt;$DH$7:$DH$15=TRUE,1,0))+1),VLOOKUP(M376,$DK$7:$DL$107,2,FALSE))))</f>
        <v>0</v>
      </c>
      <c r="W376" s="6" t="e">
        <f t="shared" si="113"/>
        <v>#N/A</v>
      </c>
      <c r="X376" s="65" cm="1">
        <f t="array" aca="1" ref="X376" ca="1">SUM(IF((IF(E376=0,INDIRECT(_xlfn.CONCAT($CQ$1,MATCH(F376,$CP$7:$CP$100,0)+6)):INDIRECT(_xlfn.CONCAT($CQ$1,MATCH(F376,$CP$7:$CP$100,0)+6+SUM(IF((F376=$CP$7:$CP$59)=TRUE,1,0))-1)),INDIRECT(_xlfn.CONCAT($CM$1,MATCH(E376,$CL$7:$CL$100,0)+6)):INDIRECT(_xlfn.CONCAT($CM$1,MATCH(E376,$CL$7:$CL$100,0)+6+SUM(IF((E376=$CL$7:$CL$59)=TRUE,1,0))-1)))*$S$3*$Q376)=0,0,1))</f>
        <v>2</v>
      </c>
      <c r="Y376" s="65" t="e" cm="1">
        <f t="array" aca="1" ref="Y376" ca="1">SUM(IF((TRANSPOSE(MMULT(MMULT(_xlfn.MUNIT(X376),IF(ROUND(MMULT(IF(E376=0,INDIRECT(_xlfn.CONCAT($CQ$1,MATCH(F376,$CP$7:$CP$100,0)+6)):INDIRECT(_xlfn.CONCAT($CQ$1,MATCH(F376,$CP$7:$CP$100,0)+6+SUM(IF((F376=$CP$7:$CP$59)=TRUE,1,0))-1)),INDIRECT(_xlfn.CONCAT($CM$1,MATCH(E376,$CL$7:$CL$100,0)+6)):INDIRECT(_xlfn.CONCAT($CM$1,MATCH(E376,$CL$7:$CL$100,0)+6+SUM(IF((E376=$CL$7:$CL$59)=TRUE,1,0))-1)))*$S$3*$Q376,1/TRANSPOSE(W376-INDIRECT(_xlfn.CONCAT($CI$1,MATCH(D376,$CH$7:$CH$100,0)+6)):INDIRECT(_xlfn.CONCAT($CI$1,MATCH(D376,$CH$7:$CH$100,0)+6+SUM(IF((D376=$CH$7:$CH$59)=TRUE,1,0))-1))*$R$3)),1)=1,1,0)),W376-INDIRECT(_xlfn.CONCAT($CI$1,MATCH(D376,$CH$7:$CH$100,0)+6)):INDIRECT(_xlfn.CONCAT($CI$1,MATCH(D376,$CH$7:$CH$100,0)+6+SUM(IF((D376=$CH$7:$CH$59)=TRUE,1,0))-1))*$R$3)))=0,0,1))</f>
        <v>#N/A</v>
      </c>
      <c r="Z376" s="65"/>
      <c r="AA376" s="65" t="str" cm="1">
        <f t="array" aca="1" ref="AA376" ca="1">IFERROR(ROUND(IF(_xlfn._xlws.SORT(TRANSPOSE(MMULT(MMULT(_xlfn.MUNIT(X376),IF(ROUND(MMULT(IF(E376=0,IF($DW$4=1,INDIRECT(_xlfn.CONCAT($CY$1,MATCH(F376,$CX$7:$CX$100,0)+6)):INDIRECT(_xlfn.CONCAT($CY$1,MATCH(F376,$CX$7:$CX$100,0)+6+SUM(IF((F376=$CX$7:$CX$59)=TRUE,1,0))-1)),INDIRECT(_xlfn.CONCAT($CQ$1,MATCH(F376,$CP$7:$CP$100,0)+6)):INDIRECT(_xlfn.CONCAT($CQ$1,MATCH(F376,$CP$7:$CP$100,0)+6+SUM(IF((F376=$CP$7:$CP$59)=TRUE,1,0))-1))),IF(OR($DW$4=2,$DW$4=3),INDIRECT(_xlfn.CONCAT($CU$1,MATCH(E376,$CT$7:$CT$100,0)+6)):INDIRECT(_xlfn.CONCAT($CU$1,MATCH(E376,$CT$7:$CT$100,0)+6+SUM(IF((E376=$CT$7:$CT$59)=TRUE,1,0))-1)),INDIRECT(_xlfn.CONCAT($CM$1,MATCH(E376,$CL$7:$CL$100,0)+6)):INDIRECT(_xlfn.CONCAT($CM$1,MATCH(E376,$CL$7:$CL$100,0)+6+SUM(IF((E376=$CL$7:$CL$59)=TRUE,1,0))-1))))*$S$3*IF(AND($DV$4=4,F376=0),1.1,1),1/TRANSPOSE(W376-INDIRECT(_xlfn.CONCAT($CI$1,MATCH(D376,$CH$7:$CH$100,0)+6)):INDIRECT(_xlfn.CONCAT($CI$1,MATCH(D376,$CH$7:$CH$100,0)+6+SUM(IF((D376=$CH$7:$CH$59)=TRUE,1,0))-1))*$R$3)),3)=1,1,0)),W376-INDIRECT(_xlfn.CONCAT($CI$1,MATCH(D376,$CH$7:$CH$100,0)+6)):INDIRECT(_xlfn.CONCAT($CI$1,MATCH(D376,$CH$7:$CH$100,0)+6+SUM(IF((D376=$CH$7:$CH$59)=TRUE,1,0))-1))*$R$3))/($S$3*$Q376),1,-1,TRUE)=0,"",_xlfn._xlws.SORT(TRANSPOSE(MMULT(MMULT(_xlfn.MUNIT(X376),IF(ROUND(MMULT(IF(E376=0,IF($DW$4=1,INDIRECT(_xlfn.CONCAT($CY$1,MATCH(F376,$CX$7:$CX$100,0)+6)):INDIRECT(_xlfn.CONCAT($CY$1,MATCH(F376,$CX$7:$CX$100,0)+6+SUM(IF((F376=$CX$7:$CX$59)=TRUE,1,0))-1)),INDIRECT(_xlfn.CONCAT($CQ$1,MATCH(F376,$CP$7:$CP$100,0)+6)):INDIRECT(_xlfn.CONCAT($CQ$1,MATCH(F376,$CP$7:$CP$100,0)+6+SUM(IF((F376=$CP$7:$CP$59)=TRUE,1,0))-1))),IF(OR($DW$4=2,$DW$4=3),INDIRECT(_xlfn.CONCAT($CU$1,MATCH(E376,$CT$7:$CT$100,0)+6)):INDIRECT(_xlfn.CONCAT($CU$1,MATCH(E376,$CT$7:$CT$100,0)+6+SUM(IF((E376=$CT$7:$CT$59)=TRUE,1,0))-1)),INDIRECT(_xlfn.CONCAT($CM$1,MATCH(E376,$CL$7:$CL$100,0)+6)):INDIRECT(_xlfn.CONCAT($CM$1,MATCH(E376,$CL$7:$CL$100,0)+6+SUM(IF((E376=$CL$7:$CL$59)=TRUE,1,0))-1))))*$S$3*IF(AND($DV$4=4,F376=0),1.1,1),1/TRANSPOSE(W376-INDIRECT(_xlfn.CONCAT($CI$1,MATCH(D376,$CH$7:$CH$100,0)+6)):INDIRECT(_xlfn.CONCAT($CI$1,MATCH(D376,$CH$7:$CH$100,0)+6+SUM(IF((D376=$CH$7:$CH$59)=TRUE,1,0))-1))*$R$3)),3)=1,1,0)),W376-INDIRECT(_xlfn.CONCAT($CI$1,MATCH(D376,$CH$7:$CH$100,0)+6)):INDIRECT(_xlfn.CONCAT($CI$1,MATCH(D376,$CH$7:$CH$100,0)+6+SUM(IF((D376=$CH$7:$CH$59)=TRUE,1,0))-1))*$R$3))/($S$3*$Q376),1,-1,TRUE)),1),"")</f>
        <v/>
      </c>
      <c r="AB376" s="65"/>
      <c r="AC376" s="65"/>
      <c r="AD376" s="65"/>
      <c r="AE376" s="65"/>
      <c r="AF376" s="65"/>
      <c r="AG376" s="65"/>
      <c r="AH376" s="65"/>
      <c r="AI376" s="6"/>
      <c r="AJ376" s="28" t="str">
        <f t="shared" ca="1" si="125"/>
        <v/>
      </c>
      <c r="AK376" s="29" t="str">
        <f t="shared" si="126"/>
        <v/>
      </c>
      <c r="AL376" s="29" t="str">
        <f t="shared" si="127"/>
        <v/>
      </c>
      <c r="AM376" s="29" t="str">
        <f t="shared" si="128"/>
        <v/>
      </c>
      <c r="AN376" s="112" t="str">
        <f t="shared" si="129"/>
        <v/>
      </c>
      <c r="AO376" s="28" t="str">
        <f t="shared" ca="1" si="116"/>
        <v/>
      </c>
      <c r="AP376" s="29" t="str">
        <f t="shared" si="117"/>
        <v/>
      </c>
      <c r="AQ376" s="29" t="str">
        <f t="shared" si="118"/>
        <v/>
      </c>
      <c r="AR376" s="29" t="str">
        <f t="shared" si="119"/>
        <v/>
      </c>
      <c r="AS376" s="30" t="str">
        <f t="shared" si="120"/>
        <v/>
      </c>
      <c r="AT376" s="6"/>
      <c r="AU376" s="20"/>
      <c r="AV376" s="20"/>
      <c r="AW376" s="44">
        <f t="shared" si="130"/>
        <v>12</v>
      </c>
      <c r="AX376" s="35" t="e">
        <f t="shared" si="131"/>
        <v>#N/A</v>
      </c>
      <c r="AY376" s="35" t="e" cm="1">
        <f t="array" ref="AY376">_xlfn.XMATCH(1,IF(IF((AU376=$DP$24:$EO$24)=TRUE,1,0)+IF((AV376=$DP$25:$EO$25)=TRUE,1,0)=2,1,0))</f>
        <v>#N/A</v>
      </c>
      <c r="AZ376" s="35" t="str" cm="1">
        <f t="array" aca="1" ref="AZ376:BD376" ca="1">AJ376:AN376</f>
        <v/>
      </c>
      <c r="BA376" s="35" t="str">
        <f ca="1"/>
        <v/>
      </c>
      <c r="BB376" s="35" t="str">
        <f ca="1"/>
        <v/>
      </c>
      <c r="BC376" s="35" t="str">
        <f ca="1"/>
        <v/>
      </c>
      <c r="BD376" s="35" t="str">
        <f ca="1"/>
        <v/>
      </c>
      <c r="BE376" s="35">
        <f t="shared" si="132"/>
        <v>0</v>
      </c>
      <c r="BF376" s="35" t="e" cm="1">
        <f t="array" ref="BF376">IF(AND(BE376=1,AX376&lt;&gt;1),VLOOKUP(E376,변환표준점수!$H$8:$O$60,_xlfn.XMATCH('표점 계산기'!$AU376,변환표준점수!$I$6:$O$6)+1,FALSE),IF(AND($E376=0,$DW$4=1),INDEX($CQ$7:$CQ$73,SUM(IF(AO376=$CY$7:$CY$59,ROW($A$1:$A$50),0))),IF(AND($E376&lt;&gt;0,$DW$4&lt;&gt;1),INDEX($CM$7:$CM$73,SUM(IF(AO376=$CU$7:$CU$59,ROW($A$1:$A$50),0))),AO376:AS376)))</f>
        <v>#N/A</v>
      </c>
      <c r="BG376" s="35"/>
      <c r="BH376" s="35"/>
      <c r="BI376" s="35"/>
      <c r="BJ376" s="35"/>
      <c r="BK376" s="35" t="e">
        <f>VLOOKUP(G376,변환표준점수!$X$8:$AM$16,_xlfn.XMATCH(AU376,변환표준점수!$Y$5:$AM$5)+IF(OR(AW376=6,AW376=7,AW376=10,AW376=11),IF(AX376=1,0,1),0)+1,FALSE)</f>
        <v>#N/A</v>
      </c>
      <c r="BL376" s="35" t="e">
        <f>VLOOKUP(H376,변환표준점수!$AO$8:$BE$16,_xlfn.XMATCH(AU376,변환표준점수!$AP$5:$BE$5)+IF(OR(AW376=3,AW376=6,AW376=8,AW376=9,AW376=10),IF(AX376=1,0,1),0)+1,FALSE)</f>
        <v>#N/A</v>
      </c>
      <c r="BM376" s="35" t="e">
        <f>IF(I376=0,VLOOKUP(K376,변환표준점수!$BU$8:$CF$62,'표점 계산기'!$AW376+1,FALSE),VLOOKUP(I376,변환표준점수!$BH$8:$BS$62,'표점 계산기'!$AW376+1,FALSE))</f>
        <v>#N/A</v>
      </c>
      <c r="BN376" s="35" t="e">
        <f>IF(J376=0,VLOOKUP(L376,변환표준점수!$BU$8:$CF$62,'표점 계산기'!$AW376+1,FALSE),VLOOKUP(J376,변환표준점수!$BH$8:$BS$62,'표점 계산기'!$AW376+1,FALSE))</f>
        <v>#N/A</v>
      </c>
      <c r="BO376" s="35" cm="1">
        <f t="array" ref="BO376">IF(M376=0,0,IF(OR(AW376=3,AW376=4),0,IF(AW376=1,INDEX($DI$7:$DI$15,SUM(IF(M376&lt;$DH$7:$DH$15=TRUE,1,0))+1),VLOOKUP(M376,변환표준점수!$BH$8:$BS$62,'표점 계산기'!AW376+1,FALSE))))</f>
        <v>0</v>
      </c>
      <c r="BP376" s="35" t="e" cm="1">
        <f t="array" ref="BP376">INDEX($DP$24:$EO$31,COLUMN(C371),$AY376)</f>
        <v>#N/A</v>
      </c>
      <c r="BQ376" s="35" t="e" cm="1">
        <f t="array" ref="BQ376">INDEX($DP$24:$EO$31,COLUMN(D371),$AY376)</f>
        <v>#N/A</v>
      </c>
      <c r="BR376" s="35" t="e" cm="1">
        <f t="array" ref="BR376">INDEX($DP$24:$EO$31,COLUMN(E371),$AY376)</f>
        <v>#N/A</v>
      </c>
      <c r="BS376" s="35" t="e" cm="1">
        <f t="array" ref="BS376">INDEX($DP$24:$EO$31,COLUMN(F371),$AY376)</f>
        <v>#N/A</v>
      </c>
      <c r="BT376" s="35" t="e" cm="1">
        <f t="array" ref="BT376">INDEX($DP$24:$EO$31,COLUMN(G371),$AY376)</f>
        <v>#N/A</v>
      </c>
      <c r="BU376" s="35" t="e" cm="1">
        <f t="array" ref="BU376">INDEX($DP$24:$EO$31,COLUMN(H371),$AY376)</f>
        <v>#N/A</v>
      </c>
      <c r="BV376" s="59" t="str" cm="1">
        <f t="array" aca="1" ref="BV376:BZ376" ca="1">IFERROR(ROUND(IF(IFERROR(BF376:BJ376/BF376:BJ376,0)=1,(IFERROR(AZ376:BD376*BP376,0)+IFERROR(BF376:BJ376*BQ376,0)+(SUM(BM376:BO376)-MIN(BM376:BO376))*BR376+BK376*BS376+BL376*BT376)*BU376+BK376*(1-BS376)+BL376*(1-BT376)+IF(AW376=1,BO376,0),""),2),"")</f>
        <v/>
      </c>
      <c r="BW376" s="48" t="str">
        <f ca="1"/>
        <v/>
      </c>
      <c r="BX376" s="48" t="str">
        <f ca="1"/>
        <v/>
      </c>
      <c r="BY376" s="48" t="str">
        <f ca="1"/>
        <v/>
      </c>
      <c r="BZ376" s="60" t="str">
        <f ca="1"/>
        <v/>
      </c>
      <c r="CA376" s="6"/>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6"/>
      <c r="DV376" s="6"/>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row>
    <row r="377" spans="1:162" x14ac:dyDescent="0.3">
      <c r="A377" s="5"/>
      <c r="B377" s="17" t="str">
        <f t="shared" si="114"/>
        <v/>
      </c>
      <c r="C377" s="23"/>
      <c r="D377" s="23"/>
      <c r="E377" s="23"/>
      <c r="F377" s="23"/>
      <c r="G377" s="23"/>
      <c r="H377" s="24"/>
      <c r="I377" s="24"/>
      <c r="J377" s="24"/>
      <c r="K377" s="24"/>
      <c r="L377" s="24"/>
      <c r="M377" s="24"/>
      <c r="N377" s="23"/>
      <c r="O377" s="24"/>
      <c r="P377" s="6"/>
      <c r="Q377" s="65">
        <f t="shared" si="115"/>
        <v>1</v>
      </c>
      <c r="R377" s="6" t="e">
        <f t="shared" si="121"/>
        <v>#N/A</v>
      </c>
      <c r="S377" s="6" t="e">
        <f t="shared" si="122"/>
        <v>#N/A</v>
      </c>
      <c r="T377" s="6" t="e">
        <f t="shared" si="123"/>
        <v>#N/A</v>
      </c>
      <c r="U377" s="6" t="e">
        <f t="shared" si="124"/>
        <v>#N/A</v>
      </c>
      <c r="V377" s="8" cm="1">
        <f t="array" ref="V377">IF(M377=0,0,IF(OR($DV$4=3,$DV$4=4),0,IF($DV$4=1,INDEX($DI$7:$DI$15,SUM(IF(M377&lt;$DH$7:$DH$15=TRUE,1,0))+1),VLOOKUP(M377,$DK$7:$DL$107,2,FALSE))))</f>
        <v>0</v>
      </c>
      <c r="W377" s="6" t="e">
        <f t="shared" si="113"/>
        <v>#N/A</v>
      </c>
      <c r="X377" s="65" cm="1">
        <f t="array" aca="1" ref="X377" ca="1">SUM(IF((IF(E377=0,INDIRECT(_xlfn.CONCAT($CQ$1,MATCH(F377,$CP$7:$CP$100,0)+6)):INDIRECT(_xlfn.CONCAT($CQ$1,MATCH(F377,$CP$7:$CP$100,0)+6+SUM(IF((F377=$CP$7:$CP$59)=TRUE,1,0))-1)),INDIRECT(_xlfn.CONCAT($CM$1,MATCH(E377,$CL$7:$CL$100,0)+6)):INDIRECT(_xlfn.CONCAT($CM$1,MATCH(E377,$CL$7:$CL$100,0)+6+SUM(IF((E377=$CL$7:$CL$59)=TRUE,1,0))-1)))*$S$3*$Q377)=0,0,1))</f>
        <v>2</v>
      </c>
      <c r="Y377" s="65" t="e" cm="1">
        <f t="array" aca="1" ref="Y377" ca="1">SUM(IF((TRANSPOSE(MMULT(MMULT(_xlfn.MUNIT(X377),IF(ROUND(MMULT(IF(E377=0,INDIRECT(_xlfn.CONCAT($CQ$1,MATCH(F377,$CP$7:$CP$100,0)+6)):INDIRECT(_xlfn.CONCAT($CQ$1,MATCH(F377,$CP$7:$CP$100,0)+6+SUM(IF((F377=$CP$7:$CP$59)=TRUE,1,0))-1)),INDIRECT(_xlfn.CONCAT($CM$1,MATCH(E377,$CL$7:$CL$100,0)+6)):INDIRECT(_xlfn.CONCAT($CM$1,MATCH(E377,$CL$7:$CL$100,0)+6+SUM(IF((E377=$CL$7:$CL$59)=TRUE,1,0))-1)))*$S$3*$Q377,1/TRANSPOSE(W377-INDIRECT(_xlfn.CONCAT($CI$1,MATCH(D377,$CH$7:$CH$100,0)+6)):INDIRECT(_xlfn.CONCAT($CI$1,MATCH(D377,$CH$7:$CH$100,0)+6+SUM(IF((D377=$CH$7:$CH$59)=TRUE,1,0))-1))*$R$3)),1)=1,1,0)),W377-INDIRECT(_xlfn.CONCAT($CI$1,MATCH(D377,$CH$7:$CH$100,0)+6)):INDIRECT(_xlfn.CONCAT($CI$1,MATCH(D377,$CH$7:$CH$100,0)+6+SUM(IF((D377=$CH$7:$CH$59)=TRUE,1,0))-1))*$R$3)))=0,0,1))</f>
        <v>#N/A</v>
      </c>
      <c r="Z377" s="65"/>
      <c r="AA377" s="65" t="str" cm="1">
        <f t="array" aca="1" ref="AA377" ca="1">IFERROR(ROUND(IF(_xlfn._xlws.SORT(TRANSPOSE(MMULT(MMULT(_xlfn.MUNIT(X377),IF(ROUND(MMULT(IF(E377=0,IF($DW$4=1,INDIRECT(_xlfn.CONCAT($CY$1,MATCH(F377,$CX$7:$CX$100,0)+6)):INDIRECT(_xlfn.CONCAT($CY$1,MATCH(F377,$CX$7:$CX$100,0)+6+SUM(IF((F377=$CX$7:$CX$59)=TRUE,1,0))-1)),INDIRECT(_xlfn.CONCAT($CQ$1,MATCH(F377,$CP$7:$CP$100,0)+6)):INDIRECT(_xlfn.CONCAT($CQ$1,MATCH(F377,$CP$7:$CP$100,0)+6+SUM(IF((F377=$CP$7:$CP$59)=TRUE,1,0))-1))),IF(OR($DW$4=2,$DW$4=3),INDIRECT(_xlfn.CONCAT($CU$1,MATCH(E377,$CT$7:$CT$100,0)+6)):INDIRECT(_xlfn.CONCAT($CU$1,MATCH(E377,$CT$7:$CT$100,0)+6+SUM(IF((E377=$CT$7:$CT$59)=TRUE,1,0))-1)),INDIRECT(_xlfn.CONCAT($CM$1,MATCH(E377,$CL$7:$CL$100,0)+6)):INDIRECT(_xlfn.CONCAT($CM$1,MATCH(E377,$CL$7:$CL$100,0)+6+SUM(IF((E377=$CL$7:$CL$59)=TRUE,1,0))-1))))*$S$3*IF(AND($DV$4=4,F377=0),1.1,1),1/TRANSPOSE(W377-INDIRECT(_xlfn.CONCAT($CI$1,MATCH(D377,$CH$7:$CH$100,0)+6)):INDIRECT(_xlfn.CONCAT($CI$1,MATCH(D377,$CH$7:$CH$100,0)+6+SUM(IF((D377=$CH$7:$CH$59)=TRUE,1,0))-1))*$R$3)),3)=1,1,0)),W377-INDIRECT(_xlfn.CONCAT($CI$1,MATCH(D377,$CH$7:$CH$100,0)+6)):INDIRECT(_xlfn.CONCAT($CI$1,MATCH(D377,$CH$7:$CH$100,0)+6+SUM(IF((D377=$CH$7:$CH$59)=TRUE,1,0))-1))*$R$3))/($S$3*$Q377),1,-1,TRUE)=0,"",_xlfn._xlws.SORT(TRANSPOSE(MMULT(MMULT(_xlfn.MUNIT(X377),IF(ROUND(MMULT(IF(E377=0,IF($DW$4=1,INDIRECT(_xlfn.CONCAT($CY$1,MATCH(F377,$CX$7:$CX$100,0)+6)):INDIRECT(_xlfn.CONCAT($CY$1,MATCH(F377,$CX$7:$CX$100,0)+6+SUM(IF((F377=$CX$7:$CX$59)=TRUE,1,0))-1)),INDIRECT(_xlfn.CONCAT($CQ$1,MATCH(F377,$CP$7:$CP$100,0)+6)):INDIRECT(_xlfn.CONCAT($CQ$1,MATCH(F377,$CP$7:$CP$100,0)+6+SUM(IF((F377=$CP$7:$CP$59)=TRUE,1,0))-1))),IF(OR($DW$4=2,$DW$4=3),INDIRECT(_xlfn.CONCAT($CU$1,MATCH(E377,$CT$7:$CT$100,0)+6)):INDIRECT(_xlfn.CONCAT($CU$1,MATCH(E377,$CT$7:$CT$100,0)+6+SUM(IF((E377=$CT$7:$CT$59)=TRUE,1,0))-1)),INDIRECT(_xlfn.CONCAT($CM$1,MATCH(E377,$CL$7:$CL$100,0)+6)):INDIRECT(_xlfn.CONCAT($CM$1,MATCH(E377,$CL$7:$CL$100,0)+6+SUM(IF((E377=$CL$7:$CL$59)=TRUE,1,0))-1))))*$S$3*IF(AND($DV$4=4,F377=0),1.1,1),1/TRANSPOSE(W377-INDIRECT(_xlfn.CONCAT($CI$1,MATCH(D377,$CH$7:$CH$100,0)+6)):INDIRECT(_xlfn.CONCAT($CI$1,MATCH(D377,$CH$7:$CH$100,0)+6+SUM(IF((D377=$CH$7:$CH$59)=TRUE,1,0))-1))*$R$3)),3)=1,1,0)),W377-INDIRECT(_xlfn.CONCAT($CI$1,MATCH(D377,$CH$7:$CH$100,0)+6)):INDIRECT(_xlfn.CONCAT($CI$1,MATCH(D377,$CH$7:$CH$100,0)+6+SUM(IF((D377=$CH$7:$CH$59)=TRUE,1,0))-1))*$R$3))/($S$3*$Q377),1,-1,TRUE)),1),"")</f>
        <v/>
      </c>
      <c r="AB377" s="65"/>
      <c r="AC377" s="65"/>
      <c r="AD377" s="65"/>
      <c r="AE377" s="65"/>
      <c r="AF377" s="65"/>
      <c r="AG377" s="65"/>
      <c r="AH377" s="65"/>
      <c r="AI377" s="6"/>
      <c r="AJ377" s="28" t="str">
        <f t="shared" ca="1" si="125"/>
        <v/>
      </c>
      <c r="AK377" s="29" t="str">
        <f t="shared" si="126"/>
        <v/>
      </c>
      <c r="AL377" s="29" t="str">
        <f t="shared" si="127"/>
        <v/>
      </c>
      <c r="AM377" s="29" t="str">
        <f t="shared" si="128"/>
        <v/>
      </c>
      <c r="AN377" s="112" t="str">
        <f t="shared" si="129"/>
        <v/>
      </c>
      <c r="AO377" s="28" t="str">
        <f t="shared" ca="1" si="116"/>
        <v/>
      </c>
      <c r="AP377" s="29" t="str">
        <f t="shared" si="117"/>
        <v/>
      </c>
      <c r="AQ377" s="29" t="str">
        <f t="shared" si="118"/>
        <v/>
      </c>
      <c r="AR377" s="29" t="str">
        <f t="shared" si="119"/>
        <v/>
      </c>
      <c r="AS377" s="30" t="str">
        <f t="shared" si="120"/>
        <v/>
      </c>
      <c r="AT377" s="6"/>
      <c r="AU377" s="20"/>
      <c r="AV377" s="20"/>
      <c r="AW377" s="44">
        <f t="shared" si="130"/>
        <v>12</v>
      </c>
      <c r="AX377" s="35" t="e">
        <f t="shared" si="131"/>
        <v>#N/A</v>
      </c>
      <c r="AY377" s="35" t="e" cm="1">
        <f t="array" ref="AY377">_xlfn.XMATCH(1,IF(IF((AU377=$DP$24:$EO$24)=TRUE,1,0)+IF((AV377=$DP$25:$EO$25)=TRUE,1,0)=2,1,0))</f>
        <v>#N/A</v>
      </c>
      <c r="AZ377" s="35" t="str" cm="1">
        <f t="array" aca="1" ref="AZ377:BD377" ca="1">AJ377:AN377</f>
        <v/>
      </c>
      <c r="BA377" s="35" t="str">
        <f ca="1"/>
        <v/>
      </c>
      <c r="BB377" s="35" t="str">
        <f ca="1"/>
        <v/>
      </c>
      <c r="BC377" s="35" t="str">
        <f ca="1"/>
        <v/>
      </c>
      <c r="BD377" s="35" t="str">
        <f ca="1"/>
        <v/>
      </c>
      <c r="BE377" s="35">
        <f t="shared" si="132"/>
        <v>0</v>
      </c>
      <c r="BF377" s="35" t="e" cm="1">
        <f t="array" ref="BF377">IF(AND(BE377=1,AX377&lt;&gt;1),VLOOKUP(E377,변환표준점수!$H$8:$O$60,_xlfn.XMATCH('표점 계산기'!$AU377,변환표준점수!$I$6:$O$6)+1,FALSE),IF(AND($E377=0,$DW$4=1),INDEX($CQ$7:$CQ$73,SUM(IF(AO377=$CY$7:$CY$59,ROW($A$1:$A$50),0))),IF(AND($E377&lt;&gt;0,$DW$4&lt;&gt;1),INDEX($CM$7:$CM$73,SUM(IF(AO377=$CU$7:$CU$59,ROW($A$1:$A$50),0))),AO377:AS377)))</f>
        <v>#N/A</v>
      </c>
      <c r="BG377" s="35"/>
      <c r="BH377" s="35"/>
      <c r="BI377" s="35"/>
      <c r="BJ377" s="35"/>
      <c r="BK377" s="35" t="e">
        <f>VLOOKUP(G377,변환표준점수!$X$8:$AM$16,_xlfn.XMATCH(AU377,변환표준점수!$Y$5:$AM$5)+IF(OR(AW377=6,AW377=7,AW377=10,AW377=11),IF(AX377=1,0,1),0)+1,FALSE)</f>
        <v>#N/A</v>
      </c>
      <c r="BL377" s="35" t="e">
        <f>VLOOKUP(H377,변환표준점수!$AO$8:$BE$16,_xlfn.XMATCH(AU377,변환표준점수!$AP$5:$BE$5)+IF(OR(AW377=3,AW377=6,AW377=8,AW377=9,AW377=10),IF(AX377=1,0,1),0)+1,FALSE)</f>
        <v>#N/A</v>
      </c>
      <c r="BM377" s="35" t="e">
        <f>IF(I377=0,VLOOKUP(K377,변환표준점수!$BU$8:$CF$62,'표점 계산기'!$AW377+1,FALSE),VLOOKUP(I377,변환표준점수!$BH$8:$BS$62,'표점 계산기'!$AW377+1,FALSE))</f>
        <v>#N/A</v>
      </c>
      <c r="BN377" s="35" t="e">
        <f>IF(J377=0,VLOOKUP(L377,변환표준점수!$BU$8:$CF$62,'표점 계산기'!$AW377+1,FALSE),VLOOKUP(J377,변환표준점수!$BH$8:$BS$62,'표점 계산기'!$AW377+1,FALSE))</f>
        <v>#N/A</v>
      </c>
      <c r="BO377" s="35" cm="1">
        <f t="array" ref="BO377">IF(M377=0,0,IF(OR(AW377=3,AW377=4),0,IF(AW377=1,INDEX($DI$7:$DI$15,SUM(IF(M377&lt;$DH$7:$DH$15=TRUE,1,0))+1),VLOOKUP(M377,변환표준점수!$BH$8:$BS$62,'표점 계산기'!AW377+1,FALSE))))</f>
        <v>0</v>
      </c>
      <c r="BP377" s="35" t="e" cm="1">
        <f t="array" ref="BP377">INDEX($DP$24:$EO$31,COLUMN(C372),$AY377)</f>
        <v>#N/A</v>
      </c>
      <c r="BQ377" s="35" t="e" cm="1">
        <f t="array" ref="BQ377">INDEX($DP$24:$EO$31,COLUMN(D372),$AY377)</f>
        <v>#N/A</v>
      </c>
      <c r="BR377" s="35" t="e" cm="1">
        <f t="array" ref="BR377">INDEX($DP$24:$EO$31,COLUMN(E372),$AY377)</f>
        <v>#N/A</v>
      </c>
      <c r="BS377" s="35" t="e" cm="1">
        <f t="array" ref="BS377">INDEX($DP$24:$EO$31,COLUMN(F372),$AY377)</f>
        <v>#N/A</v>
      </c>
      <c r="BT377" s="35" t="e" cm="1">
        <f t="array" ref="BT377">INDEX($DP$24:$EO$31,COLUMN(G372),$AY377)</f>
        <v>#N/A</v>
      </c>
      <c r="BU377" s="35" t="e" cm="1">
        <f t="array" ref="BU377">INDEX($DP$24:$EO$31,COLUMN(H372),$AY377)</f>
        <v>#N/A</v>
      </c>
      <c r="BV377" s="59" t="str" cm="1">
        <f t="array" aca="1" ref="BV377:BZ377" ca="1">IFERROR(ROUND(IF(IFERROR(BF377:BJ377/BF377:BJ377,0)=1,(IFERROR(AZ377:BD377*BP377,0)+IFERROR(BF377:BJ377*BQ377,0)+(SUM(BM377:BO377)-MIN(BM377:BO377))*BR377+BK377*BS377+BL377*BT377)*BU377+BK377*(1-BS377)+BL377*(1-BT377)+IF(AW377=1,BO377,0),""),2),"")</f>
        <v/>
      </c>
      <c r="BW377" s="48" t="str">
        <f ca="1"/>
        <v/>
      </c>
      <c r="BX377" s="48" t="str">
        <f ca="1"/>
        <v/>
      </c>
      <c r="BY377" s="48" t="str">
        <f ca="1"/>
        <v/>
      </c>
      <c r="BZ377" s="60" t="str">
        <f ca="1"/>
        <v/>
      </c>
      <c r="CA377" s="6"/>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6"/>
      <c r="DV377" s="6"/>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row>
    <row r="378" spans="1:162" x14ac:dyDescent="0.3">
      <c r="A378" s="5"/>
      <c r="B378" s="17" t="str">
        <f t="shared" si="114"/>
        <v/>
      </c>
      <c r="C378" s="23"/>
      <c r="D378" s="23"/>
      <c r="E378" s="23"/>
      <c r="F378" s="23"/>
      <c r="G378" s="23"/>
      <c r="H378" s="24"/>
      <c r="I378" s="24"/>
      <c r="J378" s="24"/>
      <c r="K378" s="24"/>
      <c r="L378" s="24"/>
      <c r="M378" s="24"/>
      <c r="N378" s="23"/>
      <c r="O378" s="24"/>
      <c r="P378" s="6"/>
      <c r="Q378" s="65">
        <f t="shared" si="115"/>
        <v>1</v>
      </c>
      <c r="R378" s="6" t="e">
        <f t="shared" si="121"/>
        <v>#N/A</v>
      </c>
      <c r="S378" s="6" t="e">
        <f t="shared" si="122"/>
        <v>#N/A</v>
      </c>
      <c r="T378" s="6" t="e">
        <f t="shared" si="123"/>
        <v>#N/A</v>
      </c>
      <c r="U378" s="6" t="e">
        <f t="shared" si="124"/>
        <v>#N/A</v>
      </c>
      <c r="V378" s="8" cm="1">
        <f t="array" ref="V378">IF(M378=0,0,IF(OR($DV$4=3,$DV$4=4),0,IF($DV$4=1,INDEX($DI$7:$DI$15,SUM(IF(M378&lt;$DH$7:$DH$15=TRUE,1,0))+1),VLOOKUP(M378,$DK$7:$DL$107,2,FALSE))))</f>
        <v>0</v>
      </c>
      <c r="W378" s="6" t="e">
        <f t="shared" si="113"/>
        <v>#N/A</v>
      </c>
      <c r="X378" s="65" cm="1">
        <f t="array" aca="1" ref="X378" ca="1">SUM(IF((IF(E378=0,INDIRECT(_xlfn.CONCAT($CQ$1,MATCH(F378,$CP$7:$CP$100,0)+6)):INDIRECT(_xlfn.CONCAT($CQ$1,MATCH(F378,$CP$7:$CP$100,0)+6+SUM(IF((F378=$CP$7:$CP$59)=TRUE,1,0))-1)),INDIRECT(_xlfn.CONCAT($CM$1,MATCH(E378,$CL$7:$CL$100,0)+6)):INDIRECT(_xlfn.CONCAT($CM$1,MATCH(E378,$CL$7:$CL$100,0)+6+SUM(IF((E378=$CL$7:$CL$59)=TRUE,1,0))-1)))*$S$3*$Q378)=0,0,1))</f>
        <v>2</v>
      </c>
      <c r="Y378" s="65" t="e" cm="1">
        <f t="array" aca="1" ref="Y378" ca="1">SUM(IF((TRANSPOSE(MMULT(MMULT(_xlfn.MUNIT(X378),IF(ROUND(MMULT(IF(E378=0,INDIRECT(_xlfn.CONCAT($CQ$1,MATCH(F378,$CP$7:$CP$100,0)+6)):INDIRECT(_xlfn.CONCAT($CQ$1,MATCH(F378,$CP$7:$CP$100,0)+6+SUM(IF((F378=$CP$7:$CP$59)=TRUE,1,0))-1)),INDIRECT(_xlfn.CONCAT($CM$1,MATCH(E378,$CL$7:$CL$100,0)+6)):INDIRECT(_xlfn.CONCAT($CM$1,MATCH(E378,$CL$7:$CL$100,0)+6+SUM(IF((E378=$CL$7:$CL$59)=TRUE,1,0))-1)))*$S$3*$Q378,1/TRANSPOSE(W378-INDIRECT(_xlfn.CONCAT($CI$1,MATCH(D378,$CH$7:$CH$100,0)+6)):INDIRECT(_xlfn.CONCAT($CI$1,MATCH(D378,$CH$7:$CH$100,0)+6+SUM(IF((D378=$CH$7:$CH$59)=TRUE,1,0))-1))*$R$3)),1)=1,1,0)),W378-INDIRECT(_xlfn.CONCAT($CI$1,MATCH(D378,$CH$7:$CH$100,0)+6)):INDIRECT(_xlfn.CONCAT($CI$1,MATCH(D378,$CH$7:$CH$100,0)+6+SUM(IF((D378=$CH$7:$CH$59)=TRUE,1,0))-1))*$R$3)))=0,0,1))</f>
        <v>#N/A</v>
      </c>
      <c r="Z378" s="65"/>
      <c r="AA378" s="65" t="str" cm="1">
        <f t="array" aca="1" ref="AA378" ca="1">IFERROR(ROUND(IF(_xlfn._xlws.SORT(TRANSPOSE(MMULT(MMULT(_xlfn.MUNIT(X378),IF(ROUND(MMULT(IF(E378=0,IF($DW$4=1,INDIRECT(_xlfn.CONCAT($CY$1,MATCH(F378,$CX$7:$CX$100,0)+6)):INDIRECT(_xlfn.CONCAT($CY$1,MATCH(F378,$CX$7:$CX$100,0)+6+SUM(IF((F378=$CX$7:$CX$59)=TRUE,1,0))-1)),INDIRECT(_xlfn.CONCAT($CQ$1,MATCH(F378,$CP$7:$CP$100,0)+6)):INDIRECT(_xlfn.CONCAT($CQ$1,MATCH(F378,$CP$7:$CP$100,0)+6+SUM(IF((F378=$CP$7:$CP$59)=TRUE,1,0))-1))),IF(OR($DW$4=2,$DW$4=3),INDIRECT(_xlfn.CONCAT($CU$1,MATCH(E378,$CT$7:$CT$100,0)+6)):INDIRECT(_xlfn.CONCAT($CU$1,MATCH(E378,$CT$7:$CT$100,0)+6+SUM(IF((E378=$CT$7:$CT$59)=TRUE,1,0))-1)),INDIRECT(_xlfn.CONCAT($CM$1,MATCH(E378,$CL$7:$CL$100,0)+6)):INDIRECT(_xlfn.CONCAT($CM$1,MATCH(E378,$CL$7:$CL$100,0)+6+SUM(IF((E378=$CL$7:$CL$59)=TRUE,1,0))-1))))*$S$3*IF(AND($DV$4=4,F378=0),1.1,1),1/TRANSPOSE(W378-INDIRECT(_xlfn.CONCAT($CI$1,MATCH(D378,$CH$7:$CH$100,0)+6)):INDIRECT(_xlfn.CONCAT($CI$1,MATCH(D378,$CH$7:$CH$100,0)+6+SUM(IF((D378=$CH$7:$CH$59)=TRUE,1,0))-1))*$R$3)),3)=1,1,0)),W378-INDIRECT(_xlfn.CONCAT($CI$1,MATCH(D378,$CH$7:$CH$100,0)+6)):INDIRECT(_xlfn.CONCAT($CI$1,MATCH(D378,$CH$7:$CH$100,0)+6+SUM(IF((D378=$CH$7:$CH$59)=TRUE,1,0))-1))*$R$3))/($S$3*$Q378),1,-1,TRUE)=0,"",_xlfn._xlws.SORT(TRANSPOSE(MMULT(MMULT(_xlfn.MUNIT(X378),IF(ROUND(MMULT(IF(E378=0,IF($DW$4=1,INDIRECT(_xlfn.CONCAT($CY$1,MATCH(F378,$CX$7:$CX$100,0)+6)):INDIRECT(_xlfn.CONCAT($CY$1,MATCH(F378,$CX$7:$CX$100,0)+6+SUM(IF((F378=$CX$7:$CX$59)=TRUE,1,0))-1)),INDIRECT(_xlfn.CONCAT($CQ$1,MATCH(F378,$CP$7:$CP$100,0)+6)):INDIRECT(_xlfn.CONCAT($CQ$1,MATCH(F378,$CP$7:$CP$100,0)+6+SUM(IF((F378=$CP$7:$CP$59)=TRUE,1,0))-1))),IF(OR($DW$4=2,$DW$4=3),INDIRECT(_xlfn.CONCAT($CU$1,MATCH(E378,$CT$7:$CT$100,0)+6)):INDIRECT(_xlfn.CONCAT($CU$1,MATCH(E378,$CT$7:$CT$100,0)+6+SUM(IF((E378=$CT$7:$CT$59)=TRUE,1,0))-1)),INDIRECT(_xlfn.CONCAT($CM$1,MATCH(E378,$CL$7:$CL$100,0)+6)):INDIRECT(_xlfn.CONCAT($CM$1,MATCH(E378,$CL$7:$CL$100,0)+6+SUM(IF((E378=$CL$7:$CL$59)=TRUE,1,0))-1))))*$S$3*IF(AND($DV$4=4,F378=0),1.1,1),1/TRANSPOSE(W378-INDIRECT(_xlfn.CONCAT($CI$1,MATCH(D378,$CH$7:$CH$100,0)+6)):INDIRECT(_xlfn.CONCAT($CI$1,MATCH(D378,$CH$7:$CH$100,0)+6+SUM(IF((D378=$CH$7:$CH$59)=TRUE,1,0))-1))*$R$3)),3)=1,1,0)),W378-INDIRECT(_xlfn.CONCAT($CI$1,MATCH(D378,$CH$7:$CH$100,0)+6)):INDIRECT(_xlfn.CONCAT($CI$1,MATCH(D378,$CH$7:$CH$100,0)+6+SUM(IF((D378=$CH$7:$CH$59)=TRUE,1,0))-1))*$R$3))/($S$3*$Q378),1,-1,TRUE)),1),"")</f>
        <v/>
      </c>
      <c r="AB378" s="65"/>
      <c r="AC378" s="65"/>
      <c r="AD378" s="65"/>
      <c r="AE378" s="65"/>
      <c r="AF378" s="65"/>
      <c r="AG378" s="65"/>
      <c r="AH378" s="65"/>
      <c r="AI378" s="6"/>
      <c r="AJ378" s="28" t="str">
        <f t="shared" ca="1" si="125"/>
        <v/>
      </c>
      <c r="AK378" s="29" t="str">
        <f t="shared" si="126"/>
        <v/>
      </c>
      <c r="AL378" s="29" t="str">
        <f t="shared" si="127"/>
        <v/>
      </c>
      <c r="AM378" s="29" t="str">
        <f t="shared" si="128"/>
        <v/>
      </c>
      <c r="AN378" s="112" t="str">
        <f t="shared" si="129"/>
        <v/>
      </c>
      <c r="AO378" s="28" t="str">
        <f t="shared" ca="1" si="116"/>
        <v/>
      </c>
      <c r="AP378" s="29" t="str">
        <f t="shared" si="117"/>
        <v/>
      </c>
      <c r="AQ378" s="29" t="str">
        <f t="shared" si="118"/>
        <v/>
      </c>
      <c r="AR378" s="29" t="str">
        <f t="shared" si="119"/>
        <v/>
      </c>
      <c r="AS378" s="30" t="str">
        <f t="shared" si="120"/>
        <v/>
      </c>
      <c r="AT378" s="6"/>
      <c r="AU378" s="20"/>
      <c r="AV378" s="20"/>
      <c r="AW378" s="44">
        <f t="shared" si="130"/>
        <v>12</v>
      </c>
      <c r="AX378" s="35" t="e">
        <f t="shared" si="131"/>
        <v>#N/A</v>
      </c>
      <c r="AY378" s="35" t="e" cm="1">
        <f t="array" ref="AY378">_xlfn.XMATCH(1,IF(IF((AU378=$DP$24:$EO$24)=TRUE,1,0)+IF((AV378=$DP$25:$EO$25)=TRUE,1,0)=2,1,0))</f>
        <v>#N/A</v>
      </c>
      <c r="AZ378" s="35" t="str" cm="1">
        <f t="array" aca="1" ref="AZ378:BD378" ca="1">AJ378:AN378</f>
        <v/>
      </c>
      <c r="BA378" s="35" t="str">
        <f ca="1"/>
        <v/>
      </c>
      <c r="BB378" s="35" t="str">
        <f ca="1"/>
        <v/>
      </c>
      <c r="BC378" s="35" t="str">
        <f ca="1"/>
        <v/>
      </c>
      <c r="BD378" s="35" t="str">
        <f ca="1"/>
        <v/>
      </c>
      <c r="BE378" s="35">
        <f t="shared" si="132"/>
        <v>0</v>
      </c>
      <c r="BF378" s="35" t="e" cm="1">
        <f t="array" ref="BF378">IF(AND(BE378=1,AX378&lt;&gt;1),VLOOKUP(E378,변환표준점수!$H$8:$O$60,_xlfn.XMATCH('표점 계산기'!$AU378,변환표준점수!$I$6:$O$6)+1,FALSE),IF(AND($E378=0,$DW$4=1),INDEX($CQ$7:$CQ$73,SUM(IF(AO378=$CY$7:$CY$59,ROW($A$1:$A$50),0))),IF(AND($E378&lt;&gt;0,$DW$4&lt;&gt;1),INDEX($CM$7:$CM$73,SUM(IF(AO378=$CU$7:$CU$59,ROW($A$1:$A$50),0))),AO378:AS378)))</f>
        <v>#N/A</v>
      </c>
      <c r="BG378" s="35"/>
      <c r="BH378" s="35"/>
      <c r="BI378" s="35"/>
      <c r="BJ378" s="35"/>
      <c r="BK378" s="35" t="e">
        <f>VLOOKUP(G378,변환표준점수!$X$8:$AM$16,_xlfn.XMATCH(AU378,변환표준점수!$Y$5:$AM$5)+IF(OR(AW378=6,AW378=7,AW378=10,AW378=11),IF(AX378=1,0,1),0)+1,FALSE)</f>
        <v>#N/A</v>
      </c>
      <c r="BL378" s="35" t="e">
        <f>VLOOKUP(H378,변환표준점수!$AO$8:$BE$16,_xlfn.XMATCH(AU378,변환표준점수!$AP$5:$BE$5)+IF(OR(AW378=3,AW378=6,AW378=8,AW378=9,AW378=10),IF(AX378=1,0,1),0)+1,FALSE)</f>
        <v>#N/A</v>
      </c>
      <c r="BM378" s="35" t="e">
        <f>IF(I378=0,VLOOKUP(K378,변환표준점수!$BU$8:$CF$62,'표점 계산기'!$AW378+1,FALSE),VLOOKUP(I378,변환표준점수!$BH$8:$BS$62,'표점 계산기'!$AW378+1,FALSE))</f>
        <v>#N/A</v>
      </c>
      <c r="BN378" s="35" t="e">
        <f>IF(J378=0,VLOOKUP(L378,변환표준점수!$BU$8:$CF$62,'표점 계산기'!$AW378+1,FALSE),VLOOKUP(J378,변환표준점수!$BH$8:$BS$62,'표점 계산기'!$AW378+1,FALSE))</f>
        <v>#N/A</v>
      </c>
      <c r="BO378" s="35" cm="1">
        <f t="array" ref="BO378">IF(M378=0,0,IF(OR(AW378=3,AW378=4),0,IF(AW378=1,INDEX($DI$7:$DI$15,SUM(IF(M378&lt;$DH$7:$DH$15=TRUE,1,0))+1),VLOOKUP(M378,변환표준점수!$BH$8:$BS$62,'표점 계산기'!AW378+1,FALSE))))</f>
        <v>0</v>
      </c>
      <c r="BP378" s="35" t="e" cm="1">
        <f t="array" ref="BP378">INDEX($DP$24:$EO$31,COLUMN(C373),$AY378)</f>
        <v>#N/A</v>
      </c>
      <c r="BQ378" s="35" t="e" cm="1">
        <f t="array" ref="BQ378">INDEX($DP$24:$EO$31,COLUMN(D373),$AY378)</f>
        <v>#N/A</v>
      </c>
      <c r="BR378" s="35" t="e" cm="1">
        <f t="array" ref="BR378">INDEX($DP$24:$EO$31,COLUMN(E373),$AY378)</f>
        <v>#N/A</v>
      </c>
      <c r="BS378" s="35" t="e" cm="1">
        <f t="array" ref="BS378">INDEX($DP$24:$EO$31,COLUMN(F373),$AY378)</f>
        <v>#N/A</v>
      </c>
      <c r="BT378" s="35" t="e" cm="1">
        <f t="array" ref="BT378">INDEX($DP$24:$EO$31,COLUMN(G373),$AY378)</f>
        <v>#N/A</v>
      </c>
      <c r="BU378" s="35" t="e" cm="1">
        <f t="array" ref="BU378">INDEX($DP$24:$EO$31,COLUMN(H373),$AY378)</f>
        <v>#N/A</v>
      </c>
      <c r="BV378" s="59" t="str" cm="1">
        <f t="array" aca="1" ref="BV378:BZ378" ca="1">IFERROR(ROUND(IF(IFERROR(BF378:BJ378/BF378:BJ378,0)=1,(IFERROR(AZ378:BD378*BP378,0)+IFERROR(BF378:BJ378*BQ378,0)+(SUM(BM378:BO378)-MIN(BM378:BO378))*BR378+BK378*BS378+BL378*BT378)*BU378+BK378*(1-BS378)+BL378*(1-BT378)+IF(AW378=1,BO378,0),""),2),"")</f>
        <v/>
      </c>
      <c r="BW378" s="48" t="str">
        <f ca="1"/>
        <v/>
      </c>
      <c r="BX378" s="48" t="str">
        <f ca="1"/>
        <v/>
      </c>
      <c r="BY378" s="48" t="str">
        <f ca="1"/>
        <v/>
      </c>
      <c r="BZ378" s="60" t="str">
        <f ca="1"/>
        <v/>
      </c>
      <c r="CA378" s="6"/>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6"/>
      <c r="DV378" s="6"/>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row>
    <row r="379" spans="1:162" x14ac:dyDescent="0.3">
      <c r="A379" s="5"/>
      <c r="B379" s="17" t="str">
        <f t="shared" si="114"/>
        <v/>
      </c>
      <c r="C379" s="23"/>
      <c r="D379" s="23"/>
      <c r="E379" s="23"/>
      <c r="F379" s="23"/>
      <c r="G379" s="23"/>
      <c r="H379" s="24"/>
      <c r="I379" s="24"/>
      <c r="J379" s="24"/>
      <c r="K379" s="24"/>
      <c r="L379" s="24"/>
      <c r="M379" s="24"/>
      <c r="N379" s="23"/>
      <c r="O379" s="24"/>
      <c r="P379" s="6"/>
      <c r="Q379" s="65">
        <f t="shared" si="115"/>
        <v>1</v>
      </c>
      <c r="R379" s="6" t="e">
        <f t="shared" si="121"/>
        <v>#N/A</v>
      </c>
      <c r="S379" s="6" t="e">
        <f t="shared" si="122"/>
        <v>#N/A</v>
      </c>
      <c r="T379" s="6" t="e">
        <f t="shared" si="123"/>
        <v>#N/A</v>
      </c>
      <c r="U379" s="6" t="e">
        <f t="shared" si="124"/>
        <v>#N/A</v>
      </c>
      <c r="V379" s="8" cm="1">
        <f t="array" ref="V379">IF(M379=0,0,IF(OR($DV$4=3,$DV$4=4),0,IF($DV$4=1,INDEX($DI$7:$DI$15,SUM(IF(M379&lt;$DH$7:$DH$15=TRUE,1,0))+1),VLOOKUP(M379,$DK$7:$DL$107,2,FALSE))))</f>
        <v>0</v>
      </c>
      <c r="W379" s="6" t="e">
        <f t="shared" si="113"/>
        <v>#N/A</v>
      </c>
      <c r="X379" s="65" cm="1">
        <f t="array" aca="1" ref="X379" ca="1">SUM(IF((IF(E379=0,INDIRECT(_xlfn.CONCAT($CQ$1,MATCH(F379,$CP$7:$CP$100,0)+6)):INDIRECT(_xlfn.CONCAT($CQ$1,MATCH(F379,$CP$7:$CP$100,0)+6+SUM(IF((F379=$CP$7:$CP$59)=TRUE,1,0))-1)),INDIRECT(_xlfn.CONCAT($CM$1,MATCH(E379,$CL$7:$CL$100,0)+6)):INDIRECT(_xlfn.CONCAT($CM$1,MATCH(E379,$CL$7:$CL$100,0)+6+SUM(IF((E379=$CL$7:$CL$59)=TRUE,1,0))-1)))*$S$3*$Q379)=0,0,1))</f>
        <v>2</v>
      </c>
      <c r="Y379" s="65" t="e" cm="1">
        <f t="array" aca="1" ref="Y379" ca="1">SUM(IF((TRANSPOSE(MMULT(MMULT(_xlfn.MUNIT(X379),IF(ROUND(MMULT(IF(E379=0,INDIRECT(_xlfn.CONCAT($CQ$1,MATCH(F379,$CP$7:$CP$100,0)+6)):INDIRECT(_xlfn.CONCAT($CQ$1,MATCH(F379,$CP$7:$CP$100,0)+6+SUM(IF((F379=$CP$7:$CP$59)=TRUE,1,0))-1)),INDIRECT(_xlfn.CONCAT($CM$1,MATCH(E379,$CL$7:$CL$100,0)+6)):INDIRECT(_xlfn.CONCAT($CM$1,MATCH(E379,$CL$7:$CL$100,0)+6+SUM(IF((E379=$CL$7:$CL$59)=TRUE,1,0))-1)))*$S$3*$Q379,1/TRANSPOSE(W379-INDIRECT(_xlfn.CONCAT($CI$1,MATCH(D379,$CH$7:$CH$100,0)+6)):INDIRECT(_xlfn.CONCAT($CI$1,MATCH(D379,$CH$7:$CH$100,0)+6+SUM(IF((D379=$CH$7:$CH$59)=TRUE,1,0))-1))*$R$3)),1)=1,1,0)),W379-INDIRECT(_xlfn.CONCAT($CI$1,MATCH(D379,$CH$7:$CH$100,0)+6)):INDIRECT(_xlfn.CONCAT($CI$1,MATCH(D379,$CH$7:$CH$100,0)+6+SUM(IF((D379=$CH$7:$CH$59)=TRUE,1,0))-1))*$R$3)))=0,0,1))</f>
        <v>#N/A</v>
      </c>
      <c r="Z379" s="65"/>
      <c r="AA379" s="65" t="str" cm="1">
        <f t="array" aca="1" ref="AA379" ca="1">IFERROR(ROUND(IF(_xlfn._xlws.SORT(TRANSPOSE(MMULT(MMULT(_xlfn.MUNIT(X379),IF(ROUND(MMULT(IF(E379=0,IF($DW$4=1,INDIRECT(_xlfn.CONCAT($CY$1,MATCH(F379,$CX$7:$CX$100,0)+6)):INDIRECT(_xlfn.CONCAT($CY$1,MATCH(F379,$CX$7:$CX$100,0)+6+SUM(IF((F379=$CX$7:$CX$59)=TRUE,1,0))-1)),INDIRECT(_xlfn.CONCAT($CQ$1,MATCH(F379,$CP$7:$CP$100,0)+6)):INDIRECT(_xlfn.CONCAT($CQ$1,MATCH(F379,$CP$7:$CP$100,0)+6+SUM(IF((F379=$CP$7:$CP$59)=TRUE,1,0))-1))),IF(OR($DW$4=2,$DW$4=3),INDIRECT(_xlfn.CONCAT($CU$1,MATCH(E379,$CT$7:$CT$100,0)+6)):INDIRECT(_xlfn.CONCAT($CU$1,MATCH(E379,$CT$7:$CT$100,0)+6+SUM(IF((E379=$CT$7:$CT$59)=TRUE,1,0))-1)),INDIRECT(_xlfn.CONCAT($CM$1,MATCH(E379,$CL$7:$CL$100,0)+6)):INDIRECT(_xlfn.CONCAT($CM$1,MATCH(E379,$CL$7:$CL$100,0)+6+SUM(IF((E379=$CL$7:$CL$59)=TRUE,1,0))-1))))*$S$3*IF(AND($DV$4=4,F379=0),1.1,1),1/TRANSPOSE(W379-INDIRECT(_xlfn.CONCAT($CI$1,MATCH(D379,$CH$7:$CH$100,0)+6)):INDIRECT(_xlfn.CONCAT($CI$1,MATCH(D379,$CH$7:$CH$100,0)+6+SUM(IF((D379=$CH$7:$CH$59)=TRUE,1,0))-1))*$R$3)),3)=1,1,0)),W379-INDIRECT(_xlfn.CONCAT($CI$1,MATCH(D379,$CH$7:$CH$100,0)+6)):INDIRECT(_xlfn.CONCAT($CI$1,MATCH(D379,$CH$7:$CH$100,0)+6+SUM(IF((D379=$CH$7:$CH$59)=TRUE,1,0))-1))*$R$3))/($S$3*$Q379),1,-1,TRUE)=0,"",_xlfn._xlws.SORT(TRANSPOSE(MMULT(MMULT(_xlfn.MUNIT(X379),IF(ROUND(MMULT(IF(E379=0,IF($DW$4=1,INDIRECT(_xlfn.CONCAT($CY$1,MATCH(F379,$CX$7:$CX$100,0)+6)):INDIRECT(_xlfn.CONCAT($CY$1,MATCH(F379,$CX$7:$CX$100,0)+6+SUM(IF((F379=$CX$7:$CX$59)=TRUE,1,0))-1)),INDIRECT(_xlfn.CONCAT($CQ$1,MATCH(F379,$CP$7:$CP$100,0)+6)):INDIRECT(_xlfn.CONCAT($CQ$1,MATCH(F379,$CP$7:$CP$100,0)+6+SUM(IF((F379=$CP$7:$CP$59)=TRUE,1,0))-1))),IF(OR($DW$4=2,$DW$4=3),INDIRECT(_xlfn.CONCAT($CU$1,MATCH(E379,$CT$7:$CT$100,0)+6)):INDIRECT(_xlfn.CONCAT($CU$1,MATCH(E379,$CT$7:$CT$100,0)+6+SUM(IF((E379=$CT$7:$CT$59)=TRUE,1,0))-1)),INDIRECT(_xlfn.CONCAT($CM$1,MATCH(E379,$CL$7:$CL$100,0)+6)):INDIRECT(_xlfn.CONCAT($CM$1,MATCH(E379,$CL$7:$CL$100,0)+6+SUM(IF((E379=$CL$7:$CL$59)=TRUE,1,0))-1))))*$S$3*IF(AND($DV$4=4,F379=0),1.1,1),1/TRANSPOSE(W379-INDIRECT(_xlfn.CONCAT($CI$1,MATCH(D379,$CH$7:$CH$100,0)+6)):INDIRECT(_xlfn.CONCAT($CI$1,MATCH(D379,$CH$7:$CH$100,0)+6+SUM(IF((D379=$CH$7:$CH$59)=TRUE,1,0))-1))*$R$3)),3)=1,1,0)),W379-INDIRECT(_xlfn.CONCAT($CI$1,MATCH(D379,$CH$7:$CH$100,0)+6)):INDIRECT(_xlfn.CONCAT($CI$1,MATCH(D379,$CH$7:$CH$100,0)+6+SUM(IF((D379=$CH$7:$CH$59)=TRUE,1,0))-1))*$R$3))/($S$3*$Q379),1,-1,TRUE)),1),"")</f>
        <v/>
      </c>
      <c r="AB379" s="65"/>
      <c r="AC379" s="65"/>
      <c r="AD379" s="65"/>
      <c r="AE379" s="65"/>
      <c r="AF379" s="65"/>
      <c r="AG379" s="65"/>
      <c r="AH379" s="65"/>
      <c r="AI379" s="6"/>
      <c r="AJ379" s="28" t="str">
        <f t="shared" ca="1" si="125"/>
        <v/>
      </c>
      <c r="AK379" s="29" t="str">
        <f t="shared" si="126"/>
        <v/>
      </c>
      <c r="AL379" s="29" t="str">
        <f t="shared" si="127"/>
        <v/>
      </c>
      <c r="AM379" s="29" t="str">
        <f t="shared" si="128"/>
        <v/>
      </c>
      <c r="AN379" s="112" t="str">
        <f t="shared" si="129"/>
        <v/>
      </c>
      <c r="AO379" s="28" t="str">
        <f t="shared" ca="1" si="116"/>
        <v/>
      </c>
      <c r="AP379" s="29" t="str">
        <f t="shared" si="117"/>
        <v/>
      </c>
      <c r="AQ379" s="29" t="str">
        <f t="shared" si="118"/>
        <v/>
      </c>
      <c r="AR379" s="29" t="str">
        <f t="shared" si="119"/>
        <v/>
      </c>
      <c r="AS379" s="30" t="str">
        <f t="shared" si="120"/>
        <v/>
      </c>
      <c r="AT379" s="6"/>
      <c r="AU379" s="20"/>
      <c r="AV379" s="20"/>
      <c r="AW379" s="44">
        <f t="shared" si="130"/>
        <v>12</v>
      </c>
      <c r="AX379" s="35" t="e">
        <f t="shared" si="131"/>
        <v>#N/A</v>
      </c>
      <c r="AY379" s="35" t="e" cm="1">
        <f t="array" ref="AY379">_xlfn.XMATCH(1,IF(IF((AU379=$DP$24:$EO$24)=TRUE,1,0)+IF((AV379=$DP$25:$EO$25)=TRUE,1,0)=2,1,0))</f>
        <v>#N/A</v>
      </c>
      <c r="AZ379" s="35" t="str" cm="1">
        <f t="array" aca="1" ref="AZ379:BD379" ca="1">AJ379:AN379</f>
        <v/>
      </c>
      <c r="BA379" s="35" t="str">
        <f ca="1"/>
        <v/>
      </c>
      <c r="BB379" s="35" t="str">
        <f ca="1"/>
        <v/>
      </c>
      <c r="BC379" s="35" t="str">
        <f ca="1"/>
        <v/>
      </c>
      <c r="BD379" s="35" t="str">
        <f ca="1"/>
        <v/>
      </c>
      <c r="BE379" s="35">
        <f t="shared" si="132"/>
        <v>0</v>
      </c>
      <c r="BF379" s="35" t="e" cm="1">
        <f t="array" ref="BF379">IF(AND(BE379=1,AX379&lt;&gt;1),VLOOKUP(E379,변환표준점수!$H$8:$O$60,_xlfn.XMATCH('표점 계산기'!$AU379,변환표준점수!$I$6:$O$6)+1,FALSE),IF(AND($E379=0,$DW$4=1),INDEX($CQ$7:$CQ$73,SUM(IF(AO379=$CY$7:$CY$59,ROW($A$1:$A$50),0))),IF(AND($E379&lt;&gt;0,$DW$4&lt;&gt;1),INDEX($CM$7:$CM$73,SUM(IF(AO379=$CU$7:$CU$59,ROW($A$1:$A$50),0))),AO379:AS379)))</f>
        <v>#N/A</v>
      </c>
      <c r="BG379" s="35"/>
      <c r="BH379" s="35"/>
      <c r="BI379" s="35"/>
      <c r="BJ379" s="35"/>
      <c r="BK379" s="35" t="e">
        <f>VLOOKUP(G379,변환표준점수!$X$8:$AM$16,_xlfn.XMATCH(AU379,변환표준점수!$Y$5:$AM$5)+IF(OR(AW379=6,AW379=7,AW379=10,AW379=11),IF(AX379=1,0,1),0)+1,FALSE)</f>
        <v>#N/A</v>
      </c>
      <c r="BL379" s="35" t="e">
        <f>VLOOKUP(H379,변환표준점수!$AO$8:$BE$16,_xlfn.XMATCH(AU379,변환표준점수!$AP$5:$BE$5)+IF(OR(AW379=3,AW379=6,AW379=8,AW379=9,AW379=10),IF(AX379=1,0,1),0)+1,FALSE)</f>
        <v>#N/A</v>
      </c>
      <c r="BM379" s="35" t="e">
        <f>IF(I379=0,VLOOKUP(K379,변환표준점수!$BU$8:$CF$62,'표점 계산기'!$AW379+1,FALSE),VLOOKUP(I379,변환표준점수!$BH$8:$BS$62,'표점 계산기'!$AW379+1,FALSE))</f>
        <v>#N/A</v>
      </c>
      <c r="BN379" s="35" t="e">
        <f>IF(J379=0,VLOOKUP(L379,변환표준점수!$BU$8:$CF$62,'표점 계산기'!$AW379+1,FALSE),VLOOKUP(J379,변환표준점수!$BH$8:$BS$62,'표점 계산기'!$AW379+1,FALSE))</f>
        <v>#N/A</v>
      </c>
      <c r="BO379" s="35" cm="1">
        <f t="array" ref="BO379">IF(M379=0,0,IF(OR(AW379=3,AW379=4),0,IF(AW379=1,INDEX($DI$7:$DI$15,SUM(IF(M379&lt;$DH$7:$DH$15=TRUE,1,0))+1),VLOOKUP(M379,변환표준점수!$BH$8:$BS$62,'표점 계산기'!AW379+1,FALSE))))</f>
        <v>0</v>
      </c>
      <c r="BP379" s="35" t="e" cm="1">
        <f t="array" ref="BP379">INDEX($DP$24:$EO$31,COLUMN(C374),$AY379)</f>
        <v>#N/A</v>
      </c>
      <c r="BQ379" s="35" t="e" cm="1">
        <f t="array" ref="BQ379">INDEX($DP$24:$EO$31,COLUMN(D374),$AY379)</f>
        <v>#N/A</v>
      </c>
      <c r="BR379" s="35" t="e" cm="1">
        <f t="array" ref="BR379">INDEX($DP$24:$EO$31,COLUMN(E374),$AY379)</f>
        <v>#N/A</v>
      </c>
      <c r="BS379" s="35" t="e" cm="1">
        <f t="array" ref="BS379">INDEX($DP$24:$EO$31,COLUMN(F374),$AY379)</f>
        <v>#N/A</v>
      </c>
      <c r="BT379" s="35" t="e" cm="1">
        <f t="array" ref="BT379">INDEX($DP$24:$EO$31,COLUMN(G374),$AY379)</f>
        <v>#N/A</v>
      </c>
      <c r="BU379" s="35" t="e" cm="1">
        <f t="array" ref="BU379">INDEX($DP$24:$EO$31,COLUMN(H374),$AY379)</f>
        <v>#N/A</v>
      </c>
      <c r="BV379" s="59" t="str" cm="1">
        <f t="array" aca="1" ref="BV379:BZ379" ca="1">IFERROR(ROUND(IF(IFERROR(BF379:BJ379/BF379:BJ379,0)=1,(IFERROR(AZ379:BD379*BP379,0)+IFERROR(BF379:BJ379*BQ379,0)+(SUM(BM379:BO379)-MIN(BM379:BO379))*BR379+BK379*BS379+BL379*BT379)*BU379+BK379*(1-BS379)+BL379*(1-BT379)+IF(AW379=1,BO379,0),""),2),"")</f>
        <v/>
      </c>
      <c r="BW379" s="48" t="str">
        <f ca="1"/>
        <v/>
      </c>
      <c r="BX379" s="48" t="str">
        <f ca="1"/>
        <v/>
      </c>
      <c r="BY379" s="48" t="str">
        <f ca="1"/>
        <v/>
      </c>
      <c r="BZ379" s="60" t="str">
        <f ca="1"/>
        <v/>
      </c>
      <c r="CA379" s="6"/>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6"/>
      <c r="DV379" s="6"/>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row>
    <row r="380" spans="1:162" x14ac:dyDescent="0.3">
      <c r="A380" s="5"/>
      <c r="B380" s="17" t="str">
        <f t="shared" si="114"/>
        <v/>
      </c>
      <c r="C380" s="23"/>
      <c r="D380" s="23"/>
      <c r="E380" s="23"/>
      <c r="F380" s="23"/>
      <c r="G380" s="23"/>
      <c r="H380" s="24"/>
      <c r="I380" s="24"/>
      <c r="J380" s="24"/>
      <c r="K380" s="24"/>
      <c r="L380" s="24"/>
      <c r="M380" s="24"/>
      <c r="N380" s="23"/>
      <c r="O380" s="24"/>
      <c r="P380" s="6"/>
      <c r="Q380" s="65">
        <f t="shared" si="115"/>
        <v>1</v>
      </c>
      <c r="R380" s="6" t="e">
        <f t="shared" si="121"/>
        <v>#N/A</v>
      </c>
      <c r="S380" s="6" t="e">
        <f t="shared" si="122"/>
        <v>#N/A</v>
      </c>
      <c r="T380" s="6" t="e">
        <f t="shared" si="123"/>
        <v>#N/A</v>
      </c>
      <c r="U380" s="6" t="e">
        <f t="shared" si="124"/>
        <v>#N/A</v>
      </c>
      <c r="V380" s="8" cm="1">
        <f t="array" ref="V380">IF(M380=0,0,IF(OR($DV$4=3,$DV$4=4),0,IF($DV$4=1,INDEX($DI$7:$DI$15,SUM(IF(M380&lt;$DH$7:$DH$15=TRUE,1,0))+1),VLOOKUP(M380,$DK$7:$DL$107,2,FALSE))))</f>
        <v>0</v>
      </c>
      <c r="W380" s="6" t="e">
        <f t="shared" si="113"/>
        <v>#N/A</v>
      </c>
      <c r="X380" s="65" cm="1">
        <f t="array" aca="1" ref="X380" ca="1">SUM(IF((IF(E380=0,INDIRECT(_xlfn.CONCAT($CQ$1,MATCH(F380,$CP$7:$CP$100,0)+6)):INDIRECT(_xlfn.CONCAT($CQ$1,MATCH(F380,$CP$7:$CP$100,0)+6+SUM(IF((F380=$CP$7:$CP$59)=TRUE,1,0))-1)),INDIRECT(_xlfn.CONCAT($CM$1,MATCH(E380,$CL$7:$CL$100,0)+6)):INDIRECT(_xlfn.CONCAT($CM$1,MATCH(E380,$CL$7:$CL$100,0)+6+SUM(IF((E380=$CL$7:$CL$59)=TRUE,1,0))-1)))*$S$3*$Q380)=0,0,1))</f>
        <v>2</v>
      </c>
      <c r="Y380" s="65" t="e" cm="1">
        <f t="array" aca="1" ref="Y380" ca="1">SUM(IF((TRANSPOSE(MMULT(MMULT(_xlfn.MUNIT(X380),IF(ROUND(MMULT(IF(E380=0,INDIRECT(_xlfn.CONCAT($CQ$1,MATCH(F380,$CP$7:$CP$100,0)+6)):INDIRECT(_xlfn.CONCAT($CQ$1,MATCH(F380,$CP$7:$CP$100,0)+6+SUM(IF((F380=$CP$7:$CP$59)=TRUE,1,0))-1)),INDIRECT(_xlfn.CONCAT($CM$1,MATCH(E380,$CL$7:$CL$100,0)+6)):INDIRECT(_xlfn.CONCAT($CM$1,MATCH(E380,$CL$7:$CL$100,0)+6+SUM(IF((E380=$CL$7:$CL$59)=TRUE,1,0))-1)))*$S$3*$Q380,1/TRANSPOSE(W380-INDIRECT(_xlfn.CONCAT($CI$1,MATCH(D380,$CH$7:$CH$100,0)+6)):INDIRECT(_xlfn.CONCAT($CI$1,MATCH(D380,$CH$7:$CH$100,0)+6+SUM(IF((D380=$CH$7:$CH$59)=TRUE,1,0))-1))*$R$3)),1)=1,1,0)),W380-INDIRECT(_xlfn.CONCAT($CI$1,MATCH(D380,$CH$7:$CH$100,0)+6)):INDIRECT(_xlfn.CONCAT($CI$1,MATCH(D380,$CH$7:$CH$100,0)+6+SUM(IF((D380=$CH$7:$CH$59)=TRUE,1,0))-1))*$R$3)))=0,0,1))</f>
        <v>#N/A</v>
      </c>
      <c r="Z380" s="65"/>
      <c r="AA380" s="65" t="str" cm="1">
        <f t="array" aca="1" ref="AA380" ca="1">IFERROR(ROUND(IF(_xlfn._xlws.SORT(TRANSPOSE(MMULT(MMULT(_xlfn.MUNIT(X380),IF(ROUND(MMULT(IF(E380=0,IF($DW$4=1,INDIRECT(_xlfn.CONCAT($CY$1,MATCH(F380,$CX$7:$CX$100,0)+6)):INDIRECT(_xlfn.CONCAT($CY$1,MATCH(F380,$CX$7:$CX$100,0)+6+SUM(IF((F380=$CX$7:$CX$59)=TRUE,1,0))-1)),INDIRECT(_xlfn.CONCAT($CQ$1,MATCH(F380,$CP$7:$CP$100,0)+6)):INDIRECT(_xlfn.CONCAT($CQ$1,MATCH(F380,$CP$7:$CP$100,0)+6+SUM(IF((F380=$CP$7:$CP$59)=TRUE,1,0))-1))),IF(OR($DW$4=2,$DW$4=3),INDIRECT(_xlfn.CONCAT($CU$1,MATCH(E380,$CT$7:$CT$100,0)+6)):INDIRECT(_xlfn.CONCAT($CU$1,MATCH(E380,$CT$7:$CT$100,0)+6+SUM(IF((E380=$CT$7:$CT$59)=TRUE,1,0))-1)),INDIRECT(_xlfn.CONCAT($CM$1,MATCH(E380,$CL$7:$CL$100,0)+6)):INDIRECT(_xlfn.CONCAT($CM$1,MATCH(E380,$CL$7:$CL$100,0)+6+SUM(IF((E380=$CL$7:$CL$59)=TRUE,1,0))-1))))*$S$3*IF(AND($DV$4=4,F380=0),1.1,1),1/TRANSPOSE(W380-INDIRECT(_xlfn.CONCAT($CI$1,MATCH(D380,$CH$7:$CH$100,0)+6)):INDIRECT(_xlfn.CONCAT($CI$1,MATCH(D380,$CH$7:$CH$100,0)+6+SUM(IF((D380=$CH$7:$CH$59)=TRUE,1,0))-1))*$R$3)),3)=1,1,0)),W380-INDIRECT(_xlfn.CONCAT($CI$1,MATCH(D380,$CH$7:$CH$100,0)+6)):INDIRECT(_xlfn.CONCAT($CI$1,MATCH(D380,$CH$7:$CH$100,0)+6+SUM(IF((D380=$CH$7:$CH$59)=TRUE,1,0))-1))*$R$3))/($S$3*$Q380),1,-1,TRUE)=0,"",_xlfn._xlws.SORT(TRANSPOSE(MMULT(MMULT(_xlfn.MUNIT(X380),IF(ROUND(MMULT(IF(E380=0,IF($DW$4=1,INDIRECT(_xlfn.CONCAT($CY$1,MATCH(F380,$CX$7:$CX$100,0)+6)):INDIRECT(_xlfn.CONCAT($CY$1,MATCH(F380,$CX$7:$CX$100,0)+6+SUM(IF((F380=$CX$7:$CX$59)=TRUE,1,0))-1)),INDIRECT(_xlfn.CONCAT($CQ$1,MATCH(F380,$CP$7:$CP$100,0)+6)):INDIRECT(_xlfn.CONCAT($CQ$1,MATCH(F380,$CP$7:$CP$100,0)+6+SUM(IF((F380=$CP$7:$CP$59)=TRUE,1,0))-1))),IF(OR($DW$4=2,$DW$4=3),INDIRECT(_xlfn.CONCAT($CU$1,MATCH(E380,$CT$7:$CT$100,0)+6)):INDIRECT(_xlfn.CONCAT($CU$1,MATCH(E380,$CT$7:$CT$100,0)+6+SUM(IF((E380=$CT$7:$CT$59)=TRUE,1,0))-1)),INDIRECT(_xlfn.CONCAT($CM$1,MATCH(E380,$CL$7:$CL$100,0)+6)):INDIRECT(_xlfn.CONCAT($CM$1,MATCH(E380,$CL$7:$CL$100,0)+6+SUM(IF((E380=$CL$7:$CL$59)=TRUE,1,0))-1))))*$S$3*IF(AND($DV$4=4,F380=0),1.1,1),1/TRANSPOSE(W380-INDIRECT(_xlfn.CONCAT($CI$1,MATCH(D380,$CH$7:$CH$100,0)+6)):INDIRECT(_xlfn.CONCAT($CI$1,MATCH(D380,$CH$7:$CH$100,0)+6+SUM(IF((D380=$CH$7:$CH$59)=TRUE,1,0))-1))*$R$3)),3)=1,1,0)),W380-INDIRECT(_xlfn.CONCAT($CI$1,MATCH(D380,$CH$7:$CH$100,0)+6)):INDIRECT(_xlfn.CONCAT($CI$1,MATCH(D380,$CH$7:$CH$100,0)+6+SUM(IF((D380=$CH$7:$CH$59)=TRUE,1,0))-1))*$R$3))/($S$3*$Q380),1,-1,TRUE)),1),"")</f>
        <v/>
      </c>
      <c r="AB380" s="65"/>
      <c r="AC380" s="65"/>
      <c r="AD380" s="65"/>
      <c r="AE380" s="65"/>
      <c r="AF380" s="65"/>
      <c r="AG380" s="65"/>
      <c r="AH380" s="65"/>
      <c r="AI380" s="6"/>
      <c r="AJ380" s="28" t="str">
        <f t="shared" ca="1" si="125"/>
        <v/>
      </c>
      <c r="AK380" s="29" t="str">
        <f t="shared" si="126"/>
        <v/>
      </c>
      <c r="AL380" s="29" t="str">
        <f t="shared" si="127"/>
        <v/>
      </c>
      <c r="AM380" s="29" t="str">
        <f t="shared" si="128"/>
        <v/>
      </c>
      <c r="AN380" s="112" t="str">
        <f t="shared" si="129"/>
        <v/>
      </c>
      <c r="AO380" s="28" t="str">
        <f t="shared" ca="1" si="116"/>
        <v/>
      </c>
      <c r="AP380" s="29" t="str">
        <f t="shared" si="117"/>
        <v/>
      </c>
      <c r="AQ380" s="29" t="str">
        <f t="shared" si="118"/>
        <v/>
      </c>
      <c r="AR380" s="29" t="str">
        <f t="shared" si="119"/>
        <v/>
      </c>
      <c r="AS380" s="30" t="str">
        <f t="shared" si="120"/>
        <v/>
      </c>
      <c r="AT380" s="6"/>
      <c r="AU380" s="20"/>
      <c r="AV380" s="20"/>
      <c r="AW380" s="44">
        <f t="shared" si="130"/>
        <v>12</v>
      </c>
      <c r="AX380" s="35" t="e">
        <f t="shared" si="131"/>
        <v>#N/A</v>
      </c>
      <c r="AY380" s="35" t="e" cm="1">
        <f t="array" ref="AY380">_xlfn.XMATCH(1,IF(IF((AU380=$DP$24:$EO$24)=TRUE,1,0)+IF((AV380=$DP$25:$EO$25)=TRUE,1,0)=2,1,0))</f>
        <v>#N/A</v>
      </c>
      <c r="AZ380" s="35" t="str" cm="1">
        <f t="array" aca="1" ref="AZ380:BD380" ca="1">AJ380:AN380</f>
        <v/>
      </c>
      <c r="BA380" s="35" t="str">
        <f ca="1"/>
        <v/>
      </c>
      <c r="BB380" s="35" t="str">
        <f ca="1"/>
        <v/>
      </c>
      <c r="BC380" s="35" t="str">
        <f ca="1"/>
        <v/>
      </c>
      <c r="BD380" s="35" t="str">
        <f ca="1"/>
        <v/>
      </c>
      <c r="BE380" s="35">
        <f t="shared" si="132"/>
        <v>0</v>
      </c>
      <c r="BF380" s="35" t="e" cm="1">
        <f t="array" ref="BF380">IF(AND(BE380=1,AX380&lt;&gt;1),VLOOKUP(E380,변환표준점수!$H$8:$O$60,_xlfn.XMATCH('표점 계산기'!$AU380,변환표준점수!$I$6:$O$6)+1,FALSE),IF(AND($E380=0,$DW$4=1),INDEX($CQ$7:$CQ$73,SUM(IF(AO380=$CY$7:$CY$59,ROW($A$1:$A$50),0))),IF(AND($E380&lt;&gt;0,$DW$4&lt;&gt;1),INDEX($CM$7:$CM$73,SUM(IF(AO380=$CU$7:$CU$59,ROW($A$1:$A$50),0))),AO380:AS380)))</f>
        <v>#N/A</v>
      </c>
      <c r="BG380" s="35"/>
      <c r="BH380" s="35"/>
      <c r="BI380" s="35"/>
      <c r="BJ380" s="35"/>
      <c r="BK380" s="35" t="e">
        <f>VLOOKUP(G380,변환표준점수!$X$8:$AM$16,_xlfn.XMATCH(AU380,변환표준점수!$Y$5:$AM$5)+IF(OR(AW380=6,AW380=7,AW380=10,AW380=11),IF(AX380=1,0,1),0)+1,FALSE)</f>
        <v>#N/A</v>
      </c>
      <c r="BL380" s="35" t="e">
        <f>VLOOKUP(H380,변환표준점수!$AO$8:$BE$16,_xlfn.XMATCH(AU380,변환표준점수!$AP$5:$BE$5)+IF(OR(AW380=3,AW380=6,AW380=8,AW380=9,AW380=10),IF(AX380=1,0,1),0)+1,FALSE)</f>
        <v>#N/A</v>
      </c>
      <c r="BM380" s="35" t="e">
        <f>IF(I380=0,VLOOKUP(K380,변환표준점수!$BU$8:$CF$62,'표점 계산기'!$AW380+1,FALSE),VLOOKUP(I380,변환표준점수!$BH$8:$BS$62,'표점 계산기'!$AW380+1,FALSE))</f>
        <v>#N/A</v>
      </c>
      <c r="BN380" s="35" t="e">
        <f>IF(J380=0,VLOOKUP(L380,변환표준점수!$BU$8:$CF$62,'표점 계산기'!$AW380+1,FALSE),VLOOKUP(J380,변환표준점수!$BH$8:$BS$62,'표점 계산기'!$AW380+1,FALSE))</f>
        <v>#N/A</v>
      </c>
      <c r="BO380" s="35" cm="1">
        <f t="array" ref="BO380">IF(M380=0,0,IF(OR(AW380=3,AW380=4),0,IF(AW380=1,INDEX($DI$7:$DI$15,SUM(IF(M380&lt;$DH$7:$DH$15=TRUE,1,0))+1),VLOOKUP(M380,변환표준점수!$BH$8:$BS$62,'표점 계산기'!AW380+1,FALSE))))</f>
        <v>0</v>
      </c>
      <c r="BP380" s="35" t="e" cm="1">
        <f t="array" ref="BP380">INDEX($DP$24:$EO$31,COLUMN(C375),$AY380)</f>
        <v>#N/A</v>
      </c>
      <c r="BQ380" s="35" t="e" cm="1">
        <f t="array" ref="BQ380">INDEX($DP$24:$EO$31,COLUMN(D375),$AY380)</f>
        <v>#N/A</v>
      </c>
      <c r="BR380" s="35" t="e" cm="1">
        <f t="array" ref="BR380">INDEX($DP$24:$EO$31,COLUMN(E375),$AY380)</f>
        <v>#N/A</v>
      </c>
      <c r="BS380" s="35" t="e" cm="1">
        <f t="array" ref="BS380">INDEX($DP$24:$EO$31,COLUMN(F375),$AY380)</f>
        <v>#N/A</v>
      </c>
      <c r="BT380" s="35" t="e" cm="1">
        <f t="array" ref="BT380">INDEX($DP$24:$EO$31,COLUMN(G375),$AY380)</f>
        <v>#N/A</v>
      </c>
      <c r="BU380" s="35" t="e" cm="1">
        <f t="array" ref="BU380">INDEX($DP$24:$EO$31,COLUMN(H375),$AY380)</f>
        <v>#N/A</v>
      </c>
      <c r="BV380" s="59" t="str" cm="1">
        <f t="array" aca="1" ref="BV380:BZ380" ca="1">IFERROR(ROUND(IF(IFERROR(BF380:BJ380/BF380:BJ380,0)=1,(IFERROR(AZ380:BD380*BP380,0)+IFERROR(BF380:BJ380*BQ380,0)+(SUM(BM380:BO380)-MIN(BM380:BO380))*BR380+BK380*BS380+BL380*BT380)*BU380+BK380*(1-BS380)+BL380*(1-BT380)+IF(AW380=1,BO380,0),""),2),"")</f>
        <v/>
      </c>
      <c r="BW380" s="48" t="str">
        <f ca="1"/>
        <v/>
      </c>
      <c r="BX380" s="48" t="str">
        <f ca="1"/>
        <v/>
      </c>
      <c r="BY380" s="48" t="str">
        <f ca="1"/>
        <v/>
      </c>
      <c r="BZ380" s="60" t="str">
        <f ca="1"/>
        <v/>
      </c>
      <c r="CA380" s="6"/>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6"/>
      <c r="DV380" s="6"/>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row>
    <row r="381" spans="1:162" x14ac:dyDescent="0.3">
      <c r="A381" s="5"/>
      <c r="B381" s="17" t="str">
        <f t="shared" si="114"/>
        <v/>
      </c>
      <c r="C381" s="23"/>
      <c r="D381" s="23"/>
      <c r="E381" s="23"/>
      <c r="F381" s="23"/>
      <c r="G381" s="23"/>
      <c r="H381" s="24"/>
      <c r="I381" s="24"/>
      <c r="J381" s="24"/>
      <c r="K381" s="24"/>
      <c r="L381" s="24"/>
      <c r="M381" s="24"/>
      <c r="N381" s="23"/>
      <c r="O381" s="24"/>
      <c r="P381" s="6"/>
      <c r="Q381" s="65">
        <f t="shared" si="115"/>
        <v>1</v>
      </c>
      <c r="R381" s="6" t="e">
        <f t="shared" si="121"/>
        <v>#N/A</v>
      </c>
      <c r="S381" s="6" t="e">
        <f t="shared" si="122"/>
        <v>#N/A</v>
      </c>
      <c r="T381" s="6" t="e">
        <f t="shared" si="123"/>
        <v>#N/A</v>
      </c>
      <c r="U381" s="6" t="e">
        <f t="shared" si="124"/>
        <v>#N/A</v>
      </c>
      <c r="V381" s="8" cm="1">
        <f t="array" ref="V381">IF(M381=0,0,IF(OR($DV$4=3,$DV$4=4),0,IF($DV$4=1,INDEX($DI$7:$DI$15,SUM(IF(M381&lt;$DH$7:$DH$15=TRUE,1,0))+1),VLOOKUP(M381,$DK$7:$DL$107,2,FALSE))))</f>
        <v>0</v>
      </c>
      <c r="W381" s="6" t="e">
        <f t="shared" si="113"/>
        <v>#N/A</v>
      </c>
      <c r="X381" s="65" cm="1">
        <f t="array" aca="1" ref="X381" ca="1">SUM(IF((IF(E381=0,INDIRECT(_xlfn.CONCAT($CQ$1,MATCH(F381,$CP$7:$CP$100,0)+6)):INDIRECT(_xlfn.CONCAT($CQ$1,MATCH(F381,$CP$7:$CP$100,0)+6+SUM(IF((F381=$CP$7:$CP$59)=TRUE,1,0))-1)),INDIRECT(_xlfn.CONCAT($CM$1,MATCH(E381,$CL$7:$CL$100,0)+6)):INDIRECT(_xlfn.CONCAT($CM$1,MATCH(E381,$CL$7:$CL$100,0)+6+SUM(IF((E381=$CL$7:$CL$59)=TRUE,1,0))-1)))*$S$3*$Q381)=0,0,1))</f>
        <v>2</v>
      </c>
      <c r="Y381" s="65" t="e" cm="1">
        <f t="array" aca="1" ref="Y381" ca="1">SUM(IF((TRANSPOSE(MMULT(MMULT(_xlfn.MUNIT(X381),IF(ROUND(MMULT(IF(E381=0,INDIRECT(_xlfn.CONCAT($CQ$1,MATCH(F381,$CP$7:$CP$100,0)+6)):INDIRECT(_xlfn.CONCAT($CQ$1,MATCH(F381,$CP$7:$CP$100,0)+6+SUM(IF((F381=$CP$7:$CP$59)=TRUE,1,0))-1)),INDIRECT(_xlfn.CONCAT($CM$1,MATCH(E381,$CL$7:$CL$100,0)+6)):INDIRECT(_xlfn.CONCAT($CM$1,MATCH(E381,$CL$7:$CL$100,0)+6+SUM(IF((E381=$CL$7:$CL$59)=TRUE,1,0))-1)))*$S$3*$Q381,1/TRANSPOSE(W381-INDIRECT(_xlfn.CONCAT($CI$1,MATCH(D381,$CH$7:$CH$100,0)+6)):INDIRECT(_xlfn.CONCAT($CI$1,MATCH(D381,$CH$7:$CH$100,0)+6+SUM(IF((D381=$CH$7:$CH$59)=TRUE,1,0))-1))*$R$3)),1)=1,1,0)),W381-INDIRECT(_xlfn.CONCAT($CI$1,MATCH(D381,$CH$7:$CH$100,0)+6)):INDIRECT(_xlfn.CONCAT($CI$1,MATCH(D381,$CH$7:$CH$100,0)+6+SUM(IF((D381=$CH$7:$CH$59)=TRUE,1,0))-1))*$R$3)))=0,0,1))</f>
        <v>#N/A</v>
      </c>
      <c r="Z381" s="65"/>
      <c r="AA381" s="65" t="str" cm="1">
        <f t="array" aca="1" ref="AA381" ca="1">IFERROR(ROUND(IF(_xlfn._xlws.SORT(TRANSPOSE(MMULT(MMULT(_xlfn.MUNIT(X381),IF(ROUND(MMULT(IF(E381=0,IF($DW$4=1,INDIRECT(_xlfn.CONCAT($CY$1,MATCH(F381,$CX$7:$CX$100,0)+6)):INDIRECT(_xlfn.CONCAT($CY$1,MATCH(F381,$CX$7:$CX$100,0)+6+SUM(IF((F381=$CX$7:$CX$59)=TRUE,1,0))-1)),INDIRECT(_xlfn.CONCAT($CQ$1,MATCH(F381,$CP$7:$CP$100,0)+6)):INDIRECT(_xlfn.CONCAT($CQ$1,MATCH(F381,$CP$7:$CP$100,0)+6+SUM(IF((F381=$CP$7:$CP$59)=TRUE,1,0))-1))),IF(OR($DW$4=2,$DW$4=3),INDIRECT(_xlfn.CONCAT($CU$1,MATCH(E381,$CT$7:$CT$100,0)+6)):INDIRECT(_xlfn.CONCAT($CU$1,MATCH(E381,$CT$7:$CT$100,0)+6+SUM(IF((E381=$CT$7:$CT$59)=TRUE,1,0))-1)),INDIRECT(_xlfn.CONCAT($CM$1,MATCH(E381,$CL$7:$CL$100,0)+6)):INDIRECT(_xlfn.CONCAT($CM$1,MATCH(E381,$CL$7:$CL$100,0)+6+SUM(IF((E381=$CL$7:$CL$59)=TRUE,1,0))-1))))*$S$3*IF(AND($DV$4=4,F381=0),1.1,1),1/TRANSPOSE(W381-INDIRECT(_xlfn.CONCAT($CI$1,MATCH(D381,$CH$7:$CH$100,0)+6)):INDIRECT(_xlfn.CONCAT($CI$1,MATCH(D381,$CH$7:$CH$100,0)+6+SUM(IF((D381=$CH$7:$CH$59)=TRUE,1,0))-1))*$R$3)),3)=1,1,0)),W381-INDIRECT(_xlfn.CONCAT($CI$1,MATCH(D381,$CH$7:$CH$100,0)+6)):INDIRECT(_xlfn.CONCAT($CI$1,MATCH(D381,$CH$7:$CH$100,0)+6+SUM(IF((D381=$CH$7:$CH$59)=TRUE,1,0))-1))*$R$3))/($S$3*$Q381),1,-1,TRUE)=0,"",_xlfn._xlws.SORT(TRANSPOSE(MMULT(MMULT(_xlfn.MUNIT(X381),IF(ROUND(MMULT(IF(E381=0,IF($DW$4=1,INDIRECT(_xlfn.CONCAT($CY$1,MATCH(F381,$CX$7:$CX$100,0)+6)):INDIRECT(_xlfn.CONCAT($CY$1,MATCH(F381,$CX$7:$CX$100,0)+6+SUM(IF((F381=$CX$7:$CX$59)=TRUE,1,0))-1)),INDIRECT(_xlfn.CONCAT($CQ$1,MATCH(F381,$CP$7:$CP$100,0)+6)):INDIRECT(_xlfn.CONCAT($CQ$1,MATCH(F381,$CP$7:$CP$100,0)+6+SUM(IF((F381=$CP$7:$CP$59)=TRUE,1,0))-1))),IF(OR($DW$4=2,$DW$4=3),INDIRECT(_xlfn.CONCAT($CU$1,MATCH(E381,$CT$7:$CT$100,0)+6)):INDIRECT(_xlfn.CONCAT($CU$1,MATCH(E381,$CT$7:$CT$100,0)+6+SUM(IF((E381=$CT$7:$CT$59)=TRUE,1,0))-1)),INDIRECT(_xlfn.CONCAT($CM$1,MATCH(E381,$CL$7:$CL$100,0)+6)):INDIRECT(_xlfn.CONCAT($CM$1,MATCH(E381,$CL$7:$CL$100,0)+6+SUM(IF((E381=$CL$7:$CL$59)=TRUE,1,0))-1))))*$S$3*IF(AND($DV$4=4,F381=0),1.1,1),1/TRANSPOSE(W381-INDIRECT(_xlfn.CONCAT($CI$1,MATCH(D381,$CH$7:$CH$100,0)+6)):INDIRECT(_xlfn.CONCAT($CI$1,MATCH(D381,$CH$7:$CH$100,0)+6+SUM(IF((D381=$CH$7:$CH$59)=TRUE,1,0))-1))*$R$3)),3)=1,1,0)),W381-INDIRECT(_xlfn.CONCAT($CI$1,MATCH(D381,$CH$7:$CH$100,0)+6)):INDIRECT(_xlfn.CONCAT($CI$1,MATCH(D381,$CH$7:$CH$100,0)+6+SUM(IF((D381=$CH$7:$CH$59)=TRUE,1,0))-1))*$R$3))/($S$3*$Q381),1,-1,TRUE)),1),"")</f>
        <v/>
      </c>
      <c r="AB381" s="65"/>
      <c r="AC381" s="65"/>
      <c r="AD381" s="65"/>
      <c r="AE381" s="65"/>
      <c r="AF381" s="65"/>
      <c r="AG381" s="65"/>
      <c r="AH381" s="65"/>
      <c r="AI381" s="6"/>
      <c r="AJ381" s="28" t="str">
        <f t="shared" ca="1" si="125"/>
        <v/>
      </c>
      <c r="AK381" s="29" t="str">
        <f t="shared" si="126"/>
        <v/>
      </c>
      <c r="AL381" s="29" t="str">
        <f t="shared" si="127"/>
        <v/>
      </c>
      <c r="AM381" s="29" t="str">
        <f t="shared" si="128"/>
        <v/>
      </c>
      <c r="AN381" s="112" t="str">
        <f t="shared" si="129"/>
        <v/>
      </c>
      <c r="AO381" s="28" t="str">
        <f t="shared" ca="1" si="116"/>
        <v/>
      </c>
      <c r="AP381" s="29" t="str">
        <f t="shared" si="117"/>
        <v/>
      </c>
      <c r="AQ381" s="29" t="str">
        <f t="shared" si="118"/>
        <v/>
      </c>
      <c r="AR381" s="29" t="str">
        <f t="shared" si="119"/>
        <v/>
      </c>
      <c r="AS381" s="30" t="str">
        <f t="shared" si="120"/>
        <v/>
      </c>
      <c r="AT381" s="6"/>
      <c r="AU381" s="20"/>
      <c r="AV381" s="20"/>
      <c r="AW381" s="44">
        <f t="shared" si="130"/>
        <v>12</v>
      </c>
      <c r="AX381" s="35" t="e">
        <f t="shared" si="131"/>
        <v>#N/A</v>
      </c>
      <c r="AY381" s="35" t="e" cm="1">
        <f t="array" ref="AY381">_xlfn.XMATCH(1,IF(IF((AU381=$DP$24:$EO$24)=TRUE,1,0)+IF((AV381=$DP$25:$EO$25)=TRUE,1,0)=2,1,0))</f>
        <v>#N/A</v>
      </c>
      <c r="AZ381" s="35" t="str" cm="1">
        <f t="array" aca="1" ref="AZ381:BD381" ca="1">AJ381:AN381</f>
        <v/>
      </c>
      <c r="BA381" s="35" t="str">
        <f ca="1"/>
        <v/>
      </c>
      <c r="BB381" s="35" t="str">
        <f ca="1"/>
        <v/>
      </c>
      <c r="BC381" s="35" t="str">
        <f ca="1"/>
        <v/>
      </c>
      <c r="BD381" s="35" t="str">
        <f ca="1"/>
        <v/>
      </c>
      <c r="BE381" s="35">
        <f t="shared" si="132"/>
        <v>0</v>
      </c>
      <c r="BF381" s="35" t="e" cm="1">
        <f t="array" ref="BF381">IF(AND(BE381=1,AX381&lt;&gt;1),VLOOKUP(E381,변환표준점수!$H$8:$O$60,_xlfn.XMATCH('표점 계산기'!$AU381,변환표준점수!$I$6:$O$6)+1,FALSE),IF(AND($E381=0,$DW$4=1),INDEX($CQ$7:$CQ$73,SUM(IF(AO381=$CY$7:$CY$59,ROW($A$1:$A$50),0))),IF(AND($E381&lt;&gt;0,$DW$4&lt;&gt;1),INDEX($CM$7:$CM$73,SUM(IF(AO381=$CU$7:$CU$59,ROW($A$1:$A$50),0))),AO381:AS381)))</f>
        <v>#N/A</v>
      </c>
      <c r="BG381" s="35"/>
      <c r="BH381" s="35"/>
      <c r="BI381" s="35"/>
      <c r="BJ381" s="35"/>
      <c r="BK381" s="35" t="e">
        <f>VLOOKUP(G381,변환표준점수!$X$8:$AM$16,_xlfn.XMATCH(AU381,변환표준점수!$Y$5:$AM$5)+IF(OR(AW381=6,AW381=7,AW381=10,AW381=11),IF(AX381=1,0,1),0)+1,FALSE)</f>
        <v>#N/A</v>
      </c>
      <c r="BL381" s="35" t="e">
        <f>VLOOKUP(H381,변환표준점수!$AO$8:$BE$16,_xlfn.XMATCH(AU381,변환표준점수!$AP$5:$BE$5)+IF(OR(AW381=3,AW381=6,AW381=8,AW381=9,AW381=10),IF(AX381=1,0,1),0)+1,FALSE)</f>
        <v>#N/A</v>
      </c>
      <c r="BM381" s="35" t="e">
        <f>IF(I381=0,VLOOKUP(K381,변환표준점수!$BU$8:$CF$62,'표점 계산기'!$AW381+1,FALSE),VLOOKUP(I381,변환표준점수!$BH$8:$BS$62,'표점 계산기'!$AW381+1,FALSE))</f>
        <v>#N/A</v>
      </c>
      <c r="BN381" s="35" t="e">
        <f>IF(J381=0,VLOOKUP(L381,변환표준점수!$BU$8:$CF$62,'표점 계산기'!$AW381+1,FALSE),VLOOKUP(J381,변환표준점수!$BH$8:$BS$62,'표점 계산기'!$AW381+1,FALSE))</f>
        <v>#N/A</v>
      </c>
      <c r="BO381" s="35" cm="1">
        <f t="array" ref="BO381">IF(M381=0,0,IF(OR(AW381=3,AW381=4),0,IF(AW381=1,INDEX($DI$7:$DI$15,SUM(IF(M381&lt;$DH$7:$DH$15=TRUE,1,0))+1),VLOOKUP(M381,변환표준점수!$BH$8:$BS$62,'표점 계산기'!AW381+1,FALSE))))</f>
        <v>0</v>
      </c>
      <c r="BP381" s="35" t="e" cm="1">
        <f t="array" ref="BP381">INDEX($DP$24:$EO$31,COLUMN(C376),$AY381)</f>
        <v>#N/A</v>
      </c>
      <c r="BQ381" s="35" t="e" cm="1">
        <f t="array" ref="BQ381">INDEX($DP$24:$EO$31,COLUMN(D376),$AY381)</f>
        <v>#N/A</v>
      </c>
      <c r="BR381" s="35" t="e" cm="1">
        <f t="array" ref="BR381">INDEX($DP$24:$EO$31,COLUMN(E376),$AY381)</f>
        <v>#N/A</v>
      </c>
      <c r="BS381" s="35" t="e" cm="1">
        <f t="array" ref="BS381">INDEX($DP$24:$EO$31,COLUMN(F376),$AY381)</f>
        <v>#N/A</v>
      </c>
      <c r="BT381" s="35" t="e" cm="1">
        <f t="array" ref="BT381">INDEX($DP$24:$EO$31,COLUMN(G376),$AY381)</f>
        <v>#N/A</v>
      </c>
      <c r="BU381" s="35" t="e" cm="1">
        <f t="array" ref="BU381">INDEX($DP$24:$EO$31,COLUMN(H376),$AY381)</f>
        <v>#N/A</v>
      </c>
      <c r="BV381" s="59" t="str" cm="1">
        <f t="array" aca="1" ref="BV381:BZ381" ca="1">IFERROR(ROUND(IF(IFERROR(BF381:BJ381/BF381:BJ381,0)=1,(IFERROR(AZ381:BD381*BP381,0)+IFERROR(BF381:BJ381*BQ381,0)+(SUM(BM381:BO381)-MIN(BM381:BO381))*BR381+BK381*BS381+BL381*BT381)*BU381+BK381*(1-BS381)+BL381*(1-BT381)+IF(AW381=1,BO381,0),""),2),"")</f>
        <v/>
      </c>
      <c r="BW381" s="48" t="str">
        <f ca="1"/>
        <v/>
      </c>
      <c r="BX381" s="48" t="str">
        <f ca="1"/>
        <v/>
      </c>
      <c r="BY381" s="48" t="str">
        <f ca="1"/>
        <v/>
      </c>
      <c r="BZ381" s="60" t="str">
        <f ca="1"/>
        <v/>
      </c>
      <c r="CA381" s="6"/>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6"/>
      <c r="DV381" s="6"/>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row>
    <row r="382" spans="1:162" x14ac:dyDescent="0.3">
      <c r="A382" s="5"/>
      <c r="B382" s="17" t="str">
        <f t="shared" si="114"/>
        <v/>
      </c>
      <c r="C382" s="23"/>
      <c r="D382" s="23"/>
      <c r="E382" s="23"/>
      <c r="F382" s="23"/>
      <c r="G382" s="23"/>
      <c r="H382" s="24"/>
      <c r="I382" s="24"/>
      <c r="J382" s="24"/>
      <c r="K382" s="24"/>
      <c r="L382" s="24"/>
      <c r="M382" s="24"/>
      <c r="N382" s="23"/>
      <c r="O382" s="24"/>
      <c r="P382" s="6"/>
      <c r="Q382" s="65">
        <f t="shared" si="115"/>
        <v>1</v>
      </c>
      <c r="R382" s="6" t="e">
        <f t="shared" si="121"/>
        <v>#N/A</v>
      </c>
      <c r="S382" s="6" t="e">
        <f t="shared" si="122"/>
        <v>#N/A</v>
      </c>
      <c r="T382" s="6" t="e">
        <f t="shared" si="123"/>
        <v>#N/A</v>
      </c>
      <c r="U382" s="6" t="e">
        <f t="shared" si="124"/>
        <v>#N/A</v>
      </c>
      <c r="V382" s="8" cm="1">
        <f t="array" ref="V382">IF(M382=0,0,IF(OR($DV$4=3,$DV$4=4),0,IF($DV$4=1,INDEX($DI$7:$DI$15,SUM(IF(M382&lt;$DH$7:$DH$15=TRUE,1,0))+1),VLOOKUP(M382,$DK$7:$DL$107,2,FALSE))))</f>
        <v>0</v>
      </c>
      <c r="W382" s="6" t="e">
        <f t="shared" si="113"/>
        <v>#N/A</v>
      </c>
      <c r="X382" s="65" cm="1">
        <f t="array" aca="1" ref="X382" ca="1">SUM(IF((IF(E382=0,INDIRECT(_xlfn.CONCAT($CQ$1,MATCH(F382,$CP$7:$CP$100,0)+6)):INDIRECT(_xlfn.CONCAT($CQ$1,MATCH(F382,$CP$7:$CP$100,0)+6+SUM(IF((F382=$CP$7:$CP$59)=TRUE,1,0))-1)),INDIRECT(_xlfn.CONCAT($CM$1,MATCH(E382,$CL$7:$CL$100,0)+6)):INDIRECT(_xlfn.CONCAT($CM$1,MATCH(E382,$CL$7:$CL$100,0)+6+SUM(IF((E382=$CL$7:$CL$59)=TRUE,1,0))-1)))*$S$3*$Q382)=0,0,1))</f>
        <v>2</v>
      </c>
      <c r="Y382" s="65" t="e" cm="1">
        <f t="array" aca="1" ref="Y382" ca="1">SUM(IF((TRANSPOSE(MMULT(MMULT(_xlfn.MUNIT(X382),IF(ROUND(MMULT(IF(E382=0,INDIRECT(_xlfn.CONCAT($CQ$1,MATCH(F382,$CP$7:$CP$100,0)+6)):INDIRECT(_xlfn.CONCAT($CQ$1,MATCH(F382,$CP$7:$CP$100,0)+6+SUM(IF((F382=$CP$7:$CP$59)=TRUE,1,0))-1)),INDIRECT(_xlfn.CONCAT($CM$1,MATCH(E382,$CL$7:$CL$100,0)+6)):INDIRECT(_xlfn.CONCAT($CM$1,MATCH(E382,$CL$7:$CL$100,0)+6+SUM(IF((E382=$CL$7:$CL$59)=TRUE,1,0))-1)))*$S$3*$Q382,1/TRANSPOSE(W382-INDIRECT(_xlfn.CONCAT($CI$1,MATCH(D382,$CH$7:$CH$100,0)+6)):INDIRECT(_xlfn.CONCAT($CI$1,MATCH(D382,$CH$7:$CH$100,0)+6+SUM(IF((D382=$CH$7:$CH$59)=TRUE,1,0))-1))*$R$3)),1)=1,1,0)),W382-INDIRECT(_xlfn.CONCAT($CI$1,MATCH(D382,$CH$7:$CH$100,0)+6)):INDIRECT(_xlfn.CONCAT($CI$1,MATCH(D382,$CH$7:$CH$100,0)+6+SUM(IF((D382=$CH$7:$CH$59)=TRUE,1,0))-1))*$R$3)))=0,0,1))</f>
        <v>#N/A</v>
      </c>
      <c r="Z382" s="65"/>
      <c r="AA382" s="65" t="str" cm="1">
        <f t="array" aca="1" ref="AA382" ca="1">IFERROR(ROUND(IF(_xlfn._xlws.SORT(TRANSPOSE(MMULT(MMULT(_xlfn.MUNIT(X382),IF(ROUND(MMULT(IF(E382=0,IF($DW$4=1,INDIRECT(_xlfn.CONCAT($CY$1,MATCH(F382,$CX$7:$CX$100,0)+6)):INDIRECT(_xlfn.CONCAT($CY$1,MATCH(F382,$CX$7:$CX$100,0)+6+SUM(IF((F382=$CX$7:$CX$59)=TRUE,1,0))-1)),INDIRECT(_xlfn.CONCAT($CQ$1,MATCH(F382,$CP$7:$CP$100,0)+6)):INDIRECT(_xlfn.CONCAT($CQ$1,MATCH(F382,$CP$7:$CP$100,0)+6+SUM(IF((F382=$CP$7:$CP$59)=TRUE,1,0))-1))),IF(OR($DW$4=2,$DW$4=3),INDIRECT(_xlfn.CONCAT($CU$1,MATCH(E382,$CT$7:$CT$100,0)+6)):INDIRECT(_xlfn.CONCAT($CU$1,MATCH(E382,$CT$7:$CT$100,0)+6+SUM(IF((E382=$CT$7:$CT$59)=TRUE,1,0))-1)),INDIRECT(_xlfn.CONCAT($CM$1,MATCH(E382,$CL$7:$CL$100,0)+6)):INDIRECT(_xlfn.CONCAT($CM$1,MATCH(E382,$CL$7:$CL$100,0)+6+SUM(IF((E382=$CL$7:$CL$59)=TRUE,1,0))-1))))*$S$3*IF(AND($DV$4=4,F382=0),1.1,1),1/TRANSPOSE(W382-INDIRECT(_xlfn.CONCAT($CI$1,MATCH(D382,$CH$7:$CH$100,0)+6)):INDIRECT(_xlfn.CONCAT($CI$1,MATCH(D382,$CH$7:$CH$100,0)+6+SUM(IF((D382=$CH$7:$CH$59)=TRUE,1,0))-1))*$R$3)),3)=1,1,0)),W382-INDIRECT(_xlfn.CONCAT($CI$1,MATCH(D382,$CH$7:$CH$100,0)+6)):INDIRECT(_xlfn.CONCAT($CI$1,MATCH(D382,$CH$7:$CH$100,0)+6+SUM(IF((D382=$CH$7:$CH$59)=TRUE,1,0))-1))*$R$3))/($S$3*$Q382),1,-1,TRUE)=0,"",_xlfn._xlws.SORT(TRANSPOSE(MMULT(MMULT(_xlfn.MUNIT(X382),IF(ROUND(MMULT(IF(E382=0,IF($DW$4=1,INDIRECT(_xlfn.CONCAT($CY$1,MATCH(F382,$CX$7:$CX$100,0)+6)):INDIRECT(_xlfn.CONCAT($CY$1,MATCH(F382,$CX$7:$CX$100,0)+6+SUM(IF((F382=$CX$7:$CX$59)=TRUE,1,0))-1)),INDIRECT(_xlfn.CONCAT($CQ$1,MATCH(F382,$CP$7:$CP$100,0)+6)):INDIRECT(_xlfn.CONCAT($CQ$1,MATCH(F382,$CP$7:$CP$100,0)+6+SUM(IF((F382=$CP$7:$CP$59)=TRUE,1,0))-1))),IF(OR($DW$4=2,$DW$4=3),INDIRECT(_xlfn.CONCAT($CU$1,MATCH(E382,$CT$7:$CT$100,0)+6)):INDIRECT(_xlfn.CONCAT($CU$1,MATCH(E382,$CT$7:$CT$100,0)+6+SUM(IF((E382=$CT$7:$CT$59)=TRUE,1,0))-1)),INDIRECT(_xlfn.CONCAT($CM$1,MATCH(E382,$CL$7:$CL$100,0)+6)):INDIRECT(_xlfn.CONCAT($CM$1,MATCH(E382,$CL$7:$CL$100,0)+6+SUM(IF((E382=$CL$7:$CL$59)=TRUE,1,0))-1))))*$S$3*IF(AND($DV$4=4,F382=0),1.1,1),1/TRANSPOSE(W382-INDIRECT(_xlfn.CONCAT($CI$1,MATCH(D382,$CH$7:$CH$100,0)+6)):INDIRECT(_xlfn.CONCAT($CI$1,MATCH(D382,$CH$7:$CH$100,0)+6+SUM(IF((D382=$CH$7:$CH$59)=TRUE,1,0))-1))*$R$3)),3)=1,1,0)),W382-INDIRECT(_xlfn.CONCAT($CI$1,MATCH(D382,$CH$7:$CH$100,0)+6)):INDIRECT(_xlfn.CONCAT($CI$1,MATCH(D382,$CH$7:$CH$100,0)+6+SUM(IF((D382=$CH$7:$CH$59)=TRUE,1,0))-1))*$R$3))/($S$3*$Q382),1,-1,TRUE)),1),"")</f>
        <v/>
      </c>
      <c r="AB382" s="65"/>
      <c r="AC382" s="65"/>
      <c r="AD382" s="65"/>
      <c r="AE382" s="65"/>
      <c r="AF382" s="65"/>
      <c r="AG382" s="65"/>
      <c r="AH382" s="65"/>
      <c r="AI382" s="6"/>
      <c r="AJ382" s="28" t="str">
        <f t="shared" ca="1" si="125"/>
        <v/>
      </c>
      <c r="AK382" s="29" t="str">
        <f t="shared" si="126"/>
        <v/>
      </c>
      <c r="AL382" s="29" t="str">
        <f t="shared" si="127"/>
        <v/>
      </c>
      <c r="AM382" s="29" t="str">
        <f t="shared" si="128"/>
        <v/>
      </c>
      <c r="AN382" s="112" t="str">
        <f t="shared" si="129"/>
        <v/>
      </c>
      <c r="AO382" s="28" t="str">
        <f t="shared" ca="1" si="116"/>
        <v/>
      </c>
      <c r="AP382" s="29" t="str">
        <f t="shared" si="117"/>
        <v/>
      </c>
      <c r="AQ382" s="29" t="str">
        <f t="shared" si="118"/>
        <v/>
      </c>
      <c r="AR382" s="29" t="str">
        <f t="shared" si="119"/>
        <v/>
      </c>
      <c r="AS382" s="30" t="str">
        <f t="shared" si="120"/>
        <v/>
      </c>
      <c r="AT382" s="6"/>
      <c r="AU382" s="20"/>
      <c r="AV382" s="20"/>
      <c r="AW382" s="44">
        <f t="shared" si="130"/>
        <v>12</v>
      </c>
      <c r="AX382" s="35" t="e">
        <f t="shared" si="131"/>
        <v>#N/A</v>
      </c>
      <c r="AY382" s="35" t="e" cm="1">
        <f t="array" ref="AY382">_xlfn.XMATCH(1,IF(IF((AU382=$DP$24:$EO$24)=TRUE,1,0)+IF((AV382=$DP$25:$EO$25)=TRUE,1,0)=2,1,0))</f>
        <v>#N/A</v>
      </c>
      <c r="AZ382" s="35" t="str" cm="1">
        <f t="array" aca="1" ref="AZ382:BD382" ca="1">AJ382:AN382</f>
        <v/>
      </c>
      <c r="BA382" s="35" t="str">
        <f ca="1"/>
        <v/>
      </c>
      <c r="BB382" s="35" t="str">
        <f ca="1"/>
        <v/>
      </c>
      <c r="BC382" s="35" t="str">
        <f ca="1"/>
        <v/>
      </c>
      <c r="BD382" s="35" t="str">
        <f ca="1"/>
        <v/>
      </c>
      <c r="BE382" s="35">
        <f t="shared" si="132"/>
        <v>0</v>
      </c>
      <c r="BF382" s="35" t="e" cm="1">
        <f t="array" ref="BF382">IF(AND(BE382=1,AX382&lt;&gt;1),VLOOKUP(E382,변환표준점수!$H$8:$O$60,_xlfn.XMATCH('표점 계산기'!$AU382,변환표준점수!$I$6:$O$6)+1,FALSE),IF(AND($E382=0,$DW$4=1),INDEX($CQ$7:$CQ$73,SUM(IF(AO382=$CY$7:$CY$59,ROW($A$1:$A$50),0))),IF(AND($E382&lt;&gt;0,$DW$4&lt;&gt;1),INDEX($CM$7:$CM$73,SUM(IF(AO382=$CU$7:$CU$59,ROW($A$1:$A$50),0))),AO382:AS382)))</f>
        <v>#N/A</v>
      </c>
      <c r="BG382" s="35"/>
      <c r="BH382" s="35"/>
      <c r="BI382" s="35"/>
      <c r="BJ382" s="35"/>
      <c r="BK382" s="35" t="e">
        <f>VLOOKUP(G382,변환표준점수!$X$8:$AM$16,_xlfn.XMATCH(AU382,변환표준점수!$Y$5:$AM$5)+IF(OR(AW382=6,AW382=7,AW382=10,AW382=11),IF(AX382=1,0,1),0)+1,FALSE)</f>
        <v>#N/A</v>
      </c>
      <c r="BL382" s="35" t="e">
        <f>VLOOKUP(H382,변환표준점수!$AO$8:$BE$16,_xlfn.XMATCH(AU382,변환표준점수!$AP$5:$BE$5)+IF(OR(AW382=3,AW382=6,AW382=8,AW382=9,AW382=10),IF(AX382=1,0,1),0)+1,FALSE)</f>
        <v>#N/A</v>
      </c>
      <c r="BM382" s="35" t="e">
        <f>IF(I382=0,VLOOKUP(K382,변환표준점수!$BU$8:$CF$62,'표점 계산기'!$AW382+1,FALSE),VLOOKUP(I382,변환표준점수!$BH$8:$BS$62,'표점 계산기'!$AW382+1,FALSE))</f>
        <v>#N/A</v>
      </c>
      <c r="BN382" s="35" t="e">
        <f>IF(J382=0,VLOOKUP(L382,변환표준점수!$BU$8:$CF$62,'표점 계산기'!$AW382+1,FALSE),VLOOKUP(J382,변환표준점수!$BH$8:$BS$62,'표점 계산기'!$AW382+1,FALSE))</f>
        <v>#N/A</v>
      </c>
      <c r="BO382" s="35" cm="1">
        <f t="array" ref="BO382">IF(M382=0,0,IF(OR(AW382=3,AW382=4),0,IF(AW382=1,INDEX($DI$7:$DI$15,SUM(IF(M382&lt;$DH$7:$DH$15=TRUE,1,0))+1),VLOOKUP(M382,변환표준점수!$BH$8:$BS$62,'표점 계산기'!AW382+1,FALSE))))</f>
        <v>0</v>
      </c>
      <c r="BP382" s="35" t="e" cm="1">
        <f t="array" ref="BP382">INDEX($DP$24:$EO$31,COLUMN(C377),$AY382)</f>
        <v>#N/A</v>
      </c>
      <c r="BQ382" s="35" t="e" cm="1">
        <f t="array" ref="BQ382">INDEX($DP$24:$EO$31,COLUMN(D377),$AY382)</f>
        <v>#N/A</v>
      </c>
      <c r="BR382" s="35" t="e" cm="1">
        <f t="array" ref="BR382">INDEX($DP$24:$EO$31,COLUMN(E377),$AY382)</f>
        <v>#N/A</v>
      </c>
      <c r="BS382" s="35" t="e" cm="1">
        <f t="array" ref="BS382">INDEX($DP$24:$EO$31,COLUMN(F377),$AY382)</f>
        <v>#N/A</v>
      </c>
      <c r="BT382" s="35" t="e" cm="1">
        <f t="array" ref="BT382">INDEX($DP$24:$EO$31,COLUMN(G377),$AY382)</f>
        <v>#N/A</v>
      </c>
      <c r="BU382" s="35" t="e" cm="1">
        <f t="array" ref="BU382">INDEX($DP$24:$EO$31,COLUMN(H377),$AY382)</f>
        <v>#N/A</v>
      </c>
      <c r="BV382" s="59" t="str" cm="1">
        <f t="array" aca="1" ref="BV382:BZ382" ca="1">IFERROR(ROUND(IF(IFERROR(BF382:BJ382/BF382:BJ382,0)=1,(IFERROR(AZ382:BD382*BP382,0)+IFERROR(BF382:BJ382*BQ382,0)+(SUM(BM382:BO382)-MIN(BM382:BO382))*BR382+BK382*BS382+BL382*BT382)*BU382+BK382*(1-BS382)+BL382*(1-BT382)+IF(AW382=1,BO382,0),""),2),"")</f>
        <v/>
      </c>
      <c r="BW382" s="48" t="str">
        <f ca="1"/>
        <v/>
      </c>
      <c r="BX382" s="48" t="str">
        <f ca="1"/>
        <v/>
      </c>
      <c r="BY382" s="48" t="str">
        <f ca="1"/>
        <v/>
      </c>
      <c r="BZ382" s="60" t="str">
        <f ca="1"/>
        <v/>
      </c>
      <c r="CA382" s="6"/>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6"/>
      <c r="DV382" s="6"/>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row>
    <row r="383" spans="1:162" x14ac:dyDescent="0.3">
      <c r="A383" s="5"/>
      <c r="B383" s="17" t="str">
        <f t="shared" si="114"/>
        <v/>
      </c>
      <c r="C383" s="23"/>
      <c r="D383" s="23"/>
      <c r="E383" s="23"/>
      <c r="F383" s="23"/>
      <c r="G383" s="23"/>
      <c r="H383" s="24"/>
      <c r="I383" s="24"/>
      <c r="J383" s="24"/>
      <c r="K383" s="24"/>
      <c r="L383" s="24"/>
      <c r="M383" s="24"/>
      <c r="N383" s="23"/>
      <c r="O383" s="24"/>
      <c r="P383" s="6"/>
      <c r="Q383" s="65">
        <f t="shared" si="115"/>
        <v>1</v>
      </c>
      <c r="R383" s="6" t="e">
        <f t="shared" si="121"/>
        <v>#N/A</v>
      </c>
      <c r="S383" s="6" t="e">
        <f t="shared" si="122"/>
        <v>#N/A</v>
      </c>
      <c r="T383" s="6" t="e">
        <f t="shared" si="123"/>
        <v>#N/A</v>
      </c>
      <c r="U383" s="6" t="e">
        <f t="shared" si="124"/>
        <v>#N/A</v>
      </c>
      <c r="V383" s="8" cm="1">
        <f t="array" ref="V383">IF(M383=0,0,IF(OR($DV$4=3,$DV$4=4),0,IF($DV$4=1,INDEX($DI$7:$DI$15,SUM(IF(M383&lt;$DH$7:$DH$15=TRUE,1,0))+1),VLOOKUP(M383,$DK$7:$DL$107,2,FALSE))))</f>
        <v>0</v>
      </c>
      <c r="W383" s="6" t="e">
        <f t="shared" si="113"/>
        <v>#N/A</v>
      </c>
      <c r="X383" s="65" cm="1">
        <f t="array" aca="1" ref="X383" ca="1">SUM(IF((IF(E383=0,INDIRECT(_xlfn.CONCAT($CQ$1,MATCH(F383,$CP$7:$CP$100,0)+6)):INDIRECT(_xlfn.CONCAT($CQ$1,MATCH(F383,$CP$7:$CP$100,0)+6+SUM(IF((F383=$CP$7:$CP$59)=TRUE,1,0))-1)),INDIRECT(_xlfn.CONCAT($CM$1,MATCH(E383,$CL$7:$CL$100,0)+6)):INDIRECT(_xlfn.CONCAT($CM$1,MATCH(E383,$CL$7:$CL$100,0)+6+SUM(IF((E383=$CL$7:$CL$59)=TRUE,1,0))-1)))*$S$3*$Q383)=0,0,1))</f>
        <v>2</v>
      </c>
      <c r="Y383" s="65" t="e" cm="1">
        <f t="array" aca="1" ref="Y383" ca="1">SUM(IF((TRANSPOSE(MMULT(MMULT(_xlfn.MUNIT(X383),IF(ROUND(MMULT(IF(E383=0,INDIRECT(_xlfn.CONCAT($CQ$1,MATCH(F383,$CP$7:$CP$100,0)+6)):INDIRECT(_xlfn.CONCAT($CQ$1,MATCH(F383,$CP$7:$CP$100,0)+6+SUM(IF((F383=$CP$7:$CP$59)=TRUE,1,0))-1)),INDIRECT(_xlfn.CONCAT($CM$1,MATCH(E383,$CL$7:$CL$100,0)+6)):INDIRECT(_xlfn.CONCAT($CM$1,MATCH(E383,$CL$7:$CL$100,0)+6+SUM(IF((E383=$CL$7:$CL$59)=TRUE,1,0))-1)))*$S$3*$Q383,1/TRANSPOSE(W383-INDIRECT(_xlfn.CONCAT($CI$1,MATCH(D383,$CH$7:$CH$100,0)+6)):INDIRECT(_xlfn.CONCAT($CI$1,MATCH(D383,$CH$7:$CH$100,0)+6+SUM(IF((D383=$CH$7:$CH$59)=TRUE,1,0))-1))*$R$3)),1)=1,1,0)),W383-INDIRECT(_xlfn.CONCAT($CI$1,MATCH(D383,$CH$7:$CH$100,0)+6)):INDIRECT(_xlfn.CONCAT($CI$1,MATCH(D383,$CH$7:$CH$100,0)+6+SUM(IF((D383=$CH$7:$CH$59)=TRUE,1,0))-1))*$R$3)))=0,0,1))</f>
        <v>#N/A</v>
      </c>
      <c r="Z383" s="65"/>
      <c r="AA383" s="65" t="str" cm="1">
        <f t="array" aca="1" ref="AA383" ca="1">IFERROR(ROUND(IF(_xlfn._xlws.SORT(TRANSPOSE(MMULT(MMULT(_xlfn.MUNIT(X383),IF(ROUND(MMULT(IF(E383=0,IF($DW$4=1,INDIRECT(_xlfn.CONCAT($CY$1,MATCH(F383,$CX$7:$CX$100,0)+6)):INDIRECT(_xlfn.CONCAT($CY$1,MATCH(F383,$CX$7:$CX$100,0)+6+SUM(IF((F383=$CX$7:$CX$59)=TRUE,1,0))-1)),INDIRECT(_xlfn.CONCAT($CQ$1,MATCH(F383,$CP$7:$CP$100,0)+6)):INDIRECT(_xlfn.CONCAT($CQ$1,MATCH(F383,$CP$7:$CP$100,0)+6+SUM(IF((F383=$CP$7:$CP$59)=TRUE,1,0))-1))),IF(OR($DW$4=2,$DW$4=3),INDIRECT(_xlfn.CONCAT($CU$1,MATCH(E383,$CT$7:$CT$100,0)+6)):INDIRECT(_xlfn.CONCAT($CU$1,MATCH(E383,$CT$7:$CT$100,0)+6+SUM(IF((E383=$CT$7:$CT$59)=TRUE,1,0))-1)),INDIRECT(_xlfn.CONCAT($CM$1,MATCH(E383,$CL$7:$CL$100,0)+6)):INDIRECT(_xlfn.CONCAT($CM$1,MATCH(E383,$CL$7:$CL$100,0)+6+SUM(IF((E383=$CL$7:$CL$59)=TRUE,1,0))-1))))*$S$3*IF(AND($DV$4=4,F383=0),1.1,1),1/TRANSPOSE(W383-INDIRECT(_xlfn.CONCAT($CI$1,MATCH(D383,$CH$7:$CH$100,0)+6)):INDIRECT(_xlfn.CONCAT($CI$1,MATCH(D383,$CH$7:$CH$100,0)+6+SUM(IF((D383=$CH$7:$CH$59)=TRUE,1,0))-1))*$R$3)),3)=1,1,0)),W383-INDIRECT(_xlfn.CONCAT($CI$1,MATCH(D383,$CH$7:$CH$100,0)+6)):INDIRECT(_xlfn.CONCAT($CI$1,MATCH(D383,$CH$7:$CH$100,0)+6+SUM(IF((D383=$CH$7:$CH$59)=TRUE,1,0))-1))*$R$3))/($S$3*$Q383),1,-1,TRUE)=0,"",_xlfn._xlws.SORT(TRANSPOSE(MMULT(MMULT(_xlfn.MUNIT(X383),IF(ROUND(MMULT(IF(E383=0,IF($DW$4=1,INDIRECT(_xlfn.CONCAT($CY$1,MATCH(F383,$CX$7:$CX$100,0)+6)):INDIRECT(_xlfn.CONCAT($CY$1,MATCH(F383,$CX$7:$CX$100,0)+6+SUM(IF((F383=$CX$7:$CX$59)=TRUE,1,0))-1)),INDIRECT(_xlfn.CONCAT($CQ$1,MATCH(F383,$CP$7:$CP$100,0)+6)):INDIRECT(_xlfn.CONCAT($CQ$1,MATCH(F383,$CP$7:$CP$100,0)+6+SUM(IF((F383=$CP$7:$CP$59)=TRUE,1,0))-1))),IF(OR($DW$4=2,$DW$4=3),INDIRECT(_xlfn.CONCAT($CU$1,MATCH(E383,$CT$7:$CT$100,0)+6)):INDIRECT(_xlfn.CONCAT($CU$1,MATCH(E383,$CT$7:$CT$100,0)+6+SUM(IF((E383=$CT$7:$CT$59)=TRUE,1,0))-1)),INDIRECT(_xlfn.CONCAT($CM$1,MATCH(E383,$CL$7:$CL$100,0)+6)):INDIRECT(_xlfn.CONCAT($CM$1,MATCH(E383,$CL$7:$CL$100,0)+6+SUM(IF((E383=$CL$7:$CL$59)=TRUE,1,0))-1))))*$S$3*IF(AND($DV$4=4,F383=0),1.1,1),1/TRANSPOSE(W383-INDIRECT(_xlfn.CONCAT($CI$1,MATCH(D383,$CH$7:$CH$100,0)+6)):INDIRECT(_xlfn.CONCAT($CI$1,MATCH(D383,$CH$7:$CH$100,0)+6+SUM(IF((D383=$CH$7:$CH$59)=TRUE,1,0))-1))*$R$3)),3)=1,1,0)),W383-INDIRECT(_xlfn.CONCAT($CI$1,MATCH(D383,$CH$7:$CH$100,0)+6)):INDIRECT(_xlfn.CONCAT($CI$1,MATCH(D383,$CH$7:$CH$100,0)+6+SUM(IF((D383=$CH$7:$CH$59)=TRUE,1,0))-1))*$R$3))/($S$3*$Q383),1,-1,TRUE)),1),"")</f>
        <v/>
      </c>
      <c r="AB383" s="65"/>
      <c r="AC383" s="65"/>
      <c r="AD383" s="65"/>
      <c r="AE383" s="65"/>
      <c r="AF383" s="65"/>
      <c r="AG383" s="65"/>
      <c r="AH383" s="65"/>
      <c r="AI383" s="6"/>
      <c r="AJ383" s="28" t="str">
        <f t="shared" ca="1" si="125"/>
        <v/>
      </c>
      <c r="AK383" s="29" t="str">
        <f t="shared" si="126"/>
        <v/>
      </c>
      <c r="AL383" s="29" t="str">
        <f t="shared" si="127"/>
        <v/>
      </c>
      <c r="AM383" s="29" t="str">
        <f t="shared" si="128"/>
        <v/>
      </c>
      <c r="AN383" s="112" t="str">
        <f t="shared" si="129"/>
        <v/>
      </c>
      <c r="AO383" s="28" t="str">
        <f t="shared" ca="1" si="116"/>
        <v/>
      </c>
      <c r="AP383" s="29" t="str">
        <f t="shared" si="117"/>
        <v/>
      </c>
      <c r="AQ383" s="29" t="str">
        <f t="shared" si="118"/>
        <v/>
      </c>
      <c r="AR383" s="29" t="str">
        <f t="shared" si="119"/>
        <v/>
      </c>
      <c r="AS383" s="30" t="str">
        <f t="shared" si="120"/>
        <v/>
      </c>
      <c r="AT383" s="6"/>
      <c r="AU383" s="20"/>
      <c r="AV383" s="20"/>
      <c r="AW383" s="44">
        <f t="shared" si="130"/>
        <v>12</v>
      </c>
      <c r="AX383" s="35" t="e">
        <f t="shared" si="131"/>
        <v>#N/A</v>
      </c>
      <c r="AY383" s="35" t="e" cm="1">
        <f t="array" ref="AY383">_xlfn.XMATCH(1,IF(IF((AU383=$DP$24:$EO$24)=TRUE,1,0)+IF((AV383=$DP$25:$EO$25)=TRUE,1,0)=2,1,0))</f>
        <v>#N/A</v>
      </c>
      <c r="AZ383" s="35" t="str" cm="1">
        <f t="array" aca="1" ref="AZ383:BD383" ca="1">AJ383:AN383</f>
        <v/>
      </c>
      <c r="BA383" s="35" t="str">
        <f ca="1"/>
        <v/>
      </c>
      <c r="BB383" s="35" t="str">
        <f ca="1"/>
        <v/>
      </c>
      <c r="BC383" s="35" t="str">
        <f ca="1"/>
        <v/>
      </c>
      <c r="BD383" s="35" t="str">
        <f ca="1"/>
        <v/>
      </c>
      <c r="BE383" s="35">
        <f t="shared" si="132"/>
        <v>0</v>
      </c>
      <c r="BF383" s="35" t="e" cm="1">
        <f t="array" ref="BF383">IF(AND(BE383=1,AX383&lt;&gt;1),VLOOKUP(E383,변환표준점수!$H$8:$O$60,_xlfn.XMATCH('표점 계산기'!$AU383,변환표준점수!$I$6:$O$6)+1,FALSE),IF(AND($E383=0,$DW$4=1),INDEX($CQ$7:$CQ$73,SUM(IF(AO383=$CY$7:$CY$59,ROW($A$1:$A$50),0))),IF(AND($E383&lt;&gt;0,$DW$4&lt;&gt;1),INDEX($CM$7:$CM$73,SUM(IF(AO383=$CU$7:$CU$59,ROW($A$1:$A$50),0))),AO383:AS383)))</f>
        <v>#N/A</v>
      </c>
      <c r="BG383" s="35"/>
      <c r="BH383" s="35"/>
      <c r="BI383" s="35"/>
      <c r="BJ383" s="35"/>
      <c r="BK383" s="35" t="e">
        <f>VLOOKUP(G383,변환표준점수!$X$8:$AM$16,_xlfn.XMATCH(AU383,변환표준점수!$Y$5:$AM$5)+IF(OR(AW383=6,AW383=7,AW383=10,AW383=11),IF(AX383=1,0,1),0)+1,FALSE)</f>
        <v>#N/A</v>
      </c>
      <c r="BL383" s="35" t="e">
        <f>VLOOKUP(H383,변환표준점수!$AO$8:$BE$16,_xlfn.XMATCH(AU383,변환표준점수!$AP$5:$BE$5)+IF(OR(AW383=3,AW383=6,AW383=8,AW383=9,AW383=10),IF(AX383=1,0,1),0)+1,FALSE)</f>
        <v>#N/A</v>
      </c>
      <c r="BM383" s="35" t="e">
        <f>IF(I383=0,VLOOKUP(K383,변환표준점수!$BU$8:$CF$62,'표점 계산기'!$AW383+1,FALSE),VLOOKUP(I383,변환표준점수!$BH$8:$BS$62,'표점 계산기'!$AW383+1,FALSE))</f>
        <v>#N/A</v>
      </c>
      <c r="BN383" s="35" t="e">
        <f>IF(J383=0,VLOOKUP(L383,변환표준점수!$BU$8:$CF$62,'표점 계산기'!$AW383+1,FALSE),VLOOKUP(J383,변환표준점수!$BH$8:$BS$62,'표점 계산기'!$AW383+1,FALSE))</f>
        <v>#N/A</v>
      </c>
      <c r="BO383" s="35" cm="1">
        <f t="array" ref="BO383">IF(M383=0,0,IF(OR(AW383=3,AW383=4),0,IF(AW383=1,INDEX($DI$7:$DI$15,SUM(IF(M383&lt;$DH$7:$DH$15=TRUE,1,0))+1),VLOOKUP(M383,변환표준점수!$BH$8:$BS$62,'표점 계산기'!AW383+1,FALSE))))</f>
        <v>0</v>
      </c>
      <c r="BP383" s="35" t="e" cm="1">
        <f t="array" ref="BP383">INDEX($DP$24:$EO$31,COLUMN(C378),$AY383)</f>
        <v>#N/A</v>
      </c>
      <c r="BQ383" s="35" t="e" cm="1">
        <f t="array" ref="BQ383">INDEX($DP$24:$EO$31,COLUMN(D378),$AY383)</f>
        <v>#N/A</v>
      </c>
      <c r="BR383" s="35" t="e" cm="1">
        <f t="array" ref="BR383">INDEX($DP$24:$EO$31,COLUMN(E378),$AY383)</f>
        <v>#N/A</v>
      </c>
      <c r="BS383" s="35" t="e" cm="1">
        <f t="array" ref="BS383">INDEX($DP$24:$EO$31,COLUMN(F378),$AY383)</f>
        <v>#N/A</v>
      </c>
      <c r="BT383" s="35" t="e" cm="1">
        <f t="array" ref="BT383">INDEX($DP$24:$EO$31,COLUMN(G378),$AY383)</f>
        <v>#N/A</v>
      </c>
      <c r="BU383" s="35" t="e" cm="1">
        <f t="array" ref="BU383">INDEX($DP$24:$EO$31,COLUMN(H378),$AY383)</f>
        <v>#N/A</v>
      </c>
      <c r="BV383" s="59" t="str" cm="1">
        <f t="array" aca="1" ref="BV383:BZ383" ca="1">IFERROR(ROUND(IF(IFERROR(BF383:BJ383/BF383:BJ383,0)=1,(IFERROR(AZ383:BD383*BP383,0)+IFERROR(BF383:BJ383*BQ383,0)+(SUM(BM383:BO383)-MIN(BM383:BO383))*BR383+BK383*BS383+BL383*BT383)*BU383+BK383*(1-BS383)+BL383*(1-BT383)+IF(AW383=1,BO383,0),""),2),"")</f>
        <v/>
      </c>
      <c r="BW383" s="48" t="str">
        <f ca="1"/>
        <v/>
      </c>
      <c r="BX383" s="48" t="str">
        <f ca="1"/>
        <v/>
      </c>
      <c r="BY383" s="48" t="str">
        <f ca="1"/>
        <v/>
      </c>
      <c r="BZ383" s="60" t="str">
        <f ca="1"/>
        <v/>
      </c>
      <c r="CA383" s="6"/>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6"/>
      <c r="DV383" s="6"/>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row>
    <row r="384" spans="1:162" x14ac:dyDescent="0.3">
      <c r="A384" s="5"/>
      <c r="B384" s="17" t="str">
        <f t="shared" si="114"/>
        <v/>
      </c>
      <c r="C384" s="23"/>
      <c r="D384" s="23"/>
      <c r="E384" s="23"/>
      <c r="F384" s="23"/>
      <c r="G384" s="23"/>
      <c r="H384" s="24"/>
      <c r="I384" s="24"/>
      <c r="J384" s="24"/>
      <c r="K384" s="24"/>
      <c r="L384" s="24"/>
      <c r="M384" s="24"/>
      <c r="N384" s="23"/>
      <c r="O384" s="24"/>
      <c r="P384" s="6"/>
      <c r="Q384" s="65">
        <f t="shared" si="115"/>
        <v>1</v>
      </c>
      <c r="R384" s="6" t="e">
        <f t="shared" si="121"/>
        <v>#N/A</v>
      </c>
      <c r="S384" s="6" t="e">
        <f t="shared" si="122"/>
        <v>#N/A</v>
      </c>
      <c r="T384" s="6" t="e">
        <f t="shared" si="123"/>
        <v>#N/A</v>
      </c>
      <c r="U384" s="6" t="e">
        <f t="shared" si="124"/>
        <v>#N/A</v>
      </c>
      <c r="V384" s="8" cm="1">
        <f t="array" ref="V384">IF(M384=0,0,IF(OR($DV$4=3,$DV$4=4),0,IF($DV$4=1,INDEX($DI$7:$DI$15,SUM(IF(M384&lt;$DH$7:$DH$15=TRUE,1,0))+1),VLOOKUP(M384,$DK$7:$DL$107,2,FALSE))))</f>
        <v>0</v>
      </c>
      <c r="W384" s="6" t="e">
        <f t="shared" si="113"/>
        <v>#N/A</v>
      </c>
      <c r="X384" s="65" cm="1">
        <f t="array" aca="1" ref="X384" ca="1">SUM(IF((IF(E384=0,INDIRECT(_xlfn.CONCAT($CQ$1,MATCH(F384,$CP$7:$CP$100,0)+6)):INDIRECT(_xlfn.CONCAT($CQ$1,MATCH(F384,$CP$7:$CP$100,0)+6+SUM(IF((F384=$CP$7:$CP$59)=TRUE,1,0))-1)),INDIRECT(_xlfn.CONCAT($CM$1,MATCH(E384,$CL$7:$CL$100,0)+6)):INDIRECT(_xlfn.CONCAT($CM$1,MATCH(E384,$CL$7:$CL$100,0)+6+SUM(IF((E384=$CL$7:$CL$59)=TRUE,1,0))-1)))*$S$3*$Q384)=0,0,1))</f>
        <v>2</v>
      </c>
      <c r="Y384" s="65" t="e" cm="1">
        <f t="array" aca="1" ref="Y384" ca="1">SUM(IF((TRANSPOSE(MMULT(MMULT(_xlfn.MUNIT(X384),IF(ROUND(MMULT(IF(E384=0,INDIRECT(_xlfn.CONCAT($CQ$1,MATCH(F384,$CP$7:$CP$100,0)+6)):INDIRECT(_xlfn.CONCAT($CQ$1,MATCH(F384,$CP$7:$CP$100,0)+6+SUM(IF((F384=$CP$7:$CP$59)=TRUE,1,0))-1)),INDIRECT(_xlfn.CONCAT($CM$1,MATCH(E384,$CL$7:$CL$100,0)+6)):INDIRECT(_xlfn.CONCAT($CM$1,MATCH(E384,$CL$7:$CL$100,0)+6+SUM(IF((E384=$CL$7:$CL$59)=TRUE,1,0))-1)))*$S$3*$Q384,1/TRANSPOSE(W384-INDIRECT(_xlfn.CONCAT($CI$1,MATCH(D384,$CH$7:$CH$100,0)+6)):INDIRECT(_xlfn.CONCAT($CI$1,MATCH(D384,$CH$7:$CH$100,0)+6+SUM(IF((D384=$CH$7:$CH$59)=TRUE,1,0))-1))*$R$3)),1)=1,1,0)),W384-INDIRECT(_xlfn.CONCAT($CI$1,MATCH(D384,$CH$7:$CH$100,0)+6)):INDIRECT(_xlfn.CONCAT($CI$1,MATCH(D384,$CH$7:$CH$100,0)+6+SUM(IF((D384=$CH$7:$CH$59)=TRUE,1,0))-1))*$R$3)))=0,0,1))</f>
        <v>#N/A</v>
      </c>
      <c r="Z384" s="65"/>
      <c r="AA384" s="65" t="str" cm="1">
        <f t="array" aca="1" ref="AA384" ca="1">IFERROR(ROUND(IF(_xlfn._xlws.SORT(TRANSPOSE(MMULT(MMULT(_xlfn.MUNIT(X384),IF(ROUND(MMULT(IF(E384=0,IF($DW$4=1,INDIRECT(_xlfn.CONCAT($CY$1,MATCH(F384,$CX$7:$CX$100,0)+6)):INDIRECT(_xlfn.CONCAT($CY$1,MATCH(F384,$CX$7:$CX$100,0)+6+SUM(IF((F384=$CX$7:$CX$59)=TRUE,1,0))-1)),INDIRECT(_xlfn.CONCAT($CQ$1,MATCH(F384,$CP$7:$CP$100,0)+6)):INDIRECT(_xlfn.CONCAT($CQ$1,MATCH(F384,$CP$7:$CP$100,0)+6+SUM(IF((F384=$CP$7:$CP$59)=TRUE,1,0))-1))),IF(OR($DW$4=2,$DW$4=3),INDIRECT(_xlfn.CONCAT($CU$1,MATCH(E384,$CT$7:$CT$100,0)+6)):INDIRECT(_xlfn.CONCAT($CU$1,MATCH(E384,$CT$7:$CT$100,0)+6+SUM(IF((E384=$CT$7:$CT$59)=TRUE,1,0))-1)),INDIRECT(_xlfn.CONCAT($CM$1,MATCH(E384,$CL$7:$CL$100,0)+6)):INDIRECT(_xlfn.CONCAT($CM$1,MATCH(E384,$CL$7:$CL$100,0)+6+SUM(IF((E384=$CL$7:$CL$59)=TRUE,1,0))-1))))*$S$3*IF(AND($DV$4=4,F384=0),1.1,1),1/TRANSPOSE(W384-INDIRECT(_xlfn.CONCAT($CI$1,MATCH(D384,$CH$7:$CH$100,0)+6)):INDIRECT(_xlfn.CONCAT($CI$1,MATCH(D384,$CH$7:$CH$100,0)+6+SUM(IF((D384=$CH$7:$CH$59)=TRUE,1,0))-1))*$R$3)),3)=1,1,0)),W384-INDIRECT(_xlfn.CONCAT($CI$1,MATCH(D384,$CH$7:$CH$100,0)+6)):INDIRECT(_xlfn.CONCAT($CI$1,MATCH(D384,$CH$7:$CH$100,0)+6+SUM(IF((D384=$CH$7:$CH$59)=TRUE,1,0))-1))*$R$3))/($S$3*$Q384),1,-1,TRUE)=0,"",_xlfn._xlws.SORT(TRANSPOSE(MMULT(MMULT(_xlfn.MUNIT(X384),IF(ROUND(MMULT(IF(E384=0,IF($DW$4=1,INDIRECT(_xlfn.CONCAT($CY$1,MATCH(F384,$CX$7:$CX$100,0)+6)):INDIRECT(_xlfn.CONCAT($CY$1,MATCH(F384,$CX$7:$CX$100,0)+6+SUM(IF((F384=$CX$7:$CX$59)=TRUE,1,0))-1)),INDIRECT(_xlfn.CONCAT($CQ$1,MATCH(F384,$CP$7:$CP$100,0)+6)):INDIRECT(_xlfn.CONCAT($CQ$1,MATCH(F384,$CP$7:$CP$100,0)+6+SUM(IF((F384=$CP$7:$CP$59)=TRUE,1,0))-1))),IF(OR($DW$4=2,$DW$4=3),INDIRECT(_xlfn.CONCAT($CU$1,MATCH(E384,$CT$7:$CT$100,0)+6)):INDIRECT(_xlfn.CONCAT($CU$1,MATCH(E384,$CT$7:$CT$100,0)+6+SUM(IF((E384=$CT$7:$CT$59)=TRUE,1,0))-1)),INDIRECT(_xlfn.CONCAT($CM$1,MATCH(E384,$CL$7:$CL$100,0)+6)):INDIRECT(_xlfn.CONCAT($CM$1,MATCH(E384,$CL$7:$CL$100,0)+6+SUM(IF((E384=$CL$7:$CL$59)=TRUE,1,0))-1))))*$S$3*IF(AND($DV$4=4,F384=0),1.1,1),1/TRANSPOSE(W384-INDIRECT(_xlfn.CONCAT($CI$1,MATCH(D384,$CH$7:$CH$100,0)+6)):INDIRECT(_xlfn.CONCAT($CI$1,MATCH(D384,$CH$7:$CH$100,0)+6+SUM(IF((D384=$CH$7:$CH$59)=TRUE,1,0))-1))*$R$3)),3)=1,1,0)),W384-INDIRECT(_xlfn.CONCAT($CI$1,MATCH(D384,$CH$7:$CH$100,0)+6)):INDIRECT(_xlfn.CONCAT($CI$1,MATCH(D384,$CH$7:$CH$100,0)+6+SUM(IF((D384=$CH$7:$CH$59)=TRUE,1,0))-1))*$R$3))/($S$3*$Q384),1,-1,TRUE)),1),"")</f>
        <v/>
      </c>
      <c r="AB384" s="65"/>
      <c r="AC384" s="65"/>
      <c r="AD384" s="65"/>
      <c r="AE384" s="65"/>
      <c r="AF384" s="65"/>
      <c r="AG384" s="65"/>
      <c r="AH384" s="65"/>
      <c r="AI384" s="6"/>
      <c r="AJ384" s="28" t="str">
        <f t="shared" ca="1" si="125"/>
        <v/>
      </c>
      <c r="AK384" s="29" t="str">
        <f t="shared" si="126"/>
        <v/>
      </c>
      <c r="AL384" s="29" t="str">
        <f t="shared" si="127"/>
        <v/>
      </c>
      <c r="AM384" s="29" t="str">
        <f t="shared" si="128"/>
        <v/>
      </c>
      <c r="AN384" s="112" t="str">
        <f t="shared" si="129"/>
        <v/>
      </c>
      <c r="AO384" s="28" t="str">
        <f t="shared" ca="1" si="116"/>
        <v/>
      </c>
      <c r="AP384" s="29" t="str">
        <f t="shared" si="117"/>
        <v/>
      </c>
      <c r="AQ384" s="29" t="str">
        <f t="shared" si="118"/>
        <v/>
      </c>
      <c r="AR384" s="29" t="str">
        <f t="shared" si="119"/>
        <v/>
      </c>
      <c r="AS384" s="30" t="str">
        <f t="shared" si="120"/>
        <v/>
      </c>
      <c r="AT384" s="6"/>
      <c r="AU384" s="20"/>
      <c r="AV384" s="20"/>
      <c r="AW384" s="44">
        <f t="shared" si="130"/>
        <v>12</v>
      </c>
      <c r="AX384" s="35" t="e">
        <f t="shared" si="131"/>
        <v>#N/A</v>
      </c>
      <c r="AY384" s="35" t="e" cm="1">
        <f t="array" ref="AY384">_xlfn.XMATCH(1,IF(IF((AU384=$DP$24:$EO$24)=TRUE,1,0)+IF((AV384=$DP$25:$EO$25)=TRUE,1,0)=2,1,0))</f>
        <v>#N/A</v>
      </c>
      <c r="AZ384" s="35" t="str" cm="1">
        <f t="array" aca="1" ref="AZ384:BD384" ca="1">AJ384:AN384</f>
        <v/>
      </c>
      <c r="BA384" s="35" t="str">
        <f ca="1"/>
        <v/>
      </c>
      <c r="BB384" s="35" t="str">
        <f ca="1"/>
        <v/>
      </c>
      <c r="BC384" s="35" t="str">
        <f ca="1"/>
        <v/>
      </c>
      <c r="BD384" s="35" t="str">
        <f ca="1"/>
        <v/>
      </c>
      <c r="BE384" s="35">
        <f t="shared" si="132"/>
        <v>0</v>
      </c>
      <c r="BF384" s="35" t="e" cm="1">
        <f t="array" ref="BF384">IF(AND(BE384=1,AX384&lt;&gt;1),VLOOKUP(E384,변환표준점수!$H$8:$O$60,_xlfn.XMATCH('표점 계산기'!$AU384,변환표준점수!$I$6:$O$6)+1,FALSE),IF(AND($E384=0,$DW$4=1),INDEX($CQ$7:$CQ$73,SUM(IF(AO384=$CY$7:$CY$59,ROW($A$1:$A$50),0))),IF(AND($E384&lt;&gt;0,$DW$4&lt;&gt;1),INDEX($CM$7:$CM$73,SUM(IF(AO384=$CU$7:$CU$59,ROW($A$1:$A$50),0))),AO384:AS384)))</f>
        <v>#N/A</v>
      </c>
      <c r="BG384" s="35"/>
      <c r="BH384" s="35"/>
      <c r="BI384" s="35"/>
      <c r="BJ384" s="35"/>
      <c r="BK384" s="35" t="e">
        <f>VLOOKUP(G384,변환표준점수!$X$8:$AM$16,_xlfn.XMATCH(AU384,변환표준점수!$Y$5:$AM$5)+IF(OR(AW384=6,AW384=7,AW384=10,AW384=11),IF(AX384=1,0,1),0)+1,FALSE)</f>
        <v>#N/A</v>
      </c>
      <c r="BL384" s="35" t="e">
        <f>VLOOKUP(H384,변환표준점수!$AO$8:$BE$16,_xlfn.XMATCH(AU384,변환표준점수!$AP$5:$BE$5)+IF(OR(AW384=3,AW384=6,AW384=8,AW384=9,AW384=10),IF(AX384=1,0,1),0)+1,FALSE)</f>
        <v>#N/A</v>
      </c>
      <c r="BM384" s="35" t="e">
        <f>IF(I384=0,VLOOKUP(K384,변환표준점수!$BU$8:$CF$62,'표점 계산기'!$AW384+1,FALSE),VLOOKUP(I384,변환표준점수!$BH$8:$BS$62,'표점 계산기'!$AW384+1,FALSE))</f>
        <v>#N/A</v>
      </c>
      <c r="BN384" s="35" t="e">
        <f>IF(J384=0,VLOOKUP(L384,변환표준점수!$BU$8:$CF$62,'표점 계산기'!$AW384+1,FALSE),VLOOKUP(J384,변환표준점수!$BH$8:$BS$62,'표점 계산기'!$AW384+1,FALSE))</f>
        <v>#N/A</v>
      </c>
      <c r="BO384" s="35" cm="1">
        <f t="array" ref="BO384">IF(M384=0,0,IF(OR(AW384=3,AW384=4),0,IF(AW384=1,INDEX($DI$7:$DI$15,SUM(IF(M384&lt;$DH$7:$DH$15=TRUE,1,0))+1),VLOOKUP(M384,변환표준점수!$BH$8:$BS$62,'표점 계산기'!AW384+1,FALSE))))</f>
        <v>0</v>
      </c>
      <c r="BP384" s="35" t="e" cm="1">
        <f t="array" ref="BP384">INDEX($DP$24:$EO$31,COLUMN(C379),$AY384)</f>
        <v>#N/A</v>
      </c>
      <c r="BQ384" s="35" t="e" cm="1">
        <f t="array" ref="BQ384">INDEX($DP$24:$EO$31,COLUMN(D379),$AY384)</f>
        <v>#N/A</v>
      </c>
      <c r="BR384" s="35" t="e" cm="1">
        <f t="array" ref="BR384">INDEX($DP$24:$EO$31,COLUMN(E379),$AY384)</f>
        <v>#N/A</v>
      </c>
      <c r="BS384" s="35" t="e" cm="1">
        <f t="array" ref="BS384">INDEX($DP$24:$EO$31,COLUMN(F379),$AY384)</f>
        <v>#N/A</v>
      </c>
      <c r="BT384" s="35" t="e" cm="1">
        <f t="array" ref="BT384">INDEX($DP$24:$EO$31,COLUMN(G379),$AY384)</f>
        <v>#N/A</v>
      </c>
      <c r="BU384" s="35" t="e" cm="1">
        <f t="array" ref="BU384">INDEX($DP$24:$EO$31,COLUMN(H379),$AY384)</f>
        <v>#N/A</v>
      </c>
      <c r="BV384" s="59" t="str" cm="1">
        <f t="array" aca="1" ref="BV384:BZ384" ca="1">IFERROR(ROUND(IF(IFERROR(BF384:BJ384/BF384:BJ384,0)=1,(IFERROR(AZ384:BD384*BP384,0)+IFERROR(BF384:BJ384*BQ384,0)+(SUM(BM384:BO384)-MIN(BM384:BO384))*BR384+BK384*BS384+BL384*BT384)*BU384+BK384*(1-BS384)+BL384*(1-BT384)+IF(AW384=1,BO384,0),""),2),"")</f>
        <v/>
      </c>
      <c r="BW384" s="48" t="str">
        <f ca="1"/>
        <v/>
      </c>
      <c r="BX384" s="48" t="str">
        <f ca="1"/>
        <v/>
      </c>
      <c r="BY384" s="48" t="str">
        <f ca="1"/>
        <v/>
      </c>
      <c r="BZ384" s="60" t="str">
        <f ca="1"/>
        <v/>
      </c>
      <c r="CA384" s="6"/>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6"/>
      <c r="DV384" s="6"/>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row>
    <row r="385" spans="1:162" x14ac:dyDescent="0.3">
      <c r="A385" s="5"/>
      <c r="B385" s="17" t="str">
        <f t="shared" si="114"/>
        <v/>
      </c>
      <c r="C385" s="23"/>
      <c r="D385" s="23"/>
      <c r="E385" s="23"/>
      <c r="F385" s="23"/>
      <c r="G385" s="23"/>
      <c r="H385" s="24"/>
      <c r="I385" s="24"/>
      <c r="J385" s="24"/>
      <c r="K385" s="24"/>
      <c r="L385" s="24"/>
      <c r="M385" s="24"/>
      <c r="N385" s="23"/>
      <c r="O385" s="24"/>
      <c r="P385" s="6"/>
      <c r="Q385" s="65">
        <f t="shared" si="115"/>
        <v>1</v>
      </c>
      <c r="R385" s="6" t="e">
        <f t="shared" si="121"/>
        <v>#N/A</v>
      </c>
      <c r="S385" s="6" t="e">
        <f t="shared" si="122"/>
        <v>#N/A</v>
      </c>
      <c r="T385" s="6" t="e">
        <f t="shared" si="123"/>
        <v>#N/A</v>
      </c>
      <c r="U385" s="6" t="e">
        <f t="shared" si="124"/>
        <v>#N/A</v>
      </c>
      <c r="V385" s="8" cm="1">
        <f t="array" ref="V385">IF(M385=0,0,IF(OR($DV$4=3,$DV$4=4),0,IF($DV$4=1,INDEX($DI$7:$DI$15,SUM(IF(M385&lt;$DH$7:$DH$15=TRUE,1,0))+1),VLOOKUP(M385,$DK$7:$DL$107,2,FALSE))))</f>
        <v>0</v>
      </c>
      <c r="W385" s="6" t="e">
        <f t="shared" si="113"/>
        <v>#N/A</v>
      </c>
      <c r="X385" s="65" cm="1">
        <f t="array" aca="1" ref="X385" ca="1">SUM(IF((IF(E385=0,INDIRECT(_xlfn.CONCAT($CQ$1,MATCH(F385,$CP$7:$CP$100,0)+6)):INDIRECT(_xlfn.CONCAT($CQ$1,MATCH(F385,$CP$7:$CP$100,0)+6+SUM(IF((F385=$CP$7:$CP$59)=TRUE,1,0))-1)),INDIRECT(_xlfn.CONCAT($CM$1,MATCH(E385,$CL$7:$CL$100,0)+6)):INDIRECT(_xlfn.CONCAT($CM$1,MATCH(E385,$CL$7:$CL$100,0)+6+SUM(IF((E385=$CL$7:$CL$59)=TRUE,1,0))-1)))*$S$3*$Q385)=0,0,1))</f>
        <v>2</v>
      </c>
      <c r="Y385" s="65" t="e" cm="1">
        <f t="array" aca="1" ref="Y385" ca="1">SUM(IF((TRANSPOSE(MMULT(MMULT(_xlfn.MUNIT(X385),IF(ROUND(MMULT(IF(E385=0,INDIRECT(_xlfn.CONCAT($CQ$1,MATCH(F385,$CP$7:$CP$100,0)+6)):INDIRECT(_xlfn.CONCAT($CQ$1,MATCH(F385,$CP$7:$CP$100,0)+6+SUM(IF((F385=$CP$7:$CP$59)=TRUE,1,0))-1)),INDIRECT(_xlfn.CONCAT($CM$1,MATCH(E385,$CL$7:$CL$100,0)+6)):INDIRECT(_xlfn.CONCAT($CM$1,MATCH(E385,$CL$7:$CL$100,0)+6+SUM(IF((E385=$CL$7:$CL$59)=TRUE,1,0))-1)))*$S$3*$Q385,1/TRANSPOSE(W385-INDIRECT(_xlfn.CONCAT($CI$1,MATCH(D385,$CH$7:$CH$100,0)+6)):INDIRECT(_xlfn.CONCAT($CI$1,MATCH(D385,$CH$7:$CH$100,0)+6+SUM(IF((D385=$CH$7:$CH$59)=TRUE,1,0))-1))*$R$3)),1)=1,1,0)),W385-INDIRECT(_xlfn.CONCAT($CI$1,MATCH(D385,$CH$7:$CH$100,0)+6)):INDIRECT(_xlfn.CONCAT($CI$1,MATCH(D385,$CH$7:$CH$100,0)+6+SUM(IF((D385=$CH$7:$CH$59)=TRUE,1,0))-1))*$R$3)))=0,0,1))</f>
        <v>#N/A</v>
      </c>
      <c r="Z385" s="65"/>
      <c r="AA385" s="65" t="str" cm="1">
        <f t="array" aca="1" ref="AA385" ca="1">IFERROR(ROUND(IF(_xlfn._xlws.SORT(TRANSPOSE(MMULT(MMULT(_xlfn.MUNIT(X385),IF(ROUND(MMULT(IF(E385=0,IF($DW$4=1,INDIRECT(_xlfn.CONCAT($CY$1,MATCH(F385,$CX$7:$CX$100,0)+6)):INDIRECT(_xlfn.CONCAT($CY$1,MATCH(F385,$CX$7:$CX$100,0)+6+SUM(IF((F385=$CX$7:$CX$59)=TRUE,1,0))-1)),INDIRECT(_xlfn.CONCAT($CQ$1,MATCH(F385,$CP$7:$CP$100,0)+6)):INDIRECT(_xlfn.CONCAT($CQ$1,MATCH(F385,$CP$7:$CP$100,0)+6+SUM(IF((F385=$CP$7:$CP$59)=TRUE,1,0))-1))),IF(OR($DW$4=2,$DW$4=3),INDIRECT(_xlfn.CONCAT($CU$1,MATCH(E385,$CT$7:$CT$100,0)+6)):INDIRECT(_xlfn.CONCAT($CU$1,MATCH(E385,$CT$7:$CT$100,0)+6+SUM(IF((E385=$CT$7:$CT$59)=TRUE,1,0))-1)),INDIRECT(_xlfn.CONCAT($CM$1,MATCH(E385,$CL$7:$CL$100,0)+6)):INDIRECT(_xlfn.CONCAT($CM$1,MATCH(E385,$CL$7:$CL$100,0)+6+SUM(IF((E385=$CL$7:$CL$59)=TRUE,1,0))-1))))*$S$3*IF(AND($DV$4=4,F385=0),1.1,1),1/TRANSPOSE(W385-INDIRECT(_xlfn.CONCAT($CI$1,MATCH(D385,$CH$7:$CH$100,0)+6)):INDIRECT(_xlfn.CONCAT($CI$1,MATCH(D385,$CH$7:$CH$100,0)+6+SUM(IF((D385=$CH$7:$CH$59)=TRUE,1,0))-1))*$R$3)),3)=1,1,0)),W385-INDIRECT(_xlfn.CONCAT($CI$1,MATCH(D385,$CH$7:$CH$100,0)+6)):INDIRECT(_xlfn.CONCAT($CI$1,MATCH(D385,$CH$7:$CH$100,0)+6+SUM(IF((D385=$CH$7:$CH$59)=TRUE,1,0))-1))*$R$3))/($S$3*$Q385),1,-1,TRUE)=0,"",_xlfn._xlws.SORT(TRANSPOSE(MMULT(MMULT(_xlfn.MUNIT(X385),IF(ROUND(MMULT(IF(E385=0,IF($DW$4=1,INDIRECT(_xlfn.CONCAT($CY$1,MATCH(F385,$CX$7:$CX$100,0)+6)):INDIRECT(_xlfn.CONCAT($CY$1,MATCH(F385,$CX$7:$CX$100,0)+6+SUM(IF((F385=$CX$7:$CX$59)=TRUE,1,0))-1)),INDIRECT(_xlfn.CONCAT($CQ$1,MATCH(F385,$CP$7:$CP$100,0)+6)):INDIRECT(_xlfn.CONCAT($CQ$1,MATCH(F385,$CP$7:$CP$100,0)+6+SUM(IF((F385=$CP$7:$CP$59)=TRUE,1,0))-1))),IF(OR($DW$4=2,$DW$4=3),INDIRECT(_xlfn.CONCAT($CU$1,MATCH(E385,$CT$7:$CT$100,0)+6)):INDIRECT(_xlfn.CONCAT($CU$1,MATCH(E385,$CT$7:$CT$100,0)+6+SUM(IF((E385=$CT$7:$CT$59)=TRUE,1,0))-1)),INDIRECT(_xlfn.CONCAT($CM$1,MATCH(E385,$CL$7:$CL$100,0)+6)):INDIRECT(_xlfn.CONCAT($CM$1,MATCH(E385,$CL$7:$CL$100,0)+6+SUM(IF((E385=$CL$7:$CL$59)=TRUE,1,0))-1))))*$S$3*IF(AND($DV$4=4,F385=0),1.1,1),1/TRANSPOSE(W385-INDIRECT(_xlfn.CONCAT($CI$1,MATCH(D385,$CH$7:$CH$100,0)+6)):INDIRECT(_xlfn.CONCAT($CI$1,MATCH(D385,$CH$7:$CH$100,0)+6+SUM(IF((D385=$CH$7:$CH$59)=TRUE,1,0))-1))*$R$3)),3)=1,1,0)),W385-INDIRECT(_xlfn.CONCAT($CI$1,MATCH(D385,$CH$7:$CH$100,0)+6)):INDIRECT(_xlfn.CONCAT($CI$1,MATCH(D385,$CH$7:$CH$100,0)+6+SUM(IF((D385=$CH$7:$CH$59)=TRUE,1,0))-1))*$R$3))/($S$3*$Q385),1,-1,TRUE)),1),"")</f>
        <v/>
      </c>
      <c r="AB385" s="65"/>
      <c r="AC385" s="65"/>
      <c r="AD385" s="65"/>
      <c r="AE385" s="65"/>
      <c r="AF385" s="65"/>
      <c r="AG385" s="65"/>
      <c r="AH385" s="65"/>
      <c r="AI385" s="6"/>
      <c r="AJ385" s="28" t="str">
        <f t="shared" ca="1" si="125"/>
        <v/>
      </c>
      <c r="AK385" s="29" t="str">
        <f t="shared" si="126"/>
        <v/>
      </c>
      <c r="AL385" s="29" t="str">
        <f t="shared" si="127"/>
        <v/>
      </c>
      <c r="AM385" s="29" t="str">
        <f t="shared" si="128"/>
        <v/>
      </c>
      <c r="AN385" s="112" t="str">
        <f t="shared" si="129"/>
        <v/>
      </c>
      <c r="AO385" s="28" t="str">
        <f t="shared" ca="1" si="116"/>
        <v/>
      </c>
      <c r="AP385" s="29" t="str">
        <f t="shared" si="117"/>
        <v/>
      </c>
      <c r="AQ385" s="29" t="str">
        <f t="shared" si="118"/>
        <v/>
      </c>
      <c r="AR385" s="29" t="str">
        <f t="shared" si="119"/>
        <v/>
      </c>
      <c r="AS385" s="30" t="str">
        <f t="shared" si="120"/>
        <v/>
      </c>
      <c r="AT385" s="6"/>
      <c r="AU385" s="20"/>
      <c r="AV385" s="20"/>
      <c r="AW385" s="44">
        <f t="shared" si="130"/>
        <v>12</v>
      </c>
      <c r="AX385" s="35" t="e">
        <f t="shared" si="131"/>
        <v>#N/A</v>
      </c>
      <c r="AY385" s="35" t="e" cm="1">
        <f t="array" ref="AY385">_xlfn.XMATCH(1,IF(IF((AU385=$DP$24:$EO$24)=TRUE,1,0)+IF((AV385=$DP$25:$EO$25)=TRUE,1,0)=2,1,0))</f>
        <v>#N/A</v>
      </c>
      <c r="AZ385" s="35" t="str" cm="1">
        <f t="array" aca="1" ref="AZ385:BD385" ca="1">AJ385:AN385</f>
        <v/>
      </c>
      <c r="BA385" s="35" t="str">
        <f ca="1"/>
        <v/>
      </c>
      <c r="BB385" s="35" t="str">
        <f ca="1"/>
        <v/>
      </c>
      <c r="BC385" s="35" t="str">
        <f ca="1"/>
        <v/>
      </c>
      <c r="BD385" s="35" t="str">
        <f ca="1"/>
        <v/>
      </c>
      <c r="BE385" s="35">
        <f t="shared" si="132"/>
        <v>0</v>
      </c>
      <c r="BF385" s="35" t="e" cm="1">
        <f t="array" ref="BF385">IF(AND(BE385=1,AX385&lt;&gt;1),VLOOKUP(E385,변환표준점수!$H$8:$O$60,_xlfn.XMATCH('표점 계산기'!$AU385,변환표준점수!$I$6:$O$6)+1,FALSE),IF(AND($E385=0,$DW$4=1),INDEX($CQ$7:$CQ$73,SUM(IF(AO385=$CY$7:$CY$59,ROW($A$1:$A$50),0))),IF(AND($E385&lt;&gt;0,$DW$4&lt;&gt;1),INDEX($CM$7:$CM$73,SUM(IF(AO385=$CU$7:$CU$59,ROW($A$1:$A$50),0))),AO385:AS385)))</f>
        <v>#N/A</v>
      </c>
      <c r="BG385" s="35"/>
      <c r="BH385" s="35"/>
      <c r="BI385" s="35"/>
      <c r="BJ385" s="35"/>
      <c r="BK385" s="35" t="e">
        <f>VLOOKUP(G385,변환표준점수!$X$8:$AM$16,_xlfn.XMATCH(AU385,변환표준점수!$Y$5:$AM$5)+IF(OR(AW385=6,AW385=7,AW385=10,AW385=11),IF(AX385=1,0,1),0)+1,FALSE)</f>
        <v>#N/A</v>
      </c>
      <c r="BL385" s="35" t="e">
        <f>VLOOKUP(H385,변환표준점수!$AO$8:$BE$16,_xlfn.XMATCH(AU385,변환표준점수!$AP$5:$BE$5)+IF(OR(AW385=3,AW385=6,AW385=8,AW385=9,AW385=10),IF(AX385=1,0,1),0)+1,FALSE)</f>
        <v>#N/A</v>
      </c>
      <c r="BM385" s="35" t="e">
        <f>IF(I385=0,VLOOKUP(K385,변환표준점수!$BU$8:$CF$62,'표점 계산기'!$AW385+1,FALSE),VLOOKUP(I385,변환표준점수!$BH$8:$BS$62,'표점 계산기'!$AW385+1,FALSE))</f>
        <v>#N/A</v>
      </c>
      <c r="BN385" s="35" t="e">
        <f>IF(J385=0,VLOOKUP(L385,변환표준점수!$BU$8:$CF$62,'표점 계산기'!$AW385+1,FALSE),VLOOKUP(J385,변환표준점수!$BH$8:$BS$62,'표점 계산기'!$AW385+1,FALSE))</f>
        <v>#N/A</v>
      </c>
      <c r="BO385" s="35" cm="1">
        <f t="array" ref="BO385">IF(M385=0,0,IF(OR(AW385=3,AW385=4),0,IF(AW385=1,INDEX($DI$7:$DI$15,SUM(IF(M385&lt;$DH$7:$DH$15=TRUE,1,0))+1),VLOOKUP(M385,변환표준점수!$BH$8:$BS$62,'표점 계산기'!AW385+1,FALSE))))</f>
        <v>0</v>
      </c>
      <c r="BP385" s="35" t="e" cm="1">
        <f t="array" ref="BP385">INDEX($DP$24:$EO$31,COLUMN(C380),$AY385)</f>
        <v>#N/A</v>
      </c>
      <c r="BQ385" s="35" t="e" cm="1">
        <f t="array" ref="BQ385">INDEX($DP$24:$EO$31,COLUMN(D380),$AY385)</f>
        <v>#N/A</v>
      </c>
      <c r="BR385" s="35" t="e" cm="1">
        <f t="array" ref="BR385">INDEX($DP$24:$EO$31,COLUMN(E380),$AY385)</f>
        <v>#N/A</v>
      </c>
      <c r="BS385" s="35" t="e" cm="1">
        <f t="array" ref="BS385">INDEX($DP$24:$EO$31,COLUMN(F380),$AY385)</f>
        <v>#N/A</v>
      </c>
      <c r="BT385" s="35" t="e" cm="1">
        <f t="array" ref="BT385">INDEX($DP$24:$EO$31,COLUMN(G380),$AY385)</f>
        <v>#N/A</v>
      </c>
      <c r="BU385" s="35" t="e" cm="1">
        <f t="array" ref="BU385">INDEX($DP$24:$EO$31,COLUMN(H380),$AY385)</f>
        <v>#N/A</v>
      </c>
      <c r="BV385" s="59" t="str" cm="1">
        <f t="array" aca="1" ref="BV385:BZ385" ca="1">IFERROR(ROUND(IF(IFERROR(BF385:BJ385/BF385:BJ385,0)=1,(IFERROR(AZ385:BD385*BP385,0)+IFERROR(BF385:BJ385*BQ385,0)+(SUM(BM385:BO385)-MIN(BM385:BO385))*BR385+BK385*BS385+BL385*BT385)*BU385+BK385*(1-BS385)+BL385*(1-BT385)+IF(AW385=1,BO385,0),""),2),"")</f>
        <v/>
      </c>
      <c r="BW385" s="48" t="str">
        <f ca="1"/>
        <v/>
      </c>
      <c r="BX385" s="48" t="str">
        <f ca="1"/>
        <v/>
      </c>
      <c r="BY385" s="48" t="str">
        <f ca="1"/>
        <v/>
      </c>
      <c r="BZ385" s="60" t="str">
        <f ca="1"/>
        <v/>
      </c>
      <c r="CA385" s="6"/>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6"/>
      <c r="DV385" s="6"/>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row>
    <row r="386" spans="1:162" x14ac:dyDescent="0.3">
      <c r="A386" s="5"/>
      <c r="B386" s="17" t="str">
        <f t="shared" si="114"/>
        <v/>
      </c>
      <c r="C386" s="23"/>
      <c r="D386" s="23"/>
      <c r="E386" s="23"/>
      <c r="F386" s="23"/>
      <c r="G386" s="23"/>
      <c r="H386" s="24"/>
      <c r="I386" s="24"/>
      <c r="J386" s="24"/>
      <c r="K386" s="24"/>
      <c r="L386" s="24"/>
      <c r="M386" s="24"/>
      <c r="N386" s="23"/>
      <c r="O386" s="24"/>
      <c r="P386" s="6"/>
      <c r="Q386" s="65">
        <f t="shared" si="115"/>
        <v>1</v>
      </c>
      <c r="R386" s="6" t="e">
        <f t="shared" si="121"/>
        <v>#N/A</v>
      </c>
      <c r="S386" s="6" t="e">
        <f t="shared" si="122"/>
        <v>#N/A</v>
      </c>
      <c r="T386" s="6" t="e">
        <f t="shared" si="123"/>
        <v>#N/A</v>
      </c>
      <c r="U386" s="6" t="e">
        <f t="shared" si="124"/>
        <v>#N/A</v>
      </c>
      <c r="V386" s="8" cm="1">
        <f t="array" ref="V386">IF(M386=0,0,IF(OR($DV$4=3,$DV$4=4),0,IF($DV$4=1,INDEX($DI$7:$DI$15,SUM(IF(M386&lt;$DH$7:$DH$15=TRUE,1,0))+1),VLOOKUP(M386,$DK$7:$DL$107,2,FALSE))))</f>
        <v>0</v>
      </c>
      <c r="W386" s="6" t="e">
        <f t="shared" si="113"/>
        <v>#N/A</v>
      </c>
      <c r="X386" s="65" cm="1">
        <f t="array" aca="1" ref="X386" ca="1">SUM(IF((IF(E386=0,INDIRECT(_xlfn.CONCAT($CQ$1,MATCH(F386,$CP$7:$CP$100,0)+6)):INDIRECT(_xlfn.CONCAT($CQ$1,MATCH(F386,$CP$7:$CP$100,0)+6+SUM(IF((F386=$CP$7:$CP$59)=TRUE,1,0))-1)),INDIRECT(_xlfn.CONCAT($CM$1,MATCH(E386,$CL$7:$CL$100,0)+6)):INDIRECT(_xlfn.CONCAT($CM$1,MATCH(E386,$CL$7:$CL$100,0)+6+SUM(IF((E386=$CL$7:$CL$59)=TRUE,1,0))-1)))*$S$3*$Q386)=0,0,1))</f>
        <v>2</v>
      </c>
      <c r="Y386" s="65" t="e" cm="1">
        <f t="array" aca="1" ref="Y386" ca="1">SUM(IF((TRANSPOSE(MMULT(MMULT(_xlfn.MUNIT(X386),IF(ROUND(MMULT(IF(E386=0,INDIRECT(_xlfn.CONCAT($CQ$1,MATCH(F386,$CP$7:$CP$100,0)+6)):INDIRECT(_xlfn.CONCAT($CQ$1,MATCH(F386,$CP$7:$CP$100,0)+6+SUM(IF((F386=$CP$7:$CP$59)=TRUE,1,0))-1)),INDIRECT(_xlfn.CONCAT($CM$1,MATCH(E386,$CL$7:$CL$100,0)+6)):INDIRECT(_xlfn.CONCAT($CM$1,MATCH(E386,$CL$7:$CL$100,0)+6+SUM(IF((E386=$CL$7:$CL$59)=TRUE,1,0))-1)))*$S$3*$Q386,1/TRANSPOSE(W386-INDIRECT(_xlfn.CONCAT($CI$1,MATCH(D386,$CH$7:$CH$100,0)+6)):INDIRECT(_xlfn.CONCAT($CI$1,MATCH(D386,$CH$7:$CH$100,0)+6+SUM(IF((D386=$CH$7:$CH$59)=TRUE,1,0))-1))*$R$3)),1)=1,1,0)),W386-INDIRECT(_xlfn.CONCAT($CI$1,MATCH(D386,$CH$7:$CH$100,0)+6)):INDIRECT(_xlfn.CONCAT($CI$1,MATCH(D386,$CH$7:$CH$100,0)+6+SUM(IF((D386=$CH$7:$CH$59)=TRUE,1,0))-1))*$R$3)))=0,0,1))</f>
        <v>#N/A</v>
      </c>
      <c r="Z386" s="65"/>
      <c r="AA386" s="65" t="str" cm="1">
        <f t="array" aca="1" ref="AA386" ca="1">IFERROR(ROUND(IF(_xlfn._xlws.SORT(TRANSPOSE(MMULT(MMULT(_xlfn.MUNIT(X386),IF(ROUND(MMULT(IF(E386=0,IF($DW$4=1,INDIRECT(_xlfn.CONCAT($CY$1,MATCH(F386,$CX$7:$CX$100,0)+6)):INDIRECT(_xlfn.CONCAT($CY$1,MATCH(F386,$CX$7:$CX$100,0)+6+SUM(IF((F386=$CX$7:$CX$59)=TRUE,1,0))-1)),INDIRECT(_xlfn.CONCAT($CQ$1,MATCH(F386,$CP$7:$CP$100,0)+6)):INDIRECT(_xlfn.CONCAT($CQ$1,MATCH(F386,$CP$7:$CP$100,0)+6+SUM(IF((F386=$CP$7:$CP$59)=TRUE,1,0))-1))),IF(OR($DW$4=2,$DW$4=3),INDIRECT(_xlfn.CONCAT($CU$1,MATCH(E386,$CT$7:$CT$100,0)+6)):INDIRECT(_xlfn.CONCAT($CU$1,MATCH(E386,$CT$7:$CT$100,0)+6+SUM(IF((E386=$CT$7:$CT$59)=TRUE,1,0))-1)),INDIRECT(_xlfn.CONCAT($CM$1,MATCH(E386,$CL$7:$CL$100,0)+6)):INDIRECT(_xlfn.CONCAT($CM$1,MATCH(E386,$CL$7:$CL$100,0)+6+SUM(IF((E386=$CL$7:$CL$59)=TRUE,1,0))-1))))*$S$3*IF(AND($DV$4=4,F386=0),1.1,1),1/TRANSPOSE(W386-INDIRECT(_xlfn.CONCAT($CI$1,MATCH(D386,$CH$7:$CH$100,0)+6)):INDIRECT(_xlfn.CONCAT($CI$1,MATCH(D386,$CH$7:$CH$100,0)+6+SUM(IF((D386=$CH$7:$CH$59)=TRUE,1,0))-1))*$R$3)),3)=1,1,0)),W386-INDIRECT(_xlfn.CONCAT($CI$1,MATCH(D386,$CH$7:$CH$100,0)+6)):INDIRECT(_xlfn.CONCAT($CI$1,MATCH(D386,$CH$7:$CH$100,0)+6+SUM(IF((D386=$CH$7:$CH$59)=TRUE,1,0))-1))*$R$3))/($S$3*$Q386),1,-1,TRUE)=0,"",_xlfn._xlws.SORT(TRANSPOSE(MMULT(MMULT(_xlfn.MUNIT(X386),IF(ROUND(MMULT(IF(E386=0,IF($DW$4=1,INDIRECT(_xlfn.CONCAT($CY$1,MATCH(F386,$CX$7:$CX$100,0)+6)):INDIRECT(_xlfn.CONCAT($CY$1,MATCH(F386,$CX$7:$CX$100,0)+6+SUM(IF((F386=$CX$7:$CX$59)=TRUE,1,0))-1)),INDIRECT(_xlfn.CONCAT($CQ$1,MATCH(F386,$CP$7:$CP$100,0)+6)):INDIRECT(_xlfn.CONCAT($CQ$1,MATCH(F386,$CP$7:$CP$100,0)+6+SUM(IF((F386=$CP$7:$CP$59)=TRUE,1,0))-1))),IF(OR($DW$4=2,$DW$4=3),INDIRECT(_xlfn.CONCAT($CU$1,MATCH(E386,$CT$7:$CT$100,0)+6)):INDIRECT(_xlfn.CONCAT($CU$1,MATCH(E386,$CT$7:$CT$100,0)+6+SUM(IF((E386=$CT$7:$CT$59)=TRUE,1,0))-1)),INDIRECT(_xlfn.CONCAT($CM$1,MATCH(E386,$CL$7:$CL$100,0)+6)):INDIRECT(_xlfn.CONCAT($CM$1,MATCH(E386,$CL$7:$CL$100,0)+6+SUM(IF((E386=$CL$7:$CL$59)=TRUE,1,0))-1))))*$S$3*IF(AND($DV$4=4,F386=0),1.1,1),1/TRANSPOSE(W386-INDIRECT(_xlfn.CONCAT($CI$1,MATCH(D386,$CH$7:$CH$100,0)+6)):INDIRECT(_xlfn.CONCAT($CI$1,MATCH(D386,$CH$7:$CH$100,0)+6+SUM(IF((D386=$CH$7:$CH$59)=TRUE,1,0))-1))*$R$3)),3)=1,1,0)),W386-INDIRECT(_xlfn.CONCAT($CI$1,MATCH(D386,$CH$7:$CH$100,0)+6)):INDIRECT(_xlfn.CONCAT($CI$1,MATCH(D386,$CH$7:$CH$100,0)+6+SUM(IF((D386=$CH$7:$CH$59)=TRUE,1,0))-1))*$R$3))/($S$3*$Q386),1,-1,TRUE)),1),"")</f>
        <v/>
      </c>
      <c r="AB386" s="65"/>
      <c r="AC386" s="65"/>
      <c r="AD386" s="65"/>
      <c r="AE386" s="65"/>
      <c r="AF386" s="65"/>
      <c r="AG386" s="65"/>
      <c r="AH386" s="65"/>
      <c r="AI386" s="6"/>
      <c r="AJ386" s="28" t="str">
        <f t="shared" ca="1" si="125"/>
        <v/>
      </c>
      <c r="AK386" s="29" t="str">
        <f t="shared" si="126"/>
        <v/>
      </c>
      <c r="AL386" s="29" t="str">
        <f t="shared" si="127"/>
        <v/>
      </c>
      <c r="AM386" s="29" t="str">
        <f t="shared" si="128"/>
        <v/>
      </c>
      <c r="AN386" s="112" t="str">
        <f t="shared" si="129"/>
        <v/>
      </c>
      <c r="AO386" s="28" t="str">
        <f t="shared" ca="1" si="116"/>
        <v/>
      </c>
      <c r="AP386" s="29" t="str">
        <f t="shared" si="117"/>
        <v/>
      </c>
      <c r="AQ386" s="29" t="str">
        <f t="shared" si="118"/>
        <v/>
      </c>
      <c r="AR386" s="29" t="str">
        <f t="shared" si="119"/>
        <v/>
      </c>
      <c r="AS386" s="30" t="str">
        <f t="shared" si="120"/>
        <v/>
      </c>
      <c r="AT386" s="6"/>
      <c r="AU386" s="20"/>
      <c r="AV386" s="20"/>
      <c r="AW386" s="44">
        <f t="shared" si="130"/>
        <v>12</v>
      </c>
      <c r="AX386" s="35" t="e">
        <f t="shared" si="131"/>
        <v>#N/A</v>
      </c>
      <c r="AY386" s="35" t="e" cm="1">
        <f t="array" ref="AY386">_xlfn.XMATCH(1,IF(IF((AU386=$DP$24:$EO$24)=TRUE,1,0)+IF((AV386=$DP$25:$EO$25)=TRUE,1,0)=2,1,0))</f>
        <v>#N/A</v>
      </c>
      <c r="AZ386" s="35" t="str" cm="1">
        <f t="array" aca="1" ref="AZ386:BD386" ca="1">AJ386:AN386</f>
        <v/>
      </c>
      <c r="BA386" s="35" t="str">
        <f ca="1"/>
        <v/>
      </c>
      <c r="BB386" s="35" t="str">
        <f ca="1"/>
        <v/>
      </c>
      <c r="BC386" s="35" t="str">
        <f ca="1"/>
        <v/>
      </c>
      <c r="BD386" s="35" t="str">
        <f ca="1"/>
        <v/>
      </c>
      <c r="BE386" s="35">
        <f t="shared" si="132"/>
        <v>0</v>
      </c>
      <c r="BF386" s="35" t="e" cm="1">
        <f t="array" ref="BF386">IF(AND(BE386=1,AX386&lt;&gt;1),VLOOKUP(E386,변환표준점수!$H$8:$O$60,_xlfn.XMATCH('표점 계산기'!$AU386,변환표준점수!$I$6:$O$6)+1,FALSE),IF(AND($E386=0,$DW$4=1),INDEX($CQ$7:$CQ$73,SUM(IF(AO386=$CY$7:$CY$59,ROW($A$1:$A$50),0))),IF(AND($E386&lt;&gt;0,$DW$4&lt;&gt;1),INDEX($CM$7:$CM$73,SUM(IF(AO386=$CU$7:$CU$59,ROW($A$1:$A$50),0))),AO386:AS386)))</f>
        <v>#N/A</v>
      </c>
      <c r="BG386" s="35"/>
      <c r="BH386" s="35"/>
      <c r="BI386" s="35"/>
      <c r="BJ386" s="35"/>
      <c r="BK386" s="35" t="e">
        <f>VLOOKUP(G386,변환표준점수!$X$8:$AM$16,_xlfn.XMATCH(AU386,변환표준점수!$Y$5:$AM$5)+IF(OR(AW386=6,AW386=7,AW386=10,AW386=11),IF(AX386=1,0,1),0)+1,FALSE)</f>
        <v>#N/A</v>
      </c>
      <c r="BL386" s="35" t="e">
        <f>VLOOKUP(H386,변환표준점수!$AO$8:$BE$16,_xlfn.XMATCH(AU386,변환표준점수!$AP$5:$BE$5)+IF(OR(AW386=3,AW386=6,AW386=8,AW386=9,AW386=10),IF(AX386=1,0,1),0)+1,FALSE)</f>
        <v>#N/A</v>
      </c>
      <c r="BM386" s="35" t="e">
        <f>IF(I386=0,VLOOKUP(K386,변환표준점수!$BU$8:$CF$62,'표점 계산기'!$AW386+1,FALSE),VLOOKUP(I386,변환표준점수!$BH$8:$BS$62,'표점 계산기'!$AW386+1,FALSE))</f>
        <v>#N/A</v>
      </c>
      <c r="BN386" s="35" t="e">
        <f>IF(J386=0,VLOOKUP(L386,변환표준점수!$BU$8:$CF$62,'표점 계산기'!$AW386+1,FALSE),VLOOKUP(J386,변환표준점수!$BH$8:$BS$62,'표점 계산기'!$AW386+1,FALSE))</f>
        <v>#N/A</v>
      </c>
      <c r="BO386" s="35" cm="1">
        <f t="array" ref="BO386">IF(M386=0,0,IF(OR(AW386=3,AW386=4),0,IF(AW386=1,INDEX($DI$7:$DI$15,SUM(IF(M386&lt;$DH$7:$DH$15=TRUE,1,0))+1),VLOOKUP(M386,변환표준점수!$BH$8:$BS$62,'표점 계산기'!AW386+1,FALSE))))</f>
        <v>0</v>
      </c>
      <c r="BP386" s="35" t="e" cm="1">
        <f t="array" ref="BP386">INDEX($DP$24:$EO$31,COLUMN(C381),$AY386)</f>
        <v>#N/A</v>
      </c>
      <c r="BQ386" s="35" t="e" cm="1">
        <f t="array" ref="BQ386">INDEX($DP$24:$EO$31,COLUMN(D381),$AY386)</f>
        <v>#N/A</v>
      </c>
      <c r="BR386" s="35" t="e" cm="1">
        <f t="array" ref="BR386">INDEX($DP$24:$EO$31,COLUMN(E381),$AY386)</f>
        <v>#N/A</v>
      </c>
      <c r="BS386" s="35" t="e" cm="1">
        <f t="array" ref="BS386">INDEX($DP$24:$EO$31,COLUMN(F381),$AY386)</f>
        <v>#N/A</v>
      </c>
      <c r="BT386" s="35" t="e" cm="1">
        <f t="array" ref="BT386">INDEX($DP$24:$EO$31,COLUMN(G381),$AY386)</f>
        <v>#N/A</v>
      </c>
      <c r="BU386" s="35" t="e" cm="1">
        <f t="array" ref="BU386">INDEX($DP$24:$EO$31,COLUMN(H381),$AY386)</f>
        <v>#N/A</v>
      </c>
      <c r="BV386" s="59" t="str" cm="1">
        <f t="array" aca="1" ref="BV386:BZ386" ca="1">IFERROR(ROUND(IF(IFERROR(BF386:BJ386/BF386:BJ386,0)=1,(IFERROR(AZ386:BD386*BP386,0)+IFERROR(BF386:BJ386*BQ386,0)+(SUM(BM386:BO386)-MIN(BM386:BO386))*BR386+BK386*BS386+BL386*BT386)*BU386+BK386*(1-BS386)+BL386*(1-BT386)+IF(AW386=1,BO386,0),""),2),"")</f>
        <v/>
      </c>
      <c r="BW386" s="48" t="str">
        <f ca="1"/>
        <v/>
      </c>
      <c r="BX386" s="48" t="str">
        <f ca="1"/>
        <v/>
      </c>
      <c r="BY386" s="48" t="str">
        <f ca="1"/>
        <v/>
      </c>
      <c r="BZ386" s="60" t="str">
        <f ca="1"/>
        <v/>
      </c>
      <c r="CA386" s="6"/>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6"/>
      <c r="DV386" s="6"/>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row>
    <row r="387" spans="1:162" x14ac:dyDescent="0.3">
      <c r="A387" s="5"/>
      <c r="B387" s="17" t="str">
        <f t="shared" si="114"/>
        <v/>
      </c>
      <c r="C387" s="23"/>
      <c r="D387" s="23"/>
      <c r="E387" s="23"/>
      <c r="F387" s="23"/>
      <c r="G387" s="23"/>
      <c r="H387" s="24"/>
      <c r="I387" s="24"/>
      <c r="J387" s="24"/>
      <c r="K387" s="24"/>
      <c r="L387" s="24"/>
      <c r="M387" s="24"/>
      <c r="N387" s="23"/>
      <c r="O387" s="24"/>
      <c r="P387" s="6"/>
      <c r="Q387" s="65">
        <f t="shared" si="115"/>
        <v>1</v>
      </c>
      <c r="R387" s="6" t="e">
        <f t="shared" si="121"/>
        <v>#N/A</v>
      </c>
      <c r="S387" s="6" t="e">
        <f t="shared" si="122"/>
        <v>#N/A</v>
      </c>
      <c r="T387" s="6" t="e">
        <f t="shared" si="123"/>
        <v>#N/A</v>
      </c>
      <c r="U387" s="6" t="e">
        <f t="shared" si="124"/>
        <v>#N/A</v>
      </c>
      <c r="V387" s="8" cm="1">
        <f t="array" ref="V387">IF(M387=0,0,IF(OR($DV$4=3,$DV$4=4),0,IF($DV$4=1,INDEX($DI$7:$DI$15,SUM(IF(M387&lt;$DH$7:$DH$15=TRUE,1,0))+1),VLOOKUP(M387,$DK$7:$DL$107,2,FALSE))))</f>
        <v>0</v>
      </c>
      <c r="W387" s="6" t="e">
        <f t="shared" si="113"/>
        <v>#N/A</v>
      </c>
      <c r="X387" s="65" cm="1">
        <f t="array" aca="1" ref="X387" ca="1">SUM(IF((IF(E387=0,INDIRECT(_xlfn.CONCAT($CQ$1,MATCH(F387,$CP$7:$CP$100,0)+6)):INDIRECT(_xlfn.CONCAT($CQ$1,MATCH(F387,$CP$7:$CP$100,0)+6+SUM(IF((F387=$CP$7:$CP$59)=TRUE,1,0))-1)),INDIRECT(_xlfn.CONCAT($CM$1,MATCH(E387,$CL$7:$CL$100,0)+6)):INDIRECT(_xlfn.CONCAT($CM$1,MATCH(E387,$CL$7:$CL$100,0)+6+SUM(IF((E387=$CL$7:$CL$59)=TRUE,1,0))-1)))*$S$3*$Q387)=0,0,1))</f>
        <v>2</v>
      </c>
      <c r="Y387" s="65" t="e" cm="1">
        <f t="array" aca="1" ref="Y387" ca="1">SUM(IF((TRANSPOSE(MMULT(MMULT(_xlfn.MUNIT(X387),IF(ROUND(MMULT(IF(E387=0,INDIRECT(_xlfn.CONCAT($CQ$1,MATCH(F387,$CP$7:$CP$100,0)+6)):INDIRECT(_xlfn.CONCAT($CQ$1,MATCH(F387,$CP$7:$CP$100,0)+6+SUM(IF((F387=$CP$7:$CP$59)=TRUE,1,0))-1)),INDIRECT(_xlfn.CONCAT($CM$1,MATCH(E387,$CL$7:$CL$100,0)+6)):INDIRECT(_xlfn.CONCAT($CM$1,MATCH(E387,$CL$7:$CL$100,0)+6+SUM(IF((E387=$CL$7:$CL$59)=TRUE,1,0))-1)))*$S$3*$Q387,1/TRANSPOSE(W387-INDIRECT(_xlfn.CONCAT($CI$1,MATCH(D387,$CH$7:$CH$100,0)+6)):INDIRECT(_xlfn.CONCAT($CI$1,MATCH(D387,$CH$7:$CH$100,0)+6+SUM(IF((D387=$CH$7:$CH$59)=TRUE,1,0))-1))*$R$3)),1)=1,1,0)),W387-INDIRECT(_xlfn.CONCAT($CI$1,MATCH(D387,$CH$7:$CH$100,0)+6)):INDIRECT(_xlfn.CONCAT($CI$1,MATCH(D387,$CH$7:$CH$100,0)+6+SUM(IF((D387=$CH$7:$CH$59)=TRUE,1,0))-1))*$R$3)))=0,0,1))</f>
        <v>#N/A</v>
      </c>
      <c r="Z387" s="65"/>
      <c r="AA387" s="65" t="str" cm="1">
        <f t="array" aca="1" ref="AA387" ca="1">IFERROR(ROUND(IF(_xlfn._xlws.SORT(TRANSPOSE(MMULT(MMULT(_xlfn.MUNIT(X387),IF(ROUND(MMULT(IF(E387=0,IF($DW$4=1,INDIRECT(_xlfn.CONCAT($CY$1,MATCH(F387,$CX$7:$CX$100,0)+6)):INDIRECT(_xlfn.CONCAT($CY$1,MATCH(F387,$CX$7:$CX$100,0)+6+SUM(IF((F387=$CX$7:$CX$59)=TRUE,1,0))-1)),INDIRECT(_xlfn.CONCAT($CQ$1,MATCH(F387,$CP$7:$CP$100,0)+6)):INDIRECT(_xlfn.CONCAT($CQ$1,MATCH(F387,$CP$7:$CP$100,0)+6+SUM(IF((F387=$CP$7:$CP$59)=TRUE,1,0))-1))),IF(OR($DW$4=2,$DW$4=3),INDIRECT(_xlfn.CONCAT($CU$1,MATCH(E387,$CT$7:$CT$100,0)+6)):INDIRECT(_xlfn.CONCAT($CU$1,MATCH(E387,$CT$7:$CT$100,0)+6+SUM(IF((E387=$CT$7:$CT$59)=TRUE,1,0))-1)),INDIRECT(_xlfn.CONCAT($CM$1,MATCH(E387,$CL$7:$CL$100,0)+6)):INDIRECT(_xlfn.CONCAT($CM$1,MATCH(E387,$CL$7:$CL$100,0)+6+SUM(IF((E387=$CL$7:$CL$59)=TRUE,1,0))-1))))*$S$3*IF(AND($DV$4=4,F387=0),1.1,1),1/TRANSPOSE(W387-INDIRECT(_xlfn.CONCAT($CI$1,MATCH(D387,$CH$7:$CH$100,0)+6)):INDIRECT(_xlfn.CONCAT($CI$1,MATCH(D387,$CH$7:$CH$100,0)+6+SUM(IF((D387=$CH$7:$CH$59)=TRUE,1,0))-1))*$R$3)),3)=1,1,0)),W387-INDIRECT(_xlfn.CONCAT($CI$1,MATCH(D387,$CH$7:$CH$100,0)+6)):INDIRECT(_xlfn.CONCAT($CI$1,MATCH(D387,$CH$7:$CH$100,0)+6+SUM(IF((D387=$CH$7:$CH$59)=TRUE,1,0))-1))*$R$3))/($S$3*$Q387),1,-1,TRUE)=0,"",_xlfn._xlws.SORT(TRANSPOSE(MMULT(MMULT(_xlfn.MUNIT(X387),IF(ROUND(MMULT(IF(E387=0,IF($DW$4=1,INDIRECT(_xlfn.CONCAT($CY$1,MATCH(F387,$CX$7:$CX$100,0)+6)):INDIRECT(_xlfn.CONCAT($CY$1,MATCH(F387,$CX$7:$CX$100,0)+6+SUM(IF((F387=$CX$7:$CX$59)=TRUE,1,0))-1)),INDIRECT(_xlfn.CONCAT($CQ$1,MATCH(F387,$CP$7:$CP$100,0)+6)):INDIRECT(_xlfn.CONCAT($CQ$1,MATCH(F387,$CP$7:$CP$100,0)+6+SUM(IF((F387=$CP$7:$CP$59)=TRUE,1,0))-1))),IF(OR($DW$4=2,$DW$4=3),INDIRECT(_xlfn.CONCAT($CU$1,MATCH(E387,$CT$7:$CT$100,0)+6)):INDIRECT(_xlfn.CONCAT($CU$1,MATCH(E387,$CT$7:$CT$100,0)+6+SUM(IF((E387=$CT$7:$CT$59)=TRUE,1,0))-1)),INDIRECT(_xlfn.CONCAT($CM$1,MATCH(E387,$CL$7:$CL$100,0)+6)):INDIRECT(_xlfn.CONCAT($CM$1,MATCH(E387,$CL$7:$CL$100,0)+6+SUM(IF((E387=$CL$7:$CL$59)=TRUE,1,0))-1))))*$S$3*IF(AND($DV$4=4,F387=0),1.1,1),1/TRANSPOSE(W387-INDIRECT(_xlfn.CONCAT($CI$1,MATCH(D387,$CH$7:$CH$100,0)+6)):INDIRECT(_xlfn.CONCAT($CI$1,MATCH(D387,$CH$7:$CH$100,0)+6+SUM(IF((D387=$CH$7:$CH$59)=TRUE,1,0))-1))*$R$3)),3)=1,1,0)),W387-INDIRECT(_xlfn.CONCAT($CI$1,MATCH(D387,$CH$7:$CH$100,0)+6)):INDIRECT(_xlfn.CONCAT($CI$1,MATCH(D387,$CH$7:$CH$100,0)+6+SUM(IF((D387=$CH$7:$CH$59)=TRUE,1,0))-1))*$R$3))/($S$3*$Q387),1,-1,TRUE)),1),"")</f>
        <v/>
      </c>
      <c r="AB387" s="65"/>
      <c r="AC387" s="65"/>
      <c r="AD387" s="65"/>
      <c r="AE387" s="65"/>
      <c r="AF387" s="65"/>
      <c r="AG387" s="65"/>
      <c r="AH387" s="65"/>
      <c r="AI387" s="6"/>
      <c r="AJ387" s="28" t="str">
        <f t="shared" ca="1" si="125"/>
        <v/>
      </c>
      <c r="AK387" s="29" t="str">
        <f t="shared" si="126"/>
        <v/>
      </c>
      <c r="AL387" s="29" t="str">
        <f t="shared" si="127"/>
        <v/>
      </c>
      <c r="AM387" s="29" t="str">
        <f t="shared" si="128"/>
        <v/>
      </c>
      <c r="AN387" s="112" t="str">
        <f t="shared" si="129"/>
        <v/>
      </c>
      <c r="AO387" s="28" t="str">
        <f t="shared" ca="1" si="116"/>
        <v/>
      </c>
      <c r="AP387" s="29" t="str">
        <f t="shared" si="117"/>
        <v/>
      </c>
      <c r="AQ387" s="29" t="str">
        <f t="shared" si="118"/>
        <v/>
      </c>
      <c r="AR387" s="29" t="str">
        <f t="shared" si="119"/>
        <v/>
      </c>
      <c r="AS387" s="30" t="str">
        <f t="shared" si="120"/>
        <v/>
      </c>
      <c r="AT387" s="6"/>
      <c r="AU387" s="20"/>
      <c r="AV387" s="20"/>
      <c r="AW387" s="44">
        <f t="shared" si="130"/>
        <v>12</v>
      </c>
      <c r="AX387" s="35" t="e">
        <f t="shared" si="131"/>
        <v>#N/A</v>
      </c>
      <c r="AY387" s="35" t="e" cm="1">
        <f t="array" ref="AY387">_xlfn.XMATCH(1,IF(IF((AU387=$DP$24:$EO$24)=TRUE,1,0)+IF((AV387=$DP$25:$EO$25)=TRUE,1,0)=2,1,0))</f>
        <v>#N/A</v>
      </c>
      <c r="AZ387" s="35" t="str" cm="1">
        <f t="array" aca="1" ref="AZ387:BD387" ca="1">AJ387:AN387</f>
        <v/>
      </c>
      <c r="BA387" s="35" t="str">
        <f ca="1"/>
        <v/>
      </c>
      <c r="BB387" s="35" t="str">
        <f ca="1"/>
        <v/>
      </c>
      <c r="BC387" s="35" t="str">
        <f ca="1"/>
        <v/>
      </c>
      <c r="BD387" s="35" t="str">
        <f ca="1"/>
        <v/>
      </c>
      <c r="BE387" s="35">
        <f t="shared" si="132"/>
        <v>0</v>
      </c>
      <c r="BF387" s="35" t="e" cm="1">
        <f t="array" ref="BF387">IF(AND(BE387=1,AX387&lt;&gt;1),VLOOKUP(E387,변환표준점수!$H$8:$O$60,_xlfn.XMATCH('표점 계산기'!$AU387,변환표준점수!$I$6:$O$6)+1,FALSE),IF(AND($E387=0,$DW$4=1),INDEX($CQ$7:$CQ$73,SUM(IF(AO387=$CY$7:$CY$59,ROW($A$1:$A$50),0))),IF(AND($E387&lt;&gt;0,$DW$4&lt;&gt;1),INDEX($CM$7:$CM$73,SUM(IF(AO387=$CU$7:$CU$59,ROW($A$1:$A$50),0))),AO387:AS387)))</f>
        <v>#N/A</v>
      </c>
      <c r="BG387" s="35"/>
      <c r="BH387" s="35"/>
      <c r="BI387" s="35"/>
      <c r="BJ387" s="35"/>
      <c r="BK387" s="35" t="e">
        <f>VLOOKUP(G387,변환표준점수!$X$8:$AM$16,_xlfn.XMATCH(AU387,변환표준점수!$Y$5:$AM$5)+IF(OR(AW387=6,AW387=7,AW387=10,AW387=11),IF(AX387=1,0,1),0)+1,FALSE)</f>
        <v>#N/A</v>
      </c>
      <c r="BL387" s="35" t="e">
        <f>VLOOKUP(H387,변환표준점수!$AO$8:$BE$16,_xlfn.XMATCH(AU387,변환표준점수!$AP$5:$BE$5)+IF(OR(AW387=3,AW387=6,AW387=8,AW387=9,AW387=10),IF(AX387=1,0,1),0)+1,FALSE)</f>
        <v>#N/A</v>
      </c>
      <c r="BM387" s="35" t="e">
        <f>IF(I387=0,VLOOKUP(K387,변환표준점수!$BU$8:$CF$62,'표점 계산기'!$AW387+1,FALSE),VLOOKUP(I387,변환표준점수!$BH$8:$BS$62,'표점 계산기'!$AW387+1,FALSE))</f>
        <v>#N/A</v>
      </c>
      <c r="BN387" s="35" t="e">
        <f>IF(J387=0,VLOOKUP(L387,변환표준점수!$BU$8:$CF$62,'표점 계산기'!$AW387+1,FALSE),VLOOKUP(J387,변환표준점수!$BH$8:$BS$62,'표점 계산기'!$AW387+1,FALSE))</f>
        <v>#N/A</v>
      </c>
      <c r="BO387" s="35" cm="1">
        <f t="array" ref="BO387">IF(M387=0,0,IF(OR(AW387=3,AW387=4),0,IF(AW387=1,INDEX($DI$7:$DI$15,SUM(IF(M387&lt;$DH$7:$DH$15=TRUE,1,0))+1),VLOOKUP(M387,변환표준점수!$BH$8:$BS$62,'표점 계산기'!AW387+1,FALSE))))</f>
        <v>0</v>
      </c>
      <c r="BP387" s="35" t="e" cm="1">
        <f t="array" ref="BP387">INDEX($DP$24:$EO$31,COLUMN(C382),$AY387)</f>
        <v>#N/A</v>
      </c>
      <c r="BQ387" s="35" t="e" cm="1">
        <f t="array" ref="BQ387">INDEX($DP$24:$EO$31,COLUMN(D382),$AY387)</f>
        <v>#N/A</v>
      </c>
      <c r="BR387" s="35" t="e" cm="1">
        <f t="array" ref="BR387">INDEX($DP$24:$EO$31,COLUMN(E382),$AY387)</f>
        <v>#N/A</v>
      </c>
      <c r="BS387" s="35" t="e" cm="1">
        <f t="array" ref="BS387">INDEX($DP$24:$EO$31,COLUMN(F382),$AY387)</f>
        <v>#N/A</v>
      </c>
      <c r="BT387" s="35" t="e" cm="1">
        <f t="array" ref="BT387">INDEX($DP$24:$EO$31,COLUMN(G382),$AY387)</f>
        <v>#N/A</v>
      </c>
      <c r="BU387" s="35" t="e" cm="1">
        <f t="array" ref="BU387">INDEX($DP$24:$EO$31,COLUMN(H382),$AY387)</f>
        <v>#N/A</v>
      </c>
      <c r="BV387" s="59" t="str" cm="1">
        <f t="array" aca="1" ref="BV387:BZ387" ca="1">IFERROR(ROUND(IF(IFERROR(BF387:BJ387/BF387:BJ387,0)=1,(IFERROR(AZ387:BD387*BP387,0)+IFERROR(BF387:BJ387*BQ387,0)+(SUM(BM387:BO387)-MIN(BM387:BO387))*BR387+BK387*BS387+BL387*BT387)*BU387+BK387*(1-BS387)+BL387*(1-BT387)+IF(AW387=1,BO387,0),""),2),"")</f>
        <v/>
      </c>
      <c r="BW387" s="48" t="str">
        <f ca="1"/>
        <v/>
      </c>
      <c r="BX387" s="48" t="str">
        <f ca="1"/>
        <v/>
      </c>
      <c r="BY387" s="48" t="str">
        <f ca="1"/>
        <v/>
      </c>
      <c r="BZ387" s="60" t="str">
        <f ca="1"/>
        <v/>
      </c>
      <c r="CA387" s="6"/>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6"/>
      <c r="DV387" s="6"/>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row>
    <row r="388" spans="1:162" x14ac:dyDescent="0.3">
      <c r="A388" s="5"/>
      <c r="B388" s="17" t="str">
        <f t="shared" si="114"/>
        <v/>
      </c>
      <c r="C388" s="23"/>
      <c r="D388" s="23"/>
      <c r="E388" s="23"/>
      <c r="F388" s="23"/>
      <c r="G388" s="23"/>
      <c r="H388" s="24"/>
      <c r="I388" s="24"/>
      <c r="J388" s="24"/>
      <c r="K388" s="24"/>
      <c r="L388" s="24"/>
      <c r="M388" s="24"/>
      <c r="N388" s="23"/>
      <c r="O388" s="24"/>
      <c r="P388" s="6"/>
      <c r="Q388" s="65">
        <f t="shared" si="115"/>
        <v>1</v>
      </c>
      <c r="R388" s="6" t="e">
        <f t="shared" si="121"/>
        <v>#N/A</v>
      </c>
      <c r="S388" s="6" t="e">
        <f t="shared" si="122"/>
        <v>#N/A</v>
      </c>
      <c r="T388" s="6" t="e">
        <f t="shared" si="123"/>
        <v>#N/A</v>
      </c>
      <c r="U388" s="6" t="e">
        <f t="shared" si="124"/>
        <v>#N/A</v>
      </c>
      <c r="V388" s="8" cm="1">
        <f t="array" ref="V388">IF(M388=0,0,IF(OR($DV$4=3,$DV$4=4),0,IF($DV$4=1,INDEX($DI$7:$DI$15,SUM(IF(M388&lt;$DH$7:$DH$15=TRUE,1,0))+1),VLOOKUP(M388,$DK$7:$DL$107,2,FALSE))))</f>
        <v>0</v>
      </c>
      <c r="W388" s="6" t="e">
        <f t="shared" si="113"/>
        <v>#N/A</v>
      </c>
      <c r="X388" s="65" cm="1">
        <f t="array" aca="1" ref="X388" ca="1">SUM(IF((IF(E388=0,INDIRECT(_xlfn.CONCAT($CQ$1,MATCH(F388,$CP$7:$CP$100,0)+6)):INDIRECT(_xlfn.CONCAT($CQ$1,MATCH(F388,$CP$7:$CP$100,0)+6+SUM(IF((F388=$CP$7:$CP$59)=TRUE,1,0))-1)),INDIRECT(_xlfn.CONCAT($CM$1,MATCH(E388,$CL$7:$CL$100,0)+6)):INDIRECT(_xlfn.CONCAT($CM$1,MATCH(E388,$CL$7:$CL$100,0)+6+SUM(IF((E388=$CL$7:$CL$59)=TRUE,1,0))-1)))*$S$3*$Q388)=0,0,1))</f>
        <v>2</v>
      </c>
      <c r="Y388" s="65" t="e" cm="1">
        <f t="array" aca="1" ref="Y388" ca="1">SUM(IF((TRANSPOSE(MMULT(MMULT(_xlfn.MUNIT(X388),IF(ROUND(MMULT(IF(E388=0,INDIRECT(_xlfn.CONCAT($CQ$1,MATCH(F388,$CP$7:$CP$100,0)+6)):INDIRECT(_xlfn.CONCAT($CQ$1,MATCH(F388,$CP$7:$CP$100,0)+6+SUM(IF((F388=$CP$7:$CP$59)=TRUE,1,0))-1)),INDIRECT(_xlfn.CONCAT($CM$1,MATCH(E388,$CL$7:$CL$100,0)+6)):INDIRECT(_xlfn.CONCAT($CM$1,MATCH(E388,$CL$7:$CL$100,0)+6+SUM(IF((E388=$CL$7:$CL$59)=TRUE,1,0))-1)))*$S$3*$Q388,1/TRANSPOSE(W388-INDIRECT(_xlfn.CONCAT($CI$1,MATCH(D388,$CH$7:$CH$100,0)+6)):INDIRECT(_xlfn.CONCAT($CI$1,MATCH(D388,$CH$7:$CH$100,0)+6+SUM(IF((D388=$CH$7:$CH$59)=TRUE,1,0))-1))*$R$3)),1)=1,1,0)),W388-INDIRECT(_xlfn.CONCAT($CI$1,MATCH(D388,$CH$7:$CH$100,0)+6)):INDIRECT(_xlfn.CONCAT($CI$1,MATCH(D388,$CH$7:$CH$100,0)+6+SUM(IF((D388=$CH$7:$CH$59)=TRUE,1,0))-1))*$R$3)))=0,0,1))</f>
        <v>#N/A</v>
      </c>
      <c r="Z388" s="65"/>
      <c r="AA388" s="65" t="str" cm="1">
        <f t="array" aca="1" ref="AA388" ca="1">IFERROR(ROUND(IF(_xlfn._xlws.SORT(TRANSPOSE(MMULT(MMULT(_xlfn.MUNIT(X388),IF(ROUND(MMULT(IF(E388=0,IF($DW$4=1,INDIRECT(_xlfn.CONCAT($CY$1,MATCH(F388,$CX$7:$CX$100,0)+6)):INDIRECT(_xlfn.CONCAT($CY$1,MATCH(F388,$CX$7:$CX$100,0)+6+SUM(IF((F388=$CX$7:$CX$59)=TRUE,1,0))-1)),INDIRECT(_xlfn.CONCAT($CQ$1,MATCH(F388,$CP$7:$CP$100,0)+6)):INDIRECT(_xlfn.CONCAT($CQ$1,MATCH(F388,$CP$7:$CP$100,0)+6+SUM(IF((F388=$CP$7:$CP$59)=TRUE,1,0))-1))),IF(OR($DW$4=2,$DW$4=3),INDIRECT(_xlfn.CONCAT($CU$1,MATCH(E388,$CT$7:$CT$100,0)+6)):INDIRECT(_xlfn.CONCAT($CU$1,MATCH(E388,$CT$7:$CT$100,0)+6+SUM(IF((E388=$CT$7:$CT$59)=TRUE,1,0))-1)),INDIRECT(_xlfn.CONCAT($CM$1,MATCH(E388,$CL$7:$CL$100,0)+6)):INDIRECT(_xlfn.CONCAT($CM$1,MATCH(E388,$CL$7:$CL$100,0)+6+SUM(IF((E388=$CL$7:$CL$59)=TRUE,1,0))-1))))*$S$3*IF(AND($DV$4=4,F388=0),1.1,1),1/TRANSPOSE(W388-INDIRECT(_xlfn.CONCAT($CI$1,MATCH(D388,$CH$7:$CH$100,0)+6)):INDIRECT(_xlfn.CONCAT($CI$1,MATCH(D388,$CH$7:$CH$100,0)+6+SUM(IF((D388=$CH$7:$CH$59)=TRUE,1,0))-1))*$R$3)),3)=1,1,0)),W388-INDIRECT(_xlfn.CONCAT($CI$1,MATCH(D388,$CH$7:$CH$100,0)+6)):INDIRECT(_xlfn.CONCAT($CI$1,MATCH(D388,$CH$7:$CH$100,0)+6+SUM(IF((D388=$CH$7:$CH$59)=TRUE,1,0))-1))*$R$3))/($S$3*$Q388),1,-1,TRUE)=0,"",_xlfn._xlws.SORT(TRANSPOSE(MMULT(MMULT(_xlfn.MUNIT(X388),IF(ROUND(MMULT(IF(E388=0,IF($DW$4=1,INDIRECT(_xlfn.CONCAT($CY$1,MATCH(F388,$CX$7:$CX$100,0)+6)):INDIRECT(_xlfn.CONCAT($CY$1,MATCH(F388,$CX$7:$CX$100,0)+6+SUM(IF((F388=$CX$7:$CX$59)=TRUE,1,0))-1)),INDIRECT(_xlfn.CONCAT($CQ$1,MATCH(F388,$CP$7:$CP$100,0)+6)):INDIRECT(_xlfn.CONCAT($CQ$1,MATCH(F388,$CP$7:$CP$100,0)+6+SUM(IF((F388=$CP$7:$CP$59)=TRUE,1,0))-1))),IF(OR($DW$4=2,$DW$4=3),INDIRECT(_xlfn.CONCAT($CU$1,MATCH(E388,$CT$7:$CT$100,0)+6)):INDIRECT(_xlfn.CONCAT($CU$1,MATCH(E388,$CT$7:$CT$100,0)+6+SUM(IF((E388=$CT$7:$CT$59)=TRUE,1,0))-1)),INDIRECT(_xlfn.CONCAT($CM$1,MATCH(E388,$CL$7:$CL$100,0)+6)):INDIRECT(_xlfn.CONCAT($CM$1,MATCH(E388,$CL$7:$CL$100,0)+6+SUM(IF((E388=$CL$7:$CL$59)=TRUE,1,0))-1))))*$S$3*IF(AND($DV$4=4,F388=0),1.1,1),1/TRANSPOSE(W388-INDIRECT(_xlfn.CONCAT($CI$1,MATCH(D388,$CH$7:$CH$100,0)+6)):INDIRECT(_xlfn.CONCAT($CI$1,MATCH(D388,$CH$7:$CH$100,0)+6+SUM(IF((D388=$CH$7:$CH$59)=TRUE,1,0))-1))*$R$3)),3)=1,1,0)),W388-INDIRECT(_xlfn.CONCAT($CI$1,MATCH(D388,$CH$7:$CH$100,0)+6)):INDIRECT(_xlfn.CONCAT($CI$1,MATCH(D388,$CH$7:$CH$100,0)+6+SUM(IF((D388=$CH$7:$CH$59)=TRUE,1,0))-1))*$R$3))/($S$3*$Q388),1,-1,TRUE)),1),"")</f>
        <v/>
      </c>
      <c r="AB388" s="65"/>
      <c r="AC388" s="65"/>
      <c r="AD388" s="65"/>
      <c r="AE388" s="65"/>
      <c r="AF388" s="65"/>
      <c r="AG388" s="65"/>
      <c r="AH388" s="65"/>
      <c r="AI388" s="6"/>
      <c r="AJ388" s="28" t="str">
        <f t="shared" ca="1" si="125"/>
        <v/>
      </c>
      <c r="AK388" s="29" t="str">
        <f t="shared" si="126"/>
        <v/>
      </c>
      <c r="AL388" s="29" t="str">
        <f t="shared" si="127"/>
        <v/>
      </c>
      <c r="AM388" s="29" t="str">
        <f t="shared" si="128"/>
        <v/>
      </c>
      <c r="AN388" s="112" t="str">
        <f t="shared" si="129"/>
        <v/>
      </c>
      <c r="AO388" s="28" t="str">
        <f t="shared" ca="1" si="116"/>
        <v/>
      </c>
      <c r="AP388" s="29" t="str">
        <f t="shared" si="117"/>
        <v/>
      </c>
      <c r="AQ388" s="29" t="str">
        <f t="shared" si="118"/>
        <v/>
      </c>
      <c r="AR388" s="29" t="str">
        <f t="shared" si="119"/>
        <v/>
      </c>
      <c r="AS388" s="30" t="str">
        <f t="shared" si="120"/>
        <v/>
      </c>
      <c r="AT388" s="6"/>
      <c r="AU388" s="20"/>
      <c r="AV388" s="20"/>
      <c r="AW388" s="44">
        <f t="shared" si="130"/>
        <v>12</v>
      </c>
      <c r="AX388" s="35" t="e">
        <f t="shared" si="131"/>
        <v>#N/A</v>
      </c>
      <c r="AY388" s="35" t="e" cm="1">
        <f t="array" ref="AY388">_xlfn.XMATCH(1,IF(IF((AU388=$DP$24:$EO$24)=TRUE,1,0)+IF((AV388=$DP$25:$EO$25)=TRUE,1,0)=2,1,0))</f>
        <v>#N/A</v>
      </c>
      <c r="AZ388" s="35" t="str" cm="1">
        <f t="array" aca="1" ref="AZ388:BD388" ca="1">AJ388:AN388</f>
        <v/>
      </c>
      <c r="BA388" s="35" t="str">
        <f ca="1"/>
        <v/>
      </c>
      <c r="BB388" s="35" t="str">
        <f ca="1"/>
        <v/>
      </c>
      <c r="BC388" s="35" t="str">
        <f ca="1"/>
        <v/>
      </c>
      <c r="BD388" s="35" t="str">
        <f ca="1"/>
        <v/>
      </c>
      <c r="BE388" s="35">
        <f t="shared" si="132"/>
        <v>0</v>
      </c>
      <c r="BF388" s="35" t="e" cm="1">
        <f t="array" ref="BF388">IF(AND(BE388=1,AX388&lt;&gt;1),VLOOKUP(E388,변환표준점수!$H$8:$O$60,_xlfn.XMATCH('표점 계산기'!$AU388,변환표준점수!$I$6:$O$6)+1,FALSE),IF(AND($E388=0,$DW$4=1),INDEX($CQ$7:$CQ$73,SUM(IF(AO388=$CY$7:$CY$59,ROW($A$1:$A$50),0))),IF(AND($E388&lt;&gt;0,$DW$4&lt;&gt;1),INDEX($CM$7:$CM$73,SUM(IF(AO388=$CU$7:$CU$59,ROW($A$1:$A$50),0))),AO388:AS388)))</f>
        <v>#N/A</v>
      </c>
      <c r="BG388" s="35"/>
      <c r="BH388" s="35"/>
      <c r="BI388" s="35"/>
      <c r="BJ388" s="35"/>
      <c r="BK388" s="35" t="e">
        <f>VLOOKUP(G388,변환표준점수!$X$8:$AM$16,_xlfn.XMATCH(AU388,변환표준점수!$Y$5:$AM$5)+IF(OR(AW388=6,AW388=7,AW388=10,AW388=11),IF(AX388=1,0,1),0)+1,FALSE)</f>
        <v>#N/A</v>
      </c>
      <c r="BL388" s="35" t="e">
        <f>VLOOKUP(H388,변환표준점수!$AO$8:$BE$16,_xlfn.XMATCH(AU388,변환표준점수!$AP$5:$BE$5)+IF(OR(AW388=3,AW388=6,AW388=8,AW388=9,AW388=10),IF(AX388=1,0,1),0)+1,FALSE)</f>
        <v>#N/A</v>
      </c>
      <c r="BM388" s="35" t="e">
        <f>IF(I388=0,VLOOKUP(K388,변환표준점수!$BU$8:$CF$62,'표점 계산기'!$AW388+1,FALSE),VLOOKUP(I388,변환표준점수!$BH$8:$BS$62,'표점 계산기'!$AW388+1,FALSE))</f>
        <v>#N/A</v>
      </c>
      <c r="BN388" s="35" t="e">
        <f>IF(J388=0,VLOOKUP(L388,변환표준점수!$BU$8:$CF$62,'표점 계산기'!$AW388+1,FALSE),VLOOKUP(J388,변환표준점수!$BH$8:$BS$62,'표점 계산기'!$AW388+1,FALSE))</f>
        <v>#N/A</v>
      </c>
      <c r="BO388" s="35" cm="1">
        <f t="array" ref="BO388">IF(M388=0,0,IF(OR(AW388=3,AW388=4),0,IF(AW388=1,INDEX($DI$7:$DI$15,SUM(IF(M388&lt;$DH$7:$DH$15=TRUE,1,0))+1),VLOOKUP(M388,변환표준점수!$BH$8:$BS$62,'표점 계산기'!AW388+1,FALSE))))</f>
        <v>0</v>
      </c>
      <c r="BP388" s="35" t="e" cm="1">
        <f t="array" ref="BP388">INDEX($DP$24:$EO$31,COLUMN(C383),$AY388)</f>
        <v>#N/A</v>
      </c>
      <c r="BQ388" s="35" t="e" cm="1">
        <f t="array" ref="BQ388">INDEX($DP$24:$EO$31,COLUMN(D383),$AY388)</f>
        <v>#N/A</v>
      </c>
      <c r="BR388" s="35" t="e" cm="1">
        <f t="array" ref="BR388">INDEX($DP$24:$EO$31,COLUMN(E383),$AY388)</f>
        <v>#N/A</v>
      </c>
      <c r="BS388" s="35" t="e" cm="1">
        <f t="array" ref="BS388">INDEX($DP$24:$EO$31,COLUMN(F383),$AY388)</f>
        <v>#N/A</v>
      </c>
      <c r="BT388" s="35" t="e" cm="1">
        <f t="array" ref="BT388">INDEX($DP$24:$EO$31,COLUMN(G383),$AY388)</f>
        <v>#N/A</v>
      </c>
      <c r="BU388" s="35" t="e" cm="1">
        <f t="array" ref="BU388">INDEX($DP$24:$EO$31,COLUMN(H383),$AY388)</f>
        <v>#N/A</v>
      </c>
      <c r="BV388" s="59" t="str" cm="1">
        <f t="array" aca="1" ref="BV388:BZ388" ca="1">IFERROR(ROUND(IF(IFERROR(BF388:BJ388/BF388:BJ388,0)=1,(IFERROR(AZ388:BD388*BP388,0)+IFERROR(BF388:BJ388*BQ388,0)+(SUM(BM388:BO388)-MIN(BM388:BO388))*BR388+BK388*BS388+BL388*BT388)*BU388+BK388*(1-BS388)+BL388*(1-BT388)+IF(AW388=1,BO388,0),""),2),"")</f>
        <v/>
      </c>
      <c r="BW388" s="48" t="str">
        <f ca="1"/>
        <v/>
      </c>
      <c r="BX388" s="48" t="str">
        <f ca="1"/>
        <v/>
      </c>
      <c r="BY388" s="48" t="str">
        <f ca="1"/>
        <v/>
      </c>
      <c r="BZ388" s="60" t="str">
        <f ca="1"/>
        <v/>
      </c>
      <c r="CA388" s="6"/>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6"/>
      <c r="DV388" s="6"/>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row>
    <row r="389" spans="1:162" x14ac:dyDescent="0.3">
      <c r="A389" s="5"/>
      <c r="B389" s="17" t="str">
        <f t="shared" si="114"/>
        <v/>
      </c>
      <c r="C389" s="23"/>
      <c r="D389" s="23"/>
      <c r="E389" s="23"/>
      <c r="F389" s="23"/>
      <c r="G389" s="23"/>
      <c r="H389" s="24"/>
      <c r="I389" s="24"/>
      <c r="J389" s="24"/>
      <c r="K389" s="24"/>
      <c r="L389" s="24"/>
      <c r="M389" s="24"/>
      <c r="N389" s="23"/>
      <c r="O389" s="24"/>
      <c r="P389" s="6"/>
      <c r="Q389" s="65">
        <f t="shared" si="115"/>
        <v>1</v>
      </c>
      <c r="R389" s="6" t="e">
        <f t="shared" si="121"/>
        <v>#N/A</v>
      </c>
      <c r="S389" s="6" t="e">
        <f t="shared" si="122"/>
        <v>#N/A</v>
      </c>
      <c r="T389" s="6" t="e">
        <f t="shared" si="123"/>
        <v>#N/A</v>
      </c>
      <c r="U389" s="6" t="e">
        <f t="shared" si="124"/>
        <v>#N/A</v>
      </c>
      <c r="V389" s="8" cm="1">
        <f t="array" ref="V389">IF(M389=0,0,IF(OR($DV$4=3,$DV$4=4),0,IF($DV$4=1,INDEX($DI$7:$DI$15,SUM(IF(M389&lt;$DH$7:$DH$15=TRUE,1,0))+1),VLOOKUP(M389,$DK$7:$DL$107,2,FALSE))))</f>
        <v>0</v>
      </c>
      <c r="W389" s="6" t="e">
        <f t="shared" si="113"/>
        <v>#N/A</v>
      </c>
      <c r="X389" s="65" cm="1">
        <f t="array" aca="1" ref="X389" ca="1">SUM(IF((IF(E389=0,INDIRECT(_xlfn.CONCAT($CQ$1,MATCH(F389,$CP$7:$CP$100,0)+6)):INDIRECT(_xlfn.CONCAT($CQ$1,MATCH(F389,$CP$7:$CP$100,0)+6+SUM(IF((F389=$CP$7:$CP$59)=TRUE,1,0))-1)),INDIRECT(_xlfn.CONCAT($CM$1,MATCH(E389,$CL$7:$CL$100,0)+6)):INDIRECT(_xlfn.CONCAT($CM$1,MATCH(E389,$CL$7:$CL$100,0)+6+SUM(IF((E389=$CL$7:$CL$59)=TRUE,1,0))-1)))*$S$3*$Q389)=0,0,1))</f>
        <v>2</v>
      </c>
      <c r="Y389" s="65" t="e" cm="1">
        <f t="array" aca="1" ref="Y389" ca="1">SUM(IF((TRANSPOSE(MMULT(MMULT(_xlfn.MUNIT(X389),IF(ROUND(MMULT(IF(E389=0,INDIRECT(_xlfn.CONCAT($CQ$1,MATCH(F389,$CP$7:$CP$100,0)+6)):INDIRECT(_xlfn.CONCAT($CQ$1,MATCH(F389,$CP$7:$CP$100,0)+6+SUM(IF((F389=$CP$7:$CP$59)=TRUE,1,0))-1)),INDIRECT(_xlfn.CONCAT($CM$1,MATCH(E389,$CL$7:$CL$100,0)+6)):INDIRECT(_xlfn.CONCAT($CM$1,MATCH(E389,$CL$7:$CL$100,0)+6+SUM(IF((E389=$CL$7:$CL$59)=TRUE,1,0))-1)))*$S$3*$Q389,1/TRANSPOSE(W389-INDIRECT(_xlfn.CONCAT($CI$1,MATCH(D389,$CH$7:$CH$100,0)+6)):INDIRECT(_xlfn.CONCAT($CI$1,MATCH(D389,$CH$7:$CH$100,0)+6+SUM(IF((D389=$CH$7:$CH$59)=TRUE,1,0))-1))*$R$3)),1)=1,1,0)),W389-INDIRECT(_xlfn.CONCAT($CI$1,MATCH(D389,$CH$7:$CH$100,0)+6)):INDIRECT(_xlfn.CONCAT($CI$1,MATCH(D389,$CH$7:$CH$100,0)+6+SUM(IF((D389=$CH$7:$CH$59)=TRUE,1,0))-1))*$R$3)))=0,0,1))</f>
        <v>#N/A</v>
      </c>
      <c r="Z389" s="65"/>
      <c r="AA389" s="65" t="str" cm="1">
        <f t="array" aca="1" ref="AA389" ca="1">IFERROR(ROUND(IF(_xlfn._xlws.SORT(TRANSPOSE(MMULT(MMULT(_xlfn.MUNIT(X389),IF(ROUND(MMULT(IF(E389=0,IF($DW$4=1,INDIRECT(_xlfn.CONCAT($CY$1,MATCH(F389,$CX$7:$CX$100,0)+6)):INDIRECT(_xlfn.CONCAT($CY$1,MATCH(F389,$CX$7:$CX$100,0)+6+SUM(IF((F389=$CX$7:$CX$59)=TRUE,1,0))-1)),INDIRECT(_xlfn.CONCAT($CQ$1,MATCH(F389,$CP$7:$CP$100,0)+6)):INDIRECT(_xlfn.CONCAT($CQ$1,MATCH(F389,$CP$7:$CP$100,0)+6+SUM(IF((F389=$CP$7:$CP$59)=TRUE,1,0))-1))),IF(OR($DW$4=2,$DW$4=3),INDIRECT(_xlfn.CONCAT($CU$1,MATCH(E389,$CT$7:$CT$100,0)+6)):INDIRECT(_xlfn.CONCAT($CU$1,MATCH(E389,$CT$7:$CT$100,0)+6+SUM(IF((E389=$CT$7:$CT$59)=TRUE,1,0))-1)),INDIRECT(_xlfn.CONCAT($CM$1,MATCH(E389,$CL$7:$CL$100,0)+6)):INDIRECT(_xlfn.CONCAT($CM$1,MATCH(E389,$CL$7:$CL$100,0)+6+SUM(IF((E389=$CL$7:$CL$59)=TRUE,1,0))-1))))*$S$3*IF(AND($DV$4=4,F389=0),1.1,1),1/TRANSPOSE(W389-INDIRECT(_xlfn.CONCAT($CI$1,MATCH(D389,$CH$7:$CH$100,0)+6)):INDIRECT(_xlfn.CONCAT($CI$1,MATCH(D389,$CH$7:$CH$100,0)+6+SUM(IF((D389=$CH$7:$CH$59)=TRUE,1,0))-1))*$R$3)),3)=1,1,0)),W389-INDIRECT(_xlfn.CONCAT($CI$1,MATCH(D389,$CH$7:$CH$100,0)+6)):INDIRECT(_xlfn.CONCAT($CI$1,MATCH(D389,$CH$7:$CH$100,0)+6+SUM(IF((D389=$CH$7:$CH$59)=TRUE,1,0))-1))*$R$3))/($S$3*$Q389),1,-1,TRUE)=0,"",_xlfn._xlws.SORT(TRANSPOSE(MMULT(MMULT(_xlfn.MUNIT(X389),IF(ROUND(MMULT(IF(E389=0,IF($DW$4=1,INDIRECT(_xlfn.CONCAT($CY$1,MATCH(F389,$CX$7:$CX$100,0)+6)):INDIRECT(_xlfn.CONCAT($CY$1,MATCH(F389,$CX$7:$CX$100,0)+6+SUM(IF((F389=$CX$7:$CX$59)=TRUE,1,0))-1)),INDIRECT(_xlfn.CONCAT($CQ$1,MATCH(F389,$CP$7:$CP$100,0)+6)):INDIRECT(_xlfn.CONCAT($CQ$1,MATCH(F389,$CP$7:$CP$100,0)+6+SUM(IF((F389=$CP$7:$CP$59)=TRUE,1,0))-1))),IF(OR($DW$4=2,$DW$4=3),INDIRECT(_xlfn.CONCAT($CU$1,MATCH(E389,$CT$7:$CT$100,0)+6)):INDIRECT(_xlfn.CONCAT($CU$1,MATCH(E389,$CT$7:$CT$100,0)+6+SUM(IF((E389=$CT$7:$CT$59)=TRUE,1,0))-1)),INDIRECT(_xlfn.CONCAT($CM$1,MATCH(E389,$CL$7:$CL$100,0)+6)):INDIRECT(_xlfn.CONCAT($CM$1,MATCH(E389,$CL$7:$CL$100,0)+6+SUM(IF((E389=$CL$7:$CL$59)=TRUE,1,0))-1))))*$S$3*IF(AND($DV$4=4,F389=0),1.1,1),1/TRANSPOSE(W389-INDIRECT(_xlfn.CONCAT($CI$1,MATCH(D389,$CH$7:$CH$100,0)+6)):INDIRECT(_xlfn.CONCAT($CI$1,MATCH(D389,$CH$7:$CH$100,0)+6+SUM(IF((D389=$CH$7:$CH$59)=TRUE,1,0))-1))*$R$3)),3)=1,1,0)),W389-INDIRECT(_xlfn.CONCAT($CI$1,MATCH(D389,$CH$7:$CH$100,0)+6)):INDIRECT(_xlfn.CONCAT($CI$1,MATCH(D389,$CH$7:$CH$100,0)+6+SUM(IF((D389=$CH$7:$CH$59)=TRUE,1,0))-1))*$R$3))/($S$3*$Q389),1,-1,TRUE)),1),"")</f>
        <v/>
      </c>
      <c r="AB389" s="65"/>
      <c r="AC389" s="65"/>
      <c r="AD389" s="65"/>
      <c r="AE389" s="65"/>
      <c r="AF389" s="65"/>
      <c r="AG389" s="65"/>
      <c r="AH389" s="65"/>
      <c r="AI389" s="6"/>
      <c r="AJ389" s="28" t="str">
        <f t="shared" ca="1" si="125"/>
        <v/>
      </c>
      <c r="AK389" s="29" t="str">
        <f t="shared" si="126"/>
        <v/>
      </c>
      <c r="AL389" s="29" t="str">
        <f t="shared" si="127"/>
        <v/>
      </c>
      <c r="AM389" s="29" t="str">
        <f t="shared" si="128"/>
        <v/>
      </c>
      <c r="AN389" s="112" t="str">
        <f t="shared" si="129"/>
        <v/>
      </c>
      <c r="AO389" s="28" t="str">
        <f t="shared" ca="1" si="116"/>
        <v/>
      </c>
      <c r="AP389" s="29" t="str">
        <f t="shared" si="117"/>
        <v/>
      </c>
      <c r="AQ389" s="29" t="str">
        <f t="shared" si="118"/>
        <v/>
      </c>
      <c r="AR389" s="29" t="str">
        <f t="shared" si="119"/>
        <v/>
      </c>
      <c r="AS389" s="30" t="str">
        <f t="shared" si="120"/>
        <v/>
      </c>
      <c r="AT389" s="6"/>
      <c r="AU389" s="20"/>
      <c r="AV389" s="20"/>
      <c r="AW389" s="44">
        <f t="shared" si="130"/>
        <v>12</v>
      </c>
      <c r="AX389" s="35" t="e">
        <f t="shared" si="131"/>
        <v>#N/A</v>
      </c>
      <c r="AY389" s="35" t="e" cm="1">
        <f t="array" ref="AY389">_xlfn.XMATCH(1,IF(IF((AU389=$DP$24:$EO$24)=TRUE,1,0)+IF((AV389=$DP$25:$EO$25)=TRUE,1,0)=2,1,0))</f>
        <v>#N/A</v>
      </c>
      <c r="AZ389" s="35" t="str" cm="1">
        <f t="array" aca="1" ref="AZ389:BD389" ca="1">AJ389:AN389</f>
        <v/>
      </c>
      <c r="BA389" s="35" t="str">
        <f ca="1"/>
        <v/>
      </c>
      <c r="BB389" s="35" t="str">
        <f ca="1"/>
        <v/>
      </c>
      <c r="BC389" s="35" t="str">
        <f ca="1"/>
        <v/>
      </c>
      <c r="BD389" s="35" t="str">
        <f ca="1"/>
        <v/>
      </c>
      <c r="BE389" s="35">
        <f t="shared" si="132"/>
        <v>0</v>
      </c>
      <c r="BF389" s="35" t="e" cm="1">
        <f t="array" ref="BF389">IF(AND(BE389=1,AX389&lt;&gt;1),VLOOKUP(E389,변환표준점수!$H$8:$O$60,_xlfn.XMATCH('표점 계산기'!$AU389,변환표준점수!$I$6:$O$6)+1,FALSE),IF(AND($E389=0,$DW$4=1),INDEX($CQ$7:$CQ$73,SUM(IF(AO389=$CY$7:$CY$59,ROW($A$1:$A$50),0))),IF(AND($E389&lt;&gt;0,$DW$4&lt;&gt;1),INDEX($CM$7:$CM$73,SUM(IF(AO389=$CU$7:$CU$59,ROW($A$1:$A$50),0))),AO389:AS389)))</f>
        <v>#N/A</v>
      </c>
      <c r="BG389" s="35"/>
      <c r="BH389" s="35"/>
      <c r="BI389" s="35"/>
      <c r="BJ389" s="35"/>
      <c r="BK389" s="35" t="e">
        <f>VLOOKUP(G389,변환표준점수!$X$8:$AM$16,_xlfn.XMATCH(AU389,변환표준점수!$Y$5:$AM$5)+IF(OR(AW389=6,AW389=7,AW389=10,AW389=11),IF(AX389=1,0,1),0)+1,FALSE)</f>
        <v>#N/A</v>
      </c>
      <c r="BL389" s="35" t="e">
        <f>VLOOKUP(H389,변환표준점수!$AO$8:$BE$16,_xlfn.XMATCH(AU389,변환표준점수!$AP$5:$BE$5)+IF(OR(AW389=3,AW389=6,AW389=8,AW389=9,AW389=10),IF(AX389=1,0,1),0)+1,FALSE)</f>
        <v>#N/A</v>
      </c>
      <c r="BM389" s="35" t="e">
        <f>IF(I389=0,VLOOKUP(K389,변환표준점수!$BU$8:$CF$62,'표점 계산기'!$AW389+1,FALSE),VLOOKUP(I389,변환표준점수!$BH$8:$BS$62,'표점 계산기'!$AW389+1,FALSE))</f>
        <v>#N/A</v>
      </c>
      <c r="BN389" s="35" t="e">
        <f>IF(J389=0,VLOOKUP(L389,변환표준점수!$BU$8:$CF$62,'표점 계산기'!$AW389+1,FALSE),VLOOKUP(J389,변환표준점수!$BH$8:$BS$62,'표점 계산기'!$AW389+1,FALSE))</f>
        <v>#N/A</v>
      </c>
      <c r="BO389" s="35" cm="1">
        <f t="array" ref="BO389">IF(M389=0,0,IF(OR(AW389=3,AW389=4),0,IF(AW389=1,INDEX($DI$7:$DI$15,SUM(IF(M389&lt;$DH$7:$DH$15=TRUE,1,0))+1),VLOOKUP(M389,변환표준점수!$BH$8:$BS$62,'표점 계산기'!AW389+1,FALSE))))</f>
        <v>0</v>
      </c>
      <c r="BP389" s="35" t="e" cm="1">
        <f t="array" ref="BP389">INDEX($DP$24:$EO$31,COLUMN(C384),$AY389)</f>
        <v>#N/A</v>
      </c>
      <c r="BQ389" s="35" t="e" cm="1">
        <f t="array" ref="BQ389">INDEX($DP$24:$EO$31,COLUMN(D384),$AY389)</f>
        <v>#N/A</v>
      </c>
      <c r="BR389" s="35" t="e" cm="1">
        <f t="array" ref="BR389">INDEX($DP$24:$EO$31,COLUMN(E384),$AY389)</f>
        <v>#N/A</v>
      </c>
      <c r="BS389" s="35" t="e" cm="1">
        <f t="array" ref="BS389">INDEX($DP$24:$EO$31,COLUMN(F384),$AY389)</f>
        <v>#N/A</v>
      </c>
      <c r="BT389" s="35" t="e" cm="1">
        <f t="array" ref="BT389">INDEX($DP$24:$EO$31,COLUMN(G384),$AY389)</f>
        <v>#N/A</v>
      </c>
      <c r="BU389" s="35" t="e" cm="1">
        <f t="array" ref="BU389">INDEX($DP$24:$EO$31,COLUMN(H384),$AY389)</f>
        <v>#N/A</v>
      </c>
      <c r="BV389" s="59" t="str" cm="1">
        <f t="array" aca="1" ref="BV389:BZ389" ca="1">IFERROR(ROUND(IF(IFERROR(BF389:BJ389/BF389:BJ389,0)=1,(IFERROR(AZ389:BD389*BP389,0)+IFERROR(BF389:BJ389*BQ389,0)+(SUM(BM389:BO389)-MIN(BM389:BO389))*BR389+BK389*BS389+BL389*BT389)*BU389+BK389*(1-BS389)+BL389*(1-BT389)+IF(AW389=1,BO389,0),""),2),"")</f>
        <v/>
      </c>
      <c r="BW389" s="48" t="str">
        <f ca="1"/>
        <v/>
      </c>
      <c r="BX389" s="48" t="str">
        <f ca="1"/>
        <v/>
      </c>
      <c r="BY389" s="48" t="str">
        <f ca="1"/>
        <v/>
      </c>
      <c r="BZ389" s="60" t="str">
        <f ca="1"/>
        <v/>
      </c>
      <c r="CA389" s="6"/>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6"/>
      <c r="DV389" s="6"/>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row>
    <row r="390" spans="1:162" x14ac:dyDescent="0.3">
      <c r="A390" s="5"/>
      <c r="B390" s="17" t="str">
        <f t="shared" si="114"/>
        <v/>
      </c>
      <c r="C390" s="23"/>
      <c r="D390" s="23"/>
      <c r="E390" s="23"/>
      <c r="F390" s="23"/>
      <c r="G390" s="23"/>
      <c r="H390" s="24"/>
      <c r="I390" s="24"/>
      <c r="J390" s="24"/>
      <c r="K390" s="24"/>
      <c r="L390" s="24"/>
      <c r="M390" s="24"/>
      <c r="N390" s="23"/>
      <c r="O390" s="24"/>
      <c r="P390" s="6"/>
      <c r="Q390" s="65">
        <f t="shared" si="115"/>
        <v>1</v>
      </c>
      <c r="R390" s="6" t="e">
        <f t="shared" si="121"/>
        <v>#N/A</v>
      </c>
      <c r="S390" s="6" t="e">
        <f t="shared" si="122"/>
        <v>#N/A</v>
      </c>
      <c r="T390" s="6" t="e">
        <f t="shared" si="123"/>
        <v>#N/A</v>
      </c>
      <c r="U390" s="6" t="e">
        <f t="shared" si="124"/>
        <v>#N/A</v>
      </c>
      <c r="V390" s="8" cm="1">
        <f t="array" ref="V390">IF(M390=0,0,IF(OR($DV$4=3,$DV$4=4),0,IF($DV$4=1,INDEX($DI$7:$DI$15,SUM(IF(M390&lt;$DH$7:$DH$15=TRUE,1,0))+1),VLOOKUP(M390,$DK$7:$DL$107,2,FALSE))))</f>
        <v>0</v>
      </c>
      <c r="W390" s="6" t="e">
        <f t="shared" ref="W390:W453" si="133">ROUND((C390-S390*(1-$V$3)-V390*(IF($DV$4=1,1,0))-R390*(1-$U$3))/$W$3-R390*$U$3-S390*$V$3-(SUM(T390:V390)-MIN(T390:V390))*$T$3,2)</f>
        <v>#N/A</v>
      </c>
      <c r="X390" s="65" cm="1">
        <f t="array" aca="1" ref="X390" ca="1">SUM(IF((IF(E390=0,INDIRECT(_xlfn.CONCAT($CQ$1,MATCH(F390,$CP$7:$CP$100,0)+6)):INDIRECT(_xlfn.CONCAT($CQ$1,MATCH(F390,$CP$7:$CP$100,0)+6+SUM(IF((F390=$CP$7:$CP$59)=TRUE,1,0))-1)),INDIRECT(_xlfn.CONCAT($CM$1,MATCH(E390,$CL$7:$CL$100,0)+6)):INDIRECT(_xlfn.CONCAT($CM$1,MATCH(E390,$CL$7:$CL$100,0)+6+SUM(IF((E390=$CL$7:$CL$59)=TRUE,1,0))-1)))*$S$3*$Q390)=0,0,1))</f>
        <v>2</v>
      </c>
      <c r="Y390" s="65" t="e" cm="1">
        <f t="array" aca="1" ref="Y390" ca="1">SUM(IF((TRANSPOSE(MMULT(MMULT(_xlfn.MUNIT(X390),IF(ROUND(MMULT(IF(E390=0,INDIRECT(_xlfn.CONCAT($CQ$1,MATCH(F390,$CP$7:$CP$100,0)+6)):INDIRECT(_xlfn.CONCAT($CQ$1,MATCH(F390,$CP$7:$CP$100,0)+6+SUM(IF((F390=$CP$7:$CP$59)=TRUE,1,0))-1)),INDIRECT(_xlfn.CONCAT($CM$1,MATCH(E390,$CL$7:$CL$100,0)+6)):INDIRECT(_xlfn.CONCAT($CM$1,MATCH(E390,$CL$7:$CL$100,0)+6+SUM(IF((E390=$CL$7:$CL$59)=TRUE,1,0))-1)))*$S$3*$Q390,1/TRANSPOSE(W390-INDIRECT(_xlfn.CONCAT($CI$1,MATCH(D390,$CH$7:$CH$100,0)+6)):INDIRECT(_xlfn.CONCAT($CI$1,MATCH(D390,$CH$7:$CH$100,0)+6+SUM(IF((D390=$CH$7:$CH$59)=TRUE,1,0))-1))*$R$3)),1)=1,1,0)),W390-INDIRECT(_xlfn.CONCAT($CI$1,MATCH(D390,$CH$7:$CH$100,0)+6)):INDIRECT(_xlfn.CONCAT($CI$1,MATCH(D390,$CH$7:$CH$100,0)+6+SUM(IF((D390=$CH$7:$CH$59)=TRUE,1,0))-1))*$R$3)))=0,0,1))</f>
        <v>#N/A</v>
      </c>
      <c r="Z390" s="65"/>
      <c r="AA390" s="65" t="str" cm="1">
        <f t="array" aca="1" ref="AA390" ca="1">IFERROR(ROUND(IF(_xlfn._xlws.SORT(TRANSPOSE(MMULT(MMULT(_xlfn.MUNIT(X390),IF(ROUND(MMULT(IF(E390=0,IF($DW$4=1,INDIRECT(_xlfn.CONCAT($CY$1,MATCH(F390,$CX$7:$CX$100,0)+6)):INDIRECT(_xlfn.CONCAT($CY$1,MATCH(F390,$CX$7:$CX$100,0)+6+SUM(IF((F390=$CX$7:$CX$59)=TRUE,1,0))-1)),INDIRECT(_xlfn.CONCAT($CQ$1,MATCH(F390,$CP$7:$CP$100,0)+6)):INDIRECT(_xlfn.CONCAT($CQ$1,MATCH(F390,$CP$7:$CP$100,0)+6+SUM(IF((F390=$CP$7:$CP$59)=TRUE,1,0))-1))),IF(OR($DW$4=2,$DW$4=3),INDIRECT(_xlfn.CONCAT($CU$1,MATCH(E390,$CT$7:$CT$100,0)+6)):INDIRECT(_xlfn.CONCAT($CU$1,MATCH(E390,$CT$7:$CT$100,0)+6+SUM(IF((E390=$CT$7:$CT$59)=TRUE,1,0))-1)),INDIRECT(_xlfn.CONCAT($CM$1,MATCH(E390,$CL$7:$CL$100,0)+6)):INDIRECT(_xlfn.CONCAT($CM$1,MATCH(E390,$CL$7:$CL$100,0)+6+SUM(IF((E390=$CL$7:$CL$59)=TRUE,1,0))-1))))*$S$3*IF(AND($DV$4=4,F390=0),1.1,1),1/TRANSPOSE(W390-INDIRECT(_xlfn.CONCAT($CI$1,MATCH(D390,$CH$7:$CH$100,0)+6)):INDIRECT(_xlfn.CONCAT($CI$1,MATCH(D390,$CH$7:$CH$100,0)+6+SUM(IF((D390=$CH$7:$CH$59)=TRUE,1,0))-1))*$R$3)),3)=1,1,0)),W390-INDIRECT(_xlfn.CONCAT($CI$1,MATCH(D390,$CH$7:$CH$100,0)+6)):INDIRECT(_xlfn.CONCAT($CI$1,MATCH(D390,$CH$7:$CH$100,0)+6+SUM(IF((D390=$CH$7:$CH$59)=TRUE,1,0))-1))*$R$3))/($S$3*$Q390),1,-1,TRUE)=0,"",_xlfn._xlws.SORT(TRANSPOSE(MMULT(MMULT(_xlfn.MUNIT(X390),IF(ROUND(MMULT(IF(E390=0,IF($DW$4=1,INDIRECT(_xlfn.CONCAT($CY$1,MATCH(F390,$CX$7:$CX$100,0)+6)):INDIRECT(_xlfn.CONCAT($CY$1,MATCH(F390,$CX$7:$CX$100,0)+6+SUM(IF((F390=$CX$7:$CX$59)=TRUE,1,0))-1)),INDIRECT(_xlfn.CONCAT($CQ$1,MATCH(F390,$CP$7:$CP$100,0)+6)):INDIRECT(_xlfn.CONCAT($CQ$1,MATCH(F390,$CP$7:$CP$100,0)+6+SUM(IF((F390=$CP$7:$CP$59)=TRUE,1,0))-1))),IF(OR($DW$4=2,$DW$4=3),INDIRECT(_xlfn.CONCAT($CU$1,MATCH(E390,$CT$7:$CT$100,0)+6)):INDIRECT(_xlfn.CONCAT($CU$1,MATCH(E390,$CT$7:$CT$100,0)+6+SUM(IF((E390=$CT$7:$CT$59)=TRUE,1,0))-1)),INDIRECT(_xlfn.CONCAT($CM$1,MATCH(E390,$CL$7:$CL$100,0)+6)):INDIRECT(_xlfn.CONCAT($CM$1,MATCH(E390,$CL$7:$CL$100,0)+6+SUM(IF((E390=$CL$7:$CL$59)=TRUE,1,0))-1))))*$S$3*IF(AND($DV$4=4,F390=0),1.1,1),1/TRANSPOSE(W390-INDIRECT(_xlfn.CONCAT($CI$1,MATCH(D390,$CH$7:$CH$100,0)+6)):INDIRECT(_xlfn.CONCAT($CI$1,MATCH(D390,$CH$7:$CH$100,0)+6+SUM(IF((D390=$CH$7:$CH$59)=TRUE,1,0))-1))*$R$3)),3)=1,1,0)),W390-INDIRECT(_xlfn.CONCAT($CI$1,MATCH(D390,$CH$7:$CH$100,0)+6)):INDIRECT(_xlfn.CONCAT($CI$1,MATCH(D390,$CH$7:$CH$100,0)+6+SUM(IF((D390=$CH$7:$CH$59)=TRUE,1,0))-1))*$R$3))/($S$3*$Q390),1,-1,TRUE)),1),"")</f>
        <v/>
      </c>
      <c r="AB390" s="65"/>
      <c r="AC390" s="65"/>
      <c r="AD390" s="65"/>
      <c r="AE390" s="65"/>
      <c r="AF390" s="65"/>
      <c r="AG390" s="65"/>
      <c r="AH390" s="65"/>
      <c r="AI390" s="6"/>
      <c r="AJ390" s="28" t="str">
        <f t="shared" ca="1" si="125"/>
        <v/>
      </c>
      <c r="AK390" s="29" t="str">
        <f t="shared" si="126"/>
        <v/>
      </c>
      <c r="AL390" s="29" t="str">
        <f t="shared" si="127"/>
        <v/>
      </c>
      <c r="AM390" s="29" t="str">
        <f t="shared" si="128"/>
        <v/>
      </c>
      <c r="AN390" s="112" t="str">
        <f t="shared" si="129"/>
        <v/>
      </c>
      <c r="AO390" s="28" t="str">
        <f t="shared" ca="1" si="116"/>
        <v/>
      </c>
      <c r="AP390" s="29" t="str">
        <f t="shared" si="117"/>
        <v/>
      </c>
      <c r="AQ390" s="29" t="str">
        <f t="shared" si="118"/>
        <v/>
      </c>
      <c r="AR390" s="29" t="str">
        <f t="shared" si="119"/>
        <v/>
      </c>
      <c r="AS390" s="30" t="str">
        <f t="shared" si="120"/>
        <v/>
      </c>
      <c r="AT390" s="6"/>
      <c r="AU390" s="20"/>
      <c r="AV390" s="20"/>
      <c r="AW390" s="44">
        <f t="shared" si="130"/>
        <v>12</v>
      </c>
      <c r="AX390" s="35" t="e">
        <f t="shared" si="131"/>
        <v>#N/A</v>
      </c>
      <c r="AY390" s="35" t="e" cm="1">
        <f t="array" ref="AY390">_xlfn.XMATCH(1,IF(IF((AU390=$DP$24:$EO$24)=TRUE,1,0)+IF((AV390=$DP$25:$EO$25)=TRUE,1,0)=2,1,0))</f>
        <v>#N/A</v>
      </c>
      <c r="AZ390" s="35" t="str" cm="1">
        <f t="array" aca="1" ref="AZ390:BD390" ca="1">AJ390:AN390</f>
        <v/>
      </c>
      <c r="BA390" s="35" t="str">
        <f ca="1"/>
        <v/>
      </c>
      <c r="BB390" s="35" t="str">
        <f ca="1"/>
        <v/>
      </c>
      <c r="BC390" s="35" t="str">
        <f ca="1"/>
        <v/>
      </c>
      <c r="BD390" s="35" t="str">
        <f ca="1"/>
        <v/>
      </c>
      <c r="BE390" s="35">
        <f t="shared" si="132"/>
        <v>0</v>
      </c>
      <c r="BF390" s="35" t="e" cm="1">
        <f t="array" ref="BF390">IF(AND(BE390=1,AX390&lt;&gt;1),VLOOKUP(E390,변환표준점수!$H$8:$O$60,_xlfn.XMATCH('표점 계산기'!$AU390,변환표준점수!$I$6:$O$6)+1,FALSE),IF(AND($E390=0,$DW$4=1),INDEX($CQ$7:$CQ$73,SUM(IF(AO390=$CY$7:$CY$59,ROW($A$1:$A$50),0))),IF(AND($E390&lt;&gt;0,$DW$4&lt;&gt;1),INDEX($CM$7:$CM$73,SUM(IF(AO390=$CU$7:$CU$59,ROW($A$1:$A$50),0))),AO390:AS390)))</f>
        <v>#N/A</v>
      </c>
      <c r="BG390" s="35"/>
      <c r="BH390" s="35"/>
      <c r="BI390" s="35"/>
      <c r="BJ390" s="35"/>
      <c r="BK390" s="35" t="e">
        <f>VLOOKUP(G390,변환표준점수!$X$8:$AM$16,_xlfn.XMATCH(AU390,변환표준점수!$Y$5:$AM$5)+IF(OR(AW390=6,AW390=7,AW390=10,AW390=11),IF(AX390=1,0,1),0)+1,FALSE)</f>
        <v>#N/A</v>
      </c>
      <c r="BL390" s="35" t="e">
        <f>VLOOKUP(H390,변환표준점수!$AO$8:$BE$16,_xlfn.XMATCH(AU390,변환표준점수!$AP$5:$BE$5)+IF(OR(AW390=3,AW390=6,AW390=8,AW390=9,AW390=10),IF(AX390=1,0,1),0)+1,FALSE)</f>
        <v>#N/A</v>
      </c>
      <c r="BM390" s="35" t="e">
        <f>IF(I390=0,VLOOKUP(K390,변환표준점수!$BU$8:$CF$62,'표점 계산기'!$AW390+1,FALSE),VLOOKUP(I390,변환표준점수!$BH$8:$BS$62,'표점 계산기'!$AW390+1,FALSE))</f>
        <v>#N/A</v>
      </c>
      <c r="BN390" s="35" t="e">
        <f>IF(J390=0,VLOOKUP(L390,변환표준점수!$BU$8:$CF$62,'표점 계산기'!$AW390+1,FALSE),VLOOKUP(J390,변환표준점수!$BH$8:$BS$62,'표점 계산기'!$AW390+1,FALSE))</f>
        <v>#N/A</v>
      </c>
      <c r="BO390" s="35" cm="1">
        <f t="array" ref="BO390">IF(M390=0,0,IF(OR(AW390=3,AW390=4),0,IF(AW390=1,INDEX($DI$7:$DI$15,SUM(IF(M390&lt;$DH$7:$DH$15=TRUE,1,0))+1),VLOOKUP(M390,변환표준점수!$BH$8:$BS$62,'표점 계산기'!AW390+1,FALSE))))</f>
        <v>0</v>
      </c>
      <c r="BP390" s="35" t="e" cm="1">
        <f t="array" ref="BP390">INDEX($DP$24:$EO$31,COLUMN(C385),$AY390)</f>
        <v>#N/A</v>
      </c>
      <c r="BQ390" s="35" t="e" cm="1">
        <f t="array" ref="BQ390">INDEX($DP$24:$EO$31,COLUMN(D385),$AY390)</f>
        <v>#N/A</v>
      </c>
      <c r="BR390" s="35" t="e" cm="1">
        <f t="array" ref="BR390">INDEX($DP$24:$EO$31,COLUMN(E385),$AY390)</f>
        <v>#N/A</v>
      </c>
      <c r="BS390" s="35" t="e" cm="1">
        <f t="array" ref="BS390">INDEX($DP$24:$EO$31,COLUMN(F385),$AY390)</f>
        <v>#N/A</v>
      </c>
      <c r="BT390" s="35" t="e" cm="1">
        <f t="array" ref="BT390">INDEX($DP$24:$EO$31,COLUMN(G385),$AY390)</f>
        <v>#N/A</v>
      </c>
      <c r="BU390" s="35" t="e" cm="1">
        <f t="array" ref="BU390">INDEX($DP$24:$EO$31,COLUMN(H385),$AY390)</f>
        <v>#N/A</v>
      </c>
      <c r="BV390" s="59" t="str" cm="1">
        <f t="array" aca="1" ref="BV390:BZ390" ca="1">IFERROR(ROUND(IF(IFERROR(BF390:BJ390/BF390:BJ390,0)=1,(IFERROR(AZ390:BD390*BP390,0)+IFERROR(BF390:BJ390*BQ390,0)+(SUM(BM390:BO390)-MIN(BM390:BO390))*BR390+BK390*BS390+BL390*BT390)*BU390+BK390*(1-BS390)+BL390*(1-BT390)+IF(AW390=1,BO390,0),""),2),"")</f>
        <v/>
      </c>
      <c r="BW390" s="48" t="str">
        <f ca="1"/>
        <v/>
      </c>
      <c r="BX390" s="48" t="str">
        <f ca="1"/>
        <v/>
      </c>
      <c r="BY390" s="48" t="str">
        <f ca="1"/>
        <v/>
      </c>
      <c r="BZ390" s="60" t="str">
        <f ca="1"/>
        <v/>
      </c>
      <c r="CA390" s="6"/>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6"/>
      <c r="DV390" s="6"/>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row>
    <row r="391" spans="1:162" x14ac:dyDescent="0.3">
      <c r="A391" s="5"/>
      <c r="B391" s="17" t="str">
        <f t="shared" ref="B391:B454" si="134">IF(C391=0,"",ROW(A386))</f>
        <v/>
      </c>
      <c r="C391" s="23"/>
      <c r="D391" s="23"/>
      <c r="E391" s="23"/>
      <c r="F391" s="23"/>
      <c r="G391" s="23"/>
      <c r="H391" s="24"/>
      <c r="I391" s="24"/>
      <c r="J391" s="24"/>
      <c r="K391" s="24"/>
      <c r="L391" s="24"/>
      <c r="M391" s="24"/>
      <c r="N391" s="23"/>
      <c r="O391" s="24"/>
      <c r="P391" s="6"/>
      <c r="Q391" s="65">
        <f t="shared" ref="Q391:Q454" si="135">IF(AND($DV$4=4,F391=0)=TRUE,1.1,1)</f>
        <v>1</v>
      </c>
      <c r="R391" s="6" t="e">
        <f t="shared" si="121"/>
        <v>#N/A</v>
      </c>
      <c r="S391" s="6" t="e">
        <f t="shared" si="122"/>
        <v>#N/A</v>
      </c>
      <c r="T391" s="6" t="e">
        <f t="shared" si="123"/>
        <v>#N/A</v>
      </c>
      <c r="U391" s="6" t="e">
        <f t="shared" si="124"/>
        <v>#N/A</v>
      </c>
      <c r="V391" s="8" cm="1">
        <f t="array" ref="V391">IF(M391=0,0,IF(OR($DV$4=3,$DV$4=4),0,IF($DV$4=1,INDEX($DI$7:$DI$15,SUM(IF(M391&lt;$DH$7:$DH$15=TRUE,1,0))+1),VLOOKUP(M391,$DK$7:$DL$107,2,FALSE))))</f>
        <v>0</v>
      </c>
      <c r="W391" s="6" t="e">
        <f t="shared" si="133"/>
        <v>#N/A</v>
      </c>
      <c r="X391" s="65" cm="1">
        <f t="array" aca="1" ref="X391" ca="1">SUM(IF((IF(E391=0,INDIRECT(_xlfn.CONCAT($CQ$1,MATCH(F391,$CP$7:$CP$100,0)+6)):INDIRECT(_xlfn.CONCAT($CQ$1,MATCH(F391,$CP$7:$CP$100,0)+6+SUM(IF((F391=$CP$7:$CP$59)=TRUE,1,0))-1)),INDIRECT(_xlfn.CONCAT($CM$1,MATCH(E391,$CL$7:$CL$100,0)+6)):INDIRECT(_xlfn.CONCAT($CM$1,MATCH(E391,$CL$7:$CL$100,0)+6+SUM(IF((E391=$CL$7:$CL$59)=TRUE,1,0))-1)))*$S$3*$Q391)=0,0,1))</f>
        <v>2</v>
      </c>
      <c r="Y391" s="65" t="e" cm="1">
        <f t="array" aca="1" ref="Y391" ca="1">SUM(IF((TRANSPOSE(MMULT(MMULT(_xlfn.MUNIT(X391),IF(ROUND(MMULT(IF(E391=0,INDIRECT(_xlfn.CONCAT($CQ$1,MATCH(F391,$CP$7:$CP$100,0)+6)):INDIRECT(_xlfn.CONCAT($CQ$1,MATCH(F391,$CP$7:$CP$100,0)+6+SUM(IF((F391=$CP$7:$CP$59)=TRUE,1,0))-1)),INDIRECT(_xlfn.CONCAT($CM$1,MATCH(E391,$CL$7:$CL$100,0)+6)):INDIRECT(_xlfn.CONCAT($CM$1,MATCH(E391,$CL$7:$CL$100,0)+6+SUM(IF((E391=$CL$7:$CL$59)=TRUE,1,0))-1)))*$S$3*$Q391,1/TRANSPOSE(W391-INDIRECT(_xlfn.CONCAT($CI$1,MATCH(D391,$CH$7:$CH$100,0)+6)):INDIRECT(_xlfn.CONCAT($CI$1,MATCH(D391,$CH$7:$CH$100,0)+6+SUM(IF((D391=$CH$7:$CH$59)=TRUE,1,0))-1))*$R$3)),1)=1,1,0)),W391-INDIRECT(_xlfn.CONCAT($CI$1,MATCH(D391,$CH$7:$CH$100,0)+6)):INDIRECT(_xlfn.CONCAT($CI$1,MATCH(D391,$CH$7:$CH$100,0)+6+SUM(IF((D391=$CH$7:$CH$59)=TRUE,1,0))-1))*$R$3)))=0,0,1))</f>
        <v>#N/A</v>
      </c>
      <c r="Z391" s="65"/>
      <c r="AA391" s="65" t="str" cm="1">
        <f t="array" aca="1" ref="AA391" ca="1">IFERROR(ROUND(IF(_xlfn._xlws.SORT(TRANSPOSE(MMULT(MMULT(_xlfn.MUNIT(X391),IF(ROUND(MMULT(IF(E391=0,IF($DW$4=1,INDIRECT(_xlfn.CONCAT($CY$1,MATCH(F391,$CX$7:$CX$100,0)+6)):INDIRECT(_xlfn.CONCAT($CY$1,MATCH(F391,$CX$7:$CX$100,0)+6+SUM(IF((F391=$CX$7:$CX$59)=TRUE,1,0))-1)),INDIRECT(_xlfn.CONCAT($CQ$1,MATCH(F391,$CP$7:$CP$100,0)+6)):INDIRECT(_xlfn.CONCAT($CQ$1,MATCH(F391,$CP$7:$CP$100,0)+6+SUM(IF((F391=$CP$7:$CP$59)=TRUE,1,0))-1))),IF(OR($DW$4=2,$DW$4=3),INDIRECT(_xlfn.CONCAT($CU$1,MATCH(E391,$CT$7:$CT$100,0)+6)):INDIRECT(_xlfn.CONCAT($CU$1,MATCH(E391,$CT$7:$CT$100,0)+6+SUM(IF((E391=$CT$7:$CT$59)=TRUE,1,0))-1)),INDIRECT(_xlfn.CONCAT($CM$1,MATCH(E391,$CL$7:$CL$100,0)+6)):INDIRECT(_xlfn.CONCAT($CM$1,MATCH(E391,$CL$7:$CL$100,0)+6+SUM(IF((E391=$CL$7:$CL$59)=TRUE,1,0))-1))))*$S$3*IF(AND($DV$4=4,F391=0),1.1,1),1/TRANSPOSE(W391-INDIRECT(_xlfn.CONCAT($CI$1,MATCH(D391,$CH$7:$CH$100,0)+6)):INDIRECT(_xlfn.CONCAT($CI$1,MATCH(D391,$CH$7:$CH$100,0)+6+SUM(IF((D391=$CH$7:$CH$59)=TRUE,1,0))-1))*$R$3)),3)=1,1,0)),W391-INDIRECT(_xlfn.CONCAT($CI$1,MATCH(D391,$CH$7:$CH$100,0)+6)):INDIRECT(_xlfn.CONCAT($CI$1,MATCH(D391,$CH$7:$CH$100,0)+6+SUM(IF((D391=$CH$7:$CH$59)=TRUE,1,0))-1))*$R$3))/($S$3*$Q391),1,-1,TRUE)=0,"",_xlfn._xlws.SORT(TRANSPOSE(MMULT(MMULT(_xlfn.MUNIT(X391),IF(ROUND(MMULT(IF(E391=0,IF($DW$4=1,INDIRECT(_xlfn.CONCAT($CY$1,MATCH(F391,$CX$7:$CX$100,0)+6)):INDIRECT(_xlfn.CONCAT($CY$1,MATCH(F391,$CX$7:$CX$100,0)+6+SUM(IF((F391=$CX$7:$CX$59)=TRUE,1,0))-1)),INDIRECT(_xlfn.CONCAT($CQ$1,MATCH(F391,$CP$7:$CP$100,0)+6)):INDIRECT(_xlfn.CONCAT($CQ$1,MATCH(F391,$CP$7:$CP$100,0)+6+SUM(IF((F391=$CP$7:$CP$59)=TRUE,1,0))-1))),IF(OR($DW$4=2,$DW$4=3),INDIRECT(_xlfn.CONCAT($CU$1,MATCH(E391,$CT$7:$CT$100,0)+6)):INDIRECT(_xlfn.CONCAT($CU$1,MATCH(E391,$CT$7:$CT$100,0)+6+SUM(IF((E391=$CT$7:$CT$59)=TRUE,1,0))-1)),INDIRECT(_xlfn.CONCAT($CM$1,MATCH(E391,$CL$7:$CL$100,0)+6)):INDIRECT(_xlfn.CONCAT($CM$1,MATCH(E391,$CL$7:$CL$100,0)+6+SUM(IF((E391=$CL$7:$CL$59)=TRUE,1,0))-1))))*$S$3*IF(AND($DV$4=4,F391=0),1.1,1),1/TRANSPOSE(W391-INDIRECT(_xlfn.CONCAT($CI$1,MATCH(D391,$CH$7:$CH$100,0)+6)):INDIRECT(_xlfn.CONCAT($CI$1,MATCH(D391,$CH$7:$CH$100,0)+6+SUM(IF((D391=$CH$7:$CH$59)=TRUE,1,0))-1))*$R$3)),3)=1,1,0)),W391-INDIRECT(_xlfn.CONCAT($CI$1,MATCH(D391,$CH$7:$CH$100,0)+6)):INDIRECT(_xlfn.CONCAT($CI$1,MATCH(D391,$CH$7:$CH$100,0)+6+SUM(IF((D391=$CH$7:$CH$59)=TRUE,1,0))-1))*$R$3))/($S$3*$Q391),1,-1,TRUE)),1),"")</f>
        <v/>
      </c>
      <c r="AB391" s="65"/>
      <c r="AC391" s="65"/>
      <c r="AD391" s="65"/>
      <c r="AE391" s="65"/>
      <c r="AF391" s="65"/>
      <c r="AG391" s="65"/>
      <c r="AH391" s="65"/>
      <c r="AI391" s="6"/>
      <c r="AJ391" s="28" t="str">
        <f t="shared" ca="1" si="125"/>
        <v/>
      </c>
      <c r="AK391" s="29" t="str">
        <f t="shared" si="126"/>
        <v/>
      </c>
      <c r="AL391" s="29" t="str">
        <f t="shared" si="127"/>
        <v/>
      </c>
      <c r="AM391" s="29" t="str">
        <f t="shared" si="128"/>
        <v/>
      </c>
      <c r="AN391" s="112" t="str">
        <f t="shared" si="129"/>
        <v/>
      </c>
      <c r="AO391" s="28" t="str">
        <f t="shared" ref="AO391:AO454" ca="1" si="136">IFERROR(IF(IF(AA391&gt;200,AA391/2,AA391)=0,"",IF(AA391&gt;200,AA391/2,AA391)),"")</f>
        <v/>
      </c>
      <c r="AP391" s="29" t="str">
        <f t="shared" ref="AP391:AP454" si="137">IFERROR(IF(IF(AB391&gt;200,AB391/2,AB391)=0,"",IF(AB391&gt;200,AB391/2,AB391)),"")</f>
        <v/>
      </c>
      <c r="AQ391" s="29" t="str">
        <f t="shared" ref="AQ391:AQ454" si="138">IFERROR(IF(IF(AC391&gt;200,AC391/2,AC391)=0,"",IF(AC391&gt;200,AC391/2,AC391)),"")</f>
        <v/>
      </c>
      <c r="AR391" s="29" t="str">
        <f t="shared" ref="AR391:AR454" si="139">IFERROR(IF(IF(AD391&gt;200,AD391/2,AD391)=0,"",IF(AD391&gt;200,AD391/2,AD391)),"")</f>
        <v/>
      </c>
      <c r="AS391" s="30" t="str">
        <f t="shared" ref="AS391:AS454" si="140">IFERROR(IF(IF(AE391&gt;200,AE391/2,AE391)=0,"",IF(AE391&gt;200,AE391/2,AE391)),"")</f>
        <v/>
      </c>
      <c r="AT391" s="6"/>
      <c r="AU391" s="20"/>
      <c r="AV391" s="20"/>
      <c r="AW391" s="44">
        <f t="shared" si="130"/>
        <v>12</v>
      </c>
      <c r="AX391" s="35" t="e">
        <f t="shared" si="131"/>
        <v>#N/A</v>
      </c>
      <c r="AY391" s="35" t="e" cm="1">
        <f t="array" ref="AY391">_xlfn.XMATCH(1,IF(IF((AU391=$DP$24:$EO$24)=TRUE,1,0)+IF((AV391=$DP$25:$EO$25)=TRUE,1,0)=2,1,0))</f>
        <v>#N/A</v>
      </c>
      <c r="AZ391" s="35" t="str" cm="1">
        <f t="array" aca="1" ref="AZ391:BD391" ca="1">AJ391:AN391</f>
        <v/>
      </c>
      <c r="BA391" s="35" t="str">
        <f ca="1"/>
        <v/>
      </c>
      <c r="BB391" s="35" t="str">
        <f ca="1"/>
        <v/>
      </c>
      <c r="BC391" s="35" t="str">
        <f ca="1"/>
        <v/>
      </c>
      <c r="BD391" s="35" t="str">
        <f ca="1"/>
        <v/>
      </c>
      <c r="BE391" s="35">
        <f t="shared" si="132"/>
        <v>0</v>
      </c>
      <c r="BF391" s="35" t="e" cm="1">
        <f t="array" ref="BF391">IF(AND(BE391=1,AX391&lt;&gt;1),VLOOKUP(E391,변환표준점수!$H$8:$O$60,_xlfn.XMATCH('표점 계산기'!$AU391,변환표준점수!$I$6:$O$6)+1,FALSE),IF(AND($E391=0,$DW$4=1),INDEX($CQ$7:$CQ$73,SUM(IF(AO391=$CY$7:$CY$59,ROW($A$1:$A$50),0))),IF(AND($E391&lt;&gt;0,$DW$4&lt;&gt;1),INDEX($CM$7:$CM$73,SUM(IF(AO391=$CU$7:$CU$59,ROW($A$1:$A$50),0))),AO391:AS391)))</f>
        <v>#N/A</v>
      </c>
      <c r="BG391" s="35"/>
      <c r="BH391" s="35"/>
      <c r="BI391" s="35"/>
      <c r="BJ391" s="35"/>
      <c r="BK391" s="35" t="e">
        <f>VLOOKUP(G391,변환표준점수!$X$8:$AM$16,_xlfn.XMATCH(AU391,변환표준점수!$Y$5:$AM$5)+IF(OR(AW391=6,AW391=7,AW391=10,AW391=11),IF(AX391=1,0,1),0)+1,FALSE)</f>
        <v>#N/A</v>
      </c>
      <c r="BL391" s="35" t="e">
        <f>VLOOKUP(H391,변환표준점수!$AO$8:$BE$16,_xlfn.XMATCH(AU391,변환표준점수!$AP$5:$BE$5)+IF(OR(AW391=3,AW391=6,AW391=8,AW391=9,AW391=10),IF(AX391=1,0,1),0)+1,FALSE)</f>
        <v>#N/A</v>
      </c>
      <c r="BM391" s="35" t="e">
        <f>IF(I391=0,VLOOKUP(K391,변환표준점수!$BU$8:$CF$62,'표점 계산기'!$AW391+1,FALSE),VLOOKUP(I391,변환표준점수!$BH$8:$BS$62,'표점 계산기'!$AW391+1,FALSE))</f>
        <v>#N/A</v>
      </c>
      <c r="BN391" s="35" t="e">
        <f>IF(J391=0,VLOOKUP(L391,변환표준점수!$BU$8:$CF$62,'표점 계산기'!$AW391+1,FALSE),VLOOKUP(J391,변환표준점수!$BH$8:$BS$62,'표점 계산기'!$AW391+1,FALSE))</f>
        <v>#N/A</v>
      </c>
      <c r="BO391" s="35" cm="1">
        <f t="array" ref="BO391">IF(M391=0,0,IF(OR(AW391=3,AW391=4),0,IF(AW391=1,INDEX($DI$7:$DI$15,SUM(IF(M391&lt;$DH$7:$DH$15=TRUE,1,0))+1),VLOOKUP(M391,변환표준점수!$BH$8:$BS$62,'표점 계산기'!AW391+1,FALSE))))</f>
        <v>0</v>
      </c>
      <c r="BP391" s="35" t="e" cm="1">
        <f t="array" ref="BP391">INDEX($DP$24:$EO$31,COLUMN(C386),$AY391)</f>
        <v>#N/A</v>
      </c>
      <c r="BQ391" s="35" t="e" cm="1">
        <f t="array" ref="BQ391">INDEX($DP$24:$EO$31,COLUMN(D386),$AY391)</f>
        <v>#N/A</v>
      </c>
      <c r="BR391" s="35" t="e" cm="1">
        <f t="array" ref="BR391">INDEX($DP$24:$EO$31,COLUMN(E386),$AY391)</f>
        <v>#N/A</v>
      </c>
      <c r="BS391" s="35" t="e" cm="1">
        <f t="array" ref="BS391">INDEX($DP$24:$EO$31,COLUMN(F386),$AY391)</f>
        <v>#N/A</v>
      </c>
      <c r="BT391" s="35" t="e" cm="1">
        <f t="array" ref="BT391">INDEX($DP$24:$EO$31,COLUMN(G386),$AY391)</f>
        <v>#N/A</v>
      </c>
      <c r="BU391" s="35" t="e" cm="1">
        <f t="array" ref="BU391">INDEX($DP$24:$EO$31,COLUMN(H386),$AY391)</f>
        <v>#N/A</v>
      </c>
      <c r="BV391" s="59" t="str" cm="1">
        <f t="array" aca="1" ref="BV391:BZ391" ca="1">IFERROR(ROUND(IF(IFERROR(BF391:BJ391/BF391:BJ391,0)=1,(IFERROR(AZ391:BD391*BP391,0)+IFERROR(BF391:BJ391*BQ391,0)+(SUM(BM391:BO391)-MIN(BM391:BO391))*BR391+BK391*BS391+BL391*BT391)*BU391+BK391*(1-BS391)+BL391*(1-BT391)+IF(AW391=1,BO391,0),""),2),"")</f>
        <v/>
      </c>
      <c r="BW391" s="48" t="str">
        <f ca="1"/>
        <v/>
      </c>
      <c r="BX391" s="48" t="str">
        <f ca="1"/>
        <v/>
      </c>
      <c r="BY391" s="48" t="str">
        <f ca="1"/>
        <v/>
      </c>
      <c r="BZ391" s="60" t="str">
        <f ca="1"/>
        <v/>
      </c>
      <c r="CA391" s="6"/>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6"/>
      <c r="DV391" s="6"/>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row>
    <row r="392" spans="1:162" x14ac:dyDescent="0.3">
      <c r="A392" s="5"/>
      <c r="B392" s="17" t="str">
        <f t="shared" si="134"/>
        <v/>
      </c>
      <c r="C392" s="23"/>
      <c r="D392" s="23"/>
      <c r="E392" s="23"/>
      <c r="F392" s="23"/>
      <c r="G392" s="23"/>
      <c r="H392" s="24"/>
      <c r="I392" s="24"/>
      <c r="J392" s="24"/>
      <c r="K392" s="24"/>
      <c r="L392" s="24"/>
      <c r="M392" s="24"/>
      <c r="N392" s="23"/>
      <c r="O392" s="24"/>
      <c r="P392" s="6"/>
      <c r="Q392" s="65">
        <f t="shared" si="135"/>
        <v>1</v>
      </c>
      <c r="R392" s="6" t="e">
        <f t="shared" si="121"/>
        <v>#N/A</v>
      </c>
      <c r="S392" s="6" t="e">
        <f t="shared" si="122"/>
        <v>#N/A</v>
      </c>
      <c r="T392" s="6" t="e">
        <f t="shared" si="123"/>
        <v>#N/A</v>
      </c>
      <c r="U392" s="6" t="e">
        <f t="shared" si="124"/>
        <v>#N/A</v>
      </c>
      <c r="V392" s="8" cm="1">
        <f t="array" ref="V392">IF(M392=0,0,IF(OR($DV$4=3,$DV$4=4),0,IF($DV$4=1,INDEX($DI$7:$DI$15,SUM(IF(M392&lt;$DH$7:$DH$15=TRUE,1,0))+1),VLOOKUP(M392,$DK$7:$DL$107,2,FALSE))))</f>
        <v>0</v>
      </c>
      <c r="W392" s="6" t="e">
        <f t="shared" si="133"/>
        <v>#N/A</v>
      </c>
      <c r="X392" s="65" cm="1">
        <f t="array" aca="1" ref="X392" ca="1">SUM(IF((IF(E392=0,INDIRECT(_xlfn.CONCAT($CQ$1,MATCH(F392,$CP$7:$CP$100,0)+6)):INDIRECT(_xlfn.CONCAT($CQ$1,MATCH(F392,$CP$7:$CP$100,0)+6+SUM(IF((F392=$CP$7:$CP$59)=TRUE,1,0))-1)),INDIRECT(_xlfn.CONCAT($CM$1,MATCH(E392,$CL$7:$CL$100,0)+6)):INDIRECT(_xlfn.CONCAT($CM$1,MATCH(E392,$CL$7:$CL$100,0)+6+SUM(IF((E392=$CL$7:$CL$59)=TRUE,1,0))-1)))*$S$3*$Q392)=0,0,1))</f>
        <v>2</v>
      </c>
      <c r="Y392" s="65" t="e" cm="1">
        <f t="array" aca="1" ref="Y392" ca="1">SUM(IF((TRANSPOSE(MMULT(MMULT(_xlfn.MUNIT(X392),IF(ROUND(MMULT(IF(E392=0,INDIRECT(_xlfn.CONCAT($CQ$1,MATCH(F392,$CP$7:$CP$100,0)+6)):INDIRECT(_xlfn.CONCAT($CQ$1,MATCH(F392,$CP$7:$CP$100,0)+6+SUM(IF((F392=$CP$7:$CP$59)=TRUE,1,0))-1)),INDIRECT(_xlfn.CONCAT($CM$1,MATCH(E392,$CL$7:$CL$100,0)+6)):INDIRECT(_xlfn.CONCAT($CM$1,MATCH(E392,$CL$7:$CL$100,0)+6+SUM(IF((E392=$CL$7:$CL$59)=TRUE,1,0))-1)))*$S$3*$Q392,1/TRANSPOSE(W392-INDIRECT(_xlfn.CONCAT($CI$1,MATCH(D392,$CH$7:$CH$100,0)+6)):INDIRECT(_xlfn.CONCAT($CI$1,MATCH(D392,$CH$7:$CH$100,0)+6+SUM(IF((D392=$CH$7:$CH$59)=TRUE,1,0))-1))*$R$3)),1)=1,1,0)),W392-INDIRECT(_xlfn.CONCAT($CI$1,MATCH(D392,$CH$7:$CH$100,0)+6)):INDIRECT(_xlfn.CONCAT($CI$1,MATCH(D392,$CH$7:$CH$100,0)+6+SUM(IF((D392=$CH$7:$CH$59)=TRUE,1,0))-1))*$R$3)))=0,0,1))</f>
        <v>#N/A</v>
      </c>
      <c r="Z392" s="65"/>
      <c r="AA392" s="65" t="str" cm="1">
        <f t="array" aca="1" ref="AA392" ca="1">IFERROR(ROUND(IF(_xlfn._xlws.SORT(TRANSPOSE(MMULT(MMULT(_xlfn.MUNIT(X392),IF(ROUND(MMULT(IF(E392=0,IF($DW$4=1,INDIRECT(_xlfn.CONCAT($CY$1,MATCH(F392,$CX$7:$CX$100,0)+6)):INDIRECT(_xlfn.CONCAT($CY$1,MATCH(F392,$CX$7:$CX$100,0)+6+SUM(IF((F392=$CX$7:$CX$59)=TRUE,1,0))-1)),INDIRECT(_xlfn.CONCAT($CQ$1,MATCH(F392,$CP$7:$CP$100,0)+6)):INDIRECT(_xlfn.CONCAT($CQ$1,MATCH(F392,$CP$7:$CP$100,0)+6+SUM(IF((F392=$CP$7:$CP$59)=TRUE,1,0))-1))),IF(OR($DW$4=2,$DW$4=3),INDIRECT(_xlfn.CONCAT($CU$1,MATCH(E392,$CT$7:$CT$100,0)+6)):INDIRECT(_xlfn.CONCAT($CU$1,MATCH(E392,$CT$7:$CT$100,0)+6+SUM(IF((E392=$CT$7:$CT$59)=TRUE,1,0))-1)),INDIRECT(_xlfn.CONCAT($CM$1,MATCH(E392,$CL$7:$CL$100,0)+6)):INDIRECT(_xlfn.CONCAT($CM$1,MATCH(E392,$CL$7:$CL$100,0)+6+SUM(IF((E392=$CL$7:$CL$59)=TRUE,1,0))-1))))*$S$3*IF(AND($DV$4=4,F392=0),1.1,1),1/TRANSPOSE(W392-INDIRECT(_xlfn.CONCAT($CI$1,MATCH(D392,$CH$7:$CH$100,0)+6)):INDIRECT(_xlfn.CONCAT($CI$1,MATCH(D392,$CH$7:$CH$100,0)+6+SUM(IF((D392=$CH$7:$CH$59)=TRUE,1,0))-1))*$R$3)),3)=1,1,0)),W392-INDIRECT(_xlfn.CONCAT($CI$1,MATCH(D392,$CH$7:$CH$100,0)+6)):INDIRECT(_xlfn.CONCAT($CI$1,MATCH(D392,$CH$7:$CH$100,0)+6+SUM(IF((D392=$CH$7:$CH$59)=TRUE,1,0))-1))*$R$3))/($S$3*$Q392),1,-1,TRUE)=0,"",_xlfn._xlws.SORT(TRANSPOSE(MMULT(MMULT(_xlfn.MUNIT(X392),IF(ROUND(MMULT(IF(E392=0,IF($DW$4=1,INDIRECT(_xlfn.CONCAT($CY$1,MATCH(F392,$CX$7:$CX$100,0)+6)):INDIRECT(_xlfn.CONCAT($CY$1,MATCH(F392,$CX$7:$CX$100,0)+6+SUM(IF((F392=$CX$7:$CX$59)=TRUE,1,0))-1)),INDIRECT(_xlfn.CONCAT($CQ$1,MATCH(F392,$CP$7:$CP$100,0)+6)):INDIRECT(_xlfn.CONCAT($CQ$1,MATCH(F392,$CP$7:$CP$100,0)+6+SUM(IF((F392=$CP$7:$CP$59)=TRUE,1,0))-1))),IF(OR($DW$4=2,$DW$4=3),INDIRECT(_xlfn.CONCAT($CU$1,MATCH(E392,$CT$7:$CT$100,0)+6)):INDIRECT(_xlfn.CONCAT($CU$1,MATCH(E392,$CT$7:$CT$100,0)+6+SUM(IF((E392=$CT$7:$CT$59)=TRUE,1,0))-1)),INDIRECT(_xlfn.CONCAT($CM$1,MATCH(E392,$CL$7:$CL$100,0)+6)):INDIRECT(_xlfn.CONCAT($CM$1,MATCH(E392,$CL$7:$CL$100,0)+6+SUM(IF((E392=$CL$7:$CL$59)=TRUE,1,0))-1))))*$S$3*IF(AND($DV$4=4,F392=0),1.1,1),1/TRANSPOSE(W392-INDIRECT(_xlfn.CONCAT($CI$1,MATCH(D392,$CH$7:$CH$100,0)+6)):INDIRECT(_xlfn.CONCAT($CI$1,MATCH(D392,$CH$7:$CH$100,0)+6+SUM(IF((D392=$CH$7:$CH$59)=TRUE,1,0))-1))*$R$3)),3)=1,1,0)),W392-INDIRECT(_xlfn.CONCAT($CI$1,MATCH(D392,$CH$7:$CH$100,0)+6)):INDIRECT(_xlfn.CONCAT($CI$1,MATCH(D392,$CH$7:$CH$100,0)+6+SUM(IF((D392=$CH$7:$CH$59)=TRUE,1,0))-1))*$R$3))/($S$3*$Q392),1,-1,TRUE)),1),"")</f>
        <v/>
      </c>
      <c r="AB392" s="65"/>
      <c r="AC392" s="65"/>
      <c r="AD392" s="65"/>
      <c r="AE392" s="65"/>
      <c r="AF392" s="65"/>
      <c r="AG392" s="65"/>
      <c r="AH392" s="65"/>
      <c r="AI392" s="6"/>
      <c r="AJ392" s="28" t="str">
        <f t="shared" ca="1" si="125"/>
        <v/>
      </c>
      <c r="AK392" s="29" t="str">
        <f t="shared" si="126"/>
        <v/>
      </c>
      <c r="AL392" s="29" t="str">
        <f t="shared" si="127"/>
        <v/>
      </c>
      <c r="AM392" s="29" t="str">
        <f t="shared" si="128"/>
        <v/>
      </c>
      <c r="AN392" s="112" t="str">
        <f t="shared" si="129"/>
        <v/>
      </c>
      <c r="AO392" s="28" t="str">
        <f t="shared" ca="1" si="136"/>
        <v/>
      </c>
      <c r="AP392" s="29" t="str">
        <f t="shared" si="137"/>
        <v/>
      </c>
      <c r="AQ392" s="29" t="str">
        <f t="shared" si="138"/>
        <v/>
      </c>
      <c r="AR392" s="29" t="str">
        <f t="shared" si="139"/>
        <v/>
      </c>
      <c r="AS392" s="30" t="str">
        <f t="shared" si="140"/>
        <v/>
      </c>
      <c r="AT392" s="6"/>
      <c r="AU392" s="20"/>
      <c r="AV392" s="20"/>
      <c r="AW392" s="44">
        <f t="shared" si="130"/>
        <v>12</v>
      </c>
      <c r="AX392" s="35" t="e">
        <f t="shared" si="131"/>
        <v>#N/A</v>
      </c>
      <c r="AY392" s="35" t="e" cm="1">
        <f t="array" ref="AY392">_xlfn.XMATCH(1,IF(IF((AU392=$DP$24:$EO$24)=TRUE,1,0)+IF((AV392=$DP$25:$EO$25)=TRUE,1,0)=2,1,0))</f>
        <v>#N/A</v>
      </c>
      <c r="AZ392" s="35" t="str" cm="1">
        <f t="array" aca="1" ref="AZ392:BD392" ca="1">AJ392:AN392</f>
        <v/>
      </c>
      <c r="BA392" s="35" t="str">
        <f ca="1"/>
        <v/>
      </c>
      <c r="BB392" s="35" t="str">
        <f ca="1"/>
        <v/>
      </c>
      <c r="BC392" s="35" t="str">
        <f ca="1"/>
        <v/>
      </c>
      <c r="BD392" s="35" t="str">
        <f ca="1"/>
        <v/>
      </c>
      <c r="BE392" s="35">
        <f t="shared" si="132"/>
        <v>0</v>
      </c>
      <c r="BF392" s="35" t="e" cm="1">
        <f t="array" ref="BF392">IF(AND(BE392=1,AX392&lt;&gt;1),VLOOKUP(E392,변환표준점수!$H$8:$O$60,_xlfn.XMATCH('표점 계산기'!$AU392,변환표준점수!$I$6:$O$6)+1,FALSE),IF(AND($E392=0,$DW$4=1),INDEX($CQ$7:$CQ$73,SUM(IF(AO392=$CY$7:$CY$59,ROW($A$1:$A$50),0))),IF(AND($E392&lt;&gt;0,$DW$4&lt;&gt;1),INDEX($CM$7:$CM$73,SUM(IF(AO392=$CU$7:$CU$59,ROW($A$1:$A$50),0))),AO392:AS392)))</f>
        <v>#N/A</v>
      </c>
      <c r="BG392" s="35"/>
      <c r="BH392" s="35"/>
      <c r="BI392" s="35"/>
      <c r="BJ392" s="35"/>
      <c r="BK392" s="35" t="e">
        <f>VLOOKUP(G392,변환표준점수!$X$8:$AM$16,_xlfn.XMATCH(AU392,변환표준점수!$Y$5:$AM$5)+IF(OR(AW392=6,AW392=7,AW392=10,AW392=11),IF(AX392=1,0,1),0)+1,FALSE)</f>
        <v>#N/A</v>
      </c>
      <c r="BL392" s="35" t="e">
        <f>VLOOKUP(H392,변환표준점수!$AO$8:$BE$16,_xlfn.XMATCH(AU392,변환표준점수!$AP$5:$BE$5)+IF(OR(AW392=3,AW392=6,AW392=8,AW392=9,AW392=10),IF(AX392=1,0,1),0)+1,FALSE)</f>
        <v>#N/A</v>
      </c>
      <c r="BM392" s="35" t="e">
        <f>IF(I392=0,VLOOKUP(K392,변환표준점수!$BU$8:$CF$62,'표점 계산기'!$AW392+1,FALSE),VLOOKUP(I392,변환표준점수!$BH$8:$BS$62,'표점 계산기'!$AW392+1,FALSE))</f>
        <v>#N/A</v>
      </c>
      <c r="BN392" s="35" t="e">
        <f>IF(J392=0,VLOOKUP(L392,변환표준점수!$BU$8:$CF$62,'표점 계산기'!$AW392+1,FALSE),VLOOKUP(J392,변환표준점수!$BH$8:$BS$62,'표점 계산기'!$AW392+1,FALSE))</f>
        <v>#N/A</v>
      </c>
      <c r="BO392" s="35" cm="1">
        <f t="array" ref="BO392">IF(M392=0,0,IF(OR(AW392=3,AW392=4),0,IF(AW392=1,INDEX($DI$7:$DI$15,SUM(IF(M392&lt;$DH$7:$DH$15=TRUE,1,0))+1),VLOOKUP(M392,변환표준점수!$BH$8:$BS$62,'표점 계산기'!AW392+1,FALSE))))</f>
        <v>0</v>
      </c>
      <c r="BP392" s="35" t="e" cm="1">
        <f t="array" ref="BP392">INDEX($DP$24:$EO$31,COLUMN(C387),$AY392)</f>
        <v>#N/A</v>
      </c>
      <c r="BQ392" s="35" t="e" cm="1">
        <f t="array" ref="BQ392">INDEX($DP$24:$EO$31,COLUMN(D387),$AY392)</f>
        <v>#N/A</v>
      </c>
      <c r="BR392" s="35" t="e" cm="1">
        <f t="array" ref="BR392">INDEX($DP$24:$EO$31,COLUMN(E387),$AY392)</f>
        <v>#N/A</v>
      </c>
      <c r="BS392" s="35" t="e" cm="1">
        <f t="array" ref="BS392">INDEX($DP$24:$EO$31,COLUMN(F387),$AY392)</f>
        <v>#N/A</v>
      </c>
      <c r="BT392" s="35" t="e" cm="1">
        <f t="array" ref="BT392">INDEX($DP$24:$EO$31,COLUMN(G387),$AY392)</f>
        <v>#N/A</v>
      </c>
      <c r="BU392" s="35" t="e" cm="1">
        <f t="array" ref="BU392">INDEX($DP$24:$EO$31,COLUMN(H387),$AY392)</f>
        <v>#N/A</v>
      </c>
      <c r="BV392" s="59" t="str" cm="1">
        <f t="array" aca="1" ref="BV392:BZ392" ca="1">IFERROR(ROUND(IF(IFERROR(BF392:BJ392/BF392:BJ392,0)=1,(IFERROR(AZ392:BD392*BP392,0)+IFERROR(BF392:BJ392*BQ392,0)+(SUM(BM392:BO392)-MIN(BM392:BO392))*BR392+BK392*BS392+BL392*BT392)*BU392+BK392*(1-BS392)+BL392*(1-BT392)+IF(AW392=1,BO392,0),""),2),"")</f>
        <v/>
      </c>
      <c r="BW392" s="48" t="str">
        <f ca="1"/>
        <v/>
      </c>
      <c r="BX392" s="48" t="str">
        <f ca="1"/>
        <v/>
      </c>
      <c r="BY392" s="48" t="str">
        <f ca="1"/>
        <v/>
      </c>
      <c r="BZ392" s="60" t="str">
        <f ca="1"/>
        <v/>
      </c>
      <c r="CA392" s="6"/>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6"/>
      <c r="DV392" s="6"/>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row>
    <row r="393" spans="1:162" x14ac:dyDescent="0.3">
      <c r="A393" s="5"/>
      <c r="B393" s="17" t="str">
        <f t="shared" si="134"/>
        <v/>
      </c>
      <c r="C393" s="23"/>
      <c r="D393" s="23"/>
      <c r="E393" s="23"/>
      <c r="F393" s="23"/>
      <c r="G393" s="23"/>
      <c r="H393" s="24"/>
      <c r="I393" s="24"/>
      <c r="J393" s="24"/>
      <c r="K393" s="24"/>
      <c r="L393" s="24"/>
      <c r="M393" s="24"/>
      <c r="N393" s="23"/>
      <c r="O393" s="24"/>
      <c r="P393" s="6"/>
      <c r="Q393" s="65">
        <f t="shared" si="135"/>
        <v>1</v>
      </c>
      <c r="R393" s="6" t="e">
        <f t="shared" ref="R393:R456" si="141">VLOOKUP(G393,$DB$7:$DC$15,2,FALSE)</f>
        <v>#N/A</v>
      </c>
      <c r="S393" s="6" t="e">
        <f t="shared" ref="S393:S456" si="142">VLOOKUP(H393,$DE$7:$DF$15,2,FALSE)</f>
        <v>#N/A</v>
      </c>
      <c r="T393" s="6" t="e">
        <f t="shared" ref="T393:T456" si="143">ROUND(IF(AND($DV$4=6,$DW$4=1),IF(N393=1,1.03,1),1)*IF(I393=0,VLOOKUP(K393,$DK$7:$DM$61,3,FALSE),VLOOKUP(I393,$DK$7:$DL$61,2,FALSE)),2)</f>
        <v>#N/A</v>
      </c>
      <c r="U393" s="6" t="e">
        <f t="shared" ref="U393:U456" si="144">ROUND(IF(AND($DV$4=6,$DW$4=1),IF(O393=1,1.03,1),1)*IF(J393=0,VLOOKUP(L393,$DK$7:$DM$61,3,FALSE),VLOOKUP(J393,$DK$7:$DL$61,2,FALSE)),2)</f>
        <v>#N/A</v>
      </c>
      <c r="V393" s="8" cm="1">
        <f t="array" ref="V393">IF(M393=0,0,IF(OR($DV$4=3,$DV$4=4),0,IF($DV$4=1,INDEX($DI$7:$DI$15,SUM(IF(M393&lt;$DH$7:$DH$15=TRUE,1,0))+1),VLOOKUP(M393,$DK$7:$DL$107,2,FALSE))))</f>
        <v>0</v>
      </c>
      <c r="W393" s="6" t="e">
        <f t="shared" si="133"/>
        <v>#N/A</v>
      </c>
      <c r="X393" s="65" cm="1">
        <f t="array" aca="1" ref="X393" ca="1">SUM(IF((IF(E393=0,INDIRECT(_xlfn.CONCAT($CQ$1,MATCH(F393,$CP$7:$CP$100,0)+6)):INDIRECT(_xlfn.CONCAT($CQ$1,MATCH(F393,$CP$7:$CP$100,0)+6+SUM(IF((F393=$CP$7:$CP$59)=TRUE,1,0))-1)),INDIRECT(_xlfn.CONCAT($CM$1,MATCH(E393,$CL$7:$CL$100,0)+6)):INDIRECT(_xlfn.CONCAT($CM$1,MATCH(E393,$CL$7:$CL$100,0)+6+SUM(IF((E393=$CL$7:$CL$59)=TRUE,1,0))-1)))*$S$3*$Q393)=0,0,1))</f>
        <v>2</v>
      </c>
      <c r="Y393" s="65" t="e" cm="1">
        <f t="array" aca="1" ref="Y393" ca="1">SUM(IF((TRANSPOSE(MMULT(MMULT(_xlfn.MUNIT(X393),IF(ROUND(MMULT(IF(E393=0,INDIRECT(_xlfn.CONCAT($CQ$1,MATCH(F393,$CP$7:$CP$100,0)+6)):INDIRECT(_xlfn.CONCAT($CQ$1,MATCH(F393,$CP$7:$CP$100,0)+6+SUM(IF((F393=$CP$7:$CP$59)=TRUE,1,0))-1)),INDIRECT(_xlfn.CONCAT($CM$1,MATCH(E393,$CL$7:$CL$100,0)+6)):INDIRECT(_xlfn.CONCAT($CM$1,MATCH(E393,$CL$7:$CL$100,0)+6+SUM(IF((E393=$CL$7:$CL$59)=TRUE,1,0))-1)))*$S$3*$Q393,1/TRANSPOSE(W393-INDIRECT(_xlfn.CONCAT($CI$1,MATCH(D393,$CH$7:$CH$100,0)+6)):INDIRECT(_xlfn.CONCAT($CI$1,MATCH(D393,$CH$7:$CH$100,0)+6+SUM(IF((D393=$CH$7:$CH$59)=TRUE,1,0))-1))*$R$3)),1)=1,1,0)),W393-INDIRECT(_xlfn.CONCAT($CI$1,MATCH(D393,$CH$7:$CH$100,0)+6)):INDIRECT(_xlfn.CONCAT($CI$1,MATCH(D393,$CH$7:$CH$100,0)+6+SUM(IF((D393=$CH$7:$CH$59)=TRUE,1,0))-1))*$R$3)))=0,0,1))</f>
        <v>#N/A</v>
      </c>
      <c r="Z393" s="65"/>
      <c r="AA393" s="65" t="str" cm="1">
        <f t="array" aca="1" ref="AA393" ca="1">IFERROR(ROUND(IF(_xlfn._xlws.SORT(TRANSPOSE(MMULT(MMULT(_xlfn.MUNIT(X393),IF(ROUND(MMULT(IF(E393=0,IF($DW$4=1,INDIRECT(_xlfn.CONCAT($CY$1,MATCH(F393,$CX$7:$CX$100,0)+6)):INDIRECT(_xlfn.CONCAT($CY$1,MATCH(F393,$CX$7:$CX$100,0)+6+SUM(IF((F393=$CX$7:$CX$59)=TRUE,1,0))-1)),INDIRECT(_xlfn.CONCAT($CQ$1,MATCH(F393,$CP$7:$CP$100,0)+6)):INDIRECT(_xlfn.CONCAT($CQ$1,MATCH(F393,$CP$7:$CP$100,0)+6+SUM(IF((F393=$CP$7:$CP$59)=TRUE,1,0))-1))),IF(OR($DW$4=2,$DW$4=3),INDIRECT(_xlfn.CONCAT($CU$1,MATCH(E393,$CT$7:$CT$100,0)+6)):INDIRECT(_xlfn.CONCAT($CU$1,MATCH(E393,$CT$7:$CT$100,0)+6+SUM(IF((E393=$CT$7:$CT$59)=TRUE,1,0))-1)),INDIRECT(_xlfn.CONCAT($CM$1,MATCH(E393,$CL$7:$CL$100,0)+6)):INDIRECT(_xlfn.CONCAT($CM$1,MATCH(E393,$CL$7:$CL$100,0)+6+SUM(IF((E393=$CL$7:$CL$59)=TRUE,1,0))-1))))*$S$3*IF(AND($DV$4=4,F393=0),1.1,1),1/TRANSPOSE(W393-INDIRECT(_xlfn.CONCAT($CI$1,MATCH(D393,$CH$7:$CH$100,0)+6)):INDIRECT(_xlfn.CONCAT($CI$1,MATCH(D393,$CH$7:$CH$100,0)+6+SUM(IF((D393=$CH$7:$CH$59)=TRUE,1,0))-1))*$R$3)),3)=1,1,0)),W393-INDIRECT(_xlfn.CONCAT($CI$1,MATCH(D393,$CH$7:$CH$100,0)+6)):INDIRECT(_xlfn.CONCAT($CI$1,MATCH(D393,$CH$7:$CH$100,0)+6+SUM(IF((D393=$CH$7:$CH$59)=TRUE,1,0))-1))*$R$3))/($S$3*$Q393),1,-1,TRUE)=0,"",_xlfn._xlws.SORT(TRANSPOSE(MMULT(MMULT(_xlfn.MUNIT(X393),IF(ROUND(MMULT(IF(E393=0,IF($DW$4=1,INDIRECT(_xlfn.CONCAT($CY$1,MATCH(F393,$CX$7:$CX$100,0)+6)):INDIRECT(_xlfn.CONCAT($CY$1,MATCH(F393,$CX$7:$CX$100,0)+6+SUM(IF((F393=$CX$7:$CX$59)=TRUE,1,0))-1)),INDIRECT(_xlfn.CONCAT($CQ$1,MATCH(F393,$CP$7:$CP$100,0)+6)):INDIRECT(_xlfn.CONCAT($CQ$1,MATCH(F393,$CP$7:$CP$100,0)+6+SUM(IF((F393=$CP$7:$CP$59)=TRUE,1,0))-1))),IF(OR($DW$4=2,$DW$4=3),INDIRECT(_xlfn.CONCAT($CU$1,MATCH(E393,$CT$7:$CT$100,0)+6)):INDIRECT(_xlfn.CONCAT($CU$1,MATCH(E393,$CT$7:$CT$100,0)+6+SUM(IF((E393=$CT$7:$CT$59)=TRUE,1,0))-1)),INDIRECT(_xlfn.CONCAT($CM$1,MATCH(E393,$CL$7:$CL$100,0)+6)):INDIRECT(_xlfn.CONCAT($CM$1,MATCH(E393,$CL$7:$CL$100,0)+6+SUM(IF((E393=$CL$7:$CL$59)=TRUE,1,0))-1))))*$S$3*IF(AND($DV$4=4,F393=0),1.1,1),1/TRANSPOSE(W393-INDIRECT(_xlfn.CONCAT($CI$1,MATCH(D393,$CH$7:$CH$100,0)+6)):INDIRECT(_xlfn.CONCAT($CI$1,MATCH(D393,$CH$7:$CH$100,0)+6+SUM(IF((D393=$CH$7:$CH$59)=TRUE,1,0))-1))*$R$3)),3)=1,1,0)),W393-INDIRECT(_xlfn.CONCAT($CI$1,MATCH(D393,$CH$7:$CH$100,0)+6)):INDIRECT(_xlfn.CONCAT($CI$1,MATCH(D393,$CH$7:$CH$100,0)+6+SUM(IF((D393=$CH$7:$CH$59)=TRUE,1,0))-1))*$R$3))/($S$3*$Q393),1,-1,TRUE)),1),"")</f>
        <v/>
      </c>
      <c r="AB393" s="65"/>
      <c r="AC393" s="65"/>
      <c r="AD393" s="65"/>
      <c r="AE393" s="65"/>
      <c r="AF393" s="65"/>
      <c r="AG393" s="65"/>
      <c r="AH393" s="65"/>
      <c r="AI393" s="6"/>
      <c r="AJ393" s="28" t="str">
        <f t="shared" ref="AJ393:AJ456" ca="1" si="145">IF(IF(AO393="",0,($W393-AO393*$S$3)/$R$3)=0,"",IF(AO393=0,0,($W393-AO393*$S$3)/$R$3))</f>
        <v/>
      </c>
      <c r="AK393" s="29" t="str">
        <f t="shared" ref="AK393:AK456" si="146">IF(IF(AP393="",0,($W393-AP393*$S$3)/$R$3)=0,"",IF(AP393=0,0,($W393-AP393*$S$3)/$R$3))</f>
        <v/>
      </c>
      <c r="AL393" s="29" t="str">
        <f t="shared" ref="AL393:AL456" si="147">IF(IF(AQ393="",0,($W393-AQ393*$S$3)/$R$3)=0,"",IF(AQ393=0,0,($W393-AQ393*$S$3)/$R$3))</f>
        <v/>
      </c>
      <c r="AM393" s="29" t="str">
        <f t="shared" ref="AM393:AM456" si="148">IF(IF(AR393="",0,($W393-AR393*$S$3)/$R$3)=0,"",IF(AR393=0,0,($W393-AR393*$S$3)/$R$3))</f>
        <v/>
      </c>
      <c r="AN393" s="112" t="str">
        <f t="shared" ref="AN393:AN456" si="149">IF(IF(AS393="",0,($W393-AS393*$S$3)/$R$3)=0,"",IF(AS393=0,0,($W393-AS393*$S$3)/$R$3))</f>
        <v/>
      </c>
      <c r="AO393" s="28" t="str">
        <f t="shared" ca="1" si="136"/>
        <v/>
      </c>
      <c r="AP393" s="29" t="str">
        <f t="shared" si="137"/>
        <v/>
      </c>
      <c r="AQ393" s="29" t="str">
        <f t="shared" si="138"/>
        <v/>
      </c>
      <c r="AR393" s="29" t="str">
        <f t="shared" si="139"/>
        <v/>
      </c>
      <c r="AS393" s="30" t="str">
        <f t="shared" si="140"/>
        <v/>
      </c>
      <c r="AT393" s="6"/>
      <c r="AU393" s="20"/>
      <c r="AV393" s="20"/>
      <c r="AW393" s="44">
        <f t="shared" si="130"/>
        <v>12</v>
      </c>
      <c r="AX393" s="35" t="e">
        <f t="shared" si="131"/>
        <v>#N/A</v>
      </c>
      <c r="AY393" s="35" t="e" cm="1">
        <f t="array" ref="AY393">_xlfn.XMATCH(1,IF(IF((AU393=$DP$24:$EO$24)=TRUE,1,0)+IF((AV393=$DP$25:$EO$25)=TRUE,1,0)=2,1,0))</f>
        <v>#N/A</v>
      </c>
      <c r="AZ393" s="35" t="str" cm="1">
        <f t="array" aca="1" ref="AZ393:BD393" ca="1">AJ393:AN393</f>
        <v/>
      </c>
      <c r="BA393" s="35" t="str">
        <f ca="1"/>
        <v/>
      </c>
      <c r="BB393" s="35" t="str">
        <f ca="1"/>
        <v/>
      </c>
      <c r="BC393" s="35" t="str">
        <f ca="1"/>
        <v/>
      </c>
      <c r="BD393" s="35" t="str">
        <f ca="1"/>
        <v/>
      </c>
      <c r="BE393" s="35">
        <f t="shared" si="132"/>
        <v>0</v>
      </c>
      <c r="BF393" s="35" t="e" cm="1">
        <f t="array" ref="BF393">IF(AND(BE393=1,AX393&lt;&gt;1),VLOOKUP(E393,변환표준점수!$H$8:$O$60,_xlfn.XMATCH('표점 계산기'!$AU393,변환표준점수!$I$6:$O$6)+1,FALSE),IF(AND($E393=0,$DW$4=1),INDEX($CQ$7:$CQ$73,SUM(IF(AO393=$CY$7:$CY$59,ROW($A$1:$A$50),0))),IF(AND($E393&lt;&gt;0,$DW$4&lt;&gt;1),INDEX($CM$7:$CM$73,SUM(IF(AO393=$CU$7:$CU$59,ROW($A$1:$A$50),0))),AO393:AS393)))</f>
        <v>#N/A</v>
      </c>
      <c r="BG393" s="35"/>
      <c r="BH393" s="35"/>
      <c r="BI393" s="35"/>
      <c r="BJ393" s="35"/>
      <c r="BK393" s="35" t="e">
        <f>VLOOKUP(G393,변환표준점수!$X$8:$AM$16,_xlfn.XMATCH(AU393,변환표준점수!$Y$5:$AM$5)+IF(OR(AW393=6,AW393=7,AW393=10,AW393=11),IF(AX393=1,0,1),0)+1,FALSE)</f>
        <v>#N/A</v>
      </c>
      <c r="BL393" s="35" t="e">
        <f>VLOOKUP(H393,변환표준점수!$AO$8:$BE$16,_xlfn.XMATCH(AU393,변환표준점수!$AP$5:$BE$5)+IF(OR(AW393=3,AW393=6,AW393=8,AW393=9,AW393=10),IF(AX393=1,0,1),0)+1,FALSE)</f>
        <v>#N/A</v>
      </c>
      <c r="BM393" s="35" t="e">
        <f>IF(I393=0,VLOOKUP(K393,변환표준점수!$BU$8:$CF$62,'표점 계산기'!$AW393+1,FALSE),VLOOKUP(I393,변환표준점수!$BH$8:$BS$62,'표점 계산기'!$AW393+1,FALSE))</f>
        <v>#N/A</v>
      </c>
      <c r="BN393" s="35" t="e">
        <f>IF(J393=0,VLOOKUP(L393,변환표준점수!$BU$8:$CF$62,'표점 계산기'!$AW393+1,FALSE),VLOOKUP(J393,변환표준점수!$BH$8:$BS$62,'표점 계산기'!$AW393+1,FALSE))</f>
        <v>#N/A</v>
      </c>
      <c r="BO393" s="35" cm="1">
        <f t="array" ref="BO393">IF(M393=0,0,IF(OR(AW393=3,AW393=4),0,IF(AW393=1,INDEX($DI$7:$DI$15,SUM(IF(M393&lt;$DH$7:$DH$15=TRUE,1,0))+1),VLOOKUP(M393,변환표준점수!$BH$8:$BS$62,'표점 계산기'!AW393+1,FALSE))))</f>
        <v>0</v>
      </c>
      <c r="BP393" s="35" t="e" cm="1">
        <f t="array" ref="BP393">INDEX($DP$24:$EO$31,COLUMN(C388),$AY393)</f>
        <v>#N/A</v>
      </c>
      <c r="BQ393" s="35" t="e" cm="1">
        <f t="array" ref="BQ393">INDEX($DP$24:$EO$31,COLUMN(D388),$AY393)</f>
        <v>#N/A</v>
      </c>
      <c r="BR393" s="35" t="e" cm="1">
        <f t="array" ref="BR393">INDEX($DP$24:$EO$31,COLUMN(E388),$AY393)</f>
        <v>#N/A</v>
      </c>
      <c r="BS393" s="35" t="e" cm="1">
        <f t="array" ref="BS393">INDEX($DP$24:$EO$31,COLUMN(F388),$AY393)</f>
        <v>#N/A</v>
      </c>
      <c r="BT393" s="35" t="e" cm="1">
        <f t="array" ref="BT393">INDEX($DP$24:$EO$31,COLUMN(G388),$AY393)</f>
        <v>#N/A</v>
      </c>
      <c r="BU393" s="35" t="e" cm="1">
        <f t="array" ref="BU393">INDEX($DP$24:$EO$31,COLUMN(H388),$AY393)</f>
        <v>#N/A</v>
      </c>
      <c r="BV393" s="59" t="str" cm="1">
        <f t="array" aca="1" ref="BV393:BZ393" ca="1">IFERROR(ROUND(IF(IFERROR(BF393:BJ393/BF393:BJ393,0)=1,(IFERROR(AZ393:BD393*BP393,0)+IFERROR(BF393:BJ393*BQ393,0)+(SUM(BM393:BO393)-MIN(BM393:BO393))*BR393+BK393*BS393+BL393*BT393)*BU393+BK393*(1-BS393)+BL393*(1-BT393)+IF(AW393=1,BO393,0),""),2),"")</f>
        <v/>
      </c>
      <c r="BW393" s="48" t="str">
        <f ca="1"/>
        <v/>
      </c>
      <c r="BX393" s="48" t="str">
        <f ca="1"/>
        <v/>
      </c>
      <c r="BY393" s="48" t="str">
        <f ca="1"/>
        <v/>
      </c>
      <c r="BZ393" s="60" t="str">
        <f ca="1"/>
        <v/>
      </c>
      <c r="CA393" s="6"/>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6"/>
      <c r="DV393" s="6"/>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row>
    <row r="394" spans="1:162" x14ac:dyDescent="0.3">
      <c r="A394" s="5"/>
      <c r="B394" s="17" t="str">
        <f t="shared" si="134"/>
        <v/>
      </c>
      <c r="C394" s="23"/>
      <c r="D394" s="23"/>
      <c r="E394" s="23"/>
      <c r="F394" s="23"/>
      <c r="G394" s="23"/>
      <c r="H394" s="24"/>
      <c r="I394" s="24"/>
      <c r="J394" s="24"/>
      <c r="K394" s="24"/>
      <c r="L394" s="24"/>
      <c r="M394" s="24"/>
      <c r="N394" s="23"/>
      <c r="O394" s="24"/>
      <c r="P394" s="6"/>
      <c r="Q394" s="65">
        <f t="shared" si="135"/>
        <v>1</v>
      </c>
      <c r="R394" s="6" t="e">
        <f t="shared" si="141"/>
        <v>#N/A</v>
      </c>
      <c r="S394" s="6" t="e">
        <f t="shared" si="142"/>
        <v>#N/A</v>
      </c>
      <c r="T394" s="6" t="e">
        <f t="shared" si="143"/>
        <v>#N/A</v>
      </c>
      <c r="U394" s="6" t="e">
        <f t="shared" si="144"/>
        <v>#N/A</v>
      </c>
      <c r="V394" s="8" cm="1">
        <f t="array" ref="V394">IF(M394=0,0,IF(OR($DV$4=3,$DV$4=4),0,IF($DV$4=1,INDEX($DI$7:$DI$15,SUM(IF(M394&lt;$DH$7:$DH$15=TRUE,1,0))+1),VLOOKUP(M394,$DK$7:$DL$107,2,FALSE))))</f>
        <v>0</v>
      </c>
      <c r="W394" s="6" t="e">
        <f t="shared" si="133"/>
        <v>#N/A</v>
      </c>
      <c r="X394" s="65" cm="1">
        <f t="array" aca="1" ref="X394" ca="1">SUM(IF((IF(E394=0,INDIRECT(_xlfn.CONCAT($CQ$1,MATCH(F394,$CP$7:$CP$100,0)+6)):INDIRECT(_xlfn.CONCAT($CQ$1,MATCH(F394,$CP$7:$CP$100,0)+6+SUM(IF((F394=$CP$7:$CP$59)=TRUE,1,0))-1)),INDIRECT(_xlfn.CONCAT($CM$1,MATCH(E394,$CL$7:$CL$100,0)+6)):INDIRECT(_xlfn.CONCAT($CM$1,MATCH(E394,$CL$7:$CL$100,0)+6+SUM(IF((E394=$CL$7:$CL$59)=TRUE,1,0))-1)))*$S$3*$Q394)=0,0,1))</f>
        <v>2</v>
      </c>
      <c r="Y394" s="65" t="e" cm="1">
        <f t="array" aca="1" ref="Y394" ca="1">SUM(IF((TRANSPOSE(MMULT(MMULT(_xlfn.MUNIT(X394),IF(ROUND(MMULT(IF(E394=0,INDIRECT(_xlfn.CONCAT($CQ$1,MATCH(F394,$CP$7:$CP$100,0)+6)):INDIRECT(_xlfn.CONCAT($CQ$1,MATCH(F394,$CP$7:$CP$100,0)+6+SUM(IF((F394=$CP$7:$CP$59)=TRUE,1,0))-1)),INDIRECT(_xlfn.CONCAT($CM$1,MATCH(E394,$CL$7:$CL$100,0)+6)):INDIRECT(_xlfn.CONCAT($CM$1,MATCH(E394,$CL$7:$CL$100,0)+6+SUM(IF((E394=$CL$7:$CL$59)=TRUE,1,0))-1)))*$S$3*$Q394,1/TRANSPOSE(W394-INDIRECT(_xlfn.CONCAT($CI$1,MATCH(D394,$CH$7:$CH$100,0)+6)):INDIRECT(_xlfn.CONCAT($CI$1,MATCH(D394,$CH$7:$CH$100,0)+6+SUM(IF((D394=$CH$7:$CH$59)=TRUE,1,0))-1))*$R$3)),1)=1,1,0)),W394-INDIRECT(_xlfn.CONCAT($CI$1,MATCH(D394,$CH$7:$CH$100,0)+6)):INDIRECT(_xlfn.CONCAT($CI$1,MATCH(D394,$CH$7:$CH$100,0)+6+SUM(IF((D394=$CH$7:$CH$59)=TRUE,1,0))-1))*$R$3)))=0,0,1))</f>
        <v>#N/A</v>
      </c>
      <c r="Z394" s="65"/>
      <c r="AA394" s="65" t="str" cm="1">
        <f t="array" aca="1" ref="AA394" ca="1">IFERROR(ROUND(IF(_xlfn._xlws.SORT(TRANSPOSE(MMULT(MMULT(_xlfn.MUNIT(X394),IF(ROUND(MMULT(IF(E394=0,IF($DW$4=1,INDIRECT(_xlfn.CONCAT($CY$1,MATCH(F394,$CX$7:$CX$100,0)+6)):INDIRECT(_xlfn.CONCAT($CY$1,MATCH(F394,$CX$7:$CX$100,0)+6+SUM(IF((F394=$CX$7:$CX$59)=TRUE,1,0))-1)),INDIRECT(_xlfn.CONCAT($CQ$1,MATCH(F394,$CP$7:$CP$100,0)+6)):INDIRECT(_xlfn.CONCAT($CQ$1,MATCH(F394,$CP$7:$CP$100,0)+6+SUM(IF((F394=$CP$7:$CP$59)=TRUE,1,0))-1))),IF(OR($DW$4=2,$DW$4=3),INDIRECT(_xlfn.CONCAT($CU$1,MATCH(E394,$CT$7:$CT$100,0)+6)):INDIRECT(_xlfn.CONCAT($CU$1,MATCH(E394,$CT$7:$CT$100,0)+6+SUM(IF((E394=$CT$7:$CT$59)=TRUE,1,0))-1)),INDIRECT(_xlfn.CONCAT($CM$1,MATCH(E394,$CL$7:$CL$100,0)+6)):INDIRECT(_xlfn.CONCAT($CM$1,MATCH(E394,$CL$7:$CL$100,0)+6+SUM(IF((E394=$CL$7:$CL$59)=TRUE,1,0))-1))))*$S$3*IF(AND($DV$4=4,F394=0),1.1,1),1/TRANSPOSE(W394-INDIRECT(_xlfn.CONCAT($CI$1,MATCH(D394,$CH$7:$CH$100,0)+6)):INDIRECT(_xlfn.CONCAT($CI$1,MATCH(D394,$CH$7:$CH$100,0)+6+SUM(IF((D394=$CH$7:$CH$59)=TRUE,1,0))-1))*$R$3)),3)=1,1,0)),W394-INDIRECT(_xlfn.CONCAT($CI$1,MATCH(D394,$CH$7:$CH$100,0)+6)):INDIRECT(_xlfn.CONCAT($CI$1,MATCH(D394,$CH$7:$CH$100,0)+6+SUM(IF((D394=$CH$7:$CH$59)=TRUE,1,0))-1))*$R$3))/($S$3*$Q394),1,-1,TRUE)=0,"",_xlfn._xlws.SORT(TRANSPOSE(MMULT(MMULT(_xlfn.MUNIT(X394),IF(ROUND(MMULT(IF(E394=0,IF($DW$4=1,INDIRECT(_xlfn.CONCAT($CY$1,MATCH(F394,$CX$7:$CX$100,0)+6)):INDIRECT(_xlfn.CONCAT($CY$1,MATCH(F394,$CX$7:$CX$100,0)+6+SUM(IF((F394=$CX$7:$CX$59)=TRUE,1,0))-1)),INDIRECT(_xlfn.CONCAT($CQ$1,MATCH(F394,$CP$7:$CP$100,0)+6)):INDIRECT(_xlfn.CONCAT($CQ$1,MATCH(F394,$CP$7:$CP$100,0)+6+SUM(IF((F394=$CP$7:$CP$59)=TRUE,1,0))-1))),IF(OR($DW$4=2,$DW$4=3),INDIRECT(_xlfn.CONCAT($CU$1,MATCH(E394,$CT$7:$CT$100,0)+6)):INDIRECT(_xlfn.CONCAT($CU$1,MATCH(E394,$CT$7:$CT$100,0)+6+SUM(IF((E394=$CT$7:$CT$59)=TRUE,1,0))-1)),INDIRECT(_xlfn.CONCAT($CM$1,MATCH(E394,$CL$7:$CL$100,0)+6)):INDIRECT(_xlfn.CONCAT($CM$1,MATCH(E394,$CL$7:$CL$100,0)+6+SUM(IF((E394=$CL$7:$CL$59)=TRUE,1,0))-1))))*$S$3*IF(AND($DV$4=4,F394=0),1.1,1),1/TRANSPOSE(W394-INDIRECT(_xlfn.CONCAT($CI$1,MATCH(D394,$CH$7:$CH$100,0)+6)):INDIRECT(_xlfn.CONCAT($CI$1,MATCH(D394,$CH$7:$CH$100,0)+6+SUM(IF((D394=$CH$7:$CH$59)=TRUE,1,0))-1))*$R$3)),3)=1,1,0)),W394-INDIRECT(_xlfn.CONCAT($CI$1,MATCH(D394,$CH$7:$CH$100,0)+6)):INDIRECT(_xlfn.CONCAT($CI$1,MATCH(D394,$CH$7:$CH$100,0)+6+SUM(IF((D394=$CH$7:$CH$59)=TRUE,1,0))-1))*$R$3))/($S$3*$Q394),1,-1,TRUE)),1),"")</f>
        <v/>
      </c>
      <c r="AB394" s="65"/>
      <c r="AC394" s="65"/>
      <c r="AD394" s="65"/>
      <c r="AE394" s="65"/>
      <c r="AF394" s="65"/>
      <c r="AG394" s="65"/>
      <c r="AH394" s="65"/>
      <c r="AI394" s="6"/>
      <c r="AJ394" s="28" t="str">
        <f t="shared" ca="1" si="145"/>
        <v/>
      </c>
      <c r="AK394" s="29" t="str">
        <f t="shared" si="146"/>
        <v/>
      </c>
      <c r="AL394" s="29" t="str">
        <f t="shared" si="147"/>
        <v/>
      </c>
      <c r="AM394" s="29" t="str">
        <f t="shared" si="148"/>
        <v/>
      </c>
      <c r="AN394" s="112" t="str">
        <f t="shared" si="149"/>
        <v/>
      </c>
      <c r="AO394" s="28" t="str">
        <f t="shared" ca="1" si="136"/>
        <v/>
      </c>
      <c r="AP394" s="29" t="str">
        <f t="shared" si="137"/>
        <v/>
      </c>
      <c r="AQ394" s="29" t="str">
        <f t="shared" si="138"/>
        <v/>
      </c>
      <c r="AR394" s="29" t="str">
        <f t="shared" si="139"/>
        <v/>
      </c>
      <c r="AS394" s="30" t="str">
        <f t="shared" si="140"/>
        <v/>
      </c>
      <c r="AT394" s="6"/>
      <c r="AU394" s="20"/>
      <c r="AV394" s="20"/>
      <c r="AW394" s="44">
        <f t="shared" si="130"/>
        <v>12</v>
      </c>
      <c r="AX394" s="35" t="e">
        <f t="shared" si="131"/>
        <v>#N/A</v>
      </c>
      <c r="AY394" s="35" t="e" cm="1">
        <f t="array" ref="AY394">_xlfn.XMATCH(1,IF(IF((AU394=$DP$24:$EO$24)=TRUE,1,0)+IF((AV394=$DP$25:$EO$25)=TRUE,1,0)=2,1,0))</f>
        <v>#N/A</v>
      </c>
      <c r="AZ394" s="35" t="str" cm="1">
        <f t="array" aca="1" ref="AZ394:BD394" ca="1">AJ394:AN394</f>
        <v/>
      </c>
      <c r="BA394" s="35" t="str">
        <f ca="1"/>
        <v/>
      </c>
      <c r="BB394" s="35" t="str">
        <f ca="1"/>
        <v/>
      </c>
      <c r="BC394" s="35" t="str">
        <f ca="1"/>
        <v/>
      </c>
      <c r="BD394" s="35" t="str">
        <f ca="1"/>
        <v/>
      </c>
      <c r="BE394" s="35">
        <f t="shared" si="132"/>
        <v>0</v>
      </c>
      <c r="BF394" s="35" t="e" cm="1">
        <f t="array" ref="BF394">IF(AND(BE394=1,AX394&lt;&gt;1),VLOOKUP(E394,변환표준점수!$H$8:$O$60,_xlfn.XMATCH('표점 계산기'!$AU394,변환표준점수!$I$6:$O$6)+1,FALSE),IF(AND($E394=0,$DW$4=1),INDEX($CQ$7:$CQ$73,SUM(IF(AO394=$CY$7:$CY$59,ROW($A$1:$A$50),0))),IF(AND($E394&lt;&gt;0,$DW$4&lt;&gt;1),INDEX($CM$7:$CM$73,SUM(IF(AO394=$CU$7:$CU$59,ROW($A$1:$A$50),0))),AO394:AS394)))</f>
        <v>#N/A</v>
      </c>
      <c r="BG394" s="35"/>
      <c r="BH394" s="35"/>
      <c r="BI394" s="35"/>
      <c r="BJ394" s="35"/>
      <c r="BK394" s="35" t="e">
        <f>VLOOKUP(G394,변환표준점수!$X$8:$AM$16,_xlfn.XMATCH(AU394,변환표준점수!$Y$5:$AM$5)+IF(OR(AW394=6,AW394=7,AW394=10,AW394=11),IF(AX394=1,0,1),0)+1,FALSE)</f>
        <v>#N/A</v>
      </c>
      <c r="BL394" s="35" t="e">
        <f>VLOOKUP(H394,변환표준점수!$AO$8:$BE$16,_xlfn.XMATCH(AU394,변환표준점수!$AP$5:$BE$5)+IF(OR(AW394=3,AW394=6,AW394=8,AW394=9,AW394=10),IF(AX394=1,0,1),0)+1,FALSE)</f>
        <v>#N/A</v>
      </c>
      <c r="BM394" s="35" t="e">
        <f>IF(I394=0,VLOOKUP(K394,변환표준점수!$BU$8:$CF$62,'표점 계산기'!$AW394+1,FALSE),VLOOKUP(I394,변환표준점수!$BH$8:$BS$62,'표점 계산기'!$AW394+1,FALSE))</f>
        <v>#N/A</v>
      </c>
      <c r="BN394" s="35" t="e">
        <f>IF(J394=0,VLOOKUP(L394,변환표준점수!$BU$8:$CF$62,'표점 계산기'!$AW394+1,FALSE),VLOOKUP(J394,변환표준점수!$BH$8:$BS$62,'표점 계산기'!$AW394+1,FALSE))</f>
        <v>#N/A</v>
      </c>
      <c r="BO394" s="35" cm="1">
        <f t="array" ref="BO394">IF(M394=0,0,IF(OR(AW394=3,AW394=4),0,IF(AW394=1,INDEX($DI$7:$DI$15,SUM(IF(M394&lt;$DH$7:$DH$15=TRUE,1,0))+1),VLOOKUP(M394,변환표준점수!$BH$8:$BS$62,'표점 계산기'!AW394+1,FALSE))))</f>
        <v>0</v>
      </c>
      <c r="BP394" s="35" t="e" cm="1">
        <f t="array" ref="BP394">INDEX($DP$24:$EO$31,COLUMN(C389),$AY394)</f>
        <v>#N/A</v>
      </c>
      <c r="BQ394" s="35" t="e" cm="1">
        <f t="array" ref="BQ394">INDEX($DP$24:$EO$31,COLUMN(D389),$AY394)</f>
        <v>#N/A</v>
      </c>
      <c r="BR394" s="35" t="e" cm="1">
        <f t="array" ref="BR394">INDEX($DP$24:$EO$31,COLUMN(E389),$AY394)</f>
        <v>#N/A</v>
      </c>
      <c r="BS394" s="35" t="e" cm="1">
        <f t="array" ref="BS394">INDEX($DP$24:$EO$31,COLUMN(F389),$AY394)</f>
        <v>#N/A</v>
      </c>
      <c r="BT394" s="35" t="e" cm="1">
        <f t="array" ref="BT394">INDEX($DP$24:$EO$31,COLUMN(G389),$AY394)</f>
        <v>#N/A</v>
      </c>
      <c r="BU394" s="35" t="e" cm="1">
        <f t="array" ref="BU394">INDEX($DP$24:$EO$31,COLUMN(H389),$AY394)</f>
        <v>#N/A</v>
      </c>
      <c r="BV394" s="59" t="str" cm="1">
        <f t="array" aca="1" ref="BV394:BZ394" ca="1">IFERROR(ROUND(IF(IFERROR(BF394:BJ394/BF394:BJ394,0)=1,(IFERROR(AZ394:BD394*BP394,0)+IFERROR(BF394:BJ394*BQ394,0)+(SUM(BM394:BO394)-MIN(BM394:BO394))*BR394+BK394*BS394+BL394*BT394)*BU394+BK394*(1-BS394)+BL394*(1-BT394)+IF(AW394=1,BO394,0),""),2),"")</f>
        <v/>
      </c>
      <c r="BW394" s="48" t="str">
        <f ca="1"/>
        <v/>
      </c>
      <c r="BX394" s="48" t="str">
        <f ca="1"/>
        <v/>
      </c>
      <c r="BY394" s="48" t="str">
        <f ca="1"/>
        <v/>
      </c>
      <c r="BZ394" s="60" t="str">
        <f ca="1"/>
        <v/>
      </c>
      <c r="CA394" s="6"/>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6"/>
      <c r="DV394" s="6"/>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row>
    <row r="395" spans="1:162" x14ac:dyDescent="0.3">
      <c r="A395" s="5"/>
      <c r="B395" s="17" t="str">
        <f t="shared" si="134"/>
        <v/>
      </c>
      <c r="C395" s="23"/>
      <c r="D395" s="23"/>
      <c r="E395" s="23"/>
      <c r="F395" s="23"/>
      <c r="G395" s="23"/>
      <c r="H395" s="24"/>
      <c r="I395" s="24"/>
      <c r="J395" s="24"/>
      <c r="K395" s="24"/>
      <c r="L395" s="24"/>
      <c r="M395" s="24"/>
      <c r="N395" s="23"/>
      <c r="O395" s="24"/>
      <c r="P395" s="6"/>
      <c r="Q395" s="65">
        <f t="shared" si="135"/>
        <v>1</v>
      </c>
      <c r="R395" s="6" t="e">
        <f t="shared" si="141"/>
        <v>#N/A</v>
      </c>
      <c r="S395" s="6" t="e">
        <f t="shared" si="142"/>
        <v>#N/A</v>
      </c>
      <c r="T395" s="6" t="e">
        <f t="shared" si="143"/>
        <v>#N/A</v>
      </c>
      <c r="U395" s="6" t="e">
        <f t="shared" si="144"/>
        <v>#N/A</v>
      </c>
      <c r="V395" s="8" cm="1">
        <f t="array" ref="V395">IF(M395=0,0,IF(OR($DV$4=3,$DV$4=4),0,IF($DV$4=1,INDEX($DI$7:$DI$15,SUM(IF(M395&lt;$DH$7:$DH$15=TRUE,1,0))+1),VLOOKUP(M395,$DK$7:$DL$107,2,FALSE))))</f>
        <v>0</v>
      </c>
      <c r="W395" s="6" t="e">
        <f t="shared" si="133"/>
        <v>#N/A</v>
      </c>
      <c r="X395" s="65" cm="1">
        <f t="array" aca="1" ref="X395" ca="1">SUM(IF((IF(E395=0,INDIRECT(_xlfn.CONCAT($CQ$1,MATCH(F395,$CP$7:$CP$100,0)+6)):INDIRECT(_xlfn.CONCAT($CQ$1,MATCH(F395,$CP$7:$CP$100,0)+6+SUM(IF((F395=$CP$7:$CP$59)=TRUE,1,0))-1)),INDIRECT(_xlfn.CONCAT($CM$1,MATCH(E395,$CL$7:$CL$100,0)+6)):INDIRECT(_xlfn.CONCAT($CM$1,MATCH(E395,$CL$7:$CL$100,0)+6+SUM(IF((E395=$CL$7:$CL$59)=TRUE,1,0))-1)))*$S$3*$Q395)=0,0,1))</f>
        <v>2</v>
      </c>
      <c r="Y395" s="65" t="e" cm="1">
        <f t="array" aca="1" ref="Y395" ca="1">SUM(IF((TRANSPOSE(MMULT(MMULT(_xlfn.MUNIT(X395),IF(ROUND(MMULT(IF(E395=0,INDIRECT(_xlfn.CONCAT($CQ$1,MATCH(F395,$CP$7:$CP$100,0)+6)):INDIRECT(_xlfn.CONCAT($CQ$1,MATCH(F395,$CP$7:$CP$100,0)+6+SUM(IF((F395=$CP$7:$CP$59)=TRUE,1,0))-1)),INDIRECT(_xlfn.CONCAT($CM$1,MATCH(E395,$CL$7:$CL$100,0)+6)):INDIRECT(_xlfn.CONCAT($CM$1,MATCH(E395,$CL$7:$CL$100,0)+6+SUM(IF((E395=$CL$7:$CL$59)=TRUE,1,0))-1)))*$S$3*$Q395,1/TRANSPOSE(W395-INDIRECT(_xlfn.CONCAT($CI$1,MATCH(D395,$CH$7:$CH$100,0)+6)):INDIRECT(_xlfn.CONCAT($CI$1,MATCH(D395,$CH$7:$CH$100,0)+6+SUM(IF((D395=$CH$7:$CH$59)=TRUE,1,0))-1))*$R$3)),1)=1,1,0)),W395-INDIRECT(_xlfn.CONCAT($CI$1,MATCH(D395,$CH$7:$CH$100,0)+6)):INDIRECT(_xlfn.CONCAT($CI$1,MATCH(D395,$CH$7:$CH$100,0)+6+SUM(IF((D395=$CH$7:$CH$59)=TRUE,1,0))-1))*$R$3)))=0,0,1))</f>
        <v>#N/A</v>
      </c>
      <c r="Z395" s="65"/>
      <c r="AA395" s="65" t="str" cm="1">
        <f t="array" aca="1" ref="AA395" ca="1">IFERROR(ROUND(IF(_xlfn._xlws.SORT(TRANSPOSE(MMULT(MMULT(_xlfn.MUNIT(X395),IF(ROUND(MMULT(IF(E395=0,IF($DW$4=1,INDIRECT(_xlfn.CONCAT($CY$1,MATCH(F395,$CX$7:$CX$100,0)+6)):INDIRECT(_xlfn.CONCAT($CY$1,MATCH(F395,$CX$7:$CX$100,0)+6+SUM(IF((F395=$CX$7:$CX$59)=TRUE,1,0))-1)),INDIRECT(_xlfn.CONCAT($CQ$1,MATCH(F395,$CP$7:$CP$100,0)+6)):INDIRECT(_xlfn.CONCAT($CQ$1,MATCH(F395,$CP$7:$CP$100,0)+6+SUM(IF((F395=$CP$7:$CP$59)=TRUE,1,0))-1))),IF(OR($DW$4=2,$DW$4=3),INDIRECT(_xlfn.CONCAT($CU$1,MATCH(E395,$CT$7:$CT$100,0)+6)):INDIRECT(_xlfn.CONCAT($CU$1,MATCH(E395,$CT$7:$CT$100,0)+6+SUM(IF((E395=$CT$7:$CT$59)=TRUE,1,0))-1)),INDIRECT(_xlfn.CONCAT($CM$1,MATCH(E395,$CL$7:$CL$100,0)+6)):INDIRECT(_xlfn.CONCAT($CM$1,MATCH(E395,$CL$7:$CL$100,0)+6+SUM(IF((E395=$CL$7:$CL$59)=TRUE,1,0))-1))))*$S$3*IF(AND($DV$4=4,F395=0),1.1,1),1/TRANSPOSE(W395-INDIRECT(_xlfn.CONCAT($CI$1,MATCH(D395,$CH$7:$CH$100,0)+6)):INDIRECT(_xlfn.CONCAT($CI$1,MATCH(D395,$CH$7:$CH$100,0)+6+SUM(IF((D395=$CH$7:$CH$59)=TRUE,1,0))-1))*$R$3)),3)=1,1,0)),W395-INDIRECT(_xlfn.CONCAT($CI$1,MATCH(D395,$CH$7:$CH$100,0)+6)):INDIRECT(_xlfn.CONCAT($CI$1,MATCH(D395,$CH$7:$CH$100,0)+6+SUM(IF((D395=$CH$7:$CH$59)=TRUE,1,0))-1))*$R$3))/($S$3*$Q395),1,-1,TRUE)=0,"",_xlfn._xlws.SORT(TRANSPOSE(MMULT(MMULT(_xlfn.MUNIT(X395),IF(ROUND(MMULT(IF(E395=0,IF($DW$4=1,INDIRECT(_xlfn.CONCAT($CY$1,MATCH(F395,$CX$7:$CX$100,0)+6)):INDIRECT(_xlfn.CONCAT($CY$1,MATCH(F395,$CX$7:$CX$100,0)+6+SUM(IF((F395=$CX$7:$CX$59)=TRUE,1,0))-1)),INDIRECT(_xlfn.CONCAT($CQ$1,MATCH(F395,$CP$7:$CP$100,0)+6)):INDIRECT(_xlfn.CONCAT($CQ$1,MATCH(F395,$CP$7:$CP$100,0)+6+SUM(IF((F395=$CP$7:$CP$59)=TRUE,1,0))-1))),IF(OR($DW$4=2,$DW$4=3),INDIRECT(_xlfn.CONCAT($CU$1,MATCH(E395,$CT$7:$CT$100,0)+6)):INDIRECT(_xlfn.CONCAT($CU$1,MATCH(E395,$CT$7:$CT$100,0)+6+SUM(IF((E395=$CT$7:$CT$59)=TRUE,1,0))-1)),INDIRECT(_xlfn.CONCAT($CM$1,MATCH(E395,$CL$7:$CL$100,0)+6)):INDIRECT(_xlfn.CONCAT($CM$1,MATCH(E395,$CL$7:$CL$100,0)+6+SUM(IF((E395=$CL$7:$CL$59)=TRUE,1,0))-1))))*$S$3*IF(AND($DV$4=4,F395=0),1.1,1),1/TRANSPOSE(W395-INDIRECT(_xlfn.CONCAT($CI$1,MATCH(D395,$CH$7:$CH$100,0)+6)):INDIRECT(_xlfn.CONCAT($CI$1,MATCH(D395,$CH$7:$CH$100,0)+6+SUM(IF((D395=$CH$7:$CH$59)=TRUE,1,0))-1))*$R$3)),3)=1,1,0)),W395-INDIRECT(_xlfn.CONCAT($CI$1,MATCH(D395,$CH$7:$CH$100,0)+6)):INDIRECT(_xlfn.CONCAT($CI$1,MATCH(D395,$CH$7:$CH$100,0)+6+SUM(IF((D395=$CH$7:$CH$59)=TRUE,1,0))-1))*$R$3))/($S$3*$Q395),1,-1,TRUE)),1),"")</f>
        <v/>
      </c>
      <c r="AB395" s="65"/>
      <c r="AC395" s="65"/>
      <c r="AD395" s="65"/>
      <c r="AE395" s="65"/>
      <c r="AF395" s="65"/>
      <c r="AG395" s="65"/>
      <c r="AH395" s="65"/>
      <c r="AI395" s="6"/>
      <c r="AJ395" s="28" t="str">
        <f t="shared" ca="1" si="145"/>
        <v/>
      </c>
      <c r="AK395" s="29" t="str">
        <f t="shared" si="146"/>
        <v/>
      </c>
      <c r="AL395" s="29" t="str">
        <f t="shared" si="147"/>
        <v/>
      </c>
      <c r="AM395" s="29" t="str">
        <f t="shared" si="148"/>
        <v/>
      </c>
      <c r="AN395" s="112" t="str">
        <f t="shared" si="149"/>
        <v/>
      </c>
      <c r="AO395" s="28" t="str">
        <f t="shared" ca="1" si="136"/>
        <v/>
      </c>
      <c r="AP395" s="29" t="str">
        <f t="shared" si="137"/>
        <v/>
      </c>
      <c r="AQ395" s="29" t="str">
        <f t="shared" si="138"/>
        <v/>
      </c>
      <c r="AR395" s="29" t="str">
        <f t="shared" si="139"/>
        <v/>
      </c>
      <c r="AS395" s="30" t="str">
        <f t="shared" si="140"/>
        <v/>
      </c>
      <c r="AT395" s="6"/>
      <c r="AU395" s="20"/>
      <c r="AV395" s="20"/>
      <c r="AW395" s="44">
        <f t="shared" si="130"/>
        <v>12</v>
      </c>
      <c r="AX395" s="35" t="e">
        <f t="shared" si="131"/>
        <v>#N/A</v>
      </c>
      <c r="AY395" s="35" t="e" cm="1">
        <f t="array" ref="AY395">_xlfn.XMATCH(1,IF(IF((AU395=$DP$24:$EO$24)=TRUE,1,0)+IF((AV395=$DP$25:$EO$25)=TRUE,1,0)=2,1,0))</f>
        <v>#N/A</v>
      </c>
      <c r="AZ395" s="35" t="str" cm="1">
        <f t="array" aca="1" ref="AZ395:BD395" ca="1">AJ395:AN395</f>
        <v/>
      </c>
      <c r="BA395" s="35" t="str">
        <f ca="1"/>
        <v/>
      </c>
      <c r="BB395" s="35" t="str">
        <f ca="1"/>
        <v/>
      </c>
      <c r="BC395" s="35" t="str">
        <f ca="1"/>
        <v/>
      </c>
      <c r="BD395" s="35" t="str">
        <f ca="1"/>
        <v/>
      </c>
      <c r="BE395" s="35">
        <f t="shared" si="132"/>
        <v>0</v>
      </c>
      <c r="BF395" s="35" t="e" cm="1">
        <f t="array" ref="BF395">IF(AND(BE395=1,AX395&lt;&gt;1),VLOOKUP(E395,변환표준점수!$H$8:$O$60,_xlfn.XMATCH('표점 계산기'!$AU395,변환표준점수!$I$6:$O$6)+1,FALSE),IF(AND($E395=0,$DW$4=1),INDEX($CQ$7:$CQ$73,SUM(IF(AO395=$CY$7:$CY$59,ROW($A$1:$A$50),0))),IF(AND($E395&lt;&gt;0,$DW$4&lt;&gt;1),INDEX($CM$7:$CM$73,SUM(IF(AO395=$CU$7:$CU$59,ROW($A$1:$A$50),0))),AO395:AS395)))</f>
        <v>#N/A</v>
      </c>
      <c r="BG395" s="35"/>
      <c r="BH395" s="35"/>
      <c r="BI395" s="35"/>
      <c r="BJ395" s="35"/>
      <c r="BK395" s="35" t="e">
        <f>VLOOKUP(G395,변환표준점수!$X$8:$AM$16,_xlfn.XMATCH(AU395,변환표준점수!$Y$5:$AM$5)+IF(OR(AW395=6,AW395=7,AW395=10,AW395=11),IF(AX395=1,0,1),0)+1,FALSE)</f>
        <v>#N/A</v>
      </c>
      <c r="BL395" s="35" t="e">
        <f>VLOOKUP(H395,변환표준점수!$AO$8:$BE$16,_xlfn.XMATCH(AU395,변환표준점수!$AP$5:$BE$5)+IF(OR(AW395=3,AW395=6,AW395=8,AW395=9,AW395=10),IF(AX395=1,0,1),0)+1,FALSE)</f>
        <v>#N/A</v>
      </c>
      <c r="BM395" s="35" t="e">
        <f>IF(I395=0,VLOOKUP(K395,변환표준점수!$BU$8:$CF$62,'표점 계산기'!$AW395+1,FALSE),VLOOKUP(I395,변환표준점수!$BH$8:$BS$62,'표점 계산기'!$AW395+1,FALSE))</f>
        <v>#N/A</v>
      </c>
      <c r="BN395" s="35" t="e">
        <f>IF(J395=0,VLOOKUP(L395,변환표준점수!$BU$8:$CF$62,'표점 계산기'!$AW395+1,FALSE),VLOOKUP(J395,변환표준점수!$BH$8:$BS$62,'표점 계산기'!$AW395+1,FALSE))</f>
        <v>#N/A</v>
      </c>
      <c r="BO395" s="35" cm="1">
        <f t="array" ref="BO395">IF(M395=0,0,IF(OR(AW395=3,AW395=4),0,IF(AW395=1,INDEX($DI$7:$DI$15,SUM(IF(M395&lt;$DH$7:$DH$15=TRUE,1,0))+1),VLOOKUP(M395,변환표준점수!$BH$8:$BS$62,'표점 계산기'!AW395+1,FALSE))))</f>
        <v>0</v>
      </c>
      <c r="BP395" s="35" t="e" cm="1">
        <f t="array" ref="BP395">INDEX($DP$24:$EO$31,COLUMN(C390),$AY395)</f>
        <v>#N/A</v>
      </c>
      <c r="BQ395" s="35" t="e" cm="1">
        <f t="array" ref="BQ395">INDEX($DP$24:$EO$31,COLUMN(D390),$AY395)</f>
        <v>#N/A</v>
      </c>
      <c r="BR395" s="35" t="e" cm="1">
        <f t="array" ref="BR395">INDEX($DP$24:$EO$31,COLUMN(E390),$AY395)</f>
        <v>#N/A</v>
      </c>
      <c r="BS395" s="35" t="e" cm="1">
        <f t="array" ref="BS395">INDEX($DP$24:$EO$31,COLUMN(F390),$AY395)</f>
        <v>#N/A</v>
      </c>
      <c r="BT395" s="35" t="e" cm="1">
        <f t="array" ref="BT395">INDEX($DP$24:$EO$31,COLUMN(G390),$AY395)</f>
        <v>#N/A</v>
      </c>
      <c r="BU395" s="35" t="e" cm="1">
        <f t="array" ref="BU395">INDEX($DP$24:$EO$31,COLUMN(H390),$AY395)</f>
        <v>#N/A</v>
      </c>
      <c r="BV395" s="59" t="str" cm="1">
        <f t="array" aca="1" ref="BV395:BZ395" ca="1">IFERROR(ROUND(IF(IFERROR(BF395:BJ395/BF395:BJ395,0)=1,(IFERROR(AZ395:BD395*BP395,0)+IFERROR(BF395:BJ395*BQ395,0)+(SUM(BM395:BO395)-MIN(BM395:BO395))*BR395+BK395*BS395+BL395*BT395)*BU395+BK395*(1-BS395)+BL395*(1-BT395)+IF(AW395=1,BO395,0),""),2),"")</f>
        <v/>
      </c>
      <c r="BW395" s="48" t="str">
        <f ca="1"/>
        <v/>
      </c>
      <c r="BX395" s="48" t="str">
        <f ca="1"/>
        <v/>
      </c>
      <c r="BY395" s="48" t="str">
        <f ca="1"/>
        <v/>
      </c>
      <c r="BZ395" s="60" t="str">
        <f ca="1"/>
        <v/>
      </c>
      <c r="CA395" s="6"/>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6"/>
      <c r="DV395" s="6"/>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row>
    <row r="396" spans="1:162" x14ac:dyDescent="0.3">
      <c r="A396" s="5"/>
      <c r="B396" s="17" t="str">
        <f t="shared" si="134"/>
        <v/>
      </c>
      <c r="C396" s="23"/>
      <c r="D396" s="23"/>
      <c r="E396" s="23"/>
      <c r="F396" s="23"/>
      <c r="G396" s="23"/>
      <c r="H396" s="24"/>
      <c r="I396" s="24"/>
      <c r="J396" s="24"/>
      <c r="K396" s="24"/>
      <c r="L396" s="24"/>
      <c r="M396" s="24"/>
      <c r="N396" s="23"/>
      <c r="O396" s="24"/>
      <c r="P396" s="6"/>
      <c r="Q396" s="65">
        <f t="shared" si="135"/>
        <v>1</v>
      </c>
      <c r="R396" s="6" t="e">
        <f t="shared" si="141"/>
        <v>#N/A</v>
      </c>
      <c r="S396" s="6" t="e">
        <f t="shared" si="142"/>
        <v>#N/A</v>
      </c>
      <c r="T396" s="6" t="e">
        <f t="shared" si="143"/>
        <v>#N/A</v>
      </c>
      <c r="U396" s="6" t="e">
        <f t="shared" si="144"/>
        <v>#N/A</v>
      </c>
      <c r="V396" s="8" cm="1">
        <f t="array" ref="V396">IF(M396=0,0,IF(OR($DV$4=3,$DV$4=4),0,IF($DV$4=1,INDEX($DI$7:$DI$15,SUM(IF(M396&lt;$DH$7:$DH$15=TRUE,1,0))+1),VLOOKUP(M396,$DK$7:$DL$107,2,FALSE))))</f>
        <v>0</v>
      </c>
      <c r="W396" s="6" t="e">
        <f t="shared" si="133"/>
        <v>#N/A</v>
      </c>
      <c r="X396" s="65" cm="1">
        <f t="array" aca="1" ref="X396" ca="1">SUM(IF((IF(E396=0,INDIRECT(_xlfn.CONCAT($CQ$1,MATCH(F396,$CP$7:$CP$100,0)+6)):INDIRECT(_xlfn.CONCAT($CQ$1,MATCH(F396,$CP$7:$CP$100,0)+6+SUM(IF((F396=$CP$7:$CP$59)=TRUE,1,0))-1)),INDIRECT(_xlfn.CONCAT($CM$1,MATCH(E396,$CL$7:$CL$100,0)+6)):INDIRECT(_xlfn.CONCAT($CM$1,MATCH(E396,$CL$7:$CL$100,0)+6+SUM(IF((E396=$CL$7:$CL$59)=TRUE,1,0))-1)))*$S$3*$Q396)=0,0,1))</f>
        <v>2</v>
      </c>
      <c r="Y396" s="65" t="e" cm="1">
        <f t="array" aca="1" ref="Y396" ca="1">SUM(IF((TRANSPOSE(MMULT(MMULT(_xlfn.MUNIT(X396),IF(ROUND(MMULT(IF(E396=0,INDIRECT(_xlfn.CONCAT($CQ$1,MATCH(F396,$CP$7:$CP$100,0)+6)):INDIRECT(_xlfn.CONCAT($CQ$1,MATCH(F396,$CP$7:$CP$100,0)+6+SUM(IF((F396=$CP$7:$CP$59)=TRUE,1,0))-1)),INDIRECT(_xlfn.CONCAT($CM$1,MATCH(E396,$CL$7:$CL$100,0)+6)):INDIRECT(_xlfn.CONCAT($CM$1,MATCH(E396,$CL$7:$CL$100,0)+6+SUM(IF((E396=$CL$7:$CL$59)=TRUE,1,0))-1)))*$S$3*$Q396,1/TRANSPOSE(W396-INDIRECT(_xlfn.CONCAT($CI$1,MATCH(D396,$CH$7:$CH$100,0)+6)):INDIRECT(_xlfn.CONCAT($CI$1,MATCH(D396,$CH$7:$CH$100,0)+6+SUM(IF((D396=$CH$7:$CH$59)=TRUE,1,0))-1))*$R$3)),1)=1,1,0)),W396-INDIRECT(_xlfn.CONCAT($CI$1,MATCH(D396,$CH$7:$CH$100,0)+6)):INDIRECT(_xlfn.CONCAT($CI$1,MATCH(D396,$CH$7:$CH$100,0)+6+SUM(IF((D396=$CH$7:$CH$59)=TRUE,1,0))-1))*$R$3)))=0,0,1))</f>
        <v>#N/A</v>
      </c>
      <c r="Z396" s="65"/>
      <c r="AA396" s="65" t="str" cm="1">
        <f t="array" aca="1" ref="AA396" ca="1">IFERROR(ROUND(IF(_xlfn._xlws.SORT(TRANSPOSE(MMULT(MMULT(_xlfn.MUNIT(X396),IF(ROUND(MMULT(IF(E396=0,IF($DW$4=1,INDIRECT(_xlfn.CONCAT($CY$1,MATCH(F396,$CX$7:$CX$100,0)+6)):INDIRECT(_xlfn.CONCAT($CY$1,MATCH(F396,$CX$7:$CX$100,0)+6+SUM(IF((F396=$CX$7:$CX$59)=TRUE,1,0))-1)),INDIRECT(_xlfn.CONCAT($CQ$1,MATCH(F396,$CP$7:$CP$100,0)+6)):INDIRECT(_xlfn.CONCAT($CQ$1,MATCH(F396,$CP$7:$CP$100,0)+6+SUM(IF((F396=$CP$7:$CP$59)=TRUE,1,0))-1))),IF(OR($DW$4=2,$DW$4=3),INDIRECT(_xlfn.CONCAT($CU$1,MATCH(E396,$CT$7:$CT$100,0)+6)):INDIRECT(_xlfn.CONCAT($CU$1,MATCH(E396,$CT$7:$CT$100,0)+6+SUM(IF((E396=$CT$7:$CT$59)=TRUE,1,0))-1)),INDIRECT(_xlfn.CONCAT($CM$1,MATCH(E396,$CL$7:$CL$100,0)+6)):INDIRECT(_xlfn.CONCAT($CM$1,MATCH(E396,$CL$7:$CL$100,0)+6+SUM(IF((E396=$CL$7:$CL$59)=TRUE,1,0))-1))))*$S$3*IF(AND($DV$4=4,F396=0),1.1,1),1/TRANSPOSE(W396-INDIRECT(_xlfn.CONCAT($CI$1,MATCH(D396,$CH$7:$CH$100,0)+6)):INDIRECT(_xlfn.CONCAT($CI$1,MATCH(D396,$CH$7:$CH$100,0)+6+SUM(IF((D396=$CH$7:$CH$59)=TRUE,1,0))-1))*$R$3)),3)=1,1,0)),W396-INDIRECT(_xlfn.CONCAT($CI$1,MATCH(D396,$CH$7:$CH$100,0)+6)):INDIRECT(_xlfn.CONCAT($CI$1,MATCH(D396,$CH$7:$CH$100,0)+6+SUM(IF((D396=$CH$7:$CH$59)=TRUE,1,0))-1))*$R$3))/($S$3*$Q396),1,-1,TRUE)=0,"",_xlfn._xlws.SORT(TRANSPOSE(MMULT(MMULT(_xlfn.MUNIT(X396),IF(ROUND(MMULT(IF(E396=0,IF($DW$4=1,INDIRECT(_xlfn.CONCAT($CY$1,MATCH(F396,$CX$7:$CX$100,0)+6)):INDIRECT(_xlfn.CONCAT($CY$1,MATCH(F396,$CX$7:$CX$100,0)+6+SUM(IF((F396=$CX$7:$CX$59)=TRUE,1,0))-1)),INDIRECT(_xlfn.CONCAT($CQ$1,MATCH(F396,$CP$7:$CP$100,0)+6)):INDIRECT(_xlfn.CONCAT($CQ$1,MATCH(F396,$CP$7:$CP$100,0)+6+SUM(IF((F396=$CP$7:$CP$59)=TRUE,1,0))-1))),IF(OR($DW$4=2,$DW$4=3),INDIRECT(_xlfn.CONCAT($CU$1,MATCH(E396,$CT$7:$CT$100,0)+6)):INDIRECT(_xlfn.CONCAT($CU$1,MATCH(E396,$CT$7:$CT$100,0)+6+SUM(IF((E396=$CT$7:$CT$59)=TRUE,1,0))-1)),INDIRECT(_xlfn.CONCAT($CM$1,MATCH(E396,$CL$7:$CL$100,0)+6)):INDIRECT(_xlfn.CONCAT($CM$1,MATCH(E396,$CL$7:$CL$100,0)+6+SUM(IF((E396=$CL$7:$CL$59)=TRUE,1,0))-1))))*$S$3*IF(AND($DV$4=4,F396=0),1.1,1),1/TRANSPOSE(W396-INDIRECT(_xlfn.CONCAT($CI$1,MATCH(D396,$CH$7:$CH$100,0)+6)):INDIRECT(_xlfn.CONCAT($CI$1,MATCH(D396,$CH$7:$CH$100,0)+6+SUM(IF((D396=$CH$7:$CH$59)=TRUE,1,0))-1))*$R$3)),3)=1,1,0)),W396-INDIRECT(_xlfn.CONCAT($CI$1,MATCH(D396,$CH$7:$CH$100,0)+6)):INDIRECT(_xlfn.CONCAT($CI$1,MATCH(D396,$CH$7:$CH$100,0)+6+SUM(IF((D396=$CH$7:$CH$59)=TRUE,1,0))-1))*$R$3))/($S$3*$Q396),1,-1,TRUE)),1),"")</f>
        <v/>
      </c>
      <c r="AB396" s="65"/>
      <c r="AC396" s="65"/>
      <c r="AD396" s="65"/>
      <c r="AE396" s="65"/>
      <c r="AF396" s="65"/>
      <c r="AG396" s="65"/>
      <c r="AH396" s="65"/>
      <c r="AI396" s="6"/>
      <c r="AJ396" s="28" t="str">
        <f t="shared" ca="1" si="145"/>
        <v/>
      </c>
      <c r="AK396" s="29" t="str">
        <f t="shared" si="146"/>
        <v/>
      </c>
      <c r="AL396" s="29" t="str">
        <f t="shared" si="147"/>
        <v/>
      </c>
      <c r="AM396" s="29" t="str">
        <f t="shared" si="148"/>
        <v/>
      </c>
      <c r="AN396" s="112" t="str">
        <f t="shared" si="149"/>
        <v/>
      </c>
      <c r="AO396" s="28" t="str">
        <f t="shared" ca="1" si="136"/>
        <v/>
      </c>
      <c r="AP396" s="29" t="str">
        <f t="shared" si="137"/>
        <v/>
      </c>
      <c r="AQ396" s="29" t="str">
        <f t="shared" si="138"/>
        <v/>
      </c>
      <c r="AR396" s="29" t="str">
        <f t="shared" si="139"/>
        <v/>
      </c>
      <c r="AS396" s="30" t="str">
        <f t="shared" si="140"/>
        <v/>
      </c>
      <c r="AT396" s="6"/>
      <c r="AU396" s="20"/>
      <c r="AV396" s="20"/>
      <c r="AW396" s="44">
        <f t="shared" si="130"/>
        <v>12</v>
      </c>
      <c r="AX396" s="35" t="e">
        <f t="shared" si="131"/>
        <v>#N/A</v>
      </c>
      <c r="AY396" s="35" t="e" cm="1">
        <f t="array" ref="AY396">_xlfn.XMATCH(1,IF(IF((AU396=$DP$24:$EO$24)=TRUE,1,0)+IF((AV396=$DP$25:$EO$25)=TRUE,1,0)=2,1,0))</f>
        <v>#N/A</v>
      </c>
      <c r="AZ396" s="35" t="str" cm="1">
        <f t="array" aca="1" ref="AZ396:BD396" ca="1">AJ396:AN396</f>
        <v/>
      </c>
      <c r="BA396" s="35" t="str">
        <f ca="1"/>
        <v/>
      </c>
      <c r="BB396" s="35" t="str">
        <f ca="1"/>
        <v/>
      </c>
      <c r="BC396" s="35" t="str">
        <f ca="1"/>
        <v/>
      </c>
      <c r="BD396" s="35" t="str">
        <f ca="1"/>
        <v/>
      </c>
      <c r="BE396" s="35">
        <f t="shared" si="132"/>
        <v>0</v>
      </c>
      <c r="BF396" s="35" t="e" cm="1">
        <f t="array" ref="BF396">IF(AND(BE396=1,AX396&lt;&gt;1),VLOOKUP(E396,변환표준점수!$H$8:$O$60,_xlfn.XMATCH('표점 계산기'!$AU396,변환표준점수!$I$6:$O$6)+1,FALSE),IF(AND($E396=0,$DW$4=1),INDEX($CQ$7:$CQ$73,SUM(IF(AO396=$CY$7:$CY$59,ROW($A$1:$A$50),0))),IF(AND($E396&lt;&gt;0,$DW$4&lt;&gt;1),INDEX($CM$7:$CM$73,SUM(IF(AO396=$CU$7:$CU$59,ROW($A$1:$A$50),0))),AO396:AS396)))</f>
        <v>#N/A</v>
      </c>
      <c r="BG396" s="35"/>
      <c r="BH396" s="35"/>
      <c r="BI396" s="35"/>
      <c r="BJ396" s="35"/>
      <c r="BK396" s="35" t="e">
        <f>VLOOKUP(G396,변환표준점수!$X$8:$AM$16,_xlfn.XMATCH(AU396,변환표준점수!$Y$5:$AM$5)+IF(OR(AW396=6,AW396=7,AW396=10,AW396=11),IF(AX396=1,0,1),0)+1,FALSE)</f>
        <v>#N/A</v>
      </c>
      <c r="BL396" s="35" t="e">
        <f>VLOOKUP(H396,변환표준점수!$AO$8:$BE$16,_xlfn.XMATCH(AU396,변환표준점수!$AP$5:$BE$5)+IF(OR(AW396=3,AW396=6,AW396=8,AW396=9,AW396=10),IF(AX396=1,0,1),0)+1,FALSE)</f>
        <v>#N/A</v>
      </c>
      <c r="BM396" s="35" t="e">
        <f>IF(I396=0,VLOOKUP(K396,변환표준점수!$BU$8:$CF$62,'표점 계산기'!$AW396+1,FALSE),VLOOKUP(I396,변환표준점수!$BH$8:$BS$62,'표점 계산기'!$AW396+1,FALSE))</f>
        <v>#N/A</v>
      </c>
      <c r="BN396" s="35" t="e">
        <f>IF(J396=0,VLOOKUP(L396,변환표준점수!$BU$8:$CF$62,'표점 계산기'!$AW396+1,FALSE),VLOOKUP(J396,변환표준점수!$BH$8:$BS$62,'표점 계산기'!$AW396+1,FALSE))</f>
        <v>#N/A</v>
      </c>
      <c r="BO396" s="35" cm="1">
        <f t="array" ref="BO396">IF(M396=0,0,IF(OR(AW396=3,AW396=4),0,IF(AW396=1,INDEX($DI$7:$DI$15,SUM(IF(M396&lt;$DH$7:$DH$15=TRUE,1,0))+1),VLOOKUP(M396,변환표준점수!$BH$8:$BS$62,'표점 계산기'!AW396+1,FALSE))))</f>
        <v>0</v>
      </c>
      <c r="BP396" s="35" t="e" cm="1">
        <f t="array" ref="BP396">INDEX($DP$24:$EO$31,COLUMN(C391),$AY396)</f>
        <v>#N/A</v>
      </c>
      <c r="BQ396" s="35" t="e" cm="1">
        <f t="array" ref="BQ396">INDEX($DP$24:$EO$31,COLUMN(D391),$AY396)</f>
        <v>#N/A</v>
      </c>
      <c r="BR396" s="35" t="e" cm="1">
        <f t="array" ref="BR396">INDEX($DP$24:$EO$31,COLUMN(E391),$AY396)</f>
        <v>#N/A</v>
      </c>
      <c r="BS396" s="35" t="e" cm="1">
        <f t="array" ref="BS396">INDEX($DP$24:$EO$31,COLUMN(F391),$AY396)</f>
        <v>#N/A</v>
      </c>
      <c r="BT396" s="35" t="e" cm="1">
        <f t="array" ref="BT396">INDEX($DP$24:$EO$31,COLUMN(G391),$AY396)</f>
        <v>#N/A</v>
      </c>
      <c r="BU396" s="35" t="e" cm="1">
        <f t="array" ref="BU396">INDEX($DP$24:$EO$31,COLUMN(H391),$AY396)</f>
        <v>#N/A</v>
      </c>
      <c r="BV396" s="59" t="str" cm="1">
        <f t="array" aca="1" ref="BV396:BZ396" ca="1">IFERROR(ROUND(IF(IFERROR(BF396:BJ396/BF396:BJ396,0)=1,(IFERROR(AZ396:BD396*BP396,0)+IFERROR(BF396:BJ396*BQ396,0)+(SUM(BM396:BO396)-MIN(BM396:BO396))*BR396+BK396*BS396+BL396*BT396)*BU396+BK396*(1-BS396)+BL396*(1-BT396)+IF(AW396=1,BO396,0),""),2),"")</f>
        <v/>
      </c>
      <c r="BW396" s="48" t="str">
        <f ca="1"/>
        <v/>
      </c>
      <c r="BX396" s="48" t="str">
        <f ca="1"/>
        <v/>
      </c>
      <c r="BY396" s="48" t="str">
        <f ca="1"/>
        <v/>
      </c>
      <c r="BZ396" s="60" t="str">
        <f ca="1"/>
        <v/>
      </c>
      <c r="CA396" s="6"/>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6"/>
      <c r="DV396" s="6"/>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row>
    <row r="397" spans="1:162" x14ac:dyDescent="0.3">
      <c r="A397" s="5"/>
      <c r="B397" s="17" t="str">
        <f t="shared" si="134"/>
        <v/>
      </c>
      <c r="C397" s="23"/>
      <c r="D397" s="23"/>
      <c r="E397" s="23"/>
      <c r="F397" s="23"/>
      <c r="G397" s="23"/>
      <c r="H397" s="24"/>
      <c r="I397" s="24"/>
      <c r="J397" s="24"/>
      <c r="K397" s="24"/>
      <c r="L397" s="24"/>
      <c r="M397" s="24"/>
      <c r="N397" s="23"/>
      <c r="O397" s="24"/>
      <c r="P397" s="6"/>
      <c r="Q397" s="65">
        <f t="shared" si="135"/>
        <v>1</v>
      </c>
      <c r="R397" s="6" t="e">
        <f t="shared" si="141"/>
        <v>#N/A</v>
      </c>
      <c r="S397" s="6" t="e">
        <f t="shared" si="142"/>
        <v>#N/A</v>
      </c>
      <c r="T397" s="6" t="e">
        <f t="shared" si="143"/>
        <v>#N/A</v>
      </c>
      <c r="U397" s="6" t="e">
        <f t="shared" si="144"/>
        <v>#N/A</v>
      </c>
      <c r="V397" s="8" cm="1">
        <f t="array" ref="V397">IF(M397=0,0,IF(OR($DV$4=3,$DV$4=4),0,IF($DV$4=1,INDEX($DI$7:$DI$15,SUM(IF(M397&lt;$DH$7:$DH$15=TRUE,1,0))+1),VLOOKUP(M397,$DK$7:$DL$107,2,FALSE))))</f>
        <v>0</v>
      </c>
      <c r="W397" s="6" t="e">
        <f t="shared" si="133"/>
        <v>#N/A</v>
      </c>
      <c r="X397" s="65" cm="1">
        <f t="array" aca="1" ref="X397" ca="1">SUM(IF((IF(E397=0,INDIRECT(_xlfn.CONCAT($CQ$1,MATCH(F397,$CP$7:$CP$100,0)+6)):INDIRECT(_xlfn.CONCAT($CQ$1,MATCH(F397,$CP$7:$CP$100,0)+6+SUM(IF((F397=$CP$7:$CP$59)=TRUE,1,0))-1)),INDIRECT(_xlfn.CONCAT($CM$1,MATCH(E397,$CL$7:$CL$100,0)+6)):INDIRECT(_xlfn.CONCAT($CM$1,MATCH(E397,$CL$7:$CL$100,0)+6+SUM(IF((E397=$CL$7:$CL$59)=TRUE,1,0))-1)))*$S$3*$Q397)=0,0,1))</f>
        <v>2</v>
      </c>
      <c r="Y397" s="65" t="e" cm="1">
        <f t="array" aca="1" ref="Y397" ca="1">SUM(IF((TRANSPOSE(MMULT(MMULT(_xlfn.MUNIT(X397),IF(ROUND(MMULT(IF(E397=0,INDIRECT(_xlfn.CONCAT($CQ$1,MATCH(F397,$CP$7:$CP$100,0)+6)):INDIRECT(_xlfn.CONCAT($CQ$1,MATCH(F397,$CP$7:$CP$100,0)+6+SUM(IF((F397=$CP$7:$CP$59)=TRUE,1,0))-1)),INDIRECT(_xlfn.CONCAT($CM$1,MATCH(E397,$CL$7:$CL$100,0)+6)):INDIRECT(_xlfn.CONCAT($CM$1,MATCH(E397,$CL$7:$CL$100,0)+6+SUM(IF((E397=$CL$7:$CL$59)=TRUE,1,0))-1)))*$S$3*$Q397,1/TRANSPOSE(W397-INDIRECT(_xlfn.CONCAT($CI$1,MATCH(D397,$CH$7:$CH$100,0)+6)):INDIRECT(_xlfn.CONCAT($CI$1,MATCH(D397,$CH$7:$CH$100,0)+6+SUM(IF((D397=$CH$7:$CH$59)=TRUE,1,0))-1))*$R$3)),1)=1,1,0)),W397-INDIRECT(_xlfn.CONCAT($CI$1,MATCH(D397,$CH$7:$CH$100,0)+6)):INDIRECT(_xlfn.CONCAT($CI$1,MATCH(D397,$CH$7:$CH$100,0)+6+SUM(IF((D397=$CH$7:$CH$59)=TRUE,1,0))-1))*$R$3)))=0,0,1))</f>
        <v>#N/A</v>
      </c>
      <c r="Z397" s="65"/>
      <c r="AA397" s="65" t="str" cm="1">
        <f t="array" aca="1" ref="AA397" ca="1">IFERROR(ROUND(IF(_xlfn._xlws.SORT(TRANSPOSE(MMULT(MMULT(_xlfn.MUNIT(X397),IF(ROUND(MMULT(IF(E397=0,IF($DW$4=1,INDIRECT(_xlfn.CONCAT($CY$1,MATCH(F397,$CX$7:$CX$100,0)+6)):INDIRECT(_xlfn.CONCAT($CY$1,MATCH(F397,$CX$7:$CX$100,0)+6+SUM(IF((F397=$CX$7:$CX$59)=TRUE,1,0))-1)),INDIRECT(_xlfn.CONCAT($CQ$1,MATCH(F397,$CP$7:$CP$100,0)+6)):INDIRECT(_xlfn.CONCAT($CQ$1,MATCH(F397,$CP$7:$CP$100,0)+6+SUM(IF((F397=$CP$7:$CP$59)=TRUE,1,0))-1))),IF(OR($DW$4=2,$DW$4=3),INDIRECT(_xlfn.CONCAT($CU$1,MATCH(E397,$CT$7:$CT$100,0)+6)):INDIRECT(_xlfn.CONCAT($CU$1,MATCH(E397,$CT$7:$CT$100,0)+6+SUM(IF((E397=$CT$7:$CT$59)=TRUE,1,0))-1)),INDIRECT(_xlfn.CONCAT($CM$1,MATCH(E397,$CL$7:$CL$100,0)+6)):INDIRECT(_xlfn.CONCAT($CM$1,MATCH(E397,$CL$7:$CL$100,0)+6+SUM(IF((E397=$CL$7:$CL$59)=TRUE,1,0))-1))))*$S$3*IF(AND($DV$4=4,F397=0),1.1,1),1/TRANSPOSE(W397-INDIRECT(_xlfn.CONCAT($CI$1,MATCH(D397,$CH$7:$CH$100,0)+6)):INDIRECT(_xlfn.CONCAT($CI$1,MATCH(D397,$CH$7:$CH$100,0)+6+SUM(IF((D397=$CH$7:$CH$59)=TRUE,1,0))-1))*$R$3)),3)=1,1,0)),W397-INDIRECT(_xlfn.CONCAT($CI$1,MATCH(D397,$CH$7:$CH$100,0)+6)):INDIRECT(_xlfn.CONCAT($CI$1,MATCH(D397,$CH$7:$CH$100,0)+6+SUM(IF((D397=$CH$7:$CH$59)=TRUE,1,0))-1))*$R$3))/($S$3*$Q397),1,-1,TRUE)=0,"",_xlfn._xlws.SORT(TRANSPOSE(MMULT(MMULT(_xlfn.MUNIT(X397),IF(ROUND(MMULT(IF(E397=0,IF($DW$4=1,INDIRECT(_xlfn.CONCAT($CY$1,MATCH(F397,$CX$7:$CX$100,0)+6)):INDIRECT(_xlfn.CONCAT($CY$1,MATCH(F397,$CX$7:$CX$100,0)+6+SUM(IF((F397=$CX$7:$CX$59)=TRUE,1,0))-1)),INDIRECT(_xlfn.CONCAT($CQ$1,MATCH(F397,$CP$7:$CP$100,0)+6)):INDIRECT(_xlfn.CONCAT($CQ$1,MATCH(F397,$CP$7:$CP$100,0)+6+SUM(IF((F397=$CP$7:$CP$59)=TRUE,1,0))-1))),IF(OR($DW$4=2,$DW$4=3),INDIRECT(_xlfn.CONCAT($CU$1,MATCH(E397,$CT$7:$CT$100,0)+6)):INDIRECT(_xlfn.CONCAT($CU$1,MATCH(E397,$CT$7:$CT$100,0)+6+SUM(IF((E397=$CT$7:$CT$59)=TRUE,1,0))-1)),INDIRECT(_xlfn.CONCAT($CM$1,MATCH(E397,$CL$7:$CL$100,0)+6)):INDIRECT(_xlfn.CONCAT($CM$1,MATCH(E397,$CL$7:$CL$100,0)+6+SUM(IF((E397=$CL$7:$CL$59)=TRUE,1,0))-1))))*$S$3*IF(AND($DV$4=4,F397=0),1.1,1),1/TRANSPOSE(W397-INDIRECT(_xlfn.CONCAT($CI$1,MATCH(D397,$CH$7:$CH$100,0)+6)):INDIRECT(_xlfn.CONCAT($CI$1,MATCH(D397,$CH$7:$CH$100,0)+6+SUM(IF((D397=$CH$7:$CH$59)=TRUE,1,0))-1))*$R$3)),3)=1,1,0)),W397-INDIRECT(_xlfn.CONCAT($CI$1,MATCH(D397,$CH$7:$CH$100,0)+6)):INDIRECT(_xlfn.CONCAT($CI$1,MATCH(D397,$CH$7:$CH$100,0)+6+SUM(IF((D397=$CH$7:$CH$59)=TRUE,1,0))-1))*$R$3))/($S$3*$Q397),1,-1,TRUE)),1),"")</f>
        <v/>
      </c>
      <c r="AB397" s="65"/>
      <c r="AC397" s="65"/>
      <c r="AD397" s="65"/>
      <c r="AE397" s="65"/>
      <c r="AF397" s="65"/>
      <c r="AG397" s="65"/>
      <c r="AH397" s="65"/>
      <c r="AI397" s="6"/>
      <c r="AJ397" s="28" t="str">
        <f t="shared" ca="1" si="145"/>
        <v/>
      </c>
      <c r="AK397" s="29" t="str">
        <f t="shared" si="146"/>
        <v/>
      </c>
      <c r="AL397" s="29" t="str">
        <f t="shared" si="147"/>
        <v/>
      </c>
      <c r="AM397" s="29" t="str">
        <f t="shared" si="148"/>
        <v/>
      </c>
      <c r="AN397" s="112" t="str">
        <f t="shared" si="149"/>
        <v/>
      </c>
      <c r="AO397" s="28" t="str">
        <f t="shared" ca="1" si="136"/>
        <v/>
      </c>
      <c r="AP397" s="29" t="str">
        <f t="shared" si="137"/>
        <v/>
      </c>
      <c r="AQ397" s="29" t="str">
        <f t="shared" si="138"/>
        <v/>
      </c>
      <c r="AR397" s="29" t="str">
        <f t="shared" si="139"/>
        <v/>
      </c>
      <c r="AS397" s="30" t="str">
        <f t="shared" si="140"/>
        <v/>
      </c>
      <c r="AT397" s="6"/>
      <c r="AU397" s="20"/>
      <c r="AV397" s="20"/>
      <c r="AW397" s="44">
        <f t="shared" si="130"/>
        <v>12</v>
      </c>
      <c r="AX397" s="35" t="e">
        <f t="shared" si="131"/>
        <v>#N/A</v>
      </c>
      <c r="AY397" s="35" t="e" cm="1">
        <f t="array" ref="AY397">_xlfn.XMATCH(1,IF(IF((AU397=$DP$24:$EO$24)=TRUE,1,0)+IF((AV397=$DP$25:$EO$25)=TRUE,1,0)=2,1,0))</f>
        <v>#N/A</v>
      </c>
      <c r="AZ397" s="35" t="str" cm="1">
        <f t="array" aca="1" ref="AZ397:BD397" ca="1">AJ397:AN397</f>
        <v/>
      </c>
      <c r="BA397" s="35" t="str">
        <f ca="1"/>
        <v/>
      </c>
      <c r="BB397" s="35" t="str">
        <f ca="1"/>
        <v/>
      </c>
      <c r="BC397" s="35" t="str">
        <f ca="1"/>
        <v/>
      </c>
      <c r="BD397" s="35" t="str">
        <f ca="1"/>
        <v/>
      </c>
      <c r="BE397" s="35">
        <f t="shared" si="132"/>
        <v>0</v>
      </c>
      <c r="BF397" s="35" t="e" cm="1">
        <f t="array" ref="BF397">IF(AND(BE397=1,AX397&lt;&gt;1),VLOOKUP(E397,변환표준점수!$H$8:$O$60,_xlfn.XMATCH('표점 계산기'!$AU397,변환표준점수!$I$6:$O$6)+1,FALSE),IF(AND($E397=0,$DW$4=1),INDEX($CQ$7:$CQ$73,SUM(IF(AO397=$CY$7:$CY$59,ROW($A$1:$A$50),0))),IF(AND($E397&lt;&gt;0,$DW$4&lt;&gt;1),INDEX($CM$7:$CM$73,SUM(IF(AO397=$CU$7:$CU$59,ROW($A$1:$A$50),0))),AO397:AS397)))</f>
        <v>#N/A</v>
      </c>
      <c r="BG397" s="35"/>
      <c r="BH397" s="35"/>
      <c r="BI397" s="35"/>
      <c r="BJ397" s="35"/>
      <c r="BK397" s="35" t="e">
        <f>VLOOKUP(G397,변환표준점수!$X$8:$AM$16,_xlfn.XMATCH(AU397,변환표준점수!$Y$5:$AM$5)+IF(OR(AW397=6,AW397=7,AW397=10,AW397=11),IF(AX397=1,0,1),0)+1,FALSE)</f>
        <v>#N/A</v>
      </c>
      <c r="BL397" s="35" t="e">
        <f>VLOOKUP(H397,변환표준점수!$AO$8:$BE$16,_xlfn.XMATCH(AU397,변환표준점수!$AP$5:$BE$5)+IF(OR(AW397=3,AW397=6,AW397=8,AW397=9,AW397=10),IF(AX397=1,0,1),0)+1,FALSE)</f>
        <v>#N/A</v>
      </c>
      <c r="BM397" s="35" t="e">
        <f>IF(I397=0,VLOOKUP(K397,변환표준점수!$BU$8:$CF$62,'표점 계산기'!$AW397+1,FALSE),VLOOKUP(I397,변환표준점수!$BH$8:$BS$62,'표점 계산기'!$AW397+1,FALSE))</f>
        <v>#N/A</v>
      </c>
      <c r="BN397" s="35" t="e">
        <f>IF(J397=0,VLOOKUP(L397,변환표준점수!$BU$8:$CF$62,'표점 계산기'!$AW397+1,FALSE),VLOOKUP(J397,변환표준점수!$BH$8:$BS$62,'표점 계산기'!$AW397+1,FALSE))</f>
        <v>#N/A</v>
      </c>
      <c r="BO397" s="35" cm="1">
        <f t="array" ref="BO397">IF(M397=0,0,IF(OR(AW397=3,AW397=4),0,IF(AW397=1,INDEX($DI$7:$DI$15,SUM(IF(M397&lt;$DH$7:$DH$15=TRUE,1,0))+1),VLOOKUP(M397,변환표준점수!$BH$8:$BS$62,'표점 계산기'!AW397+1,FALSE))))</f>
        <v>0</v>
      </c>
      <c r="BP397" s="35" t="e" cm="1">
        <f t="array" ref="BP397">INDEX($DP$24:$EO$31,COLUMN(C392),$AY397)</f>
        <v>#N/A</v>
      </c>
      <c r="BQ397" s="35" t="e" cm="1">
        <f t="array" ref="BQ397">INDEX($DP$24:$EO$31,COLUMN(D392),$AY397)</f>
        <v>#N/A</v>
      </c>
      <c r="BR397" s="35" t="e" cm="1">
        <f t="array" ref="BR397">INDEX($DP$24:$EO$31,COLUMN(E392),$AY397)</f>
        <v>#N/A</v>
      </c>
      <c r="BS397" s="35" t="e" cm="1">
        <f t="array" ref="BS397">INDEX($DP$24:$EO$31,COLUMN(F392),$AY397)</f>
        <v>#N/A</v>
      </c>
      <c r="BT397" s="35" t="e" cm="1">
        <f t="array" ref="BT397">INDEX($DP$24:$EO$31,COLUMN(G392),$AY397)</f>
        <v>#N/A</v>
      </c>
      <c r="BU397" s="35" t="e" cm="1">
        <f t="array" ref="BU397">INDEX($DP$24:$EO$31,COLUMN(H392),$AY397)</f>
        <v>#N/A</v>
      </c>
      <c r="BV397" s="59" t="str" cm="1">
        <f t="array" aca="1" ref="BV397:BZ397" ca="1">IFERROR(ROUND(IF(IFERROR(BF397:BJ397/BF397:BJ397,0)=1,(IFERROR(AZ397:BD397*BP397,0)+IFERROR(BF397:BJ397*BQ397,0)+(SUM(BM397:BO397)-MIN(BM397:BO397))*BR397+BK397*BS397+BL397*BT397)*BU397+BK397*(1-BS397)+BL397*(1-BT397)+IF(AW397=1,BO397,0),""),2),"")</f>
        <v/>
      </c>
      <c r="BW397" s="48" t="str">
        <f ca="1"/>
        <v/>
      </c>
      <c r="BX397" s="48" t="str">
        <f ca="1"/>
        <v/>
      </c>
      <c r="BY397" s="48" t="str">
        <f ca="1"/>
        <v/>
      </c>
      <c r="BZ397" s="60" t="str">
        <f ca="1"/>
        <v/>
      </c>
      <c r="CA397" s="6"/>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6"/>
      <c r="DV397" s="6"/>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row>
    <row r="398" spans="1:162" x14ac:dyDescent="0.3">
      <c r="A398" s="5"/>
      <c r="B398" s="17" t="str">
        <f t="shared" si="134"/>
        <v/>
      </c>
      <c r="C398" s="23"/>
      <c r="D398" s="23"/>
      <c r="E398" s="23"/>
      <c r="F398" s="23"/>
      <c r="G398" s="23"/>
      <c r="H398" s="24"/>
      <c r="I398" s="24"/>
      <c r="J398" s="24"/>
      <c r="K398" s="24"/>
      <c r="L398" s="24"/>
      <c r="M398" s="24"/>
      <c r="N398" s="23"/>
      <c r="O398" s="24"/>
      <c r="P398" s="6"/>
      <c r="Q398" s="65">
        <f t="shared" si="135"/>
        <v>1</v>
      </c>
      <c r="R398" s="6" t="e">
        <f t="shared" si="141"/>
        <v>#N/A</v>
      </c>
      <c r="S398" s="6" t="e">
        <f t="shared" si="142"/>
        <v>#N/A</v>
      </c>
      <c r="T398" s="6" t="e">
        <f t="shared" si="143"/>
        <v>#N/A</v>
      </c>
      <c r="U398" s="6" t="e">
        <f t="shared" si="144"/>
        <v>#N/A</v>
      </c>
      <c r="V398" s="8" cm="1">
        <f t="array" ref="V398">IF(M398=0,0,IF(OR($DV$4=3,$DV$4=4),0,IF($DV$4=1,INDEX($DI$7:$DI$15,SUM(IF(M398&lt;$DH$7:$DH$15=TRUE,1,0))+1),VLOOKUP(M398,$DK$7:$DL$107,2,FALSE))))</f>
        <v>0</v>
      </c>
      <c r="W398" s="6" t="e">
        <f t="shared" si="133"/>
        <v>#N/A</v>
      </c>
      <c r="X398" s="65" cm="1">
        <f t="array" aca="1" ref="X398" ca="1">SUM(IF((IF(E398=0,INDIRECT(_xlfn.CONCAT($CQ$1,MATCH(F398,$CP$7:$CP$100,0)+6)):INDIRECT(_xlfn.CONCAT($CQ$1,MATCH(F398,$CP$7:$CP$100,0)+6+SUM(IF((F398=$CP$7:$CP$59)=TRUE,1,0))-1)),INDIRECT(_xlfn.CONCAT($CM$1,MATCH(E398,$CL$7:$CL$100,0)+6)):INDIRECT(_xlfn.CONCAT($CM$1,MATCH(E398,$CL$7:$CL$100,0)+6+SUM(IF((E398=$CL$7:$CL$59)=TRUE,1,0))-1)))*$S$3*$Q398)=0,0,1))</f>
        <v>2</v>
      </c>
      <c r="Y398" s="65" t="e" cm="1">
        <f t="array" aca="1" ref="Y398" ca="1">SUM(IF((TRANSPOSE(MMULT(MMULT(_xlfn.MUNIT(X398),IF(ROUND(MMULT(IF(E398=0,INDIRECT(_xlfn.CONCAT($CQ$1,MATCH(F398,$CP$7:$CP$100,0)+6)):INDIRECT(_xlfn.CONCAT($CQ$1,MATCH(F398,$CP$7:$CP$100,0)+6+SUM(IF((F398=$CP$7:$CP$59)=TRUE,1,0))-1)),INDIRECT(_xlfn.CONCAT($CM$1,MATCH(E398,$CL$7:$CL$100,0)+6)):INDIRECT(_xlfn.CONCAT($CM$1,MATCH(E398,$CL$7:$CL$100,0)+6+SUM(IF((E398=$CL$7:$CL$59)=TRUE,1,0))-1)))*$S$3*$Q398,1/TRANSPOSE(W398-INDIRECT(_xlfn.CONCAT($CI$1,MATCH(D398,$CH$7:$CH$100,0)+6)):INDIRECT(_xlfn.CONCAT($CI$1,MATCH(D398,$CH$7:$CH$100,0)+6+SUM(IF((D398=$CH$7:$CH$59)=TRUE,1,0))-1))*$R$3)),1)=1,1,0)),W398-INDIRECT(_xlfn.CONCAT($CI$1,MATCH(D398,$CH$7:$CH$100,0)+6)):INDIRECT(_xlfn.CONCAT($CI$1,MATCH(D398,$CH$7:$CH$100,0)+6+SUM(IF((D398=$CH$7:$CH$59)=TRUE,1,0))-1))*$R$3)))=0,0,1))</f>
        <v>#N/A</v>
      </c>
      <c r="Z398" s="65"/>
      <c r="AA398" s="65" t="str" cm="1">
        <f t="array" aca="1" ref="AA398" ca="1">IFERROR(ROUND(IF(_xlfn._xlws.SORT(TRANSPOSE(MMULT(MMULT(_xlfn.MUNIT(X398),IF(ROUND(MMULT(IF(E398=0,IF($DW$4=1,INDIRECT(_xlfn.CONCAT($CY$1,MATCH(F398,$CX$7:$CX$100,0)+6)):INDIRECT(_xlfn.CONCAT($CY$1,MATCH(F398,$CX$7:$CX$100,0)+6+SUM(IF((F398=$CX$7:$CX$59)=TRUE,1,0))-1)),INDIRECT(_xlfn.CONCAT($CQ$1,MATCH(F398,$CP$7:$CP$100,0)+6)):INDIRECT(_xlfn.CONCAT($CQ$1,MATCH(F398,$CP$7:$CP$100,0)+6+SUM(IF((F398=$CP$7:$CP$59)=TRUE,1,0))-1))),IF(OR($DW$4=2,$DW$4=3),INDIRECT(_xlfn.CONCAT($CU$1,MATCH(E398,$CT$7:$CT$100,0)+6)):INDIRECT(_xlfn.CONCAT($CU$1,MATCH(E398,$CT$7:$CT$100,0)+6+SUM(IF((E398=$CT$7:$CT$59)=TRUE,1,0))-1)),INDIRECT(_xlfn.CONCAT($CM$1,MATCH(E398,$CL$7:$CL$100,0)+6)):INDIRECT(_xlfn.CONCAT($CM$1,MATCH(E398,$CL$7:$CL$100,0)+6+SUM(IF((E398=$CL$7:$CL$59)=TRUE,1,0))-1))))*$S$3*IF(AND($DV$4=4,F398=0),1.1,1),1/TRANSPOSE(W398-INDIRECT(_xlfn.CONCAT($CI$1,MATCH(D398,$CH$7:$CH$100,0)+6)):INDIRECT(_xlfn.CONCAT($CI$1,MATCH(D398,$CH$7:$CH$100,0)+6+SUM(IF((D398=$CH$7:$CH$59)=TRUE,1,0))-1))*$R$3)),3)=1,1,0)),W398-INDIRECT(_xlfn.CONCAT($CI$1,MATCH(D398,$CH$7:$CH$100,0)+6)):INDIRECT(_xlfn.CONCAT($CI$1,MATCH(D398,$CH$7:$CH$100,0)+6+SUM(IF((D398=$CH$7:$CH$59)=TRUE,1,0))-1))*$R$3))/($S$3*$Q398),1,-1,TRUE)=0,"",_xlfn._xlws.SORT(TRANSPOSE(MMULT(MMULT(_xlfn.MUNIT(X398),IF(ROUND(MMULT(IF(E398=0,IF($DW$4=1,INDIRECT(_xlfn.CONCAT($CY$1,MATCH(F398,$CX$7:$CX$100,0)+6)):INDIRECT(_xlfn.CONCAT($CY$1,MATCH(F398,$CX$7:$CX$100,0)+6+SUM(IF((F398=$CX$7:$CX$59)=TRUE,1,0))-1)),INDIRECT(_xlfn.CONCAT($CQ$1,MATCH(F398,$CP$7:$CP$100,0)+6)):INDIRECT(_xlfn.CONCAT($CQ$1,MATCH(F398,$CP$7:$CP$100,0)+6+SUM(IF((F398=$CP$7:$CP$59)=TRUE,1,0))-1))),IF(OR($DW$4=2,$DW$4=3),INDIRECT(_xlfn.CONCAT($CU$1,MATCH(E398,$CT$7:$CT$100,0)+6)):INDIRECT(_xlfn.CONCAT($CU$1,MATCH(E398,$CT$7:$CT$100,0)+6+SUM(IF((E398=$CT$7:$CT$59)=TRUE,1,0))-1)),INDIRECT(_xlfn.CONCAT($CM$1,MATCH(E398,$CL$7:$CL$100,0)+6)):INDIRECT(_xlfn.CONCAT($CM$1,MATCH(E398,$CL$7:$CL$100,0)+6+SUM(IF((E398=$CL$7:$CL$59)=TRUE,1,0))-1))))*$S$3*IF(AND($DV$4=4,F398=0),1.1,1),1/TRANSPOSE(W398-INDIRECT(_xlfn.CONCAT($CI$1,MATCH(D398,$CH$7:$CH$100,0)+6)):INDIRECT(_xlfn.CONCAT($CI$1,MATCH(D398,$CH$7:$CH$100,0)+6+SUM(IF((D398=$CH$7:$CH$59)=TRUE,1,0))-1))*$R$3)),3)=1,1,0)),W398-INDIRECT(_xlfn.CONCAT($CI$1,MATCH(D398,$CH$7:$CH$100,0)+6)):INDIRECT(_xlfn.CONCAT($CI$1,MATCH(D398,$CH$7:$CH$100,0)+6+SUM(IF((D398=$CH$7:$CH$59)=TRUE,1,0))-1))*$R$3))/($S$3*$Q398),1,-1,TRUE)),1),"")</f>
        <v/>
      </c>
      <c r="AB398" s="65"/>
      <c r="AC398" s="65"/>
      <c r="AD398" s="65"/>
      <c r="AE398" s="65"/>
      <c r="AF398" s="65"/>
      <c r="AG398" s="65"/>
      <c r="AH398" s="65"/>
      <c r="AI398" s="6"/>
      <c r="AJ398" s="28" t="str">
        <f t="shared" ca="1" si="145"/>
        <v/>
      </c>
      <c r="AK398" s="29" t="str">
        <f t="shared" si="146"/>
        <v/>
      </c>
      <c r="AL398" s="29" t="str">
        <f t="shared" si="147"/>
        <v/>
      </c>
      <c r="AM398" s="29" t="str">
        <f t="shared" si="148"/>
        <v/>
      </c>
      <c r="AN398" s="112" t="str">
        <f t="shared" si="149"/>
        <v/>
      </c>
      <c r="AO398" s="28" t="str">
        <f t="shared" ca="1" si="136"/>
        <v/>
      </c>
      <c r="AP398" s="29" t="str">
        <f t="shared" si="137"/>
        <v/>
      </c>
      <c r="AQ398" s="29" t="str">
        <f t="shared" si="138"/>
        <v/>
      </c>
      <c r="AR398" s="29" t="str">
        <f t="shared" si="139"/>
        <v/>
      </c>
      <c r="AS398" s="30" t="str">
        <f t="shared" si="140"/>
        <v/>
      </c>
      <c r="AT398" s="6"/>
      <c r="AU398" s="20"/>
      <c r="AV398" s="20"/>
      <c r="AW398" s="44">
        <f t="shared" si="130"/>
        <v>12</v>
      </c>
      <c r="AX398" s="35" t="e">
        <f t="shared" si="131"/>
        <v>#N/A</v>
      </c>
      <c r="AY398" s="35" t="e" cm="1">
        <f t="array" ref="AY398">_xlfn.XMATCH(1,IF(IF((AU398=$DP$24:$EO$24)=TRUE,1,0)+IF((AV398=$DP$25:$EO$25)=TRUE,1,0)=2,1,0))</f>
        <v>#N/A</v>
      </c>
      <c r="AZ398" s="35" t="str" cm="1">
        <f t="array" aca="1" ref="AZ398:BD398" ca="1">AJ398:AN398</f>
        <v/>
      </c>
      <c r="BA398" s="35" t="str">
        <f ca="1"/>
        <v/>
      </c>
      <c r="BB398" s="35" t="str">
        <f ca="1"/>
        <v/>
      </c>
      <c r="BC398" s="35" t="str">
        <f ca="1"/>
        <v/>
      </c>
      <c r="BD398" s="35" t="str">
        <f ca="1"/>
        <v/>
      </c>
      <c r="BE398" s="35">
        <f t="shared" si="132"/>
        <v>0</v>
      </c>
      <c r="BF398" s="35" t="e" cm="1">
        <f t="array" ref="BF398">IF(AND(BE398=1,AX398&lt;&gt;1),VLOOKUP(E398,변환표준점수!$H$8:$O$60,_xlfn.XMATCH('표점 계산기'!$AU398,변환표준점수!$I$6:$O$6)+1,FALSE),IF(AND($E398=0,$DW$4=1),INDEX($CQ$7:$CQ$73,SUM(IF(AO398=$CY$7:$CY$59,ROW($A$1:$A$50),0))),IF(AND($E398&lt;&gt;0,$DW$4&lt;&gt;1),INDEX($CM$7:$CM$73,SUM(IF(AO398=$CU$7:$CU$59,ROW($A$1:$A$50),0))),AO398:AS398)))</f>
        <v>#N/A</v>
      </c>
      <c r="BG398" s="35"/>
      <c r="BH398" s="35"/>
      <c r="BI398" s="35"/>
      <c r="BJ398" s="35"/>
      <c r="BK398" s="35" t="e">
        <f>VLOOKUP(G398,변환표준점수!$X$8:$AM$16,_xlfn.XMATCH(AU398,변환표준점수!$Y$5:$AM$5)+IF(OR(AW398=6,AW398=7,AW398=10,AW398=11),IF(AX398=1,0,1),0)+1,FALSE)</f>
        <v>#N/A</v>
      </c>
      <c r="BL398" s="35" t="e">
        <f>VLOOKUP(H398,변환표준점수!$AO$8:$BE$16,_xlfn.XMATCH(AU398,변환표준점수!$AP$5:$BE$5)+IF(OR(AW398=3,AW398=6,AW398=8,AW398=9,AW398=10),IF(AX398=1,0,1),0)+1,FALSE)</f>
        <v>#N/A</v>
      </c>
      <c r="BM398" s="35" t="e">
        <f>IF(I398=0,VLOOKUP(K398,변환표준점수!$BU$8:$CF$62,'표점 계산기'!$AW398+1,FALSE),VLOOKUP(I398,변환표준점수!$BH$8:$BS$62,'표점 계산기'!$AW398+1,FALSE))</f>
        <v>#N/A</v>
      </c>
      <c r="BN398" s="35" t="e">
        <f>IF(J398=0,VLOOKUP(L398,변환표준점수!$BU$8:$CF$62,'표점 계산기'!$AW398+1,FALSE),VLOOKUP(J398,변환표준점수!$BH$8:$BS$62,'표점 계산기'!$AW398+1,FALSE))</f>
        <v>#N/A</v>
      </c>
      <c r="BO398" s="35" cm="1">
        <f t="array" ref="BO398">IF(M398=0,0,IF(OR(AW398=3,AW398=4),0,IF(AW398=1,INDEX($DI$7:$DI$15,SUM(IF(M398&lt;$DH$7:$DH$15=TRUE,1,0))+1),VLOOKUP(M398,변환표준점수!$BH$8:$BS$62,'표점 계산기'!AW398+1,FALSE))))</f>
        <v>0</v>
      </c>
      <c r="BP398" s="35" t="e" cm="1">
        <f t="array" ref="BP398">INDEX($DP$24:$EO$31,COLUMN(C393),$AY398)</f>
        <v>#N/A</v>
      </c>
      <c r="BQ398" s="35" t="e" cm="1">
        <f t="array" ref="BQ398">INDEX($DP$24:$EO$31,COLUMN(D393),$AY398)</f>
        <v>#N/A</v>
      </c>
      <c r="BR398" s="35" t="e" cm="1">
        <f t="array" ref="BR398">INDEX($DP$24:$EO$31,COLUMN(E393),$AY398)</f>
        <v>#N/A</v>
      </c>
      <c r="BS398" s="35" t="e" cm="1">
        <f t="array" ref="BS398">INDEX($DP$24:$EO$31,COLUMN(F393),$AY398)</f>
        <v>#N/A</v>
      </c>
      <c r="BT398" s="35" t="e" cm="1">
        <f t="array" ref="BT398">INDEX($DP$24:$EO$31,COLUMN(G393),$AY398)</f>
        <v>#N/A</v>
      </c>
      <c r="BU398" s="35" t="e" cm="1">
        <f t="array" ref="BU398">INDEX($DP$24:$EO$31,COLUMN(H393),$AY398)</f>
        <v>#N/A</v>
      </c>
      <c r="BV398" s="59" t="str" cm="1">
        <f t="array" aca="1" ref="BV398:BZ398" ca="1">IFERROR(ROUND(IF(IFERROR(BF398:BJ398/BF398:BJ398,0)=1,(IFERROR(AZ398:BD398*BP398,0)+IFERROR(BF398:BJ398*BQ398,0)+(SUM(BM398:BO398)-MIN(BM398:BO398))*BR398+BK398*BS398+BL398*BT398)*BU398+BK398*(1-BS398)+BL398*(1-BT398)+IF(AW398=1,BO398,0),""),2),"")</f>
        <v/>
      </c>
      <c r="BW398" s="48" t="str">
        <f ca="1"/>
        <v/>
      </c>
      <c r="BX398" s="48" t="str">
        <f ca="1"/>
        <v/>
      </c>
      <c r="BY398" s="48" t="str">
        <f ca="1"/>
        <v/>
      </c>
      <c r="BZ398" s="60" t="str">
        <f ca="1"/>
        <v/>
      </c>
      <c r="CA398" s="6"/>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6"/>
      <c r="DV398" s="6"/>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row>
    <row r="399" spans="1:162" x14ac:dyDescent="0.3">
      <c r="A399" s="5"/>
      <c r="B399" s="17" t="str">
        <f t="shared" si="134"/>
        <v/>
      </c>
      <c r="C399" s="23"/>
      <c r="D399" s="23"/>
      <c r="E399" s="23"/>
      <c r="F399" s="23"/>
      <c r="G399" s="23"/>
      <c r="H399" s="24"/>
      <c r="I399" s="24"/>
      <c r="J399" s="24"/>
      <c r="K399" s="24"/>
      <c r="L399" s="24"/>
      <c r="M399" s="24"/>
      <c r="N399" s="23"/>
      <c r="O399" s="24"/>
      <c r="P399" s="6"/>
      <c r="Q399" s="65">
        <f t="shared" si="135"/>
        <v>1</v>
      </c>
      <c r="R399" s="6" t="e">
        <f t="shared" si="141"/>
        <v>#N/A</v>
      </c>
      <c r="S399" s="6" t="e">
        <f t="shared" si="142"/>
        <v>#N/A</v>
      </c>
      <c r="T399" s="6" t="e">
        <f t="shared" si="143"/>
        <v>#N/A</v>
      </c>
      <c r="U399" s="6" t="e">
        <f t="shared" si="144"/>
        <v>#N/A</v>
      </c>
      <c r="V399" s="8" cm="1">
        <f t="array" ref="V399">IF(M399=0,0,IF(OR($DV$4=3,$DV$4=4),0,IF($DV$4=1,INDEX($DI$7:$DI$15,SUM(IF(M399&lt;$DH$7:$DH$15=TRUE,1,0))+1),VLOOKUP(M399,$DK$7:$DL$107,2,FALSE))))</f>
        <v>0</v>
      </c>
      <c r="W399" s="6" t="e">
        <f t="shared" si="133"/>
        <v>#N/A</v>
      </c>
      <c r="X399" s="65" cm="1">
        <f t="array" aca="1" ref="X399" ca="1">SUM(IF((IF(E399=0,INDIRECT(_xlfn.CONCAT($CQ$1,MATCH(F399,$CP$7:$CP$100,0)+6)):INDIRECT(_xlfn.CONCAT($CQ$1,MATCH(F399,$CP$7:$CP$100,0)+6+SUM(IF((F399=$CP$7:$CP$59)=TRUE,1,0))-1)),INDIRECT(_xlfn.CONCAT($CM$1,MATCH(E399,$CL$7:$CL$100,0)+6)):INDIRECT(_xlfn.CONCAT($CM$1,MATCH(E399,$CL$7:$CL$100,0)+6+SUM(IF((E399=$CL$7:$CL$59)=TRUE,1,0))-1)))*$S$3*$Q399)=0,0,1))</f>
        <v>2</v>
      </c>
      <c r="Y399" s="65" t="e" cm="1">
        <f t="array" aca="1" ref="Y399" ca="1">SUM(IF((TRANSPOSE(MMULT(MMULT(_xlfn.MUNIT(X399),IF(ROUND(MMULT(IF(E399=0,INDIRECT(_xlfn.CONCAT($CQ$1,MATCH(F399,$CP$7:$CP$100,0)+6)):INDIRECT(_xlfn.CONCAT($CQ$1,MATCH(F399,$CP$7:$CP$100,0)+6+SUM(IF((F399=$CP$7:$CP$59)=TRUE,1,0))-1)),INDIRECT(_xlfn.CONCAT($CM$1,MATCH(E399,$CL$7:$CL$100,0)+6)):INDIRECT(_xlfn.CONCAT($CM$1,MATCH(E399,$CL$7:$CL$100,0)+6+SUM(IF((E399=$CL$7:$CL$59)=TRUE,1,0))-1)))*$S$3*$Q399,1/TRANSPOSE(W399-INDIRECT(_xlfn.CONCAT($CI$1,MATCH(D399,$CH$7:$CH$100,0)+6)):INDIRECT(_xlfn.CONCAT($CI$1,MATCH(D399,$CH$7:$CH$100,0)+6+SUM(IF((D399=$CH$7:$CH$59)=TRUE,1,0))-1))*$R$3)),1)=1,1,0)),W399-INDIRECT(_xlfn.CONCAT($CI$1,MATCH(D399,$CH$7:$CH$100,0)+6)):INDIRECT(_xlfn.CONCAT($CI$1,MATCH(D399,$CH$7:$CH$100,0)+6+SUM(IF((D399=$CH$7:$CH$59)=TRUE,1,0))-1))*$R$3)))=0,0,1))</f>
        <v>#N/A</v>
      </c>
      <c r="Z399" s="65"/>
      <c r="AA399" s="65" t="str" cm="1">
        <f t="array" aca="1" ref="AA399" ca="1">IFERROR(ROUND(IF(_xlfn._xlws.SORT(TRANSPOSE(MMULT(MMULT(_xlfn.MUNIT(X399),IF(ROUND(MMULT(IF(E399=0,IF($DW$4=1,INDIRECT(_xlfn.CONCAT($CY$1,MATCH(F399,$CX$7:$CX$100,0)+6)):INDIRECT(_xlfn.CONCAT($CY$1,MATCH(F399,$CX$7:$CX$100,0)+6+SUM(IF((F399=$CX$7:$CX$59)=TRUE,1,0))-1)),INDIRECT(_xlfn.CONCAT($CQ$1,MATCH(F399,$CP$7:$CP$100,0)+6)):INDIRECT(_xlfn.CONCAT($CQ$1,MATCH(F399,$CP$7:$CP$100,0)+6+SUM(IF((F399=$CP$7:$CP$59)=TRUE,1,0))-1))),IF(OR($DW$4=2,$DW$4=3),INDIRECT(_xlfn.CONCAT($CU$1,MATCH(E399,$CT$7:$CT$100,0)+6)):INDIRECT(_xlfn.CONCAT($CU$1,MATCH(E399,$CT$7:$CT$100,0)+6+SUM(IF((E399=$CT$7:$CT$59)=TRUE,1,0))-1)),INDIRECT(_xlfn.CONCAT($CM$1,MATCH(E399,$CL$7:$CL$100,0)+6)):INDIRECT(_xlfn.CONCAT($CM$1,MATCH(E399,$CL$7:$CL$100,0)+6+SUM(IF((E399=$CL$7:$CL$59)=TRUE,1,0))-1))))*$S$3*IF(AND($DV$4=4,F399=0),1.1,1),1/TRANSPOSE(W399-INDIRECT(_xlfn.CONCAT($CI$1,MATCH(D399,$CH$7:$CH$100,0)+6)):INDIRECT(_xlfn.CONCAT($CI$1,MATCH(D399,$CH$7:$CH$100,0)+6+SUM(IF((D399=$CH$7:$CH$59)=TRUE,1,0))-1))*$R$3)),3)=1,1,0)),W399-INDIRECT(_xlfn.CONCAT($CI$1,MATCH(D399,$CH$7:$CH$100,0)+6)):INDIRECT(_xlfn.CONCAT($CI$1,MATCH(D399,$CH$7:$CH$100,0)+6+SUM(IF((D399=$CH$7:$CH$59)=TRUE,1,0))-1))*$R$3))/($S$3*$Q399),1,-1,TRUE)=0,"",_xlfn._xlws.SORT(TRANSPOSE(MMULT(MMULT(_xlfn.MUNIT(X399),IF(ROUND(MMULT(IF(E399=0,IF($DW$4=1,INDIRECT(_xlfn.CONCAT($CY$1,MATCH(F399,$CX$7:$CX$100,0)+6)):INDIRECT(_xlfn.CONCAT($CY$1,MATCH(F399,$CX$7:$CX$100,0)+6+SUM(IF((F399=$CX$7:$CX$59)=TRUE,1,0))-1)),INDIRECT(_xlfn.CONCAT($CQ$1,MATCH(F399,$CP$7:$CP$100,0)+6)):INDIRECT(_xlfn.CONCAT($CQ$1,MATCH(F399,$CP$7:$CP$100,0)+6+SUM(IF((F399=$CP$7:$CP$59)=TRUE,1,0))-1))),IF(OR($DW$4=2,$DW$4=3),INDIRECT(_xlfn.CONCAT($CU$1,MATCH(E399,$CT$7:$CT$100,0)+6)):INDIRECT(_xlfn.CONCAT($CU$1,MATCH(E399,$CT$7:$CT$100,0)+6+SUM(IF((E399=$CT$7:$CT$59)=TRUE,1,0))-1)),INDIRECT(_xlfn.CONCAT($CM$1,MATCH(E399,$CL$7:$CL$100,0)+6)):INDIRECT(_xlfn.CONCAT($CM$1,MATCH(E399,$CL$7:$CL$100,0)+6+SUM(IF((E399=$CL$7:$CL$59)=TRUE,1,0))-1))))*$S$3*IF(AND($DV$4=4,F399=0),1.1,1),1/TRANSPOSE(W399-INDIRECT(_xlfn.CONCAT($CI$1,MATCH(D399,$CH$7:$CH$100,0)+6)):INDIRECT(_xlfn.CONCAT($CI$1,MATCH(D399,$CH$7:$CH$100,0)+6+SUM(IF((D399=$CH$7:$CH$59)=TRUE,1,0))-1))*$R$3)),3)=1,1,0)),W399-INDIRECT(_xlfn.CONCAT($CI$1,MATCH(D399,$CH$7:$CH$100,0)+6)):INDIRECT(_xlfn.CONCAT($CI$1,MATCH(D399,$CH$7:$CH$100,0)+6+SUM(IF((D399=$CH$7:$CH$59)=TRUE,1,0))-1))*$R$3))/($S$3*$Q399),1,-1,TRUE)),1),"")</f>
        <v/>
      </c>
      <c r="AB399" s="65"/>
      <c r="AC399" s="65"/>
      <c r="AD399" s="65"/>
      <c r="AE399" s="65"/>
      <c r="AF399" s="65"/>
      <c r="AG399" s="65"/>
      <c r="AH399" s="65"/>
      <c r="AI399" s="6"/>
      <c r="AJ399" s="28" t="str">
        <f t="shared" ca="1" si="145"/>
        <v/>
      </c>
      <c r="AK399" s="29" t="str">
        <f t="shared" si="146"/>
        <v/>
      </c>
      <c r="AL399" s="29" t="str">
        <f t="shared" si="147"/>
        <v/>
      </c>
      <c r="AM399" s="29" t="str">
        <f t="shared" si="148"/>
        <v/>
      </c>
      <c r="AN399" s="112" t="str">
        <f t="shared" si="149"/>
        <v/>
      </c>
      <c r="AO399" s="28" t="str">
        <f t="shared" ca="1" si="136"/>
        <v/>
      </c>
      <c r="AP399" s="29" t="str">
        <f t="shared" si="137"/>
        <v/>
      </c>
      <c r="AQ399" s="29" t="str">
        <f t="shared" si="138"/>
        <v/>
      </c>
      <c r="AR399" s="29" t="str">
        <f t="shared" si="139"/>
        <v/>
      </c>
      <c r="AS399" s="30" t="str">
        <f t="shared" si="140"/>
        <v/>
      </c>
      <c r="AT399" s="6"/>
      <c r="AU399" s="20"/>
      <c r="AV399" s="20"/>
      <c r="AW399" s="44">
        <f t="shared" si="130"/>
        <v>12</v>
      </c>
      <c r="AX399" s="35" t="e">
        <f t="shared" si="131"/>
        <v>#N/A</v>
      </c>
      <c r="AY399" s="35" t="e" cm="1">
        <f t="array" ref="AY399">_xlfn.XMATCH(1,IF(IF((AU399=$DP$24:$EO$24)=TRUE,1,0)+IF((AV399=$DP$25:$EO$25)=TRUE,1,0)=2,1,0))</f>
        <v>#N/A</v>
      </c>
      <c r="AZ399" s="35" t="str" cm="1">
        <f t="array" aca="1" ref="AZ399:BD399" ca="1">AJ399:AN399</f>
        <v/>
      </c>
      <c r="BA399" s="35" t="str">
        <f ca="1"/>
        <v/>
      </c>
      <c r="BB399" s="35" t="str">
        <f ca="1"/>
        <v/>
      </c>
      <c r="BC399" s="35" t="str">
        <f ca="1"/>
        <v/>
      </c>
      <c r="BD399" s="35" t="str">
        <f ca="1"/>
        <v/>
      </c>
      <c r="BE399" s="35">
        <f t="shared" si="132"/>
        <v>0</v>
      </c>
      <c r="BF399" s="35" t="e" cm="1">
        <f t="array" ref="BF399">IF(AND(BE399=1,AX399&lt;&gt;1),VLOOKUP(E399,변환표준점수!$H$8:$O$60,_xlfn.XMATCH('표점 계산기'!$AU399,변환표준점수!$I$6:$O$6)+1,FALSE),IF(AND($E399=0,$DW$4=1),INDEX($CQ$7:$CQ$73,SUM(IF(AO399=$CY$7:$CY$59,ROW($A$1:$A$50),0))),IF(AND($E399&lt;&gt;0,$DW$4&lt;&gt;1),INDEX($CM$7:$CM$73,SUM(IF(AO399=$CU$7:$CU$59,ROW($A$1:$A$50),0))),AO399:AS399)))</f>
        <v>#N/A</v>
      </c>
      <c r="BG399" s="35"/>
      <c r="BH399" s="35"/>
      <c r="BI399" s="35"/>
      <c r="BJ399" s="35"/>
      <c r="BK399" s="35" t="e">
        <f>VLOOKUP(G399,변환표준점수!$X$8:$AM$16,_xlfn.XMATCH(AU399,변환표준점수!$Y$5:$AM$5)+IF(OR(AW399=6,AW399=7,AW399=10,AW399=11),IF(AX399=1,0,1),0)+1,FALSE)</f>
        <v>#N/A</v>
      </c>
      <c r="BL399" s="35" t="e">
        <f>VLOOKUP(H399,변환표준점수!$AO$8:$BE$16,_xlfn.XMATCH(AU399,변환표준점수!$AP$5:$BE$5)+IF(OR(AW399=3,AW399=6,AW399=8,AW399=9,AW399=10),IF(AX399=1,0,1),0)+1,FALSE)</f>
        <v>#N/A</v>
      </c>
      <c r="BM399" s="35" t="e">
        <f>IF(I399=0,VLOOKUP(K399,변환표준점수!$BU$8:$CF$62,'표점 계산기'!$AW399+1,FALSE),VLOOKUP(I399,변환표준점수!$BH$8:$BS$62,'표점 계산기'!$AW399+1,FALSE))</f>
        <v>#N/A</v>
      </c>
      <c r="BN399" s="35" t="e">
        <f>IF(J399=0,VLOOKUP(L399,변환표준점수!$BU$8:$CF$62,'표점 계산기'!$AW399+1,FALSE),VLOOKUP(J399,변환표준점수!$BH$8:$BS$62,'표점 계산기'!$AW399+1,FALSE))</f>
        <v>#N/A</v>
      </c>
      <c r="BO399" s="35" cm="1">
        <f t="array" ref="BO399">IF(M399=0,0,IF(OR(AW399=3,AW399=4),0,IF(AW399=1,INDEX($DI$7:$DI$15,SUM(IF(M399&lt;$DH$7:$DH$15=TRUE,1,0))+1),VLOOKUP(M399,변환표준점수!$BH$8:$BS$62,'표점 계산기'!AW399+1,FALSE))))</f>
        <v>0</v>
      </c>
      <c r="BP399" s="35" t="e" cm="1">
        <f t="array" ref="BP399">INDEX($DP$24:$EO$31,COLUMN(C394),$AY399)</f>
        <v>#N/A</v>
      </c>
      <c r="BQ399" s="35" t="e" cm="1">
        <f t="array" ref="BQ399">INDEX($DP$24:$EO$31,COLUMN(D394),$AY399)</f>
        <v>#N/A</v>
      </c>
      <c r="BR399" s="35" t="e" cm="1">
        <f t="array" ref="BR399">INDEX($DP$24:$EO$31,COLUMN(E394),$AY399)</f>
        <v>#N/A</v>
      </c>
      <c r="BS399" s="35" t="e" cm="1">
        <f t="array" ref="BS399">INDEX($DP$24:$EO$31,COLUMN(F394),$AY399)</f>
        <v>#N/A</v>
      </c>
      <c r="BT399" s="35" t="e" cm="1">
        <f t="array" ref="BT399">INDEX($DP$24:$EO$31,COLUMN(G394),$AY399)</f>
        <v>#N/A</v>
      </c>
      <c r="BU399" s="35" t="e" cm="1">
        <f t="array" ref="BU399">INDEX($DP$24:$EO$31,COLUMN(H394),$AY399)</f>
        <v>#N/A</v>
      </c>
      <c r="BV399" s="59" t="str" cm="1">
        <f t="array" aca="1" ref="BV399:BZ399" ca="1">IFERROR(ROUND(IF(IFERROR(BF399:BJ399/BF399:BJ399,0)=1,(IFERROR(AZ399:BD399*BP399,0)+IFERROR(BF399:BJ399*BQ399,0)+(SUM(BM399:BO399)-MIN(BM399:BO399))*BR399+BK399*BS399+BL399*BT399)*BU399+BK399*(1-BS399)+BL399*(1-BT399)+IF(AW399=1,BO399,0),""),2),"")</f>
        <v/>
      </c>
      <c r="BW399" s="48" t="str">
        <f ca="1"/>
        <v/>
      </c>
      <c r="BX399" s="48" t="str">
        <f ca="1"/>
        <v/>
      </c>
      <c r="BY399" s="48" t="str">
        <f ca="1"/>
        <v/>
      </c>
      <c r="BZ399" s="60" t="str">
        <f ca="1"/>
        <v/>
      </c>
      <c r="CA399" s="6"/>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6"/>
      <c r="DV399" s="6"/>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row>
    <row r="400" spans="1:162" x14ac:dyDescent="0.3">
      <c r="A400" s="5"/>
      <c r="B400" s="17" t="str">
        <f t="shared" si="134"/>
        <v/>
      </c>
      <c r="C400" s="23"/>
      <c r="D400" s="23"/>
      <c r="E400" s="23"/>
      <c r="F400" s="23"/>
      <c r="G400" s="23"/>
      <c r="H400" s="24"/>
      <c r="I400" s="24"/>
      <c r="J400" s="24"/>
      <c r="K400" s="24"/>
      <c r="L400" s="24"/>
      <c r="M400" s="24"/>
      <c r="N400" s="23"/>
      <c r="O400" s="24"/>
      <c r="P400" s="6"/>
      <c r="Q400" s="65">
        <f t="shared" si="135"/>
        <v>1</v>
      </c>
      <c r="R400" s="6" t="e">
        <f t="shared" si="141"/>
        <v>#N/A</v>
      </c>
      <c r="S400" s="6" t="e">
        <f t="shared" si="142"/>
        <v>#N/A</v>
      </c>
      <c r="T400" s="6" t="e">
        <f t="shared" si="143"/>
        <v>#N/A</v>
      </c>
      <c r="U400" s="6" t="e">
        <f t="shared" si="144"/>
        <v>#N/A</v>
      </c>
      <c r="V400" s="8" cm="1">
        <f t="array" ref="V400">IF(M400=0,0,IF(OR($DV$4=3,$DV$4=4),0,IF($DV$4=1,INDEX($DI$7:$DI$15,SUM(IF(M400&lt;$DH$7:$DH$15=TRUE,1,0))+1),VLOOKUP(M400,$DK$7:$DL$107,2,FALSE))))</f>
        <v>0</v>
      </c>
      <c r="W400" s="6" t="e">
        <f t="shared" si="133"/>
        <v>#N/A</v>
      </c>
      <c r="X400" s="65" cm="1">
        <f t="array" aca="1" ref="X400" ca="1">SUM(IF((IF(E400=0,INDIRECT(_xlfn.CONCAT($CQ$1,MATCH(F400,$CP$7:$CP$100,0)+6)):INDIRECT(_xlfn.CONCAT($CQ$1,MATCH(F400,$CP$7:$CP$100,0)+6+SUM(IF((F400=$CP$7:$CP$59)=TRUE,1,0))-1)),INDIRECT(_xlfn.CONCAT($CM$1,MATCH(E400,$CL$7:$CL$100,0)+6)):INDIRECT(_xlfn.CONCAT($CM$1,MATCH(E400,$CL$7:$CL$100,0)+6+SUM(IF((E400=$CL$7:$CL$59)=TRUE,1,0))-1)))*$S$3*$Q400)=0,0,1))</f>
        <v>2</v>
      </c>
      <c r="Y400" s="65" t="e" cm="1">
        <f t="array" aca="1" ref="Y400" ca="1">SUM(IF((TRANSPOSE(MMULT(MMULT(_xlfn.MUNIT(X400),IF(ROUND(MMULT(IF(E400=0,INDIRECT(_xlfn.CONCAT($CQ$1,MATCH(F400,$CP$7:$CP$100,0)+6)):INDIRECT(_xlfn.CONCAT($CQ$1,MATCH(F400,$CP$7:$CP$100,0)+6+SUM(IF((F400=$CP$7:$CP$59)=TRUE,1,0))-1)),INDIRECT(_xlfn.CONCAT($CM$1,MATCH(E400,$CL$7:$CL$100,0)+6)):INDIRECT(_xlfn.CONCAT($CM$1,MATCH(E400,$CL$7:$CL$100,0)+6+SUM(IF((E400=$CL$7:$CL$59)=TRUE,1,0))-1)))*$S$3*$Q400,1/TRANSPOSE(W400-INDIRECT(_xlfn.CONCAT($CI$1,MATCH(D400,$CH$7:$CH$100,0)+6)):INDIRECT(_xlfn.CONCAT($CI$1,MATCH(D400,$CH$7:$CH$100,0)+6+SUM(IF((D400=$CH$7:$CH$59)=TRUE,1,0))-1))*$R$3)),1)=1,1,0)),W400-INDIRECT(_xlfn.CONCAT($CI$1,MATCH(D400,$CH$7:$CH$100,0)+6)):INDIRECT(_xlfn.CONCAT($CI$1,MATCH(D400,$CH$7:$CH$100,0)+6+SUM(IF((D400=$CH$7:$CH$59)=TRUE,1,0))-1))*$R$3)))=0,0,1))</f>
        <v>#N/A</v>
      </c>
      <c r="Z400" s="65"/>
      <c r="AA400" s="65" t="str" cm="1">
        <f t="array" aca="1" ref="AA400" ca="1">IFERROR(ROUND(IF(_xlfn._xlws.SORT(TRANSPOSE(MMULT(MMULT(_xlfn.MUNIT(X400),IF(ROUND(MMULT(IF(E400=0,IF($DW$4=1,INDIRECT(_xlfn.CONCAT($CY$1,MATCH(F400,$CX$7:$CX$100,0)+6)):INDIRECT(_xlfn.CONCAT($CY$1,MATCH(F400,$CX$7:$CX$100,0)+6+SUM(IF((F400=$CX$7:$CX$59)=TRUE,1,0))-1)),INDIRECT(_xlfn.CONCAT($CQ$1,MATCH(F400,$CP$7:$CP$100,0)+6)):INDIRECT(_xlfn.CONCAT($CQ$1,MATCH(F400,$CP$7:$CP$100,0)+6+SUM(IF((F400=$CP$7:$CP$59)=TRUE,1,0))-1))),IF(OR($DW$4=2,$DW$4=3),INDIRECT(_xlfn.CONCAT($CU$1,MATCH(E400,$CT$7:$CT$100,0)+6)):INDIRECT(_xlfn.CONCAT($CU$1,MATCH(E400,$CT$7:$CT$100,0)+6+SUM(IF((E400=$CT$7:$CT$59)=TRUE,1,0))-1)),INDIRECT(_xlfn.CONCAT($CM$1,MATCH(E400,$CL$7:$CL$100,0)+6)):INDIRECT(_xlfn.CONCAT($CM$1,MATCH(E400,$CL$7:$CL$100,0)+6+SUM(IF((E400=$CL$7:$CL$59)=TRUE,1,0))-1))))*$S$3*IF(AND($DV$4=4,F400=0),1.1,1),1/TRANSPOSE(W400-INDIRECT(_xlfn.CONCAT($CI$1,MATCH(D400,$CH$7:$CH$100,0)+6)):INDIRECT(_xlfn.CONCAT($CI$1,MATCH(D400,$CH$7:$CH$100,0)+6+SUM(IF((D400=$CH$7:$CH$59)=TRUE,1,0))-1))*$R$3)),3)=1,1,0)),W400-INDIRECT(_xlfn.CONCAT($CI$1,MATCH(D400,$CH$7:$CH$100,0)+6)):INDIRECT(_xlfn.CONCAT($CI$1,MATCH(D400,$CH$7:$CH$100,0)+6+SUM(IF((D400=$CH$7:$CH$59)=TRUE,1,0))-1))*$R$3))/($S$3*$Q400),1,-1,TRUE)=0,"",_xlfn._xlws.SORT(TRANSPOSE(MMULT(MMULT(_xlfn.MUNIT(X400),IF(ROUND(MMULT(IF(E400=0,IF($DW$4=1,INDIRECT(_xlfn.CONCAT($CY$1,MATCH(F400,$CX$7:$CX$100,0)+6)):INDIRECT(_xlfn.CONCAT($CY$1,MATCH(F400,$CX$7:$CX$100,0)+6+SUM(IF((F400=$CX$7:$CX$59)=TRUE,1,0))-1)),INDIRECT(_xlfn.CONCAT($CQ$1,MATCH(F400,$CP$7:$CP$100,0)+6)):INDIRECT(_xlfn.CONCAT($CQ$1,MATCH(F400,$CP$7:$CP$100,0)+6+SUM(IF((F400=$CP$7:$CP$59)=TRUE,1,0))-1))),IF(OR($DW$4=2,$DW$4=3),INDIRECT(_xlfn.CONCAT($CU$1,MATCH(E400,$CT$7:$CT$100,0)+6)):INDIRECT(_xlfn.CONCAT($CU$1,MATCH(E400,$CT$7:$CT$100,0)+6+SUM(IF((E400=$CT$7:$CT$59)=TRUE,1,0))-1)),INDIRECT(_xlfn.CONCAT($CM$1,MATCH(E400,$CL$7:$CL$100,0)+6)):INDIRECT(_xlfn.CONCAT($CM$1,MATCH(E400,$CL$7:$CL$100,0)+6+SUM(IF((E400=$CL$7:$CL$59)=TRUE,1,0))-1))))*$S$3*IF(AND($DV$4=4,F400=0),1.1,1),1/TRANSPOSE(W400-INDIRECT(_xlfn.CONCAT($CI$1,MATCH(D400,$CH$7:$CH$100,0)+6)):INDIRECT(_xlfn.CONCAT($CI$1,MATCH(D400,$CH$7:$CH$100,0)+6+SUM(IF((D400=$CH$7:$CH$59)=TRUE,1,0))-1))*$R$3)),3)=1,1,0)),W400-INDIRECT(_xlfn.CONCAT($CI$1,MATCH(D400,$CH$7:$CH$100,0)+6)):INDIRECT(_xlfn.CONCAT($CI$1,MATCH(D400,$CH$7:$CH$100,0)+6+SUM(IF((D400=$CH$7:$CH$59)=TRUE,1,0))-1))*$R$3))/($S$3*$Q400),1,-1,TRUE)),1),"")</f>
        <v/>
      </c>
      <c r="AB400" s="65"/>
      <c r="AC400" s="65"/>
      <c r="AD400" s="65"/>
      <c r="AE400" s="65"/>
      <c r="AF400" s="65"/>
      <c r="AG400" s="65"/>
      <c r="AH400" s="65"/>
      <c r="AI400" s="6"/>
      <c r="AJ400" s="28" t="str">
        <f t="shared" ca="1" si="145"/>
        <v/>
      </c>
      <c r="AK400" s="29" t="str">
        <f t="shared" si="146"/>
        <v/>
      </c>
      <c r="AL400" s="29" t="str">
        <f t="shared" si="147"/>
        <v/>
      </c>
      <c r="AM400" s="29" t="str">
        <f t="shared" si="148"/>
        <v/>
      </c>
      <c r="AN400" s="112" t="str">
        <f t="shared" si="149"/>
        <v/>
      </c>
      <c r="AO400" s="28" t="str">
        <f t="shared" ca="1" si="136"/>
        <v/>
      </c>
      <c r="AP400" s="29" t="str">
        <f t="shared" si="137"/>
        <v/>
      </c>
      <c r="AQ400" s="29" t="str">
        <f t="shared" si="138"/>
        <v/>
      </c>
      <c r="AR400" s="29" t="str">
        <f t="shared" si="139"/>
        <v/>
      </c>
      <c r="AS400" s="30" t="str">
        <f t="shared" si="140"/>
        <v/>
      </c>
      <c r="AT400" s="6"/>
      <c r="AU400" s="20"/>
      <c r="AV400" s="20"/>
      <c r="AW400" s="44">
        <f t="shared" si="130"/>
        <v>12</v>
      </c>
      <c r="AX400" s="35" t="e">
        <f t="shared" si="131"/>
        <v>#N/A</v>
      </c>
      <c r="AY400" s="35" t="e" cm="1">
        <f t="array" ref="AY400">_xlfn.XMATCH(1,IF(IF((AU400=$DP$24:$EO$24)=TRUE,1,0)+IF((AV400=$DP$25:$EO$25)=TRUE,1,0)=2,1,0))</f>
        <v>#N/A</v>
      </c>
      <c r="AZ400" s="35" t="str" cm="1">
        <f t="array" aca="1" ref="AZ400:BD400" ca="1">AJ400:AN400</f>
        <v/>
      </c>
      <c r="BA400" s="35" t="str">
        <f ca="1"/>
        <v/>
      </c>
      <c r="BB400" s="35" t="str">
        <f ca="1"/>
        <v/>
      </c>
      <c r="BC400" s="35" t="str">
        <f ca="1"/>
        <v/>
      </c>
      <c r="BD400" s="35" t="str">
        <f ca="1"/>
        <v/>
      </c>
      <c r="BE400" s="35">
        <f t="shared" si="132"/>
        <v>0</v>
      </c>
      <c r="BF400" s="35" t="e" cm="1">
        <f t="array" ref="BF400">IF(AND(BE400=1,AX400&lt;&gt;1),VLOOKUP(E400,변환표준점수!$H$8:$O$60,_xlfn.XMATCH('표점 계산기'!$AU400,변환표준점수!$I$6:$O$6)+1,FALSE),IF(AND($E400=0,$DW$4=1),INDEX($CQ$7:$CQ$73,SUM(IF(AO400=$CY$7:$CY$59,ROW($A$1:$A$50),0))),IF(AND($E400&lt;&gt;0,$DW$4&lt;&gt;1),INDEX($CM$7:$CM$73,SUM(IF(AO400=$CU$7:$CU$59,ROW($A$1:$A$50),0))),AO400:AS400)))</f>
        <v>#N/A</v>
      </c>
      <c r="BG400" s="35"/>
      <c r="BH400" s="35"/>
      <c r="BI400" s="35"/>
      <c r="BJ400" s="35"/>
      <c r="BK400" s="35" t="e">
        <f>VLOOKUP(G400,변환표준점수!$X$8:$AM$16,_xlfn.XMATCH(AU400,변환표준점수!$Y$5:$AM$5)+IF(OR(AW400=6,AW400=7,AW400=10,AW400=11),IF(AX400=1,0,1),0)+1,FALSE)</f>
        <v>#N/A</v>
      </c>
      <c r="BL400" s="35" t="e">
        <f>VLOOKUP(H400,변환표준점수!$AO$8:$BE$16,_xlfn.XMATCH(AU400,변환표준점수!$AP$5:$BE$5)+IF(OR(AW400=3,AW400=6,AW400=8,AW400=9,AW400=10),IF(AX400=1,0,1),0)+1,FALSE)</f>
        <v>#N/A</v>
      </c>
      <c r="BM400" s="35" t="e">
        <f>IF(I400=0,VLOOKUP(K400,변환표준점수!$BU$8:$CF$62,'표점 계산기'!$AW400+1,FALSE),VLOOKUP(I400,변환표준점수!$BH$8:$BS$62,'표점 계산기'!$AW400+1,FALSE))</f>
        <v>#N/A</v>
      </c>
      <c r="BN400" s="35" t="e">
        <f>IF(J400=0,VLOOKUP(L400,변환표준점수!$BU$8:$CF$62,'표점 계산기'!$AW400+1,FALSE),VLOOKUP(J400,변환표준점수!$BH$8:$BS$62,'표점 계산기'!$AW400+1,FALSE))</f>
        <v>#N/A</v>
      </c>
      <c r="BO400" s="35" cm="1">
        <f t="array" ref="BO400">IF(M400=0,0,IF(OR(AW400=3,AW400=4),0,IF(AW400=1,INDEX($DI$7:$DI$15,SUM(IF(M400&lt;$DH$7:$DH$15=TRUE,1,0))+1),VLOOKUP(M400,변환표준점수!$BH$8:$BS$62,'표점 계산기'!AW400+1,FALSE))))</f>
        <v>0</v>
      </c>
      <c r="BP400" s="35" t="e" cm="1">
        <f t="array" ref="BP400">INDEX($DP$24:$EO$31,COLUMN(C395),$AY400)</f>
        <v>#N/A</v>
      </c>
      <c r="BQ400" s="35" t="e" cm="1">
        <f t="array" ref="BQ400">INDEX($DP$24:$EO$31,COLUMN(D395),$AY400)</f>
        <v>#N/A</v>
      </c>
      <c r="BR400" s="35" t="e" cm="1">
        <f t="array" ref="BR400">INDEX($DP$24:$EO$31,COLUMN(E395),$AY400)</f>
        <v>#N/A</v>
      </c>
      <c r="BS400" s="35" t="e" cm="1">
        <f t="array" ref="BS400">INDEX($DP$24:$EO$31,COLUMN(F395),$AY400)</f>
        <v>#N/A</v>
      </c>
      <c r="BT400" s="35" t="e" cm="1">
        <f t="array" ref="BT400">INDEX($DP$24:$EO$31,COLUMN(G395),$AY400)</f>
        <v>#N/A</v>
      </c>
      <c r="BU400" s="35" t="e" cm="1">
        <f t="array" ref="BU400">INDEX($DP$24:$EO$31,COLUMN(H395),$AY400)</f>
        <v>#N/A</v>
      </c>
      <c r="BV400" s="59" t="str" cm="1">
        <f t="array" aca="1" ref="BV400:BZ400" ca="1">IFERROR(ROUND(IF(IFERROR(BF400:BJ400/BF400:BJ400,0)=1,(IFERROR(AZ400:BD400*BP400,0)+IFERROR(BF400:BJ400*BQ400,0)+(SUM(BM400:BO400)-MIN(BM400:BO400))*BR400+BK400*BS400+BL400*BT400)*BU400+BK400*(1-BS400)+BL400*(1-BT400)+IF(AW400=1,BO400,0),""),2),"")</f>
        <v/>
      </c>
      <c r="BW400" s="48" t="str">
        <f ca="1"/>
        <v/>
      </c>
      <c r="BX400" s="48" t="str">
        <f ca="1"/>
        <v/>
      </c>
      <c r="BY400" s="48" t="str">
        <f ca="1"/>
        <v/>
      </c>
      <c r="BZ400" s="60" t="str">
        <f ca="1"/>
        <v/>
      </c>
      <c r="CA400" s="6"/>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6"/>
      <c r="DV400" s="6"/>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row>
    <row r="401" spans="1:162" x14ac:dyDescent="0.3">
      <c r="A401" s="5"/>
      <c r="B401" s="17" t="str">
        <f t="shared" si="134"/>
        <v/>
      </c>
      <c r="C401" s="23"/>
      <c r="D401" s="23"/>
      <c r="E401" s="23"/>
      <c r="F401" s="23"/>
      <c r="G401" s="23"/>
      <c r="H401" s="24"/>
      <c r="I401" s="24"/>
      <c r="J401" s="24"/>
      <c r="K401" s="24"/>
      <c r="L401" s="24"/>
      <c r="M401" s="24"/>
      <c r="N401" s="23"/>
      <c r="O401" s="24"/>
      <c r="P401" s="6"/>
      <c r="Q401" s="65">
        <f t="shared" si="135"/>
        <v>1</v>
      </c>
      <c r="R401" s="6" t="e">
        <f t="shared" si="141"/>
        <v>#N/A</v>
      </c>
      <c r="S401" s="6" t="e">
        <f t="shared" si="142"/>
        <v>#N/A</v>
      </c>
      <c r="T401" s="6" t="e">
        <f t="shared" si="143"/>
        <v>#N/A</v>
      </c>
      <c r="U401" s="6" t="e">
        <f t="shared" si="144"/>
        <v>#N/A</v>
      </c>
      <c r="V401" s="8" cm="1">
        <f t="array" ref="V401">IF(M401=0,0,IF(OR($DV$4=3,$DV$4=4),0,IF($DV$4=1,INDEX($DI$7:$DI$15,SUM(IF(M401&lt;$DH$7:$DH$15=TRUE,1,0))+1),VLOOKUP(M401,$DK$7:$DL$107,2,FALSE))))</f>
        <v>0</v>
      </c>
      <c r="W401" s="6" t="e">
        <f t="shared" si="133"/>
        <v>#N/A</v>
      </c>
      <c r="X401" s="65" cm="1">
        <f t="array" aca="1" ref="X401" ca="1">SUM(IF((IF(E401=0,INDIRECT(_xlfn.CONCAT($CQ$1,MATCH(F401,$CP$7:$CP$100,0)+6)):INDIRECT(_xlfn.CONCAT($CQ$1,MATCH(F401,$CP$7:$CP$100,0)+6+SUM(IF((F401=$CP$7:$CP$59)=TRUE,1,0))-1)),INDIRECT(_xlfn.CONCAT($CM$1,MATCH(E401,$CL$7:$CL$100,0)+6)):INDIRECT(_xlfn.CONCAT($CM$1,MATCH(E401,$CL$7:$CL$100,0)+6+SUM(IF((E401=$CL$7:$CL$59)=TRUE,1,0))-1)))*$S$3*$Q401)=0,0,1))</f>
        <v>2</v>
      </c>
      <c r="Y401" s="65" t="e" cm="1">
        <f t="array" aca="1" ref="Y401" ca="1">SUM(IF((TRANSPOSE(MMULT(MMULT(_xlfn.MUNIT(X401),IF(ROUND(MMULT(IF(E401=0,INDIRECT(_xlfn.CONCAT($CQ$1,MATCH(F401,$CP$7:$CP$100,0)+6)):INDIRECT(_xlfn.CONCAT($CQ$1,MATCH(F401,$CP$7:$CP$100,0)+6+SUM(IF((F401=$CP$7:$CP$59)=TRUE,1,0))-1)),INDIRECT(_xlfn.CONCAT($CM$1,MATCH(E401,$CL$7:$CL$100,0)+6)):INDIRECT(_xlfn.CONCAT($CM$1,MATCH(E401,$CL$7:$CL$100,0)+6+SUM(IF((E401=$CL$7:$CL$59)=TRUE,1,0))-1)))*$S$3*$Q401,1/TRANSPOSE(W401-INDIRECT(_xlfn.CONCAT($CI$1,MATCH(D401,$CH$7:$CH$100,0)+6)):INDIRECT(_xlfn.CONCAT($CI$1,MATCH(D401,$CH$7:$CH$100,0)+6+SUM(IF((D401=$CH$7:$CH$59)=TRUE,1,0))-1))*$R$3)),1)=1,1,0)),W401-INDIRECT(_xlfn.CONCAT($CI$1,MATCH(D401,$CH$7:$CH$100,0)+6)):INDIRECT(_xlfn.CONCAT($CI$1,MATCH(D401,$CH$7:$CH$100,0)+6+SUM(IF((D401=$CH$7:$CH$59)=TRUE,1,0))-1))*$R$3)))=0,0,1))</f>
        <v>#N/A</v>
      </c>
      <c r="Z401" s="65"/>
      <c r="AA401" s="65" t="str" cm="1">
        <f t="array" aca="1" ref="AA401" ca="1">IFERROR(ROUND(IF(_xlfn._xlws.SORT(TRANSPOSE(MMULT(MMULT(_xlfn.MUNIT(X401),IF(ROUND(MMULT(IF(E401=0,IF($DW$4=1,INDIRECT(_xlfn.CONCAT($CY$1,MATCH(F401,$CX$7:$CX$100,0)+6)):INDIRECT(_xlfn.CONCAT($CY$1,MATCH(F401,$CX$7:$CX$100,0)+6+SUM(IF((F401=$CX$7:$CX$59)=TRUE,1,0))-1)),INDIRECT(_xlfn.CONCAT($CQ$1,MATCH(F401,$CP$7:$CP$100,0)+6)):INDIRECT(_xlfn.CONCAT($CQ$1,MATCH(F401,$CP$7:$CP$100,0)+6+SUM(IF((F401=$CP$7:$CP$59)=TRUE,1,0))-1))),IF(OR($DW$4=2,$DW$4=3),INDIRECT(_xlfn.CONCAT($CU$1,MATCH(E401,$CT$7:$CT$100,0)+6)):INDIRECT(_xlfn.CONCAT($CU$1,MATCH(E401,$CT$7:$CT$100,0)+6+SUM(IF((E401=$CT$7:$CT$59)=TRUE,1,0))-1)),INDIRECT(_xlfn.CONCAT($CM$1,MATCH(E401,$CL$7:$CL$100,0)+6)):INDIRECT(_xlfn.CONCAT($CM$1,MATCH(E401,$CL$7:$CL$100,0)+6+SUM(IF((E401=$CL$7:$CL$59)=TRUE,1,0))-1))))*$S$3*IF(AND($DV$4=4,F401=0),1.1,1),1/TRANSPOSE(W401-INDIRECT(_xlfn.CONCAT($CI$1,MATCH(D401,$CH$7:$CH$100,0)+6)):INDIRECT(_xlfn.CONCAT($CI$1,MATCH(D401,$CH$7:$CH$100,0)+6+SUM(IF((D401=$CH$7:$CH$59)=TRUE,1,0))-1))*$R$3)),3)=1,1,0)),W401-INDIRECT(_xlfn.CONCAT($CI$1,MATCH(D401,$CH$7:$CH$100,0)+6)):INDIRECT(_xlfn.CONCAT($CI$1,MATCH(D401,$CH$7:$CH$100,0)+6+SUM(IF((D401=$CH$7:$CH$59)=TRUE,1,0))-1))*$R$3))/($S$3*$Q401),1,-1,TRUE)=0,"",_xlfn._xlws.SORT(TRANSPOSE(MMULT(MMULT(_xlfn.MUNIT(X401),IF(ROUND(MMULT(IF(E401=0,IF($DW$4=1,INDIRECT(_xlfn.CONCAT($CY$1,MATCH(F401,$CX$7:$CX$100,0)+6)):INDIRECT(_xlfn.CONCAT($CY$1,MATCH(F401,$CX$7:$CX$100,0)+6+SUM(IF((F401=$CX$7:$CX$59)=TRUE,1,0))-1)),INDIRECT(_xlfn.CONCAT($CQ$1,MATCH(F401,$CP$7:$CP$100,0)+6)):INDIRECT(_xlfn.CONCAT($CQ$1,MATCH(F401,$CP$7:$CP$100,0)+6+SUM(IF((F401=$CP$7:$CP$59)=TRUE,1,0))-1))),IF(OR($DW$4=2,$DW$4=3),INDIRECT(_xlfn.CONCAT($CU$1,MATCH(E401,$CT$7:$CT$100,0)+6)):INDIRECT(_xlfn.CONCAT($CU$1,MATCH(E401,$CT$7:$CT$100,0)+6+SUM(IF((E401=$CT$7:$CT$59)=TRUE,1,0))-1)),INDIRECT(_xlfn.CONCAT($CM$1,MATCH(E401,$CL$7:$CL$100,0)+6)):INDIRECT(_xlfn.CONCAT($CM$1,MATCH(E401,$CL$7:$CL$100,0)+6+SUM(IF((E401=$CL$7:$CL$59)=TRUE,1,0))-1))))*$S$3*IF(AND($DV$4=4,F401=0),1.1,1),1/TRANSPOSE(W401-INDIRECT(_xlfn.CONCAT($CI$1,MATCH(D401,$CH$7:$CH$100,0)+6)):INDIRECT(_xlfn.CONCAT($CI$1,MATCH(D401,$CH$7:$CH$100,0)+6+SUM(IF((D401=$CH$7:$CH$59)=TRUE,1,0))-1))*$R$3)),3)=1,1,0)),W401-INDIRECT(_xlfn.CONCAT($CI$1,MATCH(D401,$CH$7:$CH$100,0)+6)):INDIRECT(_xlfn.CONCAT($CI$1,MATCH(D401,$CH$7:$CH$100,0)+6+SUM(IF((D401=$CH$7:$CH$59)=TRUE,1,0))-1))*$R$3))/($S$3*$Q401),1,-1,TRUE)),1),"")</f>
        <v/>
      </c>
      <c r="AB401" s="65"/>
      <c r="AC401" s="65"/>
      <c r="AD401" s="65"/>
      <c r="AE401" s="65"/>
      <c r="AF401" s="65"/>
      <c r="AG401" s="65"/>
      <c r="AH401" s="65"/>
      <c r="AI401" s="6"/>
      <c r="AJ401" s="28" t="str">
        <f t="shared" ca="1" si="145"/>
        <v/>
      </c>
      <c r="AK401" s="29" t="str">
        <f t="shared" si="146"/>
        <v/>
      </c>
      <c r="AL401" s="29" t="str">
        <f t="shared" si="147"/>
        <v/>
      </c>
      <c r="AM401" s="29" t="str">
        <f t="shared" si="148"/>
        <v/>
      </c>
      <c r="AN401" s="112" t="str">
        <f t="shared" si="149"/>
        <v/>
      </c>
      <c r="AO401" s="28" t="str">
        <f t="shared" ca="1" si="136"/>
        <v/>
      </c>
      <c r="AP401" s="29" t="str">
        <f t="shared" si="137"/>
        <v/>
      </c>
      <c r="AQ401" s="29" t="str">
        <f t="shared" si="138"/>
        <v/>
      </c>
      <c r="AR401" s="29" t="str">
        <f t="shared" si="139"/>
        <v/>
      </c>
      <c r="AS401" s="30" t="str">
        <f t="shared" si="140"/>
        <v/>
      </c>
      <c r="AT401" s="6"/>
      <c r="AU401" s="20"/>
      <c r="AV401" s="20"/>
      <c r="AW401" s="44">
        <f t="shared" si="130"/>
        <v>12</v>
      </c>
      <c r="AX401" s="35" t="e">
        <f t="shared" si="131"/>
        <v>#N/A</v>
      </c>
      <c r="AY401" s="35" t="e" cm="1">
        <f t="array" ref="AY401">_xlfn.XMATCH(1,IF(IF((AU401=$DP$24:$EO$24)=TRUE,1,0)+IF((AV401=$DP$25:$EO$25)=TRUE,1,0)=2,1,0))</f>
        <v>#N/A</v>
      </c>
      <c r="AZ401" s="35" t="str" cm="1">
        <f t="array" aca="1" ref="AZ401:BD401" ca="1">AJ401:AN401</f>
        <v/>
      </c>
      <c r="BA401" s="35" t="str">
        <f ca="1"/>
        <v/>
      </c>
      <c r="BB401" s="35" t="str">
        <f ca="1"/>
        <v/>
      </c>
      <c r="BC401" s="35" t="str">
        <f ca="1"/>
        <v/>
      </c>
      <c r="BD401" s="35" t="str">
        <f ca="1"/>
        <v/>
      </c>
      <c r="BE401" s="35">
        <f t="shared" si="132"/>
        <v>0</v>
      </c>
      <c r="BF401" s="35" t="e" cm="1">
        <f t="array" ref="BF401">IF(AND(BE401=1,AX401&lt;&gt;1),VLOOKUP(E401,변환표준점수!$H$8:$O$60,_xlfn.XMATCH('표점 계산기'!$AU401,변환표준점수!$I$6:$O$6)+1,FALSE),IF(AND($E401=0,$DW$4=1),INDEX($CQ$7:$CQ$73,SUM(IF(AO401=$CY$7:$CY$59,ROW($A$1:$A$50),0))),IF(AND($E401&lt;&gt;0,$DW$4&lt;&gt;1),INDEX($CM$7:$CM$73,SUM(IF(AO401=$CU$7:$CU$59,ROW($A$1:$A$50),0))),AO401:AS401)))</f>
        <v>#N/A</v>
      </c>
      <c r="BG401" s="35"/>
      <c r="BH401" s="35"/>
      <c r="BI401" s="35"/>
      <c r="BJ401" s="35"/>
      <c r="BK401" s="35" t="e">
        <f>VLOOKUP(G401,변환표준점수!$X$8:$AM$16,_xlfn.XMATCH(AU401,변환표준점수!$Y$5:$AM$5)+IF(OR(AW401=6,AW401=7,AW401=10,AW401=11),IF(AX401=1,0,1),0)+1,FALSE)</f>
        <v>#N/A</v>
      </c>
      <c r="BL401" s="35" t="e">
        <f>VLOOKUP(H401,변환표준점수!$AO$8:$BE$16,_xlfn.XMATCH(AU401,변환표준점수!$AP$5:$BE$5)+IF(OR(AW401=3,AW401=6,AW401=8,AW401=9,AW401=10),IF(AX401=1,0,1),0)+1,FALSE)</f>
        <v>#N/A</v>
      </c>
      <c r="BM401" s="35" t="e">
        <f>IF(I401=0,VLOOKUP(K401,변환표준점수!$BU$8:$CF$62,'표점 계산기'!$AW401+1,FALSE),VLOOKUP(I401,변환표준점수!$BH$8:$BS$62,'표점 계산기'!$AW401+1,FALSE))</f>
        <v>#N/A</v>
      </c>
      <c r="BN401" s="35" t="e">
        <f>IF(J401=0,VLOOKUP(L401,변환표준점수!$BU$8:$CF$62,'표점 계산기'!$AW401+1,FALSE),VLOOKUP(J401,변환표준점수!$BH$8:$BS$62,'표점 계산기'!$AW401+1,FALSE))</f>
        <v>#N/A</v>
      </c>
      <c r="BO401" s="35" cm="1">
        <f t="array" ref="BO401">IF(M401=0,0,IF(OR(AW401=3,AW401=4),0,IF(AW401=1,INDEX($DI$7:$DI$15,SUM(IF(M401&lt;$DH$7:$DH$15=TRUE,1,0))+1),VLOOKUP(M401,변환표준점수!$BH$8:$BS$62,'표점 계산기'!AW401+1,FALSE))))</f>
        <v>0</v>
      </c>
      <c r="BP401" s="35" t="e" cm="1">
        <f t="array" ref="BP401">INDEX($DP$24:$EO$31,COLUMN(C396),$AY401)</f>
        <v>#N/A</v>
      </c>
      <c r="BQ401" s="35" t="e" cm="1">
        <f t="array" ref="BQ401">INDEX($DP$24:$EO$31,COLUMN(D396),$AY401)</f>
        <v>#N/A</v>
      </c>
      <c r="BR401" s="35" t="e" cm="1">
        <f t="array" ref="BR401">INDEX($DP$24:$EO$31,COLUMN(E396),$AY401)</f>
        <v>#N/A</v>
      </c>
      <c r="BS401" s="35" t="e" cm="1">
        <f t="array" ref="BS401">INDEX($DP$24:$EO$31,COLUMN(F396),$AY401)</f>
        <v>#N/A</v>
      </c>
      <c r="BT401" s="35" t="e" cm="1">
        <f t="array" ref="BT401">INDEX($DP$24:$EO$31,COLUMN(G396),$AY401)</f>
        <v>#N/A</v>
      </c>
      <c r="BU401" s="35" t="e" cm="1">
        <f t="array" ref="BU401">INDEX($DP$24:$EO$31,COLUMN(H396),$AY401)</f>
        <v>#N/A</v>
      </c>
      <c r="BV401" s="59" t="str" cm="1">
        <f t="array" aca="1" ref="BV401:BZ401" ca="1">IFERROR(ROUND(IF(IFERROR(BF401:BJ401/BF401:BJ401,0)=1,(IFERROR(AZ401:BD401*BP401,0)+IFERROR(BF401:BJ401*BQ401,0)+(SUM(BM401:BO401)-MIN(BM401:BO401))*BR401+BK401*BS401+BL401*BT401)*BU401+BK401*(1-BS401)+BL401*(1-BT401)+IF(AW401=1,BO401,0),""),2),"")</f>
        <v/>
      </c>
      <c r="BW401" s="48" t="str">
        <f ca="1"/>
        <v/>
      </c>
      <c r="BX401" s="48" t="str">
        <f ca="1"/>
        <v/>
      </c>
      <c r="BY401" s="48" t="str">
        <f ca="1"/>
        <v/>
      </c>
      <c r="BZ401" s="60" t="str">
        <f ca="1"/>
        <v/>
      </c>
      <c r="CA401" s="6"/>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6"/>
      <c r="DV401" s="6"/>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row>
    <row r="402" spans="1:162" x14ac:dyDescent="0.3">
      <c r="A402" s="5"/>
      <c r="B402" s="17" t="str">
        <f t="shared" si="134"/>
        <v/>
      </c>
      <c r="C402" s="23"/>
      <c r="D402" s="23"/>
      <c r="E402" s="23"/>
      <c r="F402" s="23"/>
      <c r="G402" s="23"/>
      <c r="H402" s="24"/>
      <c r="I402" s="24"/>
      <c r="J402" s="24"/>
      <c r="K402" s="24"/>
      <c r="L402" s="24"/>
      <c r="M402" s="24"/>
      <c r="N402" s="23"/>
      <c r="O402" s="24"/>
      <c r="P402" s="6"/>
      <c r="Q402" s="65">
        <f t="shared" si="135"/>
        <v>1</v>
      </c>
      <c r="R402" s="6" t="e">
        <f t="shared" si="141"/>
        <v>#N/A</v>
      </c>
      <c r="S402" s="6" t="e">
        <f t="shared" si="142"/>
        <v>#N/A</v>
      </c>
      <c r="T402" s="6" t="e">
        <f t="shared" si="143"/>
        <v>#N/A</v>
      </c>
      <c r="U402" s="6" t="e">
        <f t="shared" si="144"/>
        <v>#N/A</v>
      </c>
      <c r="V402" s="8" cm="1">
        <f t="array" ref="V402">IF(M402=0,0,IF(OR($DV$4=3,$DV$4=4),0,IF($DV$4=1,INDEX($DI$7:$DI$15,SUM(IF(M402&lt;$DH$7:$DH$15=TRUE,1,0))+1),VLOOKUP(M402,$DK$7:$DL$107,2,FALSE))))</f>
        <v>0</v>
      </c>
      <c r="W402" s="6" t="e">
        <f t="shared" si="133"/>
        <v>#N/A</v>
      </c>
      <c r="X402" s="65" cm="1">
        <f t="array" aca="1" ref="X402" ca="1">SUM(IF((IF(E402=0,INDIRECT(_xlfn.CONCAT($CQ$1,MATCH(F402,$CP$7:$CP$100,0)+6)):INDIRECT(_xlfn.CONCAT($CQ$1,MATCH(F402,$CP$7:$CP$100,0)+6+SUM(IF((F402=$CP$7:$CP$59)=TRUE,1,0))-1)),INDIRECT(_xlfn.CONCAT($CM$1,MATCH(E402,$CL$7:$CL$100,0)+6)):INDIRECT(_xlfn.CONCAT($CM$1,MATCH(E402,$CL$7:$CL$100,0)+6+SUM(IF((E402=$CL$7:$CL$59)=TRUE,1,0))-1)))*$S$3*$Q402)=0,0,1))</f>
        <v>2</v>
      </c>
      <c r="Y402" s="65" t="e" cm="1">
        <f t="array" aca="1" ref="Y402" ca="1">SUM(IF((TRANSPOSE(MMULT(MMULT(_xlfn.MUNIT(X402),IF(ROUND(MMULT(IF(E402=0,INDIRECT(_xlfn.CONCAT($CQ$1,MATCH(F402,$CP$7:$CP$100,0)+6)):INDIRECT(_xlfn.CONCAT($CQ$1,MATCH(F402,$CP$7:$CP$100,0)+6+SUM(IF((F402=$CP$7:$CP$59)=TRUE,1,0))-1)),INDIRECT(_xlfn.CONCAT($CM$1,MATCH(E402,$CL$7:$CL$100,0)+6)):INDIRECT(_xlfn.CONCAT($CM$1,MATCH(E402,$CL$7:$CL$100,0)+6+SUM(IF((E402=$CL$7:$CL$59)=TRUE,1,0))-1)))*$S$3*$Q402,1/TRANSPOSE(W402-INDIRECT(_xlfn.CONCAT($CI$1,MATCH(D402,$CH$7:$CH$100,0)+6)):INDIRECT(_xlfn.CONCAT($CI$1,MATCH(D402,$CH$7:$CH$100,0)+6+SUM(IF((D402=$CH$7:$CH$59)=TRUE,1,0))-1))*$R$3)),1)=1,1,0)),W402-INDIRECT(_xlfn.CONCAT($CI$1,MATCH(D402,$CH$7:$CH$100,0)+6)):INDIRECT(_xlfn.CONCAT($CI$1,MATCH(D402,$CH$7:$CH$100,0)+6+SUM(IF((D402=$CH$7:$CH$59)=TRUE,1,0))-1))*$R$3)))=0,0,1))</f>
        <v>#N/A</v>
      </c>
      <c r="Z402" s="65"/>
      <c r="AA402" s="65" t="str" cm="1">
        <f t="array" aca="1" ref="AA402" ca="1">IFERROR(ROUND(IF(_xlfn._xlws.SORT(TRANSPOSE(MMULT(MMULT(_xlfn.MUNIT(X402),IF(ROUND(MMULT(IF(E402=0,IF($DW$4=1,INDIRECT(_xlfn.CONCAT($CY$1,MATCH(F402,$CX$7:$CX$100,0)+6)):INDIRECT(_xlfn.CONCAT($CY$1,MATCH(F402,$CX$7:$CX$100,0)+6+SUM(IF((F402=$CX$7:$CX$59)=TRUE,1,0))-1)),INDIRECT(_xlfn.CONCAT($CQ$1,MATCH(F402,$CP$7:$CP$100,0)+6)):INDIRECT(_xlfn.CONCAT($CQ$1,MATCH(F402,$CP$7:$CP$100,0)+6+SUM(IF((F402=$CP$7:$CP$59)=TRUE,1,0))-1))),IF(OR($DW$4=2,$DW$4=3),INDIRECT(_xlfn.CONCAT($CU$1,MATCH(E402,$CT$7:$CT$100,0)+6)):INDIRECT(_xlfn.CONCAT($CU$1,MATCH(E402,$CT$7:$CT$100,0)+6+SUM(IF((E402=$CT$7:$CT$59)=TRUE,1,0))-1)),INDIRECT(_xlfn.CONCAT($CM$1,MATCH(E402,$CL$7:$CL$100,0)+6)):INDIRECT(_xlfn.CONCAT($CM$1,MATCH(E402,$CL$7:$CL$100,0)+6+SUM(IF((E402=$CL$7:$CL$59)=TRUE,1,0))-1))))*$S$3*IF(AND($DV$4=4,F402=0),1.1,1),1/TRANSPOSE(W402-INDIRECT(_xlfn.CONCAT($CI$1,MATCH(D402,$CH$7:$CH$100,0)+6)):INDIRECT(_xlfn.CONCAT($CI$1,MATCH(D402,$CH$7:$CH$100,0)+6+SUM(IF((D402=$CH$7:$CH$59)=TRUE,1,0))-1))*$R$3)),3)=1,1,0)),W402-INDIRECT(_xlfn.CONCAT($CI$1,MATCH(D402,$CH$7:$CH$100,0)+6)):INDIRECT(_xlfn.CONCAT($CI$1,MATCH(D402,$CH$7:$CH$100,0)+6+SUM(IF((D402=$CH$7:$CH$59)=TRUE,1,0))-1))*$R$3))/($S$3*$Q402),1,-1,TRUE)=0,"",_xlfn._xlws.SORT(TRANSPOSE(MMULT(MMULT(_xlfn.MUNIT(X402),IF(ROUND(MMULT(IF(E402=0,IF($DW$4=1,INDIRECT(_xlfn.CONCAT($CY$1,MATCH(F402,$CX$7:$CX$100,0)+6)):INDIRECT(_xlfn.CONCAT($CY$1,MATCH(F402,$CX$7:$CX$100,0)+6+SUM(IF((F402=$CX$7:$CX$59)=TRUE,1,0))-1)),INDIRECT(_xlfn.CONCAT($CQ$1,MATCH(F402,$CP$7:$CP$100,0)+6)):INDIRECT(_xlfn.CONCAT($CQ$1,MATCH(F402,$CP$7:$CP$100,0)+6+SUM(IF((F402=$CP$7:$CP$59)=TRUE,1,0))-1))),IF(OR($DW$4=2,$DW$4=3),INDIRECT(_xlfn.CONCAT($CU$1,MATCH(E402,$CT$7:$CT$100,0)+6)):INDIRECT(_xlfn.CONCAT($CU$1,MATCH(E402,$CT$7:$CT$100,0)+6+SUM(IF((E402=$CT$7:$CT$59)=TRUE,1,0))-1)),INDIRECT(_xlfn.CONCAT($CM$1,MATCH(E402,$CL$7:$CL$100,0)+6)):INDIRECT(_xlfn.CONCAT($CM$1,MATCH(E402,$CL$7:$CL$100,0)+6+SUM(IF((E402=$CL$7:$CL$59)=TRUE,1,0))-1))))*$S$3*IF(AND($DV$4=4,F402=0),1.1,1),1/TRANSPOSE(W402-INDIRECT(_xlfn.CONCAT($CI$1,MATCH(D402,$CH$7:$CH$100,0)+6)):INDIRECT(_xlfn.CONCAT($CI$1,MATCH(D402,$CH$7:$CH$100,0)+6+SUM(IF((D402=$CH$7:$CH$59)=TRUE,1,0))-1))*$R$3)),3)=1,1,0)),W402-INDIRECT(_xlfn.CONCAT($CI$1,MATCH(D402,$CH$7:$CH$100,0)+6)):INDIRECT(_xlfn.CONCAT($CI$1,MATCH(D402,$CH$7:$CH$100,0)+6+SUM(IF((D402=$CH$7:$CH$59)=TRUE,1,0))-1))*$R$3))/($S$3*$Q402),1,-1,TRUE)),1),"")</f>
        <v/>
      </c>
      <c r="AB402" s="65"/>
      <c r="AC402" s="65"/>
      <c r="AD402" s="65"/>
      <c r="AE402" s="65"/>
      <c r="AF402" s="65"/>
      <c r="AG402" s="65"/>
      <c r="AH402" s="65"/>
      <c r="AI402" s="6"/>
      <c r="AJ402" s="28" t="str">
        <f t="shared" ca="1" si="145"/>
        <v/>
      </c>
      <c r="AK402" s="29" t="str">
        <f t="shared" si="146"/>
        <v/>
      </c>
      <c r="AL402" s="29" t="str">
        <f t="shared" si="147"/>
        <v/>
      </c>
      <c r="AM402" s="29" t="str">
        <f t="shared" si="148"/>
        <v/>
      </c>
      <c r="AN402" s="112" t="str">
        <f t="shared" si="149"/>
        <v/>
      </c>
      <c r="AO402" s="28" t="str">
        <f t="shared" ca="1" si="136"/>
        <v/>
      </c>
      <c r="AP402" s="29" t="str">
        <f t="shared" si="137"/>
        <v/>
      </c>
      <c r="AQ402" s="29" t="str">
        <f t="shared" si="138"/>
        <v/>
      </c>
      <c r="AR402" s="29" t="str">
        <f t="shared" si="139"/>
        <v/>
      </c>
      <c r="AS402" s="30" t="str">
        <f t="shared" si="140"/>
        <v/>
      </c>
      <c r="AT402" s="6"/>
      <c r="AU402" s="20"/>
      <c r="AV402" s="20"/>
      <c r="AW402" s="44">
        <f t="shared" si="130"/>
        <v>12</v>
      </c>
      <c r="AX402" s="35" t="e">
        <f t="shared" si="131"/>
        <v>#N/A</v>
      </c>
      <c r="AY402" s="35" t="e" cm="1">
        <f t="array" ref="AY402">_xlfn.XMATCH(1,IF(IF((AU402=$DP$24:$EO$24)=TRUE,1,0)+IF((AV402=$DP$25:$EO$25)=TRUE,1,0)=2,1,0))</f>
        <v>#N/A</v>
      </c>
      <c r="AZ402" s="35" t="str" cm="1">
        <f t="array" aca="1" ref="AZ402:BD402" ca="1">AJ402:AN402</f>
        <v/>
      </c>
      <c r="BA402" s="35" t="str">
        <f ca="1"/>
        <v/>
      </c>
      <c r="BB402" s="35" t="str">
        <f ca="1"/>
        <v/>
      </c>
      <c r="BC402" s="35" t="str">
        <f ca="1"/>
        <v/>
      </c>
      <c r="BD402" s="35" t="str">
        <f ca="1"/>
        <v/>
      </c>
      <c r="BE402" s="35">
        <f t="shared" si="132"/>
        <v>0</v>
      </c>
      <c r="BF402" s="35" t="e" cm="1">
        <f t="array" ref="BF402">IF(AND(BE402=1,AX402&lt;&gt;1),VLOOKUP(E402,변환표준점수!$H$8:$O$60,_xlfn.XMATCH('표점 계산기'!$AU402,변환표준점수!$I$6:$O$6)+1,FALSE),IF(AND($E402=0,$DW$4=1),INDEX($CQ$7:$CQ$73,SUM(IF(AO402=$CY$7:$CY$59,ROW($A$1:$A$50),0))),IF(AND($E402&lt;&gt;0,$DW$4&lt;&gt;1),INDEX($CM$7:$CM$73,SUM(IF(AO402=$CU$7:$CU$59,ROW($A$1:$A$50),0))),AO402:AS402)))</f>
        <v>#N/A</v>
      </c>
      <c r="BG402" s="35"/>
      <c r="BH402" s="35"/>
      <c r="BI402" s="35"/>
      <c r="BJ402" s="35"/>
      <c r="BK402" s="35" t="e">
        <f>VLOOKUP(G402,변환표준점수!$X$8:$AM$16,_xlfn.XMATCH(AU402,변환표준점수!$Y$5:$AM$5)+IF(OR(AW402=6,AW402=7,AW402=10,AW402=11),IF(AX402=1,0,1),0)+1,FALSE)</f>
        <v>#N/A</v>
      </c>
      <c r="BL402" s="35" t="e">
        <f>VLOOKUP(H402,변환표준점수!$AO$8:$BE$16,_xlfn.XMATCH(AU402,변환표준점수!$AP$5:$BE$5)+IF(OR(AW402=3,AW402=6,AW402=8,AW402=9,AW402=10),IF(AX402=1,0,1),0)+1,FALSE)</f>
        <v>#N/A</v>
      </c>
      <c r="BM402" s="35" t="e">
        <f>IF(I402=0,VLOOKUP(K402,변환표준점수!$BU$8:$CF$62,'표점 계산기'!$AW402+1,FALSE),VLOOKUP(I402,변환표준점수!$BH$8:$BS$62,'표점 계산기'!$AW402+1,FALSE))</f>
        <v>#N/A</v>
      </c>
      <c r="BN402" s="35" t="e">
        <f>IF(J402=0,VLOOKUP(L402,변환표준점수!$BU$8:$CF$62,'표점 계산기'!$AW402+1,FALSE),VLOOKUP(J402,변환표준점수!$BH$8:$BS$62,'표점 계산기'!$AW402+1,FALSE))</f>
        <v>#N/A</v>
      </c>
      <c r="BO402" s="35" cm="1">
        <f t="array" ref="BO402">IF(M402=0,0,IF(OR(AW402=3,AW402=4),0,IF(AW402=1,INDEX($DI$7:$DI$15,SUM(IF(M402&lt;$DH$7:$DH$15=TRUE,1,0))+1),VLOOKUP(M402,변환표준점수!$BH$8:$BS$62,'표점 계산기'!AW402+1,FALSE))))</f>
        <v>0</v>
      </c>
      <c r="BP402" s="35" t="e" cm="1">
        <f t="array" ref="BP402">INDEX($DP$24:$EO$31,COLUMN(C397),$AY402)</f>
        <v>#N/A</v>
      </c>
      <c r="BQ402" s="35" t="e" cm="1">
        <f t="array" ref="BQ402">INDEX($DP$24:$EO$31,COLUMN(D397),$AY402)</f>
        <v>#N/A</v>
      </c>
      <c r="BR402" s="35" t="e" cm="1">
        <f t="array" ref="BR402">INDEX($DP$24:$EO$31,COLUMN(E397),$AY402)</f>
        <v>#N/A</v>
      </c>
      <c r="BS402" s="35" t="e" cm="1">
        <f t="array" ref="BS402">INDEX($DP$24:$EO$31,COLUMN(F397),$AY402)</f>
        <v>#N/A</v>
      </c>
      <c r="BT402" s="35" t="e" cm="1">
        <f t="array" ref="BT402">INDEX($DP$24:$EO$31,COLUMN(G397),$AY402)</f>
        <v>#N/A</v>
      </c>
      <c r="BU402" s="35" t="e" cm="1">
        <f t="array" ref="BU402">INDEX($DP$24:$EO$31,COLUMN(H397),$AY402)</f>
        <v>#N/A</v>
      </c>
      <c r="BV402" s="59" t="str" cm="1">
        <f t="array" aca="1" ref="BV402:BZ402" ca="1">IFERROR(ROUND(IF(IFERROR(BF402:BJ402/BF402:BJ402,0)=1,(IFERROR(AZ402:BD402*BP402,0)+IFERROR(BF402:BJ402*BQ402,0)+(SUM(BM402:BO402)-MIN(BM402:BO402))*BR402+BK402*BS402+BL402*BT402)*BU402+BK402*(1-BS402)+BL402*(1-BT402)+IF(AW402=1,BO402,0),""),2),"")</f>
        <v/>
      </c>
      <c r="BW402" s="48" t="str">
        <f ca="1"/>
        <v/>
      </c>
      <c r="BX402" s="48" t="str">
        <f ca="1"/>
        <v/>
      </c>
      <c r="BY402" s="48" t="str">
        <f ca="1"/>
        <v/>
      </c>
      <c r="BZ402" s="60" t="str">
        <f ca="1"/>
        <v/>
      </c>
      <c r="CA402" s="6"/>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6"/>
      <c r="DV402" s="6"/>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row>
    <row r="403" spans="1:162" x14ac:dyDescent="0.3">
      <c r="A403" s="5"/>
      <c r="B403" s="17" t="str">
        <f t="shared" si="134"/>
        <v/>
      </c>
      <c r="C403" s="23"/>
      <c r="D403" s="23"/>
      <c r="E403" s="23"/>
      <c r="F403" s="23"/>
      <c r="G403" s="23"/>
      <c r="H403" s="24"/>
      <c r="I403" s="24"/>
      <c r="J403" s="24"/>
      <c r="K403" s="24"/>
      <c r="L403" s="24"/>
      <c r="M403" s="24"/>
      <c r="N403" s="23"/>
      <c r="O403" s="24"/>
      <c r="P403" s="6"/>
      <c r="Q403" s="65">
        <f t="shared" si="135"/>
        <v>1</v>
      </c>
      <c r="R403" s="6" t="e">
        <f t="shared" si="141"/>
        <v>#N/A</v>
      </c>
      <c r="S403" s="6" t="e">
        <f t="shared" si="142"/>
        <v>#N/A</v>
      </c>
      <c r="T403" s="6" t="e">
        <f t="shared" si="143"/>
        <v>#N/A</v>
      </c>
      <c r="U403" s="6" t="e">
        <f t="shared" si="144"/>
        <v>#N/A</v>
      </c>
      <c r="V403" s="8" cm="1">
        <f t="array" ref="V403">IF(M403=0,0,IF(OR($DV$4=3,$DV$4=4),0,IF($DV$4=1,INDEX($DI$7:$DI$15,SUM(IF(M403&lt;$DH$7:$DH$15=TRUE,1,0))+1),VLOOKUP(M403,$DK$7:$DL$107,2,FALSE))))</f>
        <v>0</v>
      </c>
      <c r="W403" s="6" t="e">
        <f t="shared" si="133"/>
        <v>#N/A</v>
      </c>
      <c r="X403" s="65" cm="1">
        <f t="array" aca="1" ref="X403" ca="1">SUM(IF((IF(E403=0,INDIRECT(_xlfn.CONCAT($CQ$1,MATCH(F403,$CP$7:$CP$100,0)+6)):INDIRECT(_xlfn.CONCAT($CQ$1,MATCH(F403,$CP$7:$CP$100,0)+6+SUM(IF((F403=$CP$7:$CP$59)=TRUE,1,0))-1)),INDIRECT(_xlfn.CONCAT($CM$1,MATCH(E403,$CL$7:$CL$100,0)+6)):INDIRECT(_xlfn.CONCAT($CM$1,MATCH(E403,$CL$7:$CL$100,0)+6+SUM(IF((E403=$CL$7:$CL$59)=TRUE,1,0))-1)))*$S$3*$Q403)=0,0,1))</f>
        <v>2</v>
      </c>
      <c r="Y403" s="65" t="e" cm="1">
        <f t="array" aca="1" ref="Y403" ca="1">SUM(IF((TRANSPOSE(MMULT(MMULT(_xlfn.MUNIT(X403),IF(ROUND(MMULT(IF(E403=0,INDIRECT(_xlfn.CONCAT($CQ$1,MATCH(F403,$CP$7:$CP$100,0)+6)):INDIRECT(_xlfn.CONCAT($CQ$1,MATCH(F403,$CP$7:$CP$100,0)+6+SUM(IF((F403=$CP$7:$CP$59)=TRUE,1,0))-1)),INDIRECT(_xlfn.CONCAT($CM$1,MATCH(E403,$CL$7:$CL$100,0)+6)):INDIRECT(_xlfn.CONCAT($CM$1,MATCH(E403,$CL$7:$CL$100,0)+6+SUM(IF((E403=$CL$7:$CL$59)=TRUE,1,0))-1)))*$S$3*$Q403,1/TRANSPOSE(W403-INDIRECT(_xlfn.CONCAT($CI$1,MATCH(D403,$CH$7:$CH$100,0)+6)):INDIRECT(_xlfn.CONCAT($CI$1,MATCH(D403,$CH$7:$CH$100,0)+6+SUM(IF((D403=$CH$7:$CH$59)=TRUE,1,0))-1))*$R$3)),1)=1,1,0)),W403-INDIRECT(_xlfn.CONCAT($CI$1,MATCH(D403,$CH$7:$CH$100,0)+6)):INDIRECT(_xlfn.CONCAT($CI$1,MATCH(D403,$CH$7:$CH$100,0)+6+SUM(IF((D403=$CH$7:$CH$59)=TRUE,1,0))-1))*$R$3)))=0,0,1))</f>
        <v>#N/A</v>
      </c>
      <c r="Z403" s="65"/>
      <c r="AA403" s="65" t="str" cm="1">
        <f t="array" aca="1" ref="AA403" ca="1">IFERROR(ROUND(IF(_xlfn._xlws.SORT(TRANSPOSE(MMULT(MMULT(_xlfn.MUNIT(X403),IF(ROUND(MMULT(IF(E403=0,IF($DW$4=1,INDIRECT(_xlfn.CONCAT($CY$1,MATCH(F403,$CX$7:$CX$100,0)+6)):INDIRECT(_xlfn.CONCAT($CY$1,MATCH(F403,$CX$7:$CX$100,0)+6+SUM(IF((F403=$CX$7:$CX$59)=TRUE,1,0))-1)),INDIRECT(_xlfn.CONCAT($CQ$1,MATCH(F403,$CP$7:$CP$100,0)+6)):INDIRECT(_xlfn.CONCAT($CQ$1,MATCH(F403,$CP$7:$CP$100,0)+6+SUM(IF((F403=$CP$7:$CP$59)=TRUE,1,0))-1))),IF(OR($DW$4=2,$DW$4=3),INDIRECT(_xlfn.CONCAT($CU$1,MATCH(E403,$CT$7:$CT$100,0)+6)):INDIRECT(_xlfn.CONCAT($CU$1,MATCH(E403,$CT$7:$CT$100,0)+6+SUM(IF((E403=$CT$7:$CT$59)=TRUE,1,0))-1)),INDIRECT(_xlfn.CONCAT($CM$1,MATCH(E403,$CL$7:$CL$100,0)+6)):INDIRECT(_xlfn.CONCAT($CM$1,MATCH(E403,$CL$7:$CL$100,0)+6+SUM(IF((E403=$CL$7:$CL$59)=TRUE,1,0))-1))))*$S$3*IF(AND($DV$4=4,F403=0),1.1,1),1/TRANSPOSE(W403-INDIRECT(_xlfn.CONCAT($CI$1,MATCH(D403,$CH$7:$CH$100,0)+6)):INDIRECT(_xlfn.CONCAT($CI$1,MATCH(D403,$CH$7:$CH$100,0)+6+SUM(IF((D403=$CH$7:$CH$59)=TRUE,1,0))-1))*$R$3)),3)=1,1,0)),W403-INDIRECT(_xlfn.CONCAT($CI$1,MATCH(D403,$CH$7:$CH$100,0)+6)):INDIRECT(_xlfn.CONCAT($CI$1,MATCH(D403,$CH$7:$CH$100,0)+6+SUM(IF((D403=$CH$7:$CH$59)=TRUE,1,0))-1))*$R$3))/($S$3*$Q403),1,-1,TRUE)=0,"",_xlfn._xlws.SORT(TRANSPOSE(MMULT(MMULT(_xlfn.MUNIT(X403),IF(ROUND(MMULT(IF(E403=0,IF($DW$4=1,INDIRECT(_xlfn.CONCAT($CY$1,MATCH(F403,$CX$7:$CX$100,0)+6)):INDIRECT(_xlfn.CONCAT($CY$1,MATCH(F403,$CX$7:$CX$100,0)+6+SUM(IF((F403=$CX$7:$CX$59)=TRUE,1,0))-1)),INDIRECT(_xlfn.CONCAT($CQ$1,MATCH(F403,$CP$7:$CP$100,0)+6)):INDIRECT(_xlfn.CONCAT($CQ$1,MATCH(F403,$CP$7:$CP$100,0)+6+SUM(IF((F403=$CP$7:$CP$59)=TRUE,1,0))-1))),IF(OR($DW$4=2,$DW$4=3),INDIRECT(_xlfn.CONCAT($CU$1,MATCH(E403,$CT$7:$CT$100,0)+6)):INDIRECT(_xlfn.CONCAT($CU$1,MATCH(E403,$CT$7:$CT$100,0)+6+SUM(IF((E403=$CT$7:$CT$59)=TRUE,1,0))-1)),INDIRECT(_xlfn.CONCAT($CM$1,MATCH(E403,$CL$7:$CL$100,0)+6)):INDIRECT(_xlfn.CONCAT($CM$1,MATCH(E403,$CL$7:$CL$100,0)+6+SUM(IF((E403=$CL$7:$CL$59)=TRUE,1,0))-1))))*$S$3*IF(AND($DV$4=4,F403=0),1.1,1),1/TRANSPOSE(W403-INDIRECT(_xlfn.CONCAT($CI$1,MATCH(D403,$CH$7:$CH$100,0)+6)):INDIRECT(_xlfn.CONCAT($CI$1,MATCH(D403,$CH$7:$CH$100,0)+6+SUM(IF((D403=$CH$7:$CH$59)=TRUE,1,0))-1))*$R$3)),3)=1,1,0)),W403-INDIRECT(_xlfn.CONCAT($CI$1,MATCH(D403,$CH$7:$CH$100,0)+6)):INDIRECT(_xlfn.CONCAT($CI$1,MATCH(D403,$CH$7:$CH$100,0)+6+SUM(IF((D403=$CH$7:$CH$59)=TRUE,1,0))-1))*$R$3))/($S$3*$Q403),1,-1,TRUE)),1),"")</f>
        <v/>
      </c>
      <c r="AB403" s="65"/>
      <c r="AC403" s="65"/>
      <c r="AD403" s="65"/>
      <c r="AE403" s="65"/>
      <c r="AF403" s="65"/>
      <c r="AG403" s="65"/>
      <c r="AH403" s="65"/>
      <c r="AI403" s="6"/>
      <c r="AJ403" s="28" t="str">
        <f t="shared" ca="1" si="145"/>
        <v/>
      </c>
      <c r="AK403" s="29" t="str">
        <f t="shared" si="146"/>
        <v/>
      </c>
      <c r="AL403" s="29" t="str">
        <f t="shared" si="147"/>
        <v/>
      </c>
      <c r="AM403" s="29" t="str">
        <f t="shared" si="148"/>
        <v/>
      </c>
      <c r="AN403" s="112" t="str">
        <f t="shared" si="149"/>
        <v/>
      </c>
      <c r="AO403" s="28" t="str">
        <f t="shared" ca="1" si="136"/>
        <v/>
      </c>
      <c r="AP403" s="29" t="str">
        <f t="shared" si="137"/>
        <v/>
      </c>
      <c r="AQ403" s="29" t="str">
        <f t="shared" si="138"/>
        <v/>
      </c>
      <c r="AR403" s="29" t="str">
        <f t="shared" si="139"/>
        <v/>
      </c>
      <c r="AS403" s="30" t="str">
        <f t="shared" si="140"/>
        <v/>
      </c>
      <c r="AT403" s="6"/>
      <c r="AU403" s="20"/>
      <c r="AV403" s="20"/>
      <c r="AW403" s="44">
        <f t="shared" si="130"/>
        <v>12</v>
      </c>
      <c r="AX403" s="35" t="e">
        <f t="shared" si="131"/>
        <v>#N/A</v>
      </c>
      <c r="AY403" s="35" t="e" cm="1">
        <f t="array" ref="AY403">_xlfn.XMATCH(1,IF(IF((AU403=$DP$24:$EO$24)=TRUE,1,0)+IF((AV403=$DP$25:$EO$25)=TRUE,1,0)=2,1,0))</f>
        <v>#N/A</v>
      </c>
      <c r="AZ403" s="35" t="str" cm="1">
        <f t="array" aca="1" ref="AZ403:BD403" ca="1">AJ403:AN403</f>
        <v/>
      </c>
      <c r="BA403" s="35" t="str">
        <f ca="1"/>
        <v/>
      </c>
      <c r="BB403" s="35" t="str">
        <f ca="1"/>
        <v/>
      </c>
      <c r="BC403" s="35" t="str">
        <f ca="1"/>
        <v/>
      </c>
      <c r="BD403" s="35" t="str">
        <f ca="1"/>
        <v/>
      </c>
      <c r="BE403" s="35">
        <f t="shared" si="132"/>
        <v>0</v>
      </c>
      <c r="BF403" s="35" t="e" cm="1">
        <f t="array" ref="BF403">IF(AND(BE403=1,AX403&lt;&gt;1),VLOOKUP(E403,변환표준점수!$H$8:$O$60,_xlfn.XMATCH('표점 계산기'!$AU403,변환표준점수!$I$6:$O$6)+1,FALSE),IF(AND($E403=0,$DW$4=1),INDEX($CQ$7:$CQ$73,SUM(IF(AO403=$CY$7:$CY$59,ROW($A$1:$A$50),0))),IF(AND($E403&lt;&gt;0,$DW$4&lt;&gt;1),INDEX($CM$7:$CM$73,SUM(IF(AO403=$CU$7:$CU$59,ROW($A$1:$A$50),0))),AO403:AS403)))</f>
        <v>#N/A</v>
      </c>
      <c r="BG403" s="35"/>
      <c r="BH403" s="35"/>
      <c r="BI403" s="35"/>
      <c r="BJ403" s="35"/>
      <c r="BK403" s="35" t="e">
        <f>VLOOKUP(G403,변환표준점수!$X$8:$AM$16,_xlfn.XMATCH(AU403,변환표준점수!$Y$5:$AM$5)+IF(OR(AW403=6,AW403=7,AW403=10,AW403=11),IF(AX403=1,0,1),0)+1,FALSE)</f>
        <v>#N/A</v>
      </c>
      <c r="BL403" s="35" t="e">
        <f>VLOOKUP(H403,변환표준점수!$AO$8:$BE$16,_xlfn.XMATCH(AU403,변환표준점수!$AP$5:$BE$5)+IF(OR(AW403=3,AW403=6,AW403=8,AW403=9,AW403=10),IF(AX403=1,0,1),0)+1,FALSE)</f>
        <v>#N/A</v>
      </c>
      <c r="BM403" s="35" t="e">
        <f>IF(I403=0,VLOOKUP(K403,변환표준점수!$BU$8:$CF$62,'표점 계산기'!$AW403+1,FALSE),VLOOKUP(I403,변환표준점수!$BH$8:$BS$62,'표점 계산기'!$AW403+1,FALSE))</f>
        <v>#N/A</v>
      </c>
      <c r="BN403" s="35" t="e">
        <f>IF(J403=0,VLOOKUP(L403,변환표준점수!$BU$8:$CF$62,'표점 계산기'!$AW403+1,FALSE),VLOOKUP(J403,변환표준점수!$BH$8:$BS$62,'표점 계산기'!$AW403+1,FALSE))</f>
        <v>#N/A</v>
      </c>
      <c r="BO403" s="35" cm="1">
        <f t="array" ref="BO403">IF(M403=0,0,IF(OR(AW403=3,AW403=4),0,IF(AW403=1,INDEX($DI$7:$DI$15,SUM(IF(M403&lt;$DH$7:$DH$15=TRUE,1,0))+1),VLOOKUP(M403,변환표준점수!$BH$8:$BS$62,'표점 계산기'!AW403+1,FALSE))))</f>
        <v>0</v>
      </c>
      <c r="BP403" s="35" t="e" cm="1">
        <f t="array" ref="BP403">INDEX($DP$24:$EO$31,COLUMN(C398),$AY403)</f>
        <v>#N/A</v>
      </c>
      <c r="BQ403" s="35" t="e" cm="1">
        <f t="array" ref="BQ403">INDEX($DP$24:$EO$31,COLUMN(D398),$AY403)</f>
        <v>#N/A</v>
      </c>
      <c r="BR403" s="35" t="e" cm="1">
        <f t="array" ref="BR403">INDEX($DP$24:$EO$31,COLUMN(E398),$AY403)</f>
        <v>#N/A</v>
      </c>
      <c r="BS403" s="35" t="e" cm="1">
        <f t="array" ref="BS403">INDEX($DP$24:$EO$31,COLUMN(F398),$AY403)</f>
        <v>#N/A</v>
      </c>
      <c r="BT403" s="35" t="e" cm="1">
        <f t="array" ref="BT403">INDEX($DP$24:$EO$31,COLUMN(G398),$AY403)</f>
        <v>#N/A</v>
      </c>
      <c r="BU403" s="35" t="e" cm="1">
        <f t="array" ref="BU403">INDEX($DP$24:$EO$31,COLUMN(H398),$AY403)</f>
        <v>#N/A</v>
      </c>
      <c r="BV403" s="59" t="str" cm="1">
        <f t="array" aca="1" ref="BV403:BZ403" ca="1">IFERROR(ROUND(IF(IFERROR(BF403:BJ403/BF403:BJ403,0)=1,(IFERROR(AZ403:BD403*BP403,0)+IFERROR(BF403:BJ403*BQ403,0)+(SUM(BM403:BO403)-MIN(BM403:BO403))*BR403+BK403*BS403+BL403*BT403)*BU403+BK403*(1-BS403)+BL403*(1-BT403)+IF(AW403=1,BO403,0),""),2),"")</f>
        <v/>
      </c>
      <c r="BW403" s="48" t="str">
        <f ca="1"/>
        <v/>
      </c>
      <c r="BX403" s="48" t="str">
        <f ca="1"/>
        <v/>
      </c>
      <c r="BY403" s="48" t="str">
        <f ca="1"/>
        <v/>
      </c>
      <c r="BZ403" s="60" t="str">
        <f ca="1"/>
        <v/>
      </c>
      <c r="CA403" s="6"/>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6"/>
      <c r="DV403" s="6"/>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row>
    <row r="404" spans="1:162" x14ac:dyDescent="0.3">
      <c r="A404" s="5"/>
      <c r="B404" s="17" t="str">
        <f t="shared" si="134"/>
        <v/>
      </c>
      <c r="C404" s="23"/>
      <c r="D404" s="23"/>
      <c r="E404" s="23"/>
      <c r="F404" s="23"/>
      <c r="G404" s="23"/>
      <c r="H404" s="24"/>
      <c r="I404" s="24"/>
      <c r="J404" s="24"/>
      <c r="K404" s="24"/>
      <c r="L404" s="24"/>
      <c r="M404" s="24"/>
      <c r="N404" s="23"/>
      <c r="O404" s="24"/>
      <c r="P404" s="6"/>
      <c r="Q404" s="65">
        <f t="shared" si="135"/>
        <v>1</v>
      </c>
      <c r="R404" s="6" t="e">
        <f t="shared" si="141"/>
        <v>#N/A</v>
      </c>
      <c r="S404" s="6" t="e">
        <f t="shared" si="142"/>
        <v>#N/A</v>
      </c>
      <c r="T404" s="6" t="e">
        <f t="shared" si="143"/>
        <v>#N/A</v>
      </c>
      <c r="U404" s="6" t="e">
        <f t="shared" si="144"/>
        <v>#N/A</v>
      </c>
      <c r="V404" s="8" cm="1">
        <f t="array" ref="V404">IF(M404=0,0,IF(OR($DV$4=3,$DV$4=4),0,IF($DV$4=1,INDEX($DI$7:$DI$15,SUM(IF(M404&lt;$DH$7:$DH$15=TRUE,1,0))+1),VLOOKUP(M404,$DK$7:$DL$107,2,FALSE))))</f>
        <v>0</v>
      </c>
      <c r="W404" s="6" t="e">
        <f t="shared" si="133"/>
        <v>#N/A</v>
      </c>
      <c r="X404" s="65" cm="1">
        <f t="array" aca="1" ref="X404" ca="1">SUM(IF((IF(E404=0,INDIRECT(_xlfn.CONCAT($CQ$1,MATCH(F404,$CP$7:$CP$100,0)+6)):INDIRECT(_xlfn.CONCAT($CQ$1,MATCH(F404,$CP$7:$CP$100,0)+6+SUM(IF((F404=$CP$7:$CP$59)=TRUE,1,0))-1)),INDIRECT(_xlfn.CONCAT($CM$1,MATCH(E404,$CL$7:$CL$100,0)+6)):INDIRECT(_xlfn.CONCAT($CM$1,MATCH(E404,$CL$7:$CL$100,0)+6+SUM(IF((E404=$CL$7:$CL$59)=TRUE,1,0))-1)))*$S$3*$Q404)=0,0,1))</f>
        <v>2</v>
      </c>
      <c r="Y404" s="65" t="e" cm="1">
        <f t="array" aca="1" ref="Y404" ca="1">SUM(IF((TRANSPOSE(MMULT(MMULT(_xlfn.MUNIT(X404),IF(ROUND(MMULT(IF(E404=0,INDIRECT(_xlfn.CONCAT($CQ$1,MATCH(F404,$CP$7:$CP$100,0)+6)):INDIRECT(_xlfn.CONCAT($CQ$1,MATCH(F404,$CP$7:$CP$100,0)+6+SUM(IF((F404=$CP$7:$CP$59)=TRUE,1,0))-1)),INDIRECT(_xlfn.CONCAT($CM$1,MATCH(E404,$CL$7:$CL$100,0)+6)):INDIRECT(_xlfn.CONCAT($CM$1,MATCH(E404,$CL$7:$CL$100,0)+6+SUM(IF((E404=$CL$7:$CL$59)=TRUE,1,0))-1)))*$S$3*$Q404,1/TRANSPOSE(W404-INDIRECT(_xlfn.CONCAT($CI$1,MATCH(D404,$CH$7:$CH$100,0)+6)):INDIRECT(_xlfn.CONCAT($CI$1,MATCH(D404,$CH$7:$CH$100,0)+6+SUM(IF((D404=$CH$7:$CH$59)=TRUE,1,0))-1))*$R$3)),1)=1,1,0)),W404-INDIRECT(_xlfn.CONCAT($CI$1,MATCH(D404,$CH$7:$CH$100,0)+6)):INDIRECT(_xlfn.CONCAT($CI$1,MATCH(D404,$CH$7:$CH$100,0)+6+SUM(IF((D404=$CH$7:$CH$59)=TRUE,1,0))-1))*$R$3)))=0,0,1))</f>
        <v>#N/A</v>
      </c>
      <c r="Z404" s="65"/>
      <c r="AA404" s="65" t="str" cm="1">
        <f t="array" aca="1" ref="AA404" ca="1">IFERROR(ROUND(IF(_xlfn._xlws.SORT(TRANSPOSE(MMULT(MMULT(_xlfn.MUNIT(X404),IF(ROUND(MMULT(IF(E404=0,IF($DW$4=1,INDIRECT(_xlfn.CONCAT($CY$1,MATCH(F404,$CX$7:$CX$100,0)+6)):INDIRECT(_xlfn.CONCAT($CY$1,MATCH(F404,$CX$7:$CX$100,0)+6+SUM(IF((F404=$CX$7:$CX$59)=TRUE,1,0))-1)),INDIRECT(_xlfn.CONCAT($CQ$1,MATCH(F404,$CP$7:$CP$100,0)+6)):INDIRECT(_xlfn.CONCAT($CQ$1,MATCH(F404,$CP$7:$CP$100,0)+6+SUM(IF((F404=$CP$7:$CP$59)=TRUE,1,0))-1))),IF(OR($DW$4=2,$DW$4=3),INDIRECT(_xlfn.CONCAT($CU$1,MATCH(E404,$CT$7:$CT$100,0)+6)):INDIRECT(_xlfn.CONCAT($CU$1,MATCH(E404,$CT$7:$CT$100,0)+6+SUM(IF((E404=$CT$7:$CT$59)=TRUE,1,0))-1)),INDIRECT(_xlfn.CONCAT($CM$1,MATCH(E404,$CL$7:$CL$100,0)+6)):INDIRECT(_xlfn.CONCAT($CM$1,MATCH(E404,$CL$7:$CL$100,0)+6+SUM(IF((E404=$CL$7:$CL$59)=TRUE,1,0))-1))))*$S$3*IF(AND($DV$4=4,F404=0),1.1,1),1/TRANSPOSE(W404-INDIRECT(_xlfn.CONCAT($CI$1,MATCH(D404,$CH$7:$CH$100,0)+6)):INDIRECT(_xlfn.CONCAT($CI$1,MATCH(D404,$CH$7:$CH$100,0)+6+SUM(IF((D404=$CH$7:$CH$59)=TRUE,1,0))-1))*$R$3)),3)=1,1,0)),W404-INDIRECT(_xlfn.CONCAT($CI$1,MATCH(D404,$CH$7:$CH$100,0)+6)):INDIRECT(_xlfn.CONCAT($CI$1,MATCH(D404,$CH$7:$CH$100,0)+6+SUM(IF((D404=$CH$7:$CH$59)=TRUE,1,0))-1))*$R$3))/($S$3*$Q404),1,-1,TRUE)=0,"",_xlfn._xlws.SORT(TRANSPOSE(MMULT(MMULT(_xlfn.MUNIT(X404),IF(ROUND(MMULT(IF(E404=0,IF($DW$4=1,INDIRECT(_xlfn.CONCAT($CY$1,MATCH(F404,$CX$7:$CX$100,0)+6)):INDIRECT(_xlfn.CONCAT($CY$1,MATCH(F404,$CX$7:$CX$100,0)+6+SUM(IF((F404=$CX$7:$CX$59)=TRUE,1,0))-1)),INDIRECT(_xlfn.CONCAT($CQ$1,MATCH(F404,$CP$7:$CP$100,0)+6)):INDIRECT(_xlfn.CONCAT($CQ$1,MATCH(F404,$CP$7:$CP$100,0)+6+SUM(IF((F404=$CP$7:$CP$59)=TRUE,1,0))-1))),IF(OR($DW$4=2,$DW$4=3),INDIRECT(_xlfn.CONCAT($CU$1,MATCH(E404,$CT$7:$CT$100,0)+6)):INDIRECT(_xlfn.CONCAT($CU$1,MATCH(E404,$CT$7:$CT$100,0)+6+SUM(IF((E404=$CT$7:$CT$59)=TRUE,1,0))-1)),INDIRECT(_xlfn.CONCAT($CM$1,MATCH(E404,$CL$7:$CL$100,0)+6)):INDIRECT(_xlfn.CONCAT($CM$1,MATCH(E404,$CL$7:$CL$100,0)+6+SUM(IF((E404=$CL$7:$CL$59)=TRUE,1,0))-1))))*$S$3*IF(AND($DV$4=4,F404=0),1.1,1),1/TRANSPOSE(W404-INDIRECT(_xlfn.CONCAT($CI$1,MATCH(D404,$CH$7:$CH$100,0)+6)):INDIRECT(_xlfn.CONCAT($CI$1,MATCH(D404,$CH$7:$CH$100,0)+6+SUM(IF((D404=$CH$7:$CH$59)=TRUE,1,0))-1))*$R$3)),3)=1,1,0)),W404-INDIRECT(_xlfn.CONCAT($CI$1,MATCH(D404,$CH$7:$CH$100,0)+6)):INDIRECT(_xlfn.CONCAT($CI$1,MATCH(D404,$CH$7:$CH$100,0)+6+SUM(IF((D404=$CH$7:$CH$59)=TRUE,1,0))-1))*$R$3))/($S$3*$Q404),1,-1,TRUE)),1),"")</f>
        <v/>
      </c>
      <c r="AB404" s="65"/>
      <c r="AC404" s="65"/>
      <c r="AD404" s="65"/>
      <c r="AE404" s="65"/>
      <c r="AF404" s="65"/>
      <c r="AG404" s="65"/>
      <c r="AH404" s="65"/>
      <c r="AI404" s="6"/>
      <c r="AJ404" s="28" t="str">
        <f t="shared" ca="1" si="145"/>
        <v/>
      </c>
      <c r="AK404" s="29" t="str">
        <f t="shared" si="146"/>
        <v/>
      </c>
      <c r="AL404" s="29" t="str">
        <f t="shared" si="147"/>
        <v/>
      </c>
      <c r="AM404" s="29" t="str">
        <f t="shared" si="148"/>
        <v/>
      </c>
      <c r="AN404" s="112" t="str">
        <f t="shared" si="149"/>
        <v/>
      </c>
      <c r="AO404" s="28" t="str">
        <f t="shared" ca="1" si="136"/>
        <v/>
      </c>
      <c r="AP404" s="29" t="str">
        <f t="shared" si="137"/>
        <v/>
      </c>
      <c r="AQ404" s="29" t="str">
        <f t="shared" si="138"/>
        <v/>
      </c>
      <c r="AR404" s="29" t="str">
        <f t="shared" si="139"/>
        <v/>
      </c>
      <c r="AS404" s="30" t="str">
        <f t="shared" si="140"/>
        <v/>
      </c>
      <c r="AT404" s="6"/>
      <c r="AU404" s="20"/>
      <c r="AV404" s="20"/>
      <c r="AW404" s="44">
        <f t="shared" si="130"/>
        <v>12</v>
      </c>
      <c r="AX404" s="35" t="e">
        <f t="shared" si="131"/>
        <v>#N/A</v>
      </c>
      <c r="AY404" s="35" t="e" cm="1">
        <f t="array" ref="AY404">_xlfn.XMATCH(1,IF(IF((AU404=$DP$24:$EO$24)=TRUE,1,0)+IF((AV404=$DP$25:$EO$25)=TRUE,1,0)=2,1,0))</f>
        <v>#N/A</v>
      </c>
      <c r="AZ404" s="35" t="str" cm="1">
        <f t="array" aca="1" ref="AZ404:BD404" ca="1">AJ404:AN404</f>
        <v/>
      </c>
      <c r="BA404" s="35" t="str">
        <f ca="1"/>
        <v/>
      </c>
      <c r="BB404" s="35" t="str">
        <f ca="1"/>
        <v/>
      </c>
      <c r="BC404" s="35" t="str">
        <f ca="1"/>
        <v/>
      </c>
      <c r="BD404" s="35" t="str">
        <f ca="1"/>
        <v/>
      </c>
      <c r="BE404" s="35">
        <f t="shared" si="132"/>
        <v>0</v>
      </c>
      <c r="BF404" s="35" t="e" cm="1">
        <f t="array" ref="BF404">IF(AND(BE404=1,AX404&lt;&gt;1),VLOOKUP(E404,변환표준점수!$H$8:$O$60,_xlfn.XMATCH('표점 계산기'!$AU404,변환표준점수!$I$6:$O$6)+1,FALSE),IF(AND($E404=0,$DW$4=1),INDEX($CQ$7:$CQ$73,SUM(IF(AO404=$CY$7:$CY$59,ROW($A$1:$A$50),0))),IF(AND($E404&lt;&gt;0,$DW$4&lt;&gt;1),INDEX($CM$7:$CM$73,SUM(IF(AO404=$CU$7:$CU$59,ROW($A$1:$A$50),0))),AO404:AS404)))</f>
        <v>#N/A</v>
      </c>
      <c r="BG404" s="35"/>
      <c r="BH404" s="35"/>
      <c r="BI404" s="35"/>
      <c r="BJ404" s="35"/>
      <c r="BK404" s="35" t="e">
        <f>VLOOKUP(G404,변환표준점수!$X$8:$AM$16,_xlfn.XMATCH(AU404,변환표준점수!$Y$5:$AM$5)+IF(OR(AW404=6,AW404=7,AW404=10,AW404=11),IF(AX404=1,0,1),0)+1,FALSE)</f>
        <v>#N/A</v>
      </c>
      <c r="BL404" s="35" t="e">
        <f>VLOOKUP(H404,변환표준점수!$AO$8:$BE$16,_xlfn.XMATCH(AU404,변환표준점수!$AP$5:$BE$5)+IF(OR(AW404=3,AW404=6,AW404=8,AW404=9,AW404=10),IF(AX404=1,0,1),0)+1,FALSE)</f>
        <v>#N/A</v>
      </c>
      <c r="BM404" s="35" t="e">
        <f>IF(I404=0,VLOOKUP(K404,변환표준점수!$BU$8:$CF$62,'표점 계산기'!$AW404+1,FALSE),VLOOKUP(I404,변환표준점수!$BH$8:$BS$62,'표점 계산기'!$AW404+1,FALSE))</f>
        <v>#N/A</v>
      </c>
      <c r="BN404" s="35" t="e">
        <f>IF(J404=0,VLOOKUP(L404,변환표준점수!$BU$8:$CF$62,'표점 계산기'!$AW404+1,FALSE),VLOOKUP(J404,변환표준점수!$BH$8:$BS$62,'표점 계산기'!$AW404+1,FALSE))</f>
        <v>#N/A</v>
      </c>
      <c r="BO404" s="35" cm="1">
        <f t="array" ref="BO404">IF(M404=0,0,IF(OR(AW404=3,AW404=4),0,IF(AW404=1,INDEX($DI$7:$DI$15,SUM(IF(M404&lt;$DH$7:$DH$15=TRUE,1,0))+1),VLOOKUP(M404,변환표준점수!$BH$8:$BS$62,'표점 계산기'!AW404+1,FALSE))))</f>
        <v>0</v>
      </c>
      <c r="BP404" s="35" t="e" cm="1">
        <f t="array" ref="BP404">INDEX($DP$24:$EO$31,COLUMN(C399),$AY404)</f>
        <v>#N/A</v>
      </c>
      <c r="BQ404" s="35" t="e" cm="1">
        <f t="array" ref="BQ404">INDEX($DP$24:$EO$31,COLUMN(D399),$AY404)</f>
        <v>#N/A</v>
      </c>
      <c r="BR404" s="35" t="e" cm="1">
        <f t="array" ref="BR404">INDEX($DP$24:$EO$31,COLUMN(E399),$AY404)</f>
        <v>#N/A</v>
      </c>
      <c r="BS404" s="35" t="e" cm="1">
        <f t="array" ref="BS404">INDEX($DP$24:$EO$31,COLUMN(F399),$AY404)</f>
        <v>#N/A</v>
      </c>
      <c r="BT404" s="35" t="e" cm="1">
        <f t="array" ref="BT404">INDEX($DP$24:$EO$31,COLUMN(G399),$AY404)</f>
        <v>#N/A</v>
      </c>
      <c r="BU404" s="35" t="e" cm="1">
        <f t="array" ref="BU404">INDEX($DP$24:$EO$31,COLUMN(H399),$AY404)</f>
        <v>#N/A</v>
      </c>
      <c r="BV404" s="59" t="str" cm="1">
        <f t="array" aca="1" ref="BV404:BZ404" ca="1">IFERROR(ROUND(IF(IFERROR(BF404:BJ404/BF404:BJ404,0)=1,(IFERROR(AZ404:BD404*BP404,0)+IFERROR(BF404:BJ404*BQ404,0)+(SUM(BM404:BO404)-MIN(BM404:BO404))*BR404+BK404*BS404+BL404*BT404)*BU404+BK404*(1-BS404)+BL404*(1-BT404)+IF(AW404=1,BO404,0),""),2),"")</f>
        <v/>
      </c>
      <c r="BW404" s="48" t="str">
        <f ca="1"/>
        <v/>
      </c>
      <c r="BX404" s="48" t="str">
        <f ca="1"/>
        <v/>
      </c>
      <c r="BY404" s="48" t="str">
        <f ca="1"/>
        <v/>
      </c>
      <c r="BZ404" s="60" t="str">
        <f ca="1"/>
        <v/>
      </c>
      <c r="CA404" s="6"/>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6"/>
      <c r="DV404" s="6"/>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row>
    <row r="405" spans="1:162" x14ac:dyDescent="0.3">
      <c r="A405" s="5"/>
      <c r="B405" s="17" t="str">
        <f t="shared" si="134"/>
        <v/>
      </c>
      <c r="C405" s="23"/>
      <c r="D405" s="23"/>
      <c r="E405" s="23"/>
      <c r="F405" s="23"/>
      <c r="G405" s="23"/>
      <c r="H405" s="24"/>
      <c r="I405" s="24"/>
      <c r="J405" s="24"/>
      <c r="K405" s="24"/>
      <c r="L405" s="24"/>
      <c r="M405" s="24"/>
      <c r="N405" s="23"/>
      <c r="O405" s="24"/>
      <c r="P405" s="6"/>
      <c r="Q405" s="65">
        <f t="shared" si="135"/>
        <v>1</v>
      </c>
      <c r="R405" s="6" t="e">
        <f t="shared" si="141"/>
        <v>#N/A</v>
      </c>
      <c r="S405" s="6" t="e">
        <f t="shared" si="142"/>
        <v>#N/A</v>
      </c>
      <c r="T405" s="6" t="e">
        <f t="shared" si="143"/>
        <v>#N/A</v>
      </c>
      <c r="U405" s="6" t="e">
        <f t="shared" si="144"/>
        <v>#N/A</v>
      </c>
      <c r="V405" s="8" cm="1">
        <f t="array" ref="V405">IF(M405=0,0,IF(OR($DV$4=3,$DV$4=4),0,IF($DV$4=1,INDEX($DI$7:$DI$15,SUM(IF(M405&lt;$DH$7:$DH$15=TRUE,1,0))+1),VLOOKUP(M405,$DK$7:$DL$107,2,FALSE))))</f>
        <v>0</v>
      </c>
      <c r="W405" s="6" t="e">
        <f t="shared" si="133"/>
        <v>#N/A</v>
      </c>
      <c r="X405" s="65" cm="1">
        <f t="array" aca="1" ref="X405" ca="1">SUM(IF((IF(E405=0,INDIRECT(_xlfn.CONCAT($CQ$1,MATCH(F405,$CP$7:$CP$100,0)+6)):INDIRECT(_xlfn.CONCAT($CQ$1,MATCH(F405,$CP$7:$CP$100,0)+6+SUM(IF((F405=$CP$7:$CP$59)=TRUE,1,0))-1)),INDIRECT(_xlfn.CONCAT($CM$1,MATCH(E405,$CL$7:$CL$100,0)+6)):INDIRECT(_xlfn.CONCAT($CM$1,MATCH(E405,$CL$7:$CL$100,0)+6+SUM(IF((E405=$CL$7:$CL$59)=TRUE,1,0))-1)))*$S$3*$Q405)=0,0,1))</f>
        <v>2</v>
      </c>
      <c r="Y405" s="65" t="e" cm="1">
        <f t="array" aca="1" ref="Y405" ca="1">SUM(IF((TRANSPOSE(MMULT(MMULT(_xlfn.MUNIT(X405),IF(ROUND(MMULT(IF(E405=0,INDIRECT(_xlfn.CONCAT($CQ$1,MATCH(F405,$CP$7:$CP$100,0)+6)):INDIRECT(_xlfn.CONCAT($CQ$1,MATCH(F405,$CP$7:$CP$100,0)+6+SUM(IF((F405=$CP$7:$CP$59)=TRUE,1,0))-1)),INDIRECT(_xlfn.CONCAT($CM$1,MATCH(E405,$CL$7:$CL$100,0)+6)):INDIRECT(_xlfn.CONCAT($CM$1,MATCH(E405,$CL$7:$CL$100,0)+6+SUM(IF((E405=$CL$7:$CL$59)=TRUE,1,0))-1)))*$S$3*$Q405,1/TRANSPOSE(W405-INDIRECT(_xlfn.CONCAT($CI$1,MATCH(D405,$CH$7:$CH$100,0)+6)):INDIRECT(_xlfn.CONCAT($CI$1,MATCH(D405,$CH$7:$CH$100,0)+6+SUM(IF((D405=$CH$7:$CH$59)=TRUE,1,0))-1))*$R$3)),1)=1,1,0)),W405-INDIRECT(_xlfn.CONCAT($CI$1,MATCH(D405,$CH$7:$CH$100,0)+6)):INDIRECT(_xlfn.CONCAT($CI$1,MATCH(D405,$CH$7:$CH$100,0)+6+SUM(IF((D405=$CH$7:$CH$59)=TRUE,1,0))-1))*$R$3)))=0,0,1))</f>
        <v>#N/A</v>
      </c>
      <c r="Z405" s="65"/>
      <c r="AA405" s="65" t="str" cm="1">
        <f t="array" aca="1" ref="AA405" ca="1">IFERROR(ROUND(IF(_xlfn._xlws.SORT(TRANSPOSE(MMULT(MMULT(_xlfn.MUNIT(X405),IF(ROUND(MMULT(IF(E405=0,IF($DW$4=1,INDIRECT(_xlfn.CONCAT($CY$1,MATCH(F405,$CX$7:$CX$100,0)+6)):INDIRECT(_xlfn.CONCAT($CY$1,MATCH(F405,$CX$7:$CX$100,0)+6+SUM(IF((F405=$CX$7:$CX$59)=TRUE,1,0))-1)),INDIRECT(_xlfn.CONCAT($CQ$1,MATCH(F405,$CP$7:$CP$100,0)+6)):INDIRECT(_xlfn.CONCAT($CQ$1,MATCH(F405,$CP$7:$CP$100,0)+6+SUM(IF((F405=$CP$7:$CP$59)=TRUE,1,0))-1))),IF(OR($DW$4=2,$DW$4=3),INDIRECT(_xlfn.CONCAT($CU$1,MATCH(E405,$CT$7:$CT$100,0)+6)):INDIRECT(_xlfn.CONCAT($CU$1,MATCH(E405,$CT$7:$CT$100,0)+6+SUM(IF((E405=$CT$7:$CT$59)=TRUE,1,0))-1)),INDIRECT(_xlfn.CONCAT($CM$1,MATCH(E405,$CL$7:$CL$100,0)+6)):INDIRECT(_xlfn.CONCAT($CM$1,MATCH(E405,$CL$7:$CL$100,0)+6+SUM(IF((E405=$CL$7:$CL$59)=TRUE,1,0))-1))))*$S$3*IF(AND($DV$4=4,F405=0),1.1,1),1/TRANSPOSE(W405-INDIRECT(_xlfn.CONCAT($CI$1,MATCH(D405,$CH$7:$CH$100,0)+6)):INDIRECT(_xlfn.CONCAT($CI$1,MATCH(D405,$CH$7:$CH$100,0)+6+SUM(IF((D405=$CH$7:$CH$59)=TRUE,1,0))-1))*$R$3)),3)=1,1,0)),W405-INDIRECT(_xlfn.CONCAT($CI$1,MATCH(D405,$CH$7:$CH$100,0)+6)):INDIRECT(_xlfn.CONCAT($CI$1,MATCH(D405,$CH$7:$CH$100,0)+6+SUM(IF((D405=$CH$7:$CH$59)=TRUE,1,0))-1))*$R$3))/($S$3*$Q405),1,-1,TRUE)=0,"",_xlfn._xlws.SORT(TRANSPOSE(MMULT(MMULT(_xlfn.MUNIT(X405),IF(ROUND(MMULT(IF(E405=0,IF($DW$4=1,INDIRECT(_xlfn.CONCAT($CY$1,MATCH(F405,$CX$7:$CX$100,0)+6)):INDIRECT(_xlfn.CONCAT($CY$1,MATCH(F405,$CX$7:$CX$100,0)+6+SUM(IF((F405=$CX$7:$CX$59)=TRUE,1,0))-1)),INDIRECT(_xlfn.CONCAT($CQ$1,MATCH(F405,$CP$7:$CP$100,0)+6)):INDIRECT(_xlfn.CONCAT($CQ$1,MATCH(F405,$CP$7:$CP$100,0)+6+SUM(IF((F405=$CP$7:$CP$59)=TRUE,1,0))-1))),IF(OR($DW$4=2,$DW$4=3),INDIRECT(_xlfn.CONCAT($CU$1,MATCH(E405,$CT$7:$CT$100,0)+6)):INDIRECT(_xlfn.CONCAT($CU$1,MATCH(E405,$CT$7:$CT$100,0)+6+SUM(IF((E405=$CT$7:$CT$59)=TRUE,1,0))-1)),INDIRECT(_xlfn.CONCAT($CM$1,MATCH(E405,$CL$7:$CL$100,0)+6)):INDIRECT(_xlfn.CONCAT($CM$1,MATCH(E405,$CL$7:$CL$100,0)+6+SUM(IF((E405=$CL$7:$CL$59)=TRUE,1,0))-1))))*$S$3*IF(AND($DV$4=4,F405=0),1.1,1),1/TRANSPOSE(W405-INDIRECT(_xlfn.CONCAT($CI$1,MATCH(D405,$CH$7:$CH$100,0)+6)):INDIRECT(_xlfn.CONCAT($CI$1,MATCH(D405,$CH$7:$CH$100,0)+6+SUM(IF((D405=$CH$7:$CH$59)=TRUE,1,0))-1))*$R$3)),3)=1,1,0)),W405-INDIRECT(_xlfn.CONCAT($CI$1,MATCH(D405,$CH$7:$CH$100,0)+6)):INDIRECT(_xlfn.CONCAT($CI$1,MATCH(D405,$CH$7:$CH$100,0)+6+SUM(IF((D405=$CH$7:$CH$59)=TRUE,1,0))-1))*$R$3))/($S$3*$Q405),1,-1,TRUE)),1),"")</f>
        <v/>
      </c>
      <c r="AB405" s="65"/>
      <c r="AC405" s="65"/>
      <c r="AD405" s="65"/>
      <c r="AE405" s="65"/>
      <c r="AF405" s="65"/>
      <c r="AG405" s="65"/>
      <c r="AH405" s="65"/>
      <c r="AI405" s="6"/>
      <c r="AJ405" s="28" t="str">
        <f t="shared" ca="1" si="145"/>
        <v/>
      </c>
      <c r="AK405" s="29" t="str">
        <f t="shared" si="146"/>
        <v/>
      </c>
      <c r="AL405" s="29" t="str">
        <f t="shared" si="147"/>
        <v/>
      </c>
      <c r="AM405" s="29" t="str">
        <f t="shared" si="148"/>
        <v/>
      </c>
      <c r="AN405" s="112" t="str">
        <f t="shared" si="149"/>
        <v/>
      </c>
      <c r="AO405" s="28" t="str">
        <f t="shared" ca="1" si="136"/>
        <v/>
      </c>
      <c r="AP405" s="29" t="str">
        <f t="shared" si="137"/>
        <v/>
      </c>
      <c r="AQ405" s="29" t="str">
        <f t="shared" si="138"/>
        <v/>
      </c>
      <c r="AR405" s="29" t="str">
        <f t="shared" si="139"/>
        <v/>
      </c>
      <c r="AS405" s="30" t="str">
        <f t="shared" si="140"/>
        <v/>
      </c>
      <c r="AT405" s="6"/>
      <c r="AU405" s="20"/>
      <c r="AV405" s="20"/>
      <c r="AW405" s="44">
        <f t="shared" si="130"/>
        <v>12</v>
      </c>
      <c r="AX405" s="35" t="e">
        <f t="shared" si="131"/>
        <v>#N/A</v>
      </c>
      <c r="AY405" s="35" t="e" cm="1">
        <f t="array" ref="AY405">_xlfn.XMATCH(1,IF(IF((AU405=$DP$24:$EO$24)=TRUE,1,0)+IF((AV405=$DP$25:$EO$25)=TRUE,1,0)=2,1,0))</f>
        <v>#N/A</v>
      </c>
      <c r="AZ405" s="35" t="str" cm="1">
        <f t="array" aca="1" ref="AZ405:BD405" ca="1">AJ405:AN405</f>
        <v/>
      </c>
      <c r="BA405" s="35" t="str">
        <f ca="1"/>
        <v/>
      </c>
      <c r="BB405" s="35" t="str">
        <f ca="1"/>
        <v/>
      </c>
      <c r="BC405" s="35" t="str">
        <f ca="1"/>
        <v/>
      </c>
      <c r="BD405" s="35" t="str">
        <f ca="1"/>
        <v/>
      </c>
      <c r="BE405" s="35">
        <f t="shared" si="132"/>
        <v>0</v>
      </c>
      <c r="BF405" s="35" t="e" cm="1">
        <f t="array" ref="BF405">IF(AND(BE405=1,AX405&lt;&gt;1),VLOOKUP(E405,변환표준점수!$H$8:$O$60,_xlfn.XMATCH('표점 계산기'!$AU405,변환표준점수!$I$6:$O$6)+1,FALSE),IF(AND($E405=0,$DW$4=1),INDEX($CQ$7:$CQ$73,SUM(IF(AO405=$CY$7:$CY$59,ROW($A$1:$A$50),0))),IF(AND($E405&lt;&gt;0,$DW$4&lt;&gt;1),INDEX($CM$7:$CM$73,SUM(IF(AO405=$CU$7:$CU$59,ROW($A$1:$A$50),0))),AO405:AS405)))</f>
        <v>#N/A</v>
      </c>
      <c r="BG405" s="35"/>
      <c r="BH405" s="35"/>
      <c r="BI405" s="35"/>
      <c r="BJ405" s="35"/>
      <c r="BK405" s="35" t="e">
        <f>VLOOKUP(G405,변환표준점수!$X$8:$AM$16,_xlfn.XMATCH(AU405,변환표준점수!$Y$5:$AM$5)+IF(OR(AW405=6,AW405=7,AW405=10,AW405=11),IF(AX405=1,0,1),0)+1,FALSE)</f>
        <v>#N/A</v>
      </c>
      <c r="BL405" s="35" t="e">
        <f>VLOOKUP(H405,변환표준점수!$AO$8:$BE$16,_xlfn.XMATCH(AU405,변환표준점수!$AP$5:$BE$5)+IF(OR(AW405=3,AW405=6,AW405=8,AW405=9,AW405=10),IF(AX405=1,0,1),0)+1,FALSE)</f>
        <v>#N/A</v>
      </c>
      <c r="BM405" s="35" t="e">
        <f>IF(I405=0,VLOOKUP(K405,변환표준점수!$BU$8:$CF$62,'표점 계산기'!$AW405+1,FALSE),VLOOKUP(I405,변환표준점수!$BH$8:$BS$62,'표점 계산기'!$AW405+1,FALSE))</f>
        <v>#N/A</v>
      </c>
      <c r="BN405" s="35" t="e">
        <f>IF(J405=0,VLOOKUP(L405,변환표준점수!$BU$8:$CF$62,'표점 계산기'!$AW405+1,FALSE),VLOOKUP(J405,변환표준점수!$BH$8:$BS$62,'표점 계산기'!$AW405+1,FALSE))</f>
        <v>#N/A</v>
      </c>
      <c r="BO405" s="35" cm="1">
        <f t="array" ref="BO405">IF(M405=0,0,IF(OR(AW405=3,AW405=4),0,IF(AW405=1,INDEX($DI$7:$DI$15,SUM(IF(M405&lt;$DH$7:$DH$15=TRUE,1,0))+1),VLOOKUP(M405,변환표준점수!$BH$8:$BS$62,'표점 계산기'!AW405+1,FALSE))))</f>
        <v>0</v>
      </c>
      <c r="BP405" s="35" t="e" cm="1">
        <f t="array" ref="BP405">INDEX($DP$24:$EO$31,COLUMN(C400),$AY405)</f>
        <v>#N/A</v>
      </c>
      <c r="BQ405" s="35" t="e" cm="1">
        <f t="array" ref="BQ405">INDEX($DP$24:$EO$31,COLUMN(D400),$AY405)</f>
        <v>#N/A</v>
      </c>
      <c r="BR405" s="35" t="e" cm="1">
        <f t="array" ref="BR405">INDEX($DP$24:$EO$31,COLUMN(E400),$AY405)</f>
        <v>#N/A</v>
      </c>
      <c r="BS405" s="35" t="e" cm="1">
        <f t="array" ref="BS405">INDEX($DP$24:$EO$31,COLUMN(F400),$AY405)</f>
        <v>#N/A</v>
      </c>
      <c r="BT405" s="35" t="e" cm="1">
        <f t="array" ref="BT405">INDEX($DP$24:$EO$31,COLUMN(G400),$AY405)</f>
        <v>#N/A</v>
      </c>
      <c r="BU405" s="35" t="e" cm="1">
        <f t="array" ref="BU405">INDEX($DP$24:$EO$31,COLUMN(H400),$AY405)</f>
        <v>#N/A</v>
      </c>
      <c r="BV405" s="59" t="str" cm="1">
        <f t="array" aca="1" ref="BV405:BZ405" ca="1">IFERROR(ROUND(IF(IFERROR(BF405:BJ405/BF405:BJ405,0)=1,(IFERROR(AZ405:BD405*BP405,0)+IFERROR(BF405:BJ405*BQ405,0)+(SUM(BM405:BO405)-MIN(BM405:BO405))*BR405+BK405*BS405+BL405*BT405)*BU405+BK405*(1-BS405)+BL405*(1-BT405)+IF(AW405=1,BO405,0),""),2),"")</f>
        <v/>
      </c>
      <c r="BW405" s="48" t="str">
        <f ca="1"/>
        <v/>
      </c>
      <c r="BX405" s="48" t="str">
        <f ca="1"/>
        <v/>
      </c>
      <c r="BY405" s="48" t="str">
        <f ca="1"/>
        <v/>
      </c>
      <c r="BZ405" s="60" t="str">
        <f ca="1"/>
        <v/>
      </c>
      <c r="CA405" s="6"/>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6"/>
      <c r="DV405" s="6"/>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row>
    <row r="406" spans="1:162" x14ac:dyDescent="0.3">
      <c r="A406" s="5"/>
      <c r="B406" s="17" t="str">
        <f t="shared" si="134"/>
        <v/>
      </c>
      <c r="C406" s="23"/>
      <c r="D406" s="23"/>
      <c r="E406" s="23"/>
      <c r="F406" s="23"/>
      <c r="G406" s="23"/>
      <c r="H406" s="24"/>
      <c r="I406" s="24"/>
      <c r="J406" s="24"/>
      <c r="K406" s="24"/>
      <c r="L406" s="24"/>
      <c r="M406" s="24"/>
      <c r="N406" s="23"/>
      <c r="O406" s="24"/>
      <c r="P406" s="6"/>
      <c r="Q406" s="65">
        <f t="shared" si="135"/>
        <v>1</v>
      </c>
      <c r="R406" s="6" t="e">
        <f t="shared" si="141"/>
        <v>#N/A</v>
      </c>
      <c r="S406" s="6" t="e">
        <f t="shared" si="142"/>
        <v>#N/A</v>
      </c>
      <c r="T406" s="6" t="e">
        <f t="shared" si="143"/>
        <v>#N/A</v>
      </c>
      <c r="U406" s="6" t="e">
        <f t="shared" si="144"/>
        <v>#N/A</v>
      </c>
      <c r="V406" s="8" cm="1">
        <f t="array" ref="V406">IF(M406=0,0,IF(OR($DV$4=3,$DV$4=4),0,IF($DV$4=1,INDEX($DI$7:$DI$15,SUM(IF(M406&lt;$DH$7:$DH$15=TRUE,1,0))+1),VLOOKUP(M406,$DK$7:$DL$107,2,FALSE))))</f>
        <v>0</v>
      </c>
      <c r="W406" s="6" t="e">
        <f t="shared" si="133"/>
        <v>#N/A</v>
      </c>
      <c r="X406" s="65" cm="1">
        <f t="array" aca="1" ref="X406" ca="1">SUM(IF((IF(E406=0,INDIRECT(_xlfn.CONCAT($CQ$1,MATCH(F406,$CP$7:$CP$100,0)+6)):INDIRECT(_xlfn.CONCAT($CQ$1,MATCH(F406,$CP$7:$CP$100,0)+6+SUM(IF((F406=$CP$7:$CP$59)=TRUE,1,0))-1)),INDIRECT(_xlfn.CONCAT($CM$1,MATCH(E406,$CL$7:$CL$100,0)+6)):INDIRECT(_xlfn.CONCAT($CM$1,MATCH(E406,$CL$7:$CL$100,0)+6+SUM(IF((E406=$CL$7:$CL$59)=TRUE,1,0))-1)))*$S$3*$Q406)=0,0,1))</f>
        <v>2</v>
      </c>
      <c r="Y406" s="65" t="e" cm="1">
        <f t="array" aca="1" ref="Y406" ca="1">SUM(IF((TRANSPOSE(MMULT(MMULT(_xlfn.MUNIT(X406),IF(ROUND(MMULT(IF(E406=0,INDIRECT(_xlfn.CONCAT($CQ$1,MATCH(F406,$CP$7:$CP$100,0)+6)):INDIRECT(_xlfn.CONCAT($CQ$1,MATCH(F406,$CP$7:$CP$100,0)+6+SUM(IF((F406=$CP$7:$CP$59)=TRUE,1,0))-1)),INDIRECT(_xlfn.CONCAT($CM$1,MATCH(E406,$CL$7:$CL$100,0)+6)):INDIRECT(_xlfn.CONCAT($CM$1,MATCH(E406,$CL$7:$CL$100,0)+6+SUM(IF((E406=$CL$7:$CL$59)=TRUE,1,0))-1)))*$S$3*$Q406,1/TRANSPOSE(W406-INDIRECT(_xlfn.CONCAT($CI$1,MATCH(D406,$CH$7:$CH$100,0)+6)):INDIRECT(_xlfn.CONCAT($CI$1,MATCH(D406,$CH$7:$CH$100,0)+6+SUM(IF((D406=$CH$7:$CH$59)=TRUE,1,0))-1))*$R$3)),1)=1,1,0)),W406-INDIRECT(_xlfn.CONCAT($CI$1,MATCH(D406,$CH$7:$CH$100,0)+6)):INDIRECT(_xlfn.CONCAT($CI$1,MATCH(D406,$CH$7:$CH$100,0)+6+SUM(IF((D406=$CH$7:$CH$59)=TRUE,1,0))-1))*$R$3)))=0,0,1))</f>
        <v>#N/A</v>
      </c>
      <c r="Z406" s="65"/>
      <c r="AA406" s="65" t="str" cm="1">
        <f t="array" aca="1" ref="AA406" ca="1">IFERROR(ROUND(IF(_xlfn._xlws.SORT(TRANSPOSE(MMULT(MMULT(_xlfn.MUNIT(X406),IF(ROUND(MMULT(IF(E406=0,IF($DW$4=1,INDIRECT(_xlfn.CONCAT($CY$1,MATCH(F406,$CX$7:$CX$100,0)+6)):INDIRECT(_xlfn.CONCAT($CY$1,MATCH(F406,$CX$7:$CX$100,0)+6+SUM(IF((F406=$CX$7:$CX$59)=TRUE,1,0))-1)),INDIRECT(_xlfn.CONCAT($CQ$1,MATCH(F406,$CP$7:$CP$100,0)+6)):INDIRECT(_xlfn.CONCAT($CQ$1,MATCH(F406,$CP$7:$CP$100,0)+6+SUM(IF((F406=$CP$7:$CP$59)=TRUE,1,0))-1))),IF(OR($DW$4=2,$DW$4=3),INDIRECT(_xlfn.CONCAT($CU$1,MATCH(E406,$CT$7:$CT$100,0)+6)):INDIRECT(_xlfn.CONCAT($CU$1,MATCH(E406,$CT$7:$CT$100,0)+6+SUM(IF((E406=$CT$7:$CT$59)=TRUE,1,0))-1)),INDIRECT(_xlfn.CONCAT($CM$1,MATCH(E406,$CL$7:$CL$100,0)+6)):INDIRECT(_xlfn.CONCAT($CM$1,MATCH(E406,$CL$7:$CL$100,0)+6+SUM(IF((E406=$CL$7:$CL$59)=TRUE,1,0))-1))))*$S$3*IF(AND($DV$4=4,F406=0),1.1,1),1/TRANSPOSE(W406-INDIRECT(_xlfn.CONCAT($CI$1,MATCH(D406,$CH$7:$CH$100,0)+6)):INDIRECT(_xlfn.CONCAT($CI$1,MATCH(D406,$CH$7:$CH$100,0)+6+SUM(IF((D406=$CH$7:$CH$59)=TRUE,1,0))-1))*$R$3)),3)=1,1,0)),W406-INDIRECT(_xlfn.CONCAT($CI$1,MATCH(D406,$CH$7:$CH$100,0)+6)):INDIRECT(_xlfn.CONCAT($CI$1,MATCH(D406,$CH$7:$CH$100,0)+6+SUM(IF((D406=$CH$7:$CH$59)=TRUE,1,0))-1))*$R$3))/($S$3*$Q406),1,-1,TRUE)=0,"",_xlfn._xlws.SORT(TRANSPOSE(MMULT(MMULT(_xlfn.MUNIT(X406),IF(ROUND(MMULT(IF(E406=0,IF($DW$4=1,INDIRECT(_xlfn.CONCAT($CY$1,MATCH(F406,$CX$7:$CX$100,0)+6)):INDIRECT(_xlfn.CONCAT($CY$1,MATCH(F406,$CX$7:$CX$100,0)+6+SUM(IF((F406=$CX$7:$CX$59)=TRUE,1,0))-1)),INDIRECT(_xlfn.CONCAT($CQ$1,MATCH(F406,$CP$7:$CP$100,0)+6)):INDIRECT(_xlfn.CONCAT($CQ$1,MATCH(F406,$CP$7:$CP$100,0)+6+SUM(IF((F406=$CP$7:$CP$59)=TRUE,1,0))-1))),IF(OR($DW$4=2,$DW$4=3),INDIRECT(_xlfn.CONCAT($CU$1,MATCH(E406,$CT$7:$CT$100,0)+6)):INDIRECT(_xlfn.CONCAT($CU$1,MATCH(E406,$CT$7:$CT$100,0)+6+SUM(IF((E406=$CT$7:$CT$59)=TRUE,1,0))-1)),INDIRECT(_xlfn.CONCAT($CM$1,MATCH(E406,$CL$7:$CL$100,0)+6)):INDIRECT(_xlfn.CONCAT($CM$1,MATCH(E406,$CL$7:$CL$100,0)+6+SUM(IF((E406=$CL$7:$CL$59)=TRUE,1,0))-1))))*$S$3*IF(AND($DV$4=4,F406=0),1.1,1),1/TRANSPOSE(W406-INDIRECT(_xlfn.CONCAT($CI$1,MATCH(D406,$CH$7:$CH$100,0)+6)):INDIRECT(_xlfn.CONCAT($CI$1,MATCH(D406,$CH$7:$CH$100,0)+6+SUM(IF((D406=$CH$7:$CH$59)=TRUE,1,0))-1))*$R$3)),3)=1,1,0)),W406-INDIRECT(_xlfn.CONCAT($CI$1,MATCH(D406,$CH$7:$CH$100,0)+6)):INDIRECT(_xlfn.CONCAT($CI$1,MATCH(D406,$CH$7:$CH$100,0)+6+SUM(IF((D406=$CH$7:$CH$59)=TRUE,1,0))-1))*$R$3))/($S$3*$Q406),1,-1,TRUE)),1),"")</f>
        <v/>
      </c>
      <c r="AB406" s="65"/>
      <c r="AC406" s="65"/>
      <c r="AD406" s="65"/>
      <c r="AE406" s="65"/>
      <c r="AF406" s="65"/>
      <c r="AG406" s="65"/>
      <c r="AH406" s="65"/>
      <c r="AI406" s="6"/>
      <c r="AJ406" s="28" t="str">
        <f t="shared" ca="1" si="145"/>
        <v/>
      </c>
      <c r="AK406" s="29" t="str">
        <f t="shared" si="146"/>
        <v/>
      </c>
      <c r="AL406" s="29" t="str">
        <f t="shared" si="147"/>
        <v/>
      </c>
      <c r="AM406" s="29" t="str">
        <f t="shared" si="148"/>
        <v/>
      </c>
      <c r="AN406" s="112" t="str">
        <f t="shared" si="149"/>
        <v/>
      </c>
      <c r="AO406" s="28" t="str">
        <f t="shared" ca="1" si="136"/>
        <v/>
      </c>
      <c r="AP406" s="29" t="str">
        <f t="shared" si="137"/>
        <v/>
      </c>
      <c r="AQ406" s="29" t="str">
        <f t="shared" si="138"/>
        <v/>
      </c>
      <c r="AR406" s="29" t="str">
        <f t="shared" si="139"/>
        <v/>
      </c>
      <c r="AS406" s="30" t="str">
        <f t="shared" si="140"/>
        <v/>
      </c>
      <c r="AT406" s="6"/>
      <c r="AU406" s="20"/>
      <c r="AV406" s="20"/>
      <c r="AW406" s="44">
        <f t="shared" si="130"/>
        <v>12</v>
      </c>
      <c r="AX406" s="35" t="e">
        <f t="shared" si="131"/>
        <v>#N/A</v>
      </c>
      <c r="AY406" s="35" t="e" cm="1">
        <f t="array" ref="AY406">_xlfn.XMATCH(1,IF(IF((AU406=$DP$24:$EO$24)=TRUE,1,0)+IF((AV406=$DP$25:$EO$25)=TRUE,1,0)=2,1,0))</f>
        <v>#N/A</v>
      </c>
      <c r="AZ406" s="35" t="str" cm="1">
        <f t="array" aca="1" ref="AZ406:BD406" ca="1">AJ406:AN406</f>
        <v/>
      </c>
      <c r="BA406" s="35" t="str">
        <f ca="1"/>
        <v/>
      </c>
      <c r="BB406" s="35" t="str">
        <f ca="1"/>
        <v/>
      </c>
      <c r="BC406" s="35" t="str">
        <f ca="1"/>
        <v/>
      </c>
      <c r="BD406" s="35" t="str">
        <f ca="1"/>
        <v/>
      </c>
      <c r="BE406" s="35">
        <f t="shared" si="132"/>
        <v>0</v>
      </c>
      <c r="BF406" s="35" t="e" cm="1">
        <f t="array" ref="BF406">IF(AND(BE406=1,AX406&lt;&gt;1),VLOOKUP(E406,변환표준점수!$H$8:$O$60,_xlfn.XMATCH('표점 계산기'!$AU406,변환표준점수!$I$6:$O$6)+1,FALSE),IF(AND($E406=0,$DW$4=1),INDEX($CQ$7:$CQ$73,SUM(IF(AO406=$CY$7:$CY$59,ROW($A$1:$A$50),0))),IF(AND($E406&lt;&gt;0,$DW$4&lt;&gt;1),INDEX($CM$7:$CM$73,SUM(IF(AO406=$CU$7:$CU$59,ROW($A$1:$A$50),0))),AO406:AS406)))</f>
        <v>#N/A</v>
      </c>
      <c r="BG406" s="35"/>
      <c r="BH406" s="35"/>
      <c r="BI406" s="35"/>
      <c r="BJ406" s="35"/>
      <c r="BK406" s="35" t="e">
        <f>VLOOKUP(G406,변환표준점수!$X$8:$AM$16,_xlfn.XMATCH(AU406,변환표준점수!$Y$5:$AM$5)+IF(OR(AW406=6,AW406=7,AW406=10,AW406=11),IF(AX406=1,0,1),0)+1,FALSE)</f>
        <v>#N/A</v>
      </c>
      <c r="BL406" s="35" t="e">
        <f>VLOOKUP(H406,변환표준점수!$AO$8:$BE$16,_xlfn.XMATCH(AU406,변환표준점수!$AP$5:$BE$5)+IF(OR(AW406=3,AW406=6,AW406=8,AW406=9,AW406=10),IF(AX406=1,0,1),0)+1,FALSE)</f>
        <v>#N/A</v>
      </c>
      <c r="BM406" s="35" t="e">
        <f>IF(I406=0,VLOOKUP(K406,변환표준점수!$BU$8:$CF$62,'표점 계산기'!$AW406+1,FALSE),VLOOKUP(I406,변환표준점수!$BH$8:$BS$62,'표점 계산기'!$AW406+1,FALSE))</f>
        <v>#N/A</v>
      </c>
      <c r="BN406" s="35" t="e">
        <f>IF(J406=0,VLOOKUP(L406,변환표준점수!$BU$8:$CF$62,'표점 계산기'!$AW406+1,FALSE),VLOOKUP(J406,변환표준점수!$BH$8:$BS$62,'표점 계산기'!$AW406+1,FALSE))</f>
        <v>#N/A</v>
      </c>
      <c r="BO406" s="35" cm="1">
        <f t="array" ref="BO406">IF(M406=0,0,IF(OR(AW406=3,AW406=4),0,IF(AW406=1,INDEX($DI$7:$DI$15,SUM(IF(M406&lt;$DH$7:$DH$15=TRUE,1,0))+1),VLOOKUP(M406,변환표준점수!$BH$8:$BS$62,'표점 계산기'!AW406+1,FALSE))))</f>
        <v>0</v>
      </c>
      <c r="BP406" s="35" t="e" cm="1">
        <f t="array" ref="BP406">INDEX($DP$24:$EO$31,COLUMN(C401),$AY406)</f>
        <v>#N/A</v>
      </c>
      <c r="BQ406" s="35" t="e" cm="1">
        <f t="array" ref="BQ406">INDEX($DP$24:$EO$31,COLUMN(D401),$AY406)</f>
        <v>#N/A</v>
      </c>
      <c r="BR406" s="35" t="e" cm="1">
        <f t="array" ref="BR406">INDEX($DP$24:$EO$31,COLUMN(E401),$AY406)</f>
        <v>#N/A</v>
      </c>
      <c r="BS406" s="35" t="e" cm="1">
        <f t="array" ref="BS406">INDEX($DP$24:$EO$31,COLUMN(F401),$AY406)</f>
        <v>#N/A</v>
      </c>
      <c r="BT406" s="35" t="e" cm="1">
        <f t="array" ref="BT406">INDEX($DP$24:$EO$31,COLUMN(G401),$AY406)</f>
        <v>#N/A</v>
      </c>
      <c r="BU406" s="35" t="e" cm="1">
        <f t="array" ref="BU406">INDEX($DP$24:$EO$31,COLUMN(H401),$AY406)</f>
        <v>#N/A</v>
      </c>
      <c r="BV406" s="59" t="str" cm="1">
        <f t="array" aca="1" ref="BV406:BZ406" ca="1">IFERROR(ROUND(IF(IFERROR(BF406:BJ406/BF406:BJ406,0)=1,(IFERROR(AZ406:BD406*BP406,0)+IFERROR(BF406:BJ406*BQ406,0)+(SUM(BM406:BO406)-MIN(BM406:BO406))*BR406+BK406*BS406+BL406*BT406)*BU406+BK406*(1-BS406)+BL406*(1-BT406)+IF(AW406=1,BO406,0),""),2),"")</f>
        <v/>
      </c>
      <c r="BW406" s="48" t="str">
        <f ca="1"/>
        <v/>
      </c>
      <c r="BX406" s="48" t="str">
        <f ca="1"/>
        <v/>
      </c>
      <c r="BY406" s="48" t="str">
        <f ca="1"/>
        <v/>
      </c>
      <c r="BZ406" s="60" t="str">
        <f ca="1"/>
        <v/>
      </c>
      <c r="CA406" s="6"/>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6"/>
      <c r="DV406" s="6"/>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row>
    <row r="407" spans="1:162" x14ac:dyDescent="0.3">
      <c r="A407" s="5"/>
      <c r="B407" s="17" t="str">
        <f t="shared" si="134"/>
        <v/>
      </c>
      <c r="C407" s="23"/>
      <c r="D407" s="23"/>
      <c r="E407" s="23"/>
      <c r="F407" s="23"/>
      <c r="G407" s="23"/>
      <c r="H407" s="24"/>
      <c r="I407" s="24"/>
      <c r="J407" s="24"/>
      <c r="K407" s="24"/>
      <c r="L407" s="24"/>
      <c r="M407" s="24"/>
      <c r="N407" s="23"/>
      <c r="O407" s="24"/>
      <c r="P407" s="6"/>
      <c r="Q407" s="65">
        <f t="shared" si="135"/>
        <v>1</v>
      </c>
      <c r="R407" s="6" t="e">
        <f t="shared" si="141"/>
        <v>#N/A</v>
      </c>
      <c r="S407" s="6" t="e">
        <f t="shared" si="142"/>
        <v>#N/A</v>
      </c>
      <c r="T407" s="6" t="e">
        <f t="shared" si="143"/>
        <v>#N/A</v>
      </c>
      <c r="U407" s="6" t="e">
        <f t="shared" si="144"/>
        <v>#N/A</v>
      </c>
      <c r="V407" s="8" cm="1">
        <f t="array" ref="V407">IF(M407=0,0,IF(OR($DV$4=3,$DV$4=4),0,IF($DV$4=1,INDEX($DI$7:$DI$15,SUM(IF(M407&lt;$DH$7:$DH$15=TRUE,1,0))+1),VLOOKUP(M407,$DK$7:$DL$107,2,FALSE))))</f>
        <v>0</v>
      </c>
      <c r="W407" s="6" t="e">
        <f t="shared" si="133"/>
        <v>#N/A</v>
      </c>
      <c r="X407" s="65" cm="1">
        <f t="array" aca="1" ref="X407" ca="1">SUM(IF((IF(E407=0,INDIRECT(_xlfn.CONCAT($CQ$1,MATCH(F407,$CP$7:$CP$100,0)+6)):INDIRECT(_xlfn.CONCAT($CQ$1,MATCH(F407,$CP$7:$CP$100,0)+6+SUM(IF((F407=$CP$7:$CP$59)=TRUE,1,0))-1)),INDIRECT(_xlfn.CONCAT($CM$1,MATCH(E407,$CL$7:$CL$100,0)+6)):INDIRECT(_xlfn.CONCAT($CM$1,MATCH(E407,$CL$7:$CL$100,0)+6+SUM(IF((E407=$CL$7:$CL$59)=TRUE,1,0))-1)))*$S$3*$Q407)=0,0,1))</f>
        <v>2</v>
      </c>
      <c r="Y407" s="65" t="e" cm="1">
        <f t="array" aca="1" ref="Y407" ca="1">SUM(IF((TRANSPOSE(MMULT(MMULT(_xlfn.MUNIT(X407),IF(ROUND(MMULT(IF(E407=0,INDIRECT(_xlfn.CONCAT($CQ$1,MATCH(F407,$CP$7:$CP$100,0)+6)):INDIRECT(_xlfn.CONCAT($CQ$1,MATCH(F407,$CP$7:$CP$100,0)+6+SUM(IF((F407=$CP$7:$CP$59)=TRUE,1,0))-1)),INDIRECT(_xlfn.CONCAT($CM$1,MATCH(E407,$CL$7:$CL$100,0)+6)):INDIRECT(_xlfn.CONCAT($CM$1,MATCH(E407,$CL$7:$CL$100,0)+6+SUM(IF((E407=$CL$7:$CL$59)=TRUE,1,0))-1)))*$S$3*$Q407,1/TRANSPOSE(W407-INDIRECT(_xlfn.CONCAT($CI$1,MATCH(D407,$CH$7:$CH$100,0)+6)):INDIRECT(_xlfn.CONCAT($CI$1,MATCH(D407,$CH$7:$CH$100,0)+6+SUM(IF((D407=$CH$7:$CH$59)=TRUE,1,0))-1))*$R$3)),1)=1,1,0)),W407-INDIRECT(_xlfn.CONCAT($CI$1,MATCH(D407,$CH$7:$CH$100,0)+6)):INDIRECT(_xlfn.CONCAT($CI$1,MATCH(D407,$CH$7:$CH$100,0)+6+SUM(IF((D407=$CH$7:$CH$59)=TRUE,1,0))-1))*$R$3)))=0,0,1))</f>
        <v>#N/A</v>
      </c>
      <c r="Z407" s="65"/>
      <c r="AA407" s="65" t="str" cm="1">
        <f t="array" aca="1" ref="AA407" ca="1">IFERROR(ROUND(IF(_xlfn._xlws.SORT(TRANSPOSE(MMULT(MMULT(_xlfn.MUNIT(X407),IF(ROUND(MMULT(IF(E407=0,IF($DW$4=1,INDIRECT(_xlfn.CONCAT($CY$1,MATCH(F407,$CX$7:$CX$100,0)+6)):INDIRECT(_xlfn.CONCAT($CY$1,MATCH(F407,$CX$7:$CX$100,0)+6+SUM(IF((F407=$CX$7:$CX$59)=TRUE,1,0))-1)),INDIRECT(_xlfn.CONCAT($CQ$1,MATCH(F407,$CP$7:$CP$100,0)+6)):INDIRECT(_xlfn.CONCAT($CQ$1,MATCH(F407,$CP$7:$CP$100,0)+6+SUM(IF((F407=$CP$7:$CP$59)=TRUE,1,0))-1))),IF(OR($DW$4=2,$DW$4=3),INDIRECT(_xlfn.CONCAT($CU$1,MATCH(E407,$CT$7:$CT$100,0)+6)):INDIRECT(_xlfn.CONCAT($CU$1,MATCH(E407,$CT$7:$CT$100,0)+6+SUM(IF((E407=$CT$7:$CT$59)=TRUE,1,0))-1)),INDIRECT(_xlfn.CONCAT($CM$1,MATCH(E407,$CL$7:$CL$100,0)+6)):INDIRECT(_xlfn.CONCAT($CM$1,MATCH(E407,$CL$7:$CL$100,0)+6+SUM(IF((E407=$CL$7:$CL$59)=TRUE,1,0))-1))))*$S$3*IF(AND($DV$4=4,F407=0),1.1,1),1/TRANSPOSE(W407-INDIRECT(_xlfn.CONCAT($CI$1,MATCH(D407,$CH$7:$CH$100,0)+6)):INDIRECT(_xlfn.CONCAT($CI$1,MATCH(D407,$CH$7:$CH$100,0)+6+SUM(IF((D407=$CH$7:$CH$59)=TRUE,1,0))-1))*$R$3)),3)=1,1,0)),W407-INDIRECT(_xlfn.CONCAT($CI$1,MATCH(D407,$CH$7:$CH$100,0)+6)):INDIRECT(_xlfn.CONCAT($CI$1,MATCH(D407,$CH$7:$CH$100,0)+6+SUM(IF((D407=$CH$7:$CH$59)=TRUE,1,0))-1))*$R$3))/($S$3*$Q407),1,-1,TRUE)=0,"",_xlfn._xlws.SORT(TRANSPOSE(MMULT(MMULT(_xlfn.MUNIT(X407),IF(ROUND(MMULT(IF(E407=0,IF($DW$4=1,INDIRECT(_xlfn.CONCAT($CY$1,MATCH(F407,$CX$7:$CX$100,0)+6)):INDIRECT(_xlfn.CONCAT($CY$1,MATCH(F407,$CX$7:$CX$100,0)+6+SUM(IF((F407=$CX$7:$CX$59)=TRUE,1,0))-1)),INDIRECT(_xlfn.CONCAT($CQ$1,MATCH(F407,$CP$7:$CP$100,0)+6)):INDIRECT(_xlfn.CONCAT($CQ$1,MATCH(F407,$CP$7:$CP$100,0)+6+SUM(IF((F407=$CP$7:$CP$59)=TRUE,1,0))-1))),IF(OR($DW$4=2,$DW$4=3),INDIRECT(_xlfn.CONCAT($CU$1,MATCH(E407,$CT$7:$CT$100,0)+6)):INDIRECT(_xlfn.CONCAT($CU$1,MATCH(E407,$CT$7:$CT$100,0)+6+SUM(IF((E407=$CT$7:$CT$59)=TRUE,1,0))-1)),INDIRECT(_xlfn.CONCAT($CM$1,MATCH(E407,$CL$7:$CL$100,0)+6)):INDIRECT(_xlfn.CONCAT($CM$1,MATCH(E407,$CL$7:$CL$100,0)+6+SUM(IF((E407=$CL$7:$CL$59)=TRUE,1,0))-1))))*$S$3*IF(AND($DV$4=4,F407=0),1.1,1),1/TRANSPOSE(W407-INDIRECT(_xlfn.CONCAT($CI$1,MATCH(D407,$CH$7:$CH$100,0)+6)):INDIRECT(_xlfn.CONCAT($CI$1,MATCH(D407,$CH$7:$CH$100,0)+6+SUM(IF((D407=$CH$7:$CH$59)=TRUE,1,0))-1))*$R$3)),3)=1,1,0)),W407-INDIRECT(_xlfn.CONCAT($CI$1,MATCH(D407,$CH$7:$CH$100,0)+6)):INDIRECT(_xlfn.CONCAT($CI$1,MATCH(D407,$CH$7:$CH$100,0)+6+SUM(IF((D407=$CH$7:$CH$59)=TRUE,1,0))-1))*$R$3))/($S$3*$Q407),1,-1,TRUE)),1),"")</f>
        <v/>
      </c>
      <c r="AB407" s="65"/>
      <c r="AC407" s="65"/>
      <c r="AD407" s="65"/>
      <c r="AE407" s="65"/>
      <c r="AF407" s="65"/>
      <c r="AG407" s="65"/>
      <c r="AH407" s="65"/>
      <c r="AI407" s="6"/>
      <c r="AJ407" s="28" t="str">
        <f t="shared" ca="1" si="145"/>
        <v/>
      </c>
      <c r="AK407" s="29" t="str">
        <f t="shared" si="146"/>
        <v/>
      </c>
      <c r="AL407" s="29" t="str">
        <f t="shared" si="147"/>
        <v/>
      </c>
      <c r="AM407" s="29" t="str">
        <f t="shared" si="148"/>
        <v/>
      </c>
      <c r="AN407" s="112" t="str">
        <f t="shared" si="149"/>
        <v/>
      </c>
      <c r="AO407" s="28" t="str">
        <f t="shared" ca="1" si="136"/>
        <v/>
      </c>
      <c r="AP407" s="29" t="str">
        <f t="shared" si="137"/>
        <v/>
      </c>
      <c r="AQ407" s="29" t="str">
        <f t="shared" si="138"/>
        <v/>
      </c>
      <c r="AR407" s="29" t="str">
        <f t="shared" si="139"/>
        <v/>
      </c>
      <c r="AS407" s="30" t="str">
        <f t="shared" si="140"/>
        <v/>
      </c>
      <c r="AT407" s="6"/>
      <c r="AU407" s="20"/>
      <c r="AV407" s="20"/>
      <c r="AW407" s="44">
        <f t="shared" si="130"/>
        <v>12</v>
      </c>
      <c r="AX407" s="35" t="e">
        <f t="shared" si="131"/>
        <v>#N/A</v>
      </c>
      <c r="AY407" s="35" t="e" cm="1">
        <f t="array" ref="AY407">_xlfn.XMATCH(1,IF(IF((AU407=$DP$24:$EO$24)=TRUE,1,0)+IF((AV407=$DP$25:$EO$25)=TRUE,1,0)=2,1,0))</f>
        <v>#N/A</v>
      </c>
      <c r="AZ407" s="35" t="str" cm="1">
        <f t="array" aca="1" ref="AZ407:BD407" ca="1">AJ407:AN407</f>
        <v/>
      </c>
      <c r="BA407" s="35" t="str">
        <f ca="1"/>
        <v/>
      </c>
      <c r="BB407" s="35" t="str">
        <f ca="1"/>
        <v/>
      </c>
      <c r="BC407" s="35" t="str">
        <f ca="1"/>
        <v/>
      </c>
      <c r="BD407" s="35" t="str">
        <f ca="1"/>
        <v/>
      </c>
      <c r="BE407" s="35">
        <f t="shared" si="132"/>
        <v>0</v>
      </c>
      <c r="BF407" s="35" t="e" cm="1">
        <f t="array" ref="BF407">IF(AND(BE407=1,AX407&lt;&gt;1),VLOOKUP(E407,변환표준점수!$H$8:$O$60,_xlfn.XMATCH('표점 계산기'!$AU407,변환표준점수!$I$6:$O$6)+1,FALSE),IF(AND($E407=0,$DW$4=1),INDEX($CQ$7:$CQ$73,SUM(IF(AO407=$CY$7:$CY$59,ROW($A$1:$A$50),0))),IF(AND($E407&lt;&gt;0,$DW$4&lt;&gt;1),INDEX($CM$7:$CM$73,SUM(IF(AO407=$CU$7:$CU$59,ROW($A$1:$A$50),0))),AO407:AS407)))</f>
        <v>#N/A</v>
      </c>
      <c r="BG407" s="35"/>
      <c r="BH407" s="35"/>
      <c r="BI407" s="35"/>
      <c r="BJ407" s="35"/>
      <c r="BK407" s="35" t="e">
        <f>VLOOKUP(G407,변환표준점수!$X$8:$AM$16,_xlfn.XMATCH(AU407,변환표준점수!$Y$5:$AM$5)+IF(OR(AW407=6,AW407=7,AW407=10,AW407=11),IF(AX407=1,0,1),0)+1,FALSE)</f>
        <v>#N/A</v>
      </c>
      <c r="BL407" s="35" t="e">
        <f>VLOOKUP(H407,변환표준점수!$AO$8:$BE$16,_xlfn.XMATCH(AU407,변환표준점수!$AP$5:$BE$5)+IF(OR(AW407=3,AW407=6,AW407=8,AW407=9,AW407=10),IF(AX407=1,0,1),0)+1,FALSE)</f>
        <v>#N/A</v>
      </c>
      <c r="BM407" s="35" t="e">
        <f>IF(I407=0,VLOOKUP(K407,변환표준점수!$BU$8:$CF$62,'표점 계산기'!$AW407+1,FALSE),VLOOKUP(I407,변환표준점수!$BH$8:$BS$62,'표점 계산기'!$AW407+1,FALSE))</f>
        <v>#N/A</v>
      </c>
      <c r="BN407" s="35" t="e">
        <f>IF(J407=0,VLOOKUP(L407,변환표준점수!$BU$8:$CF$62,'표점 계산기'!$AW407+1,FALSE),VLOOKUP(J407,변환표준점수!$BH$8:$BS$62,'표점 계산기'!$AW407+1,FALSE))</f>
        <v>#N/A</v>
      </c>
      <c r="BO407" s="35" cm="1">
        <f t="array" ref="BO407">IF(M407=0,0,IF(OR(AW407=3,AW407=4),0,IF(AW407=1,INDEX($DI$7:$DI$15,SUM(IF(M407&lt;$DH$7:$DH$15=TRUE,1,0))+1),VLOOKUP(M407,변환표준점수!$BH$8:$BS$62,'표점 계산기'!AW407+1,FALSE))))</f>
        <v>0</v>
      </c>
      <c r="BP407" s="35" t="e" cm="1">
        <f t="array" ref="BP407">INDEX($DP$24:$EO$31,COLUMN(C402),$AY407)</f>
        <v>#N/A</v>
      </c>
      <c r="BQ407" s="35" t="e" cm="1">
        <f t="array" ref="BQ407">INDEX($DP$24:$EO$31,COLUMN(D402),$AY407)</f>
        <v>#N/A</v>
      </c>
      <c r="BR407" s="35" t="e" cm="1">
        <f t="array" ref="BR407">INDEX($DP$24:$EO$31,COLUMN(E402),$AY407)</f>
        <v>#N/A</v>
      </c>
      <c r="BS407" s="35" t="e" cm="1">
        <f t="array" ref="BS407">INDEX($DP$24:$EO$31,COLUMN(F402),$AY407)</f>
        <v>#N/A</v>
      </c>
      <c r="BT407" s="35" t="e" cm="1">
        <f t="array" ref="BT407">INDEX($DP$24:$EO$31,COLUMN(G402),$AY407)</f>
        <v>#N/A</v>
      </c>
      <c r="BU407" s="35" t="e" cm="1">
        <f t="array" ref="BU407">INDEX($DP$24:$EO$31,COLUMN(H402),$AY407)</f>
        <v>#N/A</v>
      </c>
      <c r="BV407" s="59" t="str" cm="1">
        <f t="array" aca="1" ref="BV407:BZ407" ca="1">IFERROR(ROUND(IF(IFERROR(BF407:BJ407/BF407:BJ407,0)=1,(IFERROR(AZ407:BD407*BP407,0)+IFERROR(BF407:BJ407*BQ407,0)+(SUM(BM407:BO407)-MIN(BM407:BO407))*BR407+BK407*BS407+BL407*BT407)*BU407+BK407*(1-BS407)+BL407*(1-BT407)+IF(AW407=1,BO407,0),""),2),"")</f>
        <v/>
      </c>
      <c r="BW407" s="48" t="str">
        <f ca="1"/>
        <v/>
      </c>
      <c r="BX407" s="48" t="str">
        <f ca="1"/>
        <v/>
      </c>
      <c r="BY407" s="48" t="str">
        <f ca="1"/>
        <v/>
      </c>
      <c r="BZ407" s="60" t="str">
        <f ca="1"/>
        <v/>
      </c>
      <c r="CA407" s="6"/>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6"/>
      <c r="DV407" s="6"/>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row>
    <row r="408" spans="1:162" x14ac:dyDescent="0.3">
      <c r="A408" s="5"/>
      <c r="B408" s="17" t="str">
        <f t="shared" si="134"/>
        <v/>
      </c>
      <c r="C408" s="23"/>
      <c r="D408" s="23"/>
      <c r="E408" s="23"/>
      <c r="F408" s="23"/>
      <c r="G408" s="23"/>
      <c r="H408" s="24"/>
      <c r="I408" s="24"/>
      <c r="J408" s="24"/>
      <c r="K408" s="24"/>
      <c r="L408" s="24"/>
      <c r="M408" s="24"/>
      <c r="N408" s="23"/>
      <c r="O408" s="24"/>
      <c r="P408" s="6"/>
      <c r="Q408" s="65">
        <f t="shared" si="135"/>
        <v>1</v>
      </c>
      <c r="R408" s="6" t="e">
        <f t="shared" si="141"/>
        <v>#N/A</v>
      </c>
      <c r="S408" s="6" t="e">
        <f t="shared" si="142"/>
        <v>#N/A</v>
      </c>
      <c r="T408" s="6" t="e">
        <f t="shared" si="143"/>
        <v>#N/A</v>
      </c>
      <c r="U408" s="6" t="e">
        <f t="shared" si="144"/>
        <v>#N/A</v>
      </c>
      <c r="V408" s="8" cm="1">
        <f t="array" ref="V408">IF(M408=0,0,IF(OR($DV$4=3,$DV$4=4),0,IF($DV$4=1,INDEX($DI$7:$DI$15,SUM(IF(M408&lt;$DH$7:$DH$15=TRUE,1,0))+1),VLOOKUP(M408,$DK$7:$DL$107,2,FALSE))))</f>
        <v>0</v>
      </c>
      <c r="W408" s="6" t="e">
        <f t="shared" si="133"/>
        <v>#N/A</v>
      </c>
      <c r="X408" s="65" cm="1">
        <f t="array" aca="1" ref="X408" ca="1">SUM(IF((IF(E408=0,INDIRECT(_xlfn.CONCAT($CQ$1,MATCH(F408,$CP$7:$CP$100,0)+6)):INDIRECT(_xlfn.CONCAT($CQ$1,MATCH(F408,$CP$7:$CP$100,0)+6+SUM(IF((F408=$CP$7:$CP$59)=TRUE,1,0))-1)),INDIRECT(_xlfn.CONCAT($CM$1,MATCH(E408,$CL$7:$CL$100,0)+6)):INDIRECT(_xlfn.CONCAT($CM$1,MATCH(E408,$CL$7:$CL$100,0)+6+SUM(IF((E408=$CL$7:$CL$59)=TRUE,1,0))-1)))*$S$3*$Q408)=0,0,1))</f>
        <v>2</v>
      </c>
      <c r="Y408" s="65" t="e" cm="1">
        <f t="array" aca="1" ref="Y408" ca="1">SUM(IF((TRANSPOSE(MMULT(MMULT(_xlfn.MUNIT(X408),IF(ROUND(MMULT(IF(E408=0,INDIRECT(_xlfn.CONCAT($CQ$1,MATCH(F408,$CP$7:$CP$100,0)+6)):INDIRECT(_xlfn.CONCAT($CQ$1,MATCH(F408,$CP$7:$CP$100,0)+6+SUM(IF((F408=$CP$7:$CP$59)=TRUE,1,0))-1)),INDIRECT(_xlfn.CONCAT($CM$1,MATCH(E408,$CL$7:$CL$100,0)+6)):INDIRECT(_xlfn.CONCAT($CM$1,MATCH(E408,$CL$7:$CL$100,0)+6+SUM(IF((E408=$CL$7:$CL$59)=TRUE,1,0))-1)))*$S$3*$Q408,1/TRANSPOSE(W408-INDIRECT(_xlfn.CONCAT($CI$1,MATCH(D408,$CH$7:$CH$100,0)+6)):INDIRECT(_xlfn.CONCAT($CI$1,MATCH(D408,$CH$7:$CH$100,0)+6+SUM(IF((D408=$CH$7:$CH$59)=TRUE,1,0))-1))*$R$3)),1)=1,1,0)),W408-INDIRECT(_xlfn.CONCAT($CI$1,MATCH(D408,$CH$7:$CH$100,0)+6)):INDIRECT(_xlfn.CONCAT($CI$1,MATCH(D408,$CH$7:$CH$100,0)+6+SUM(IF((D408=$CH$7:$CH$59)=TRUE,1,0))-1))*$R$3)))=0,0,1))</f>
        <v>#N/A</v>
      </c>
      <c r="Z408" s="65"/>
      <c r="AA408" s="65" t="str" cm="1">
        <f t="array" aca="1" ref="AA408" ca="1">IFERROR(ROUND(IF(_xlfn._xlws.SORT(TRANSPOSE(MMULT(MMULT(_xlfn.MUNIT(X408),IF(ROUND(MMULT(IF(E408=0,IF($DW$4=1,INDIRECT(_xlfn.CONCAT($CY$1,MATCH(F408,$CX$7:$CX$100,0)+6)):INDIRECT(_xlfn.CONCAT($CY$1,MATCH(F408,$CX$7:$CX$100,0)+6+SUM(IF((F408=$CX$7:$CX$59)=TRUE,1,0))-1)),INDIRECT(_xlfn.CONCAT($CQ$1,MATCH(F408,$CP$7:$CP$100,0)+6)):INDIRECT(_xlfn.CONCAT($CQ$1,MATCH(F408,$CP$7:$CP$100,0)+6+SUM(IF((F408=$CP$7:$CP$59)=TRUE,1,0))-1))),IF(OR($DW$4=2,$DW$4=3),INDIRECT(_xlfn.CONCAT($CU$1,MATCH(E408,$CT$7:$CT$100,0)+6)):INDIRECT(_xlfn.CONCAT($CU$1,MATCH(E408,$CT$7:$CT$100,0)+6+SUM(IF((E408=$CT$7:$CT$59)=TRUE,1,0))-1)),INDIRECT(_xlfn.CONCAT($CM$1,MATCH(E408,$CL$7:$CL$100,0)+6)):INDIRECT(_xlfn.CONCAT($CM$1,MATCH(E408,$CL$7:$CL$100,0)+6+SUM(IF((E408=$CL$7:$CL$59)=TRUE,1,0))-1))))*$S$3*IF(AND($DV$4=4,F408=0),1.1,1),1/TRANSPOSE(W408-INDIRECT(_xlfn.CONCAT($CI$1,MATCH(D408,$CH$7:$CH$100,0)+6)):INDIRECT(_xlfn.CONCAT($CI$1,MATCH(D408,$CH$7:$CH$100,0)+6+SUM(IF((D408=$CH$7:$CH$59)=TRUE,1,0))-1))*$R$3)),3)=1,1,0)),W408-INDIRECT(_xlfn.CONCAT($CI$1,MATCH(D408,$CH$7:$CH$100,0)+6)):INDIRECT(_xlfn.CONCAT($CI$1,MATCH(D408,$CH$7:$CH$100,0)+6+SUM(IF((D408=$CH$7:$CH$59)=TRUE,1,0))-1))*$R$3))/($S$3*$Q408),1,-1,TRUE)=0,"",_xlfn._xlws.SORT(TRANSPOSE(MMULT(MMULT(_xlfn.MUNIT(X408),IF(ROUND(MMULT(IF(E408=0,IF($DW$4=1,INDIRECT(_xlfn.CONCAT($CY$1,MATCH(F408,$CX$7:$CX$100,0)+6)):INDIRECT(_xlfn.CONCAT($CY$1,MATCH(F408,$CX$7:$CX$100,0)+6+SUM(IF((F408=$CX$7:$CX$59)=TRUE,1,0))-1)),INDIRECT(_xlfn.CONCAT($CQ$1,MATCH(F408,$CP$7:$CP$100,0)+6)):INDIRECT(_xlfn.CONCAT($CQ$1,MATCH(F408,$CP$7:$CP$100,0)+6+SUM(IF((F408=$CP$7:$CP$59)=TRUE,1,0))-1))),IF(OR($DW$4=2,$DW$4=3),INDIRECT(_xlfn.CONCAT($CU$1,MATCH(E408,$CT$7:$CT$100,0)+6)):INDIRECT(_xlfn.CONCAT($CU$1,MATCH(E408,$CT$7:$CT$100,0)+6+SUM(IF((E408=$CT$7:$CT$59)=TRUE,1,0))-1)),INDIRECT(_xlfn.CONCAT($CM$1,MATCH(E408,$CL$7:$CL$100,0)+6)):INDIRECT(_xlfn.CONCAT($CM$1,MATCH(E408,$CL$7:$CL$100,0)+6+SUM(IF((E408=$CL$7:$CL$59)=TRUE,1,0))-1))))*$S$3*IF(AND($DV$4=4,F408=0),1.1,1),1/TRANSPOSE(W408-INDIRECT(_xlfn.CONCAT($CI$1,MATCH(D408,$CH$7:$CH$100,0)+6)):INDIRECT(_xlfn.CONCAT($CI$1,MATCH(D408,$CH$7:$CH$100,0)+6+SUM(IF((D408=$CH$7:$CH$59)=TRUE,1,0))-1))*$R$3)),3)=1,1,0)),W408-INDIRECT(_xlfn.CONCAT($CI$1,MATCH(D408,$CH$7:$CH$100,0)+6)):INDIRECT(_xlfn.CONCAT($CI$1,MATCH(D408,$CH$7:$CH$100,0)+6+SUM(IF((D408=$CH$7:$CH$59)=TRUE,1,0))-1))*$R$3))/($S$3*$Q408),1,-1,TRUE)),1),"")</f>
        <v/>
      </c>
      <c r="AB408" s="65"/>
      <c r="AC408" s="65"/>
      <c r="AD408" s="65"/>
      <c r="AE408" s="65"/>
      <c r="AF408" s="65"/>
      <c r="AG408" s="65"/>
      <c r="AH408" s="65"/>
      <c r="AI408" s="6"/>
      <c r="AJ408" s="28" t="str">
        <f t="shared" ca="1" si="145"/>
        <v/>
      </c>
      <c r="AK408" s="29" t="str">
        <f t="shared" si="146"/>
        <v/>
      </c>
      <c r="AL408" s="29" t="str">
        <f t="shared" si="147"/>
        <v/>
      </c>
      <c r="AM408" s="29" t="str">
        <f t="shared" si="148"/>
        <v/>
      </c>
      <c r="AN408" s="112" t="str">
        <f t="shared" si="149"/>
        <v/>
      </c>
      <c r="AO408" s="28" t="str">
        <f t="shared" ca="1" si="136"/>
        <v/>
      </c>
      <c r="AP408" s="29" t="str">
        <f t="shared" si="137"/>
        <v/>
      </c>
      <c r="AQ408" s="29" t="str">
        <f t="shared" si="138"/>
        <v/>
      </c>
      <c r="AR408" s="29" t="str">
        <f t="shared" si="139"/>
        <v/>
      </c>
      <c r="AS408" s="30" t="str">
        <f t="shared" si="140"/>
        <v/>
      </c>
      <c r="AT408" s="6"/>
      <c r="AU408" s="20"/>
      <c r="AV408" s="20"/>
      <c r="AW408" s="44">
        <f t="shared" si="130"/>
        <v>12</v>
      </c>
      <c r="AX408" s="35" t="e">
        <f t="shared" si="131"/>
        <v>#N/A</v>
      </c>
      <c r="AY408" s="35" t="e" cm="1">
        <f t="array" ref="AY408">_xlfn.XMATCH(1,IF(IF((AU408=$DP$24:$EO$24)=TRUE,1,0)+IF((AV408=$DP$25:$EO$25)=TRUE,1,0)=2,1,0))</f>
        <v>#N/A</v>
      </c>
      <c r="AZ408" s="35" t="str" cm="1">
        <f t="array" aca="1" ref="AZ408:BD408" ca="1">AJ408:AN408</f>
        <v/>
      </c>
      <c r="BA408" s="35" t="str">
        <f ca="1"/>
        <v/>
      </c>
      <c r="BB408" s="35" t="str">
        <f ca="1"/>
        <v/>
      </c>
      <c r="BC408" s="35" t="str">
        <f ca="1"/>
        <v/>
      </c>
      <c r="BD408" s="35" t="str">
        <f ca="1"/>
        <v/>
      </c>
      <c r="BE408" s="35">
        <f t="shared" si="132"/>
        <v>0</v>
      </c>
      <c r="BF408" s="35" t="e" cm="1">
        <f t="array" ref="BF408">IF(AND(BE408=1,AX408&lt;&gt;1),VLOOKUP(E408,변환표준점수!$H$8:$O$60,_xlfn.XMATCH('표점 계산기'!$AU408,변환표준점수!$I$6:$O$6)+1,FALSE),IF(AND($E408=0,$DW$4=1),INDEX($CQ$7:$CQ$73,SUM(IF(AO408=$CY$7:$CY$59,ROW($A$1:$A$50),0))),IF(AND($E408&lt;&gt;0,$DW$4&lt;&gt;1),INDEX($CM$7:$CM$73,SUM(IF(AO408=$CU$7:$CU$59,ROW($A$1:$A$50),0))),AO408:AS408)))</f>
        <v>#N/A</v>
      </c>
      <c r="BG408" s="35"/>
      <c r="BH408" s="35"/>
      <c r="BI408" s="35"/>
      <c r="BJ408" s="35"/>
      <c r="BK408" s="35" t="e">
        <f>VLOOKUP(G408,변환표준점수!$X$8:$AM$16,_xlfn.XMATCH(AU408,변환표준점수!$Y$5:$AM$5)+IF(OR(AW408=6,AW408=7,AW408=10,AW408=11),IF(AX408=1,0,1),0)+1,FALSE)</f>
        <v>#N/A</v>
      </c>
      <c r="BL408" s="35" t="e">
        <f>VLOOKUP(H408,변환표준점수!$AO$8:$BE$16,_xlfn.XMATCH(AU408,변환표준점수!$AP$5:$BE$5)+IF(OR(AW408=3,AW408=6,AW408=8,AW408=9,AW408=10),IF(AX408=1,0,1),0)+1,FALSE)</f>
        <v>#N/A</v>
      </c>
      <c r="BM408" s="35" t="e">
        <f>IF(I408=0,VLOOKUP(K408,변환표준점수!$BU$8:$CF$62,'표점 계산기'!$AW408+1,FALSE),VLOOKUP(I408,변환표준점수!$BH$8:$BS$62,'표점 계산기'!$AW408+1,FALSE))</f>
        <v>#N/A</v>
      </c>
      <c r="BN408" s="35" t="e">
        <f>IF(J408=0,VLOOKUP(L408,변환표준점수!$BU$8:$CF$62,'표점 계산기'!$AW408+1,FALSE),VLOOKUP(J408,변환표준점수!$BH$8:$BS$62,'표점 계산기'!$AW408+1,FALSE))</f>
        <v>#N/A</v>
      </c>
      <c r="BO408" s="35" cm="1">
        <f t="array" ref="BO408">IF(M408=0,0,IF(OR(AW408=3,AW408=4),0,IF(AW408=1,INDEX($DI$7:$DI$15,SUM(IF(M408&lt;$DH$7:$DH$15=TRUE,1,0))+1),VLOOKUP(M408,변환표준점수!$BH$8:$BS$62,'표점 계산기'!AW408+1,FALSE))))</f>
        <v>0</v>
      </c>
      <c r="BP408" s="35" t="e" cm="1">
        <f t="array" ref="BP408">INDEX($DP$24:$EO$31,COLUMN(C403),$AY408)</f>
        <v>#N/A</v>
      </c>
      <c r="BQ408" s="35" t="e" cm="1">
        <f t="array" ref="BQ408">INDEX($DP$24:$EO$31,COLUMN(D403),$AY408)</f>
        <v>#N/A</v>
      </c>
      <c r="BR408" s="35" t="e" cm="1">
        <f t="array" ref="BR408">INDEX($DP$24:$EO$31,COLUMN(E403),$AY408)</f>
        <v>#N/A</v>
      </c>
      <c r="BS408" s="35" t="e" cm="1">
        <f t="array" ref="BS408">INDEX($DP$24:$EO$31,COLUMN(F403),$AY408)</f>
        <v>#N/A</v>
      </c>
      <c r="BT408" s="35" t="e" cm="1">
        <f t="array" ref="BT408">INDEX($DP$24:$EO$31,COLUMN(G403),$AY408)</f>
        <v>#N/A</v>
      </c>
      <c r="BU408" s="35" t="e" cm="1">
        <f t="array" ref="BU408">INDEX($DP$24:$EO$31,COLUMN(H403),$AY408)</f>
        <v>#N/A</v>
      </c>
      <c r="BV408" s="59" t="str" cm="1">
        <f t="array" aca="1" ref="BV408:BZ408" ca="1">IFERROR(ROUND(IF(IFERROR(BF408:BJ408/BF408:BJ408,0)=1,(IFERROR(AZ408:BD408*BP408,0)+IFERROR(BF408:BJ408*BQ408,0)+(SUM(BM408:BO408)-MIN(BM408:BO408))*BR408+BK408*BS408+BL408*BT408)*BU408+BK408*(1-BS408)+BL408*(1-BT408)+IF(AW408=1,BO408,0),""),2),"")</f>
        <v/>
      </c>
      <c r="BW408" s="48" t="str">
        <f ca="1"/>
        <v/>
      </c>
      <c r="BX408" s="48" t="str">
        <f ca="1"/>
        <v/>
      </c>
      <c r="BY408" s="48" t="str">
        <f ca="1"/>
        <v/>
      </c>
      <c r="BZ408" s="60" t="str">
        <f ca="1"/>
        <v/>
      </c>
      <c r="CA408" s="6"/>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6"/>
      <c r="DV408" s="6"/>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row>
    <row r="409" spans="1:162" x14ac:dyDescent="0.3">
      <c r="A409" s="5"/>
      <c r="B409" s="17" t="str">
        <f t="shared" si="134"/>
        <v/>
      </c>
      <c r="C409" s="23"/>
      <c r="D409" s="23"/>
      <c r="E409" s="23"/>
      <c r="F409" s="23"/>
      <c r="G409" s="23"/>
      <c r="H409" s="24"/>
      <c r="I409" s="24"/>
      <c r="J409" s="24"/>
      <c r="K409" s="24"/>
      <c r="L409" s="24"/>
      <c r="M409" s="24"/>
      <c r="N409" s="23"/>
      <c r="O409" s="24"/>
      <c r="P409" s="6"/>
      <c r="Q409" s="65">
        <f t="shared" si="135"/>
        <v>1</v>
      </c>
      <c r="R409" s="6" t="e">
        <f t="shared" si="141"/>
        <v>#N/A</v>
      </c>
      <c r="S409" s="6" t="e">
        <f t="shared" si="142"/>
        <v>#N/A</v>
      </c>
      <c r="T409" s="6" t="e">
        <f t="shared" si="143"/>
        <v>#N/A</v>
      </c>
      <c r="U409" s="6" t="e">
        <f t="shared" si="144"/>
        <v>#N/A</v>
      </c>
      <c r="V409" s="8" cm="1">
        <f t="array" ref="V409">IF(M409=0,0,IF(OR($DV$4=3,$DV$4=4),0,IF($DV$4=1,INDEX($DI$7:$DI$15,SUM(IF(M409&lt;$DH$7:$DH$15=TRUE,1,0))+1),VLOOKUP(M409,$DK$7:$DL$107,2,FALSE))))</f>
        <v>0</v>
      </c>
      <c r="W409" s="6" t="e">
        <f t="shared" si="133"/>
        <v>#N/A</v>
      </c>
      <c r="X409" s="65" cm="1">
        <f t="array" aca="1" ref="X409" ca="1">SUM(IF((IF(E409=0,INDIRECT(_xlfn.CONCAT($CQ$1,MATCH(F409,$CP$7:$CP$100,0)+6)):INDIRECT(_xlfn.CONCAT($CQ$1,MATCH(F409,$CP$7:$CP$100,0)+6+SUM(IF((F409=$CP$7:$CP$59)=TRUE,1,0))-1)),INDIRECT(_xlfn.CONCAT($CM$1,MATCH(E409,$CL$7:$CL$100,0)+6)):INDIRECT(_xlfn.CONCAT($CM$1,MATCH(E409,$CL$7:$CL$100,0)+6+SUM(IF((E409=$CL$7:$CL$59)=TRUE,1,0))-1)))*$S$3*$Q409)=0,0,1))</f>
        <v>2</v>
      </c>
      <c r="Y409" s="65" t="e" cm="1">
        <f t="array" aca="1" ref="Y409" ca="1">SUM(IF((TRANSPOSE(MMULT(MMULT(_xlfn.MUNIT(X409),IF(ROUND(MMULT(IF(E409=0,INDIRECT(_xlfn.CONCAT($CQ$1,MATCH(F409,$CP$7:$CP$100,0)+6)):INDIRECT(_xlfn.CONCAT($CQ$1,MATCH(F409,$CP$7:$CP$100,0)+6+SUM(IF((F409=$CP$7:$CP$59)=TRUE,1,0))-1)),INDIRECT(_xlfn.CONCAT($CM$1,MATCH(E409,$CL$7:$CL$100,0)+6)):INDIRECT(_xlfn.CONCAT($CM$1,MATCH(E409,$CL$7:$CL$100,0)+6+SUM(IF((E409=$CL$7:$CL$59)=TRUE,1,0))-1)))*$S$3*$Q409,1/TRANSPOSE(W409-INDIRECT(_xlfn.CONCAT($CI$1,MATCH(D409,$CH$7:$CH$100,0)+6)):INDIRECT(_xlfn.CONCAT($CI$1,MATCH(D409,$CH$7:$CH$100,0)+6+SUM(IF((D409=$CH$7:$CH$59)=TRUE,1,0))-1))*$R$3)),1)=1,1,0)),W409-INDIRECT(_xlfn.CONCAT($CI$1,MATCH(D409,$CH$7:$CH$100,0)+6)):INDIRECT(_xlfn.CONCAT($CI$1,MATCH(D409,$CH$7:$CH$100,0)+6+SUM(IF((D409=$CH$7:$CH$59)=TRUE,1,0))-1))*$R$3)))=0,0,1))</f>
        <v>#N/A</v>
      </c>
      <c r="Z409" s="65"/>
      <c r="AA409" s="65" t="str" cm="1">
        <f t="array" aca="1" ref="AA409" ca="1">IFERROR(ROUND(IF(_xlfn._xlws.SORT(TRANSPOSE(MMULT(MMULT(_xlfn.MUNIT(X409),IF(ROUND(MMULT(IF(E409=0,IF($DW$4=1,INDIRECT(_xlfn.CONCAT($CY$1,MATCH(F409,$CX$7:$CX$100,0)+6)):INDIRECT(_xlfn.CONCAT($CY$1,MATCH(F409,$CX$7:$CX$100,0)+6+SUM(IF((F409=$CX$7:$CX$59)=TRUE,1,0))-1)),INDIRECT(_xlfn.CONCAT($CQ$1,MATCH(F409,$CP$7:$CP$100,0)+6)):INDIRECT(_xlfn.CONCAT($CQ$1,MATCH(F409,$CP$7:$CP$100,0)+6+SUM(IF((F409=$CP$7:$CP$59)=TRUE,1,0))-1))),IF(OR($DW$4=2,$DW$4=3),INDIRECT(_xlfn.CONCAT($CU$1,MATCH(E409,$CT$7:$CT$100,0)+6)):INDIRECT(_xlfn.CONCAT($CU$1,MATCH(E409,$CT$7:$CT$100,0)+6+SUM(IF((E409=$CT$7:$CT$59)=TRUE,1,0))-1)),INDIRECT(_xlfn.CONCAT($CM$1,MATCH(E409,$CL$7:$CL$100,0)+6)):INDIRECT(_xlfn.CONCAT($CM$1,MATCH(E409,$CL$7:$CL$100,0)+6+SUM(IF((E409=$CL$7:$CL$59)=TRUE,1,0))-1))))*$S$3*IF(AND($DV$4=4,F409=0),1.1,1),1/TRANSPOSE(W409-INDIRECT(_xlfn.CONCAT($CI$1,MATCH(D409,$CH$7:$CH$100,0)+6)):INDIRECT(_xlfn.CONCAT($CI$1,MATCH(D409,$CH$7:$CH$100,0)+6+SUM(IF((D409=$CH$7:$CH$59)=TRUE,1,0))-1))*$R$3)),3)=1,1,0)),W409-INDIRECT(_xlfn.CONCAT($CI$1,MATCH(D409,$CH$7:$CH$100,0)+6)):INDIRECT(_xlfn.CONCAT($CI$1,MATCH(D409,$CH$7:$CH$100,0)+6+SUM(IF((D409=$CH$7:$CH$59)=TRUE,1,0))-1))*$R$3))/($S$3*$Q409),1,-1,TRUE)=0,"",_xlfn._xlws.SORT(TRANSPOSE(MMULT(MMULT(_xlfn.MUNIT(X409),IF(ROUND(MMULT(IF(E409=0,IF($DW$4=1,INDIRECT(_xlfn.CONCAT($CY$1,MATCH(F409,$CX$7:$CX$100,0)+6)):INDIRECT(_xlfn.CONCAT($CY$1,MATCH(F409,$CX$7:$CX$100,0)+6+SUM(IF((F409=$CX$7:$CX$59)=TRUE,1,0))-1)),INDIRECT(_xlfn.CONCAT($CQ$1,MATCH(F409,$CP$7:$CP$100,0)+6)):INDIRECT(_xlfn.CONCAT($CQ$1,MATCH(F409,$CP$7:$CP$100,0)+6+SUM(IF((F409=$CP$7:$CP$59)=TRUE,1,0))-1))),IF(OR($DW$4=2,$DW$4=3),INDIRECT(_xlfn.CONCAT($CU$1,MATCH(E409,$CT$7:$CT$100,0)+6)):INDIRECT(_xlfn.CONCAT($CU$1,MATCH(E409,$CT$7:$CT$100,0)+6+SUM(IF((E409=$CT$7:$CT$59)=TRUE,1,0))-1)),INDIRECT(_xlfn.CONCAT($CM$1,MATCH(E409,$CL$7:$CL$100,0)+6)):INDIRECT(_xlfn.CONCAT($CM$1,MATCH(E409,$CL$7:$CL$100,0)+6+SUM(IF((E409=$CL$7:$CL$59)=TRUE,1,0))-1))))*$S$3*IF(AND($DV$4=4,F409=0),1.1,1),1/TRANSPOSE(W409-INDIRECT(_xlfn.CONCAT($CI$1,MATCH(D409,$CH$7:$CH$100,0)+6)):INDIRECT(_xlfn.CONCAT($CI$1,MATCH(D409,$CH$7:$CH$100,0)+6+SUM(IF((D409=$CH$7:$CH$59)=TRUE,1,0))-1))*$R$3)),3)=1,1,0)),W409-INDIRECT(_xlfn.CONCAT($CI$1,MATCH(D409,$CH$7:$CH$100,0)+6)):INDIRECT(_xlfn.CONCAT($CI$1,MATCH(D409,$CH$7:$CH$100,0)+6+SUM(IF((D409=$CH$7:$CH$59)=TRUE,1,0))-1))*$R$3))/($S$3*$Q409),1,-1,TRUE)),1),"")</f>
        <v/>
      </c>
      <c r="AB409" s="65"/>
      <c r="AC409" s="65"/>
      <c r="AD409" s="65"/>
      <c r="AE409" s="65"/>
      <c r="AF409" s="65"/>
      <c r="AG409" s="65"/>
      <c r="AH409" s="65"/>
      <c r="AI409" s="6"/>
      <c r="AJ409" s="28" t="str">
        <f t="shared" ca="1" si="145"/>
        <v/>
      </c>
      <c r="AK409" s="29" t="str">
        <f t="shared" si="146"/>
        <v/>
      </c>
      <c r="AL409" s="29" t="str">
        <f t="shared" si="147"/>
        <v/>
      </c>
      <c r="AM409" s="29" t="str">
        <f t="shared" si="148"/>
        <v/>
      </c>
      <c r="AN409" s="112" t="str">
        <f t="shared" si="149"/>
        <v/>
      </c>
      <c r="AO409" s="28" t="str">
        <f t="shared" ca="1" si="136"/>
        <v/>
      </c>
      <c r="AP409" s="29" t="str">
        <f t="shared" si="137"/>
        <v/>
      </c>
      <c r="AQ409" s="29" t="str">
        <f t="shared" si="138"/>
        <v/>
      </c>
      <c r="AR409" s="29" t="str">
        <f t="shared" si="139"/>
        <v/>
      </c>
      <c r="AS409" s="30" t="str">
        <f t="shared" si="140"/>
        <v/>
      </c>
      <c r="AT409" s="6"/>
      <c r="AU409" s="20"/>
      <c r="AV409" s="20"/>
      <c r="AW409" s="44">
        <f t="shared" si="130"/>
        <v>12</v>
      </c>
      <c r="AX409" s="35" t="e">
        <f t="shared" si="131"/>
        <v>#N/A</v>
      </c>
      <c r="AY409" s="35" t="e" cm="1">
        <f t="array" ref="AY409">_xlfn.XMATCH(1,IF(IF((AU409=$DP$24:$EO$24)=TRUE,1,0)+IF((AV409=$DP$25:$EO$25)=TRUE,1,0)=2,1,0))</f>
        <v>#N/A</v>
      </c>
      <c r="AZ409" s="35" t="str" cm="1">
        <f t="array" aca="1" ref="AZ409:BD409" ca="1">AJ409:AN409</f>
        <v/>
      </c>
      <c r="BA409" s="35" t="str">
        <f ca="1"/>
        <v/>
      </c>
      <c r="BB409" s="35" t="str">
        <f ca="1"/>
        <v/>
      </c>
      <c r="BC409" s="35" t="str">
        <f ca="1"/>
        <v/>
      </c>
      <c r="BD409" s="35" t="str">
        <f ca="1"/>
        <v/>
      </c>
      <c r="BE409" s="35">
        <f t="shared" si="132"/>
        <v>0</v>
      </c>
      <c r="BF409" s="35" t="e" cm="1">
        <f t="array" ref="BF409">IF(AND(BE409=1,AX409&lt;&gt;1),VLOOKUP(E409,변환표준점수!$H$8:$O$60,_xlfn.XMATCH('표점 계산기'!$AU409,변환표준점수!$I$6:$O$6)+1,FALSE),IF(AND($E409=0,$DW$4=1),INDEX($CQ$7:$CQ$73,SUM(IF(AO409=$CY$7:$CY$59,ROW($A$1:$A$50),0))),IF(AND($E409&lt;&gt;0,$DW$4&lt;&gt;1),INDEX($CM$7:$CM$73,SUM(IF(AO409=$CU$7:$CU$59,ROW($A$1:$A$50),0))),AO409:AS409)))</f>
        <v>#N/A</v>
      </c>
      <c r="BG409" s="35"/>
      <c r="BH409" s="35"/>
      <c r="BI409" s="35"/>
      <c r="BJ409" s="35"/>
      <c r="BK409" s="35" t="e">
        <f>VLOOKUP(G409,변환표준점수!$X$8:$AM$16,_xlfn.XMATCH(AU409,변환표준점수!$Y$5:$AM$5)+IF(OR(AW409=6,AW409=7,AW409=10,AW409=11),IF(AX409=1,0,1),0)+1,FALSE)</f>
        <v>#N/A</v>
      </c>
      <c r="BL409" s="35" t="e">
        <f>VLOOKUP(H409,변환표준점수!$AO$8:$BE$16,_xlfn.XMATCH(AU409,변환표준점수!$AP$5:$BE$5)+IF(OR(AW409=3,AW409=6,AW409=8,AW409=9,AW409=10),IF(AX409=1,0,1),0)+1,FALSE)</f>
        <v>#N/A</v>
      </c>
      <c r="BM409" s="35" t="e">
        <f>IF(I409=0,VLOOKUP(K409,변환표준점수!$BU$8:$CF$62,'표점 계산기'!$AW409+1,FALSE),VLOOKUP(I409,변환표준점수!$BH$8:$BS$62,'표점 계산기'!$AW409+1,FALSE))</f>
        <v>#N/A</v>
      </c>
      <c r="BN409" s="35" t="e">
        <f>IF(J409=0,VLOOKUP(L409,변환표준점수!$BU$8:$CF$62,'표점 계산기'!$AW409+1,FALSE),VLOOKUP(J409,변환표준점수!$BH$8:$BS$62,'표점 계산기'!$AW409+1,FALSE))</f>
        <v>#N/A</v>
      </c>
      <c r="BO409" s="35" cm="1">
        <f t="array" ref="BO409">IF(M409=0,0,IF(OR(AW409=3,AW409=4),0,IF(AW409=1,INDEX($DI$7:$DI$15,SUM(IF(M409&lt;$DH$7:$DH$15=TRUE,1,0))+1),VLOOKUP(M409,변환표준점수!$BH$8:$BS$62,'표점 계산기'!AW409+1,FALSE))))</f>
        <v>0</v>
      </c>
      <c r="BP409" s="35" t="e" cm="1">
        <f t="array" ref="BP409">INDEX($DP$24:$EO$31,COLUMN(C404),$AY409)</f>
        <v>#N/A</v>
      </c>
      <c r="BQ409" s="35" t="e" cm="1">
        <f t="array" ref="BQ409">INDEX($DP$24:$EO$31,COLUMN(D404),$AY409)</f>
        <v>#N/A</v>
      </c>
      <c r="BR409" s="35" t="e" cm="1">
        <f t="array" ref="BR409">INDEX($DP$24:$EO$31,COLUMN(E404),$AY409)</f>
        <v>#N/A</v>
      </c>
      <c r="BS409" s="35" t="e" cm="1">
        <f t="array" ref="BS409">INDEX($DP$24:$EO$31,COLUMN(F404),$AY409)</f>
        <v>#N/A</v>
      </c>
      <c r="BT409" s="35" t="e" cm="1">
        <f t="array" ref="BT409">INDEX($DP$24:$EO$31,COLUMN(G404),$AY409)</f>
        <v>#N/A</v>
      </c>
      <c r="BU409" s="35" t="e" cm="1">
        <f t="array" ref="BU409">INDEX($DP$24:$EO$31,COLUMN(H404),$AY409)</f>
        <v>#N/A</v>
      </c>
      <c r="BV409" s="59" t="str" cm="1">
        <f t="array" aca="1" ref="BV409:BZ409" ca="1">IFERROR(ROUND(IF(IFERROR(BF409:BJ409/BF409:BJ409,0)=1,(IFERROR(AZ409:BD409*BP409,0)+IFERROR(BF409:BJ409*BQ409,0)+(SUM(BM409:BO409)-MIN(BM409:BO409))*BR409+BK409*BS409+BL409*BT409)*BU409+BK409*(1-BS409)+BL409*(1-BT409)+IF(AW409=1,BO409,0),""),2),"")</f>
        <v/>
      </c>
      <c r="BW409" s="48" t="str">
        <f ca="1"/>
        <v/>
      </c>
      <c r="BX409" s="48" t="str">
        <f ca="1"/>
        <v/>
      </c>
      <c r="BY409" s="48" t="str">
        <f ca="1"/>
        <v/>
      </c>
      <c r="BZ409" s="60" t="str">
        <f ca="1"/>
        <v/>
      </c>
      <c r="CA409" s="6"/>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6"/>
      <c r="DV409" s="6"/>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row>
    <row r="410" spans="1:162" x14ac:dyDescent="0.3">
      <c r="A410" s="5"/>
      <c r="B410" s="17" t="str">
        <f t="shared" si="134"/>
        <v/>
      </c>
      <c r="C410" s="23"/>
      <c r="D410" s="23"/>
      <c r="E410" s="23"/>
      <c r="F410" s="23"/>
      <c r="G410" s="23"/>
      <c r="H410" s="24"/>
      <c r="I410" s="24"/>
      <c r="J410" s="24"/>
      <c r="K410" s="24"/>
      <c r="L410" s="24"/>
      <c r="M410" s="24"/>
      <c r="N410" s="23"/>
      <c r="O410" s="24"/>
      <c r="P410" s="6"/>
      <c r="Q410" s="65">
        <f t="shared" si="135"/>
        <v>1</v>
      </c>
      <c r="R410" s="6" t="e">
        <f t="shared" si="141"/>
        <v>#N/A</v>
      </c>
      <c r="S410" s="6" t="e">
        <f t="shared" si="142"/>
        <v>#N/A</v>
      </c>
      <c r="T410" s="6" t="e">
        <f t="shared" si="143"/>
        <v>#N/A</v>
      </c>
      <c r="U410" s="6" t="e">
        <f t="shared" si="144"/>
        <v>#N/A</v>
      </c>
      <c r="V410" s="8" cm="1">
        <f t="array" ref="V410">IF(M410=0,0,IF(OR($DV$4=3,$DV$4=4),0,IF($DV$4=1,INDEX($DI$7:$DI$15,SUM(IF(M410&lt;$DH$7:$DH$15=TRUE,1,0))+1),VLOOKUP(M410,$DK$7:$DL$107,2,FALSE))))</f>
        <v>0</v>
      </c>
      <c r="W410" s="6" t="e">
        <f t="shared" si="133"/>
        <v>#N/A</v>
      </c>
      <c r="X410" s="65" cm="1">
        <f t="array" aca="1" ref="X410" ca="1">SUM(IF((IF(E410=0,INDIRECT(_xlfn.CONCAT($CQ$1,MATCH(F410,$CP$7:$CP$100,0)+6)):INDIRECT(_xlfn.CONCAT($CQ$1,MATCH(F410,$CP$7:$CP$100,0)+6+SUM(IF((F410=$CP$7:$CP$59)=TRUE,1,0))-1)),INDIRECT(_xlfn.CONCAT($CM$1,MATCH(E410,$CL$7:$CL$100,0)+6)):INDIRECT(_xlfn.CONCAT($CM$1,MATCH(E410,$CL$7:$CL$100,0)+6+SUM(IF((E410=$CL$7:$CL$59)=TRUE,1,0))-1)))*$S$3*$Q410)=0,0,1))</f>
        <v>2</v>
      </c>
      <c r="Y410" s="65" t="e" cm="1">
        <f t="array" aca="1" ref="Y410" ca="1">SUM(IF((TRANSPOSE(MMULT(MMULT(_xlfn.MUNIT(X410),IF(ROUND(MMULT(IF(E410=0,INDIRECT(_xlfn.CONCAT($CQ$1,MATCH(F410,$CP$7:$CP$100,0)+6)):INDIRECT(_xlfn.CONCAT($CQ$1,MATCH(F410,$CP$7:$CP$100,0)+6+SUM(IF((F410=$CP$7:$CP$59)=TRUE,1,0))-1)),INDIRECT(_xlfn.CONCAT($CM$1,MATCH(E410,$CL$7:$CL$100,0)+6)):INDIRECT(_xlfn.CONCAT($CM$1,MATCH(E410,$CL$7:$CL$100,0)+6+SUM(IF((E410=$CL$7:$CL$59)=TRUE,1,0))-1)))*$S$3*$Q410,1/TRANSPOSE(W410-INDIRECT(_xlfn.CONCAT($CI$1,MATCH(D410,$CH$7:$CH$100,0)+6)):INDIRECT(_xlfn.CONCAT($CI$1,MATCH(D410,$CH$7:$CH$100,0)+6+SUM(IF((D410=$CH$7:$CH$59)=TRUE,1,0))-1))*$R$3)),1)=1,1,0)),W410-INDIRECT(_xlfn.CONCAT($CI$1,MATCH(D410,$CH$7:$CH$100,0)+6)):INDIRECT(_xlfn.CONCAT($CI$1,MATCH(D410,$CH$7:$CH$100,0)+6+SUM(IF((D410=$CH$7:$CH$59)=TRUE,1,0))-1))*$R$3)))=0,0,1))</f>
        <v>#N/A</v>
      </c>
      <c r="Z410" s="65"/>
      <c r="AA410" s="65" t="str" cm="1">
        <f t="array" aca="1" ref="AA410" ca="1">IFERROR(ROUND(IF(_xlfn._xlws.SORT(TRANSPOSE(MMULT(MMULT(_xlfn.MUNIT(X410),IF(ROUND(MMULT(IF(E410=0,IF($DW$4=1,INDIRECT(_xlfn.CONCAT($CY$1,MATCH(F410,$CX$7:$CX$100,0)+6)):INDIRECT(_xlfn.CONCAT($CY$1,MATCH(F410,$CX$7:$CX$100,0)+6+SUM(IF((F410=$CX$7:$CX$59)=TRUE,1,0))-1)),INDIRECT(_xlfn.CONCAT($CQ$1,MATCH(F410,$CP$7:$CP$100,0)+6)):INDIRECT(_xlfn.CONCAT($CQ$1,MATCH(F410,$CP$7:$CP$100,0)+6+SUM(IF((F410=$CP$7:$CP$59)=TRUE,1,0))-1))),IF(OR($DW$4=2,$DW$4=3),INDIRECT(_xlfn.CONCAT($CU$1,MATCH(E410,$CT$7:$CT$100,0)+6)):INDIRECT(_xlfn.CONCAT($CU$1,MATCH(E410,$CT$7:$CT$100,0)+6+SUM(IF((E410=$CT$7:$CT$59)=TRUE,1,0))-1)),INDIRECT(_xlfn.CONCAT($CM$1,MATCH(E410,$CL$7:$CL$100,0)+6)):INDIRECT(_xlfn.CONCAT($CM$1,MATCH(E410,$CL$7:$CL$100,0)+6+SUM(IF((E410=$CL$7:$CL$59)=TRUE,1,0))-1))))*$S$3*IF(AND($DV$4=4,F410=0),1.1,1),1/TRANSPOSE(W410-INDIRECT(_xlfn.CONCAT($CI$1,MATCH(D410,$CH$7:$CH$100,0)+6)):INDIRECT(_xlfn.CONCAT($CI$1,MATCH(D410,$CH$7:$CH$100,0)+6+SUM(IF((D410=$CH$7:$CH$59)=TRUE,1,0))-1))*$R$3)),3)=1,1,0)),W410-INDIRECT(_xlfn.CONCAT($CI$1,MATCH(D410,$CH$7:$CH$100,0)+6)):INDIRECT(_xlfn.CONCAT($CI$1,MATCH(D410,$CH$7:$CH$100,0)+6+SUM(IF((D410=$CH$7:$CH$59)=TRUE,1,0))-1))*$R$3))/($S$3*$Q410),1,-1,TRUE)=0,"",_xlfn._xlws.SORT(TRANSPOSE(MMULT(MMULT(_xlfn.MUNIT(X410),IF(ROUND(MMULT(IF(E410=0,IF($DW$4=1,INDIRECT(_xlfn.CONCAT($CY$1,MATCH(F410,$CX$7:$CX$100,0)+6)):INDIRECT(_xlfn.CONCAT($CY$1,MATCH(F410,$CX$7:$CX$100,0)+6+SUM(IF((F410=$CX$7:$CX$59)=TRUE,1,0))-1)),INDIRECT(_xlfn.CONCAT($CQ$1,MATCH(F410,$CP$7:$CP$100,0)+6)):INDIRECT(_xlfn.CONCAT($CQ$1,MATCH(F410,$CP$7:$CP$100,0)+6+SUM(IF((F410=$CP$7:$CP$59)=TRUE,1,0))-1))),IF(OR($DW$4=2,$DW$4=3),INDIRECT(_xlfn.CONCAT($CU$1,MATCH(E410,$CT$7:$CT$100,0)+6)):INDIRECT(_xlfn.CONCAT($CU$1,MATCH(E410,$CT$7:$CT$100,0)+6+SUM(IF((E410=$CT$7:$CT$59)=TRUE,1,0))-1)),INDIRECT(_xlfn.CONCAT($CM$1,MATCH(E410,$CL$7:$CL$100,0)+6)):INDIRECT(_xlfn.CONCAT($CM$1,MATCH(E410,$CL$7:$CL$100,0)+6+SUM(IF((E410=$CL$7:$CL$59)=TRUE,1,0))-1))))*$S$3*IF(AND($DV$4=4,F410=0),1.1,1),1/TRANSPOSE(W410-INDIRECT(_xlfn.CONCAT($CI$1,MATCH(D410,$CH$7:$CH$100,0)+6)):INDIRECT(_xlfn.CONCAT($CI$1,MATCH(D410,$CH$7:$CH$100,0)+6+SUM(IF((D410=$CH$7:$CH$59)=TRUE,1,0))-1))*$R$3)),3)=1,1,0)),W410-INDIRECT(_xlfn.CONCAT($CI$1,MATCH(D410,$CH$7:$CH$100,0)+6)):INDIRECT(_xlfn.CONCAT($CI$1,MATCH(D410,$CH$7:$CH$100,0)+6+SUM(IF((D410=$CH$7:$CH$59)=TRUE,1,0))-1))*$R$3))/($S$3*$Q410),1,-1,TRUE)),1),"")</f>
        <v/>
      </c>
      <c r="AB410" s="65"/>
      <c r="AC410" s="65"/>
      <c r="AD410" s="65"/>
      <c r="AE410" s="65"/>
      <c r="AF410" s="65"/>
      <c r="AG410" s="65"/>
      <c r="AH410" s="65"/>
      <c r="AI410" s="6"/>
      <c r="AJ410" s="28" t="str">
        <f t="shared" ca="1" si="145"/>
        <v/>
      </c>
      <c r="AK410" s="29" t="str">
        <f t="shared" si="146"/>
        <v/>
      </c>
      <c r="AL410" s="29" t="str">
        <f t="shared" si="147"/>
        <v/>
      </c>
      <c r="AM410" s="29" t="str">
        <f t="shared" si="148"/>
        <v/>
      </c>
      <c r="AN410" s="112" t="str">
        <f t="shared" si="149"/>
        <v/>
      </c>
      <c r="AO410" s="28" t="str">
        <f t="shared" ca="1" si="136"/>
        <v/>
      </c>
      <c r="AP410" s="29" t="str">
        <f t="shared" si="137"/>
        <v/>
      </c>
      <c r="AQ410" s="29" t="str">
        <f t="shared" si="138"/>
        <v/>
      </c>
      <c r="AR410" s="29" t="str">
        <f t="shared" si="139"/>
        <v/>
      </c>
      <c r="AS410" s="30" t="str">
        <f t="shared" si="140"/>
        <v/>
      </c>
      <c r="AT410" s="6"/>
      <c r="AU410" s="20"/>
      <c r="AV410" s="20"/>
      <c r="AW410" s="44">
        <f t="shared" si="130"/>
        <v>12</v>
      </c>
      <c r="AX410" s="35" t="e">
        <f t="shared" si="131"/>
        <v>#N/A</v>
      </c>
      <c r="AY410" s="35" t="e" cm="1">
        <f t="array" ref="AY410">_xlfn.XMATCH(1,IF(IF((AU410=$DP$24:$EO$24)=TRUE,1,0)+IF((AV410=$DP$25:$EO$25)=TRUE,1,0)=2,1,0))</f>
        <v>#N/A</v>
      </c>
      <c r="AZ410" s="35" t="str" cm="1">
        <f t="array" aca="1" ref="AZ410:BD410" ca="1">AJ410:AN410</f>
        <v/>
      </c>
      <c r="BA410" s="35" t="str">
        <f ca="1"/>
        <v/>
      </c>
      <c r="BB410" s="35" t="str">
        <f ca="1"/>
        <v/>
      </c>
      <c r="BC410" s="35" t="str">
        <f ca="1"/>
        <v/>
      </c>
      <c r="BD410" s="35" t="str">
        <f ca="1"/>
        <v/>
      </c>
      <c r="BE410" s="35">
        <f t="shared" si="132"/>
        <v>0</v>
      </c>
      <c r="BF410" s="35" t="e" cm="1">
        <f t="array" ref="BF410">IF(AND(BE410=1,AX410&lt;&gt;1),VLOOKUP(E410,변환표준점수!$H$8:$O$60,_xlfn.XMATCH('표점 계산기'!$AU410,변환표준점수!$I$6:$O$6)+1,FALSE),IF(AND($E410=0,$DW$4=1),INDEX($CQ$7:$CQ$73,SUM(IF(AO410=$CY$7:$CY$59,ROW($A$1:$A$50),0))),IF(AND($E410&lt;&gt;0,$DW$4&lt;&gt;1),INDEX($CM$7:$CM$73,SUM(IF(AO410=$CU$7:$CU$59,ROW($A$1:$A$50),0))),AO410:AS410)))</f>
        <v>#N/A</v>
      </c>
      <c r="BG410" s="35"/>
      <c r="BH410" s="35"/>
      <c r="BI410" s="35"/>
      <c r="BJ410" s="35"/>
      <c r="BK410" s="35" t="e">
        <f>VLOOKUP(G410,변환표준점수!$X$8:$AM$16,_xlfn.XMATCH(AU410,변환표준점수!$Y$5:$AM$5)+IF(OR(AW410=6,AW410=7,AW410=10,AW410=11),IF(AX410=1,0,1),0)+1,FALSE)</f>
        <v>#N/A</v>
      </c>
      <c r="BL410" s="35" t="e">
        <f>VLOOKUP(H410,변환표준점수!$AO$8:$BE$16,_xlfn.XMATCH(AU410,변환표준점수!$AP$5:$BE$5)+IF(OR(AW410=3,AW410=6,AW410=8,AW410=9,AW410=10),IF(AX410=1,0,1),0)+1,FALSE)</f>
        <v>#N/A</v>
      </c>
      <c r="BM410" s="35" t="e">
        <f>IF(I410=0,VLOOKUP(K410,변환표준점수!$BU$8:$CF$62,'표점 계산기'!$AW410+1,FALSE),VLOOKUP(I410,변환표준점수!$BH$8:$BS$62,'표점 계산기'!$AW410+1,FALSE))</f>
        <v>#N/A</v>
      </c>
      <c r="BN410" s="35" t="e">
        <f>IF(J410=0,VLOOKUP(L410,변환표준점수!$BU$8:$CF$62,'표점 계산기'!$AW410+1,FALSE),VLOOKUP(J410,변환표준점수!$BH$8:$BS$62,'표점 계산기'!$AW410+1,FALSE))</f>
        <v>#N/A</v>
      </c>
      <c r="BO410" s="35" cm="1">
        <f t="array" ref="BO410">IF(M410=0,0,IF(OR(AW410=3,AW410=4),0,IF(AW410=1,INDEX($DI$7:$DI$15,SUM(IF(M410&lt;$DH$7:$DH$15=TRUE,1,0))+1),VLOOKUP(M410,변환표준점수!$BH$8:$BS$62,'표점 계산기'!AW410+1,FALSE))))</f>
        <v>0</v>
      </c>
      <c r="BP410" s="35" t="e" cm="1">
        <f t="array" ref="BP410">INDEX($DP$24:$EO$31,COLUMN(C405),$AY410)</f>
        <v>#N/A</v>
      </c>
      <c r="BQ410" s="35" t="e" cm="1">
        <f t="array" ref="BQ410">INDEX($DP$24:$EO$31,COLUMN(D405),$AY410)</f>
        <v>#N/A</v>
      </c>
      <c r="BR410" s="35" t="e" cm="1">
        <f t="array" ref="BR410">INDEX($DP$24:$EO$31,COLUMN(E405),$AY410)</f>
        <v>#N/A</v>
      </c>
      <c r="BS410" s="35" t="e" cm="1">
        <f t="array" ref="BS410">INDEX($DP$24:$EO$31,COLUMN(F405),$AY410)</f>
        <v>#N/A</v>
      </c>
      <c r="BT410" s="35" t="e" cm="1">
        <f t="array" ref="BT410">INDEX($DP$24:$EO$31,COLUMN(G405),$AY410)</f>
        <v>#N/A</v>
      </c>
      <c r="BU410" s="35" t="e" cm="1">
        <f t="array" ref="BU410">INDEX($DP$24:$EO$31,COLUMN(H405),$AY410)</f>
        <v>#N/A</v>
      </c>
      <c r="BV410" s="59" t="str" cm="1">
        <f t="array" aca="1" ref="BV410:BZ410" ca="1">IFERROR(ROUND(IF(IFERROR(BF410:BJ410/BF410:BJ410,0)=1,(IFERROR(AZ410:BD410*BP410,0)+IFERROR(BF410:BJ410*BQ410,0)+(SUM(BM410:BO410)-MIN(BM410:BO410))*BR410+BK410*BS410+BL410*BT410)*BU410+BK410*(1-BS410)+BL410*(1-BT410)+IF(AW410=1,BO410,0),""),2),"")</f>
        <v/>
      </c>
      <c r="BW410" s="48" t="str">
        <f ca="1"/>
        <v/>
      </c>
      <c r="BX410" s="48" t="str">
        <f ca="1"/>
        <v/>
      </c>
      <c r="BY410" s="48" t="str">
        <f ca="1"/>
        <v/>
      </c>
      <c r="BZ410" s="60" t="str">
        <f ca="1"/>
        <v/>
      </c>
      <c r="CA410" s="6"/>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6"/>
      <c r="DV410" s="6"/>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row>
    <row r="411" spans="1:162" x14ac:dyDescent="0.3">
      <c r="A411" s="5"/>
      <c r="B411" s="17" t="str">
        <f t="shared" si="134"/>
        <v/>
      </c>
      <c r="C411" s="23"/>
      <c r="D411" s="23"/>
      <c r="E411" s="23"/>
      <c r="F411" s="23"/>
      <c r="G411" s="23"/>
      <c r="H411" s="24"/>
      <c r="I411" s="24"/>
      <c r="J411" s="24"/>
      <c r="K411" s="24"/>
      <c r="L411" s="24"/>
      <c r="M411" s="24"/>
      <c r="N411" s="23"/>
      <c r="O411" s="24"/>
      <c r="P411" s="6"/>
      <c r="Q411" s="65">
        <f t="shared" si="135"/>
        <v>1</v>
      </c>
      <c r="R411" s="6" t="e">
        <f t="shared" si="141"/>
        <v>#N/A</v>
      </c>
      <c r="S411" s="6" t="e">
        <f t="shared" si="142"/>
        <v>#N/A</v>
      </c>
      <c r="T411" s="6" t="e">
        <f t="shared" si="143"/>
        <v>#N/A</v>
      </c>
      <c r="U411" s="6" t="e">
        <f t="shared" si="144"/>
        <v>#N/A</v>
      </c>
      <c r="V411" s="8" cm="1">
        <f t="array" ref="V411">IF(M411=0,0,IF(OR($DV$4=3,$DV$4=4),0,IF($DV$4=1,INDEX($DI$7:$DI$15,SUM(IF(M411&lt;$DH$7:$DH$15=TRUE,1,0))+1),VLOOKUP(M411,$DK$7:$DL$107,2,FALSE))))</f>
        <v>0</v>
      </c>
      <c r="W411" s="6" t="e">
        <f t="shared" si="133"/>
        <v>#N/A</v>
      </c>
      <c r="X411" s="65" cm="1">
        <f t="array" aca="1" ref="X411" ca="1">SUM(IF((IF(E411=0,INDIRECT(_xlfn.CONCAT($CQ$1,MATCH(F411,$CP$7:$CP$100,0)+6)):INDIRECT(_xlfn.CONCAT($CQ$1,MATCH(F411,$CP$7:$CP$100,0)+6+SUM(IF((F411=$CP$7:$CP$59)=TRUE,1,0))-1)),INDIRECT(_xlfn.CONCAT($CM$1,MATCH(E411,$CL$7:$CL$100,0)+6)):INDIRECT(_xlfn.CONCAT($CM$1,MATCH(E411,$CL$7:$CL$100,0)+6+SUM(IF((E411=$CL$7:$CL$59)=TRUE,1,0))-1)))*$S$3*$Q411)=0,0,1))</f>
        <v>2</v>
      </c>
      <c r="Y411" s="65" t="e" cm="1">
        <f t="array" aca="1" ref="Y411" ca="1">SUM(IF((TRANSPOSE(MMULT(MMULT(_xlfn.MUNIT(X411),IF(ROUND(MMULT(IF(E411=0,INDIRECT(_xlfn.CONCAT($CQ$1,MATCH(F411,$CP$7:$CP$100,0)+6)):INDIRECT(_xlfn.CONCAT($CQ$1,MATCH(F411,$CP$7:$CP$100,0)+6+SUM(IF((F411=$CP$7:$CP$59)=TRUE,1,0))-1)),INDIRECT(_xlfn.CONCAT($CM$1,MATCH(E411,$CL$7:$CL$100,0)+6)):INDIRECT(_xlfn.CONCAT($CM$1,MATCH(E411,$CL$7:$CL$100,0)+6+SUM(IF((E411=$CL$7:$CL$59)=TRUE,1,0))-1)))*$S$3*$Q411,1/TRANSPOSE(W411-INDIRECT(_xlfn.CONCAT($CI$1,MATCH(D411,$CH$7:$CH$100,0)+6)):INDIRECT(_xlfn.CONCAT($CI$1,MATCH(D411,$CH$7:$CH$100,0)+6+SUM(IF((D411=$CH$7:$CH$59)=TRUE,1,0))-1))*$R$3)),1)=1,1,0)),W411-INDIRECT(_xlfn.CONCAT($CI$1,MATCH(D411,$CH$7:$CH$100,0)+6)):INDIRECT(_xlfn.CONCAT($CI$1,MATCH(D411,$CH$7:$CH$100,0)+6+SUM(IF((D411=$CH$7:$CH$59)=TRUE,1,0))-1))*$R$3)))=0,0,1))</f>
        <v>#N/A</v>
      </c>
      <c r="Z411" s="65"/>
      <c r="AA411" s="65" t="str" cm="1">
        <f t="array" aca="1" ref="AA411" ca="1">IFERROR(ROUND(IF(_xlfn._xlws.SORT(TRANSPOSE(MMULT(MMULT(_xlfn.MUNIT(X411),IF(ROUND(MMULT(IF(E411=0,IF($DW$4=1,INDIRECT(_xlfn.CONCAT($CY$1,MATCH(F411,$CX$7:$CX$100,0)+6)):INDIRECT(_xlfn.CONCAT($CY$1,MATCH(F411,$CX$7:$CX$100,0)+6+SUM(IF((F411=$CX$7:$CX$59)=TRUE,1,0))-1)),INDIRECT(_xlfn.CONCAT($CQ$1,MATCH(F411,$CP$7:$CP$100,0)+6)):INDIRECT(_xlfn.CONCAT($CQ$1,MATCH(F411,$CP$7:$CP$100,0)+6+SUM(IF((F411=$CP$7:$CP$59)=TRUE,1,0))-1))),IF(OR($DW$4=2,$DW$4=3),INDIRECT(_xlfn.CONCAT($CU$1,MATCH(E411,$CT$7:$CT$100,0)+6)):INDIRECT(_xlfn.CONCAT($CU$1,MATCH(E411,$CT$7:$CT$100,0)+6+SUM(IF((E411=$CT$7:$CT$59)=TRUE,1,0))-1)),INDIRECT(_xlfn.CONCAT($CM$1,MATCH(E411,$CL$7:$CL$100,0)+6)):INDIRECT(_xlfn.CONCAT($CM$1,MATCH(E411,$CL$7:$CL$100,0)+6+SUM(IF((E411=$CL$7:$CL$59)=TRUE,1,0))-1))))*$S$3*IF(AND($DV$4=4,F411=0),1.1,1),1/TRANSPOSE(W411-INDIRECT(_xlfn.CONCAT($CI$1,MATCH(D411,$CH$7:$CH$100,0)+6)):INDIRECT(_xlfn.CONCAT($CI$1,MATCH(D411,$CH$7:$CH$100,0)+6+SUM(IF((D411=$CH$7:$CH$59)=TRUE,1,0))-1))*$R$3)),3)=1,1,0)),W411-INDIRECT(_xlfn.CONCAT($CI$1,MATCH(D411,$CH$7:$CH$100,0)+6)):INDIRECT(_xlfn.CONCAT($CI$1,MATCH(D411,$CH$7:$CH$100,0)+6+SUM(IF((D411=$CH$7:$CH$59)=TRUE,1,0))-1))*$R$3))/($S$3*$Q411),1,-1,TRUE)=0,"",_xlfn._xlws.SORT(TRANSPOSE(MMULT(MMULT(_xlfn.MUNIT(X411),IF(ROUND(MMULT(IF(E411=0,IF($DW$4=1,INDIRECT(_xlfn.CONCAT($CY$1,MATCH(F411,$CX$7:$CX$100,0)+6)):INDIRECT(_xlfn.CONCAT($CY$1,MATCH(F411,$CX$7:$CX$100,0)+6+SUM(IF((F411=$CX$7:$CX$59)=TRUE,1,0))-1)),INDIRECT(_xlfn.CONCAT($CQ$1,MATCH(F411,$CP$7:$CP$100,0)+6)):INDIRECT(_xlfn.CONCAT($CQ$1,MATCH(F411,$CP$7:$CP$100,0)+6+SUM(IF((F411=$CP$7:$CP$59)=TRUE,1,0))-1))),IF(OR($DW$4=2,$DW$4=3),INDIRECT(_xlfn.CONCAT($CU$1,MATCH(E411,$CT$7:$CT$100,0)+6)):INDIRECT(_xlfn.CONCAT($CU$1,MATCH(E411,$CT$7:$CT$100,0)+6+SUM(IF((E411=$CT$7:$CT$59)=TRUE,1,0))-1)),INDIRECT(_xlfn.CONCAT($CM$1,MATCH(E411,$CL$7:$CL$100,0)+6)):INDIRECT(_xlfn.CONCAT($CM$1,MATCH(E411,$CL$7:$CL$100,0)+6+SUM(IF((E411=$CL$7:$CL$59)=TRUE,1,0))-1))))*$S$3*IF(AND($DV$4=4,F411=0),1.1,1),1/TRANSPOSE(W411-INDIRECT(_xlfn.CONCAT($CI$1,MATCH(D411,$CH$7:$CH$100,0)+6)):INDIRECT(_xlfn.CONCAT($CI$1,MATCH(D411,$CH$7:$CH$100,0)+6+SUM(IF((D411=$CH$7:$CH$59)=TRUE,1,0))-1))*$R$3)),3)=1,1,0)),W411-INDIRECT(_xlfn.CONCAT($CI$1,MATCH(D411,$CH$7:$CH$100,0)+6)):INDIRECT(_xlfn.CONCAT($CI$1,MATCH(D411,$CH$7:$CH$100,0)+6+SUM(IF((D411=$CH$7:$CH$59)=TRUE,1,0))-1))*$R$3))/($S$3*$Q411),1,-1,TRUE)),1),"")</f>
        <v/>
      </c>
      <c r="AB411" s="65"/>
      <c r="AC411" s="65"/>
      <c r="AD411" s="65"/>
      <c r="AE411" s="65"/>
      <c r="AF411" s="65"/>
      <c r="AG411" s="65"/>
      <c r="AH411" s="65"/>
      <c r="AI411" s="6"/>
      <c r="AJ411" s="28" t="str">
        <f t="shared" ca="1" si="145"/>
        <v/>
      </c>
      <c r="AK411" s="29" t="str">
        <f t="shared" si="146"/>
        <v/>
      </c>
      <c r="AL411" s="29" t="str">
        <f t="shared" si="147"/>
        <v/>
      </c>
      <c r="AM411" s="29" t="str">
        <f t="shared" si="148"/>
        <v/>
      </c>
      <c r="AN411" s="112" t="str">
        <f t="shared" si="149"/>
        <v/>
      </c>
      <c r="AO411" s="28" t="str">
        <f t="shared" ca="1" si="136"/>
        <v/>
      </c>
      <c r="AP411" s="29" t="str">
        <f t="shared" si="137"/>
        <v/>
      </c>
      <c r="AQ411" s="29" t="str">
        <f t="shared" si="138"/>
        <v/>
      </c>
      <c r="AR411" s="29" t="str">
        <f t="shared" si="139"/>
        <v/>
      </c>
      <c r="AS411" s="30" t="str">
        <f t="shared" si="140"/>
        <v/>
      </c>
      <c r="AT411" s="6"/>
      <c r="AU411" s="20"/>
      <c r="AV411" s="20"/>
      <c r="AW411" s="44">
        <f t="shared" ref="AW411:AW474" si="150">IFERROR(VLOOKUP(AU411,$DU$5:$DV$15,2,FALSE),12)</f>
        <v>12</v>
      </c>
      <c r="AX411" s="35" t="e">
        <f t="shared" ref="AX411:AX474" si="151">VLOOKUP(AV411,$DX$11:$DY$19,2,FALSE)</f>
        <v>#N/A</v>
      </c>
      <c r="AY411" s="35" t="e" cm="1">
        <f t="array" ref="AY411">_xlfn.XMATCH(1,IF(IF((AU411=$DP$24:$EO$24)=TRUE,1,0)+IF((AV411=$DP$25:$EO$25)=TRUE,1,0)=2,1,0))</f>
        <v>#N/A</v>
      </c>
      <c r="AZ411" s="35" t="str" cm="1">
        <f t="array" aca="1" ref="AZ411:BD411" ca="1">AJ411:AN411</f>
        <v/>
      </c>
      <c r="BA411" s="35" t="str">
        <f ca="1"/>
        <v/>
      </c>
      <c r="BB411" s="35" t="str">
        <f ca="1"/>
        <v/>
      </c>
      <c r="BC411" s="35" t="str">
        <f ca="1"/>
        <v/>
      </c>
      <c r="BD411" s="35" t="str">
        <f ca="1"/>
        <v/>
      </c>
      <c r="BE411" s="35">
        <f t="shared" ref="BE411:BE474" si="152">IF(E411=0,0,1)</f>
        <v>0</v>
      </c>
      <c r="BF411" s="35" t="e" cm="1">
        <f t="array" ref="BF411">IF(AND(BE411=1,AX411&lt;&gt;1),VLOOKUP(E411,변환표준점수!$H$8:$O$60,_xlfn.XMATCH('표점 계산기'!$AU411,변환표준점수!$I$6:$O$6)+1,FALSE),IF(AND($E411=0,$DW$4=1),INDEX($CQ$7:$CQ$73,SUM(IF(AO411=$CY$7:$CY$59,ROW($A$1:$A$50),0))),IF(AND($E411&lt;&gt;0,$DW$4&lt;&gt;1),INDEX($CM$7:$CM$73,SUM(IF(AO411=$CU$7:$CU$59,ROW($A$1:$A$50),0))),AO411:AS411)))</f>
        <v>#N/A</v>
      </c>
      <c r="BG411" s="35"/>
      <c r="BH411" s="35"/>
      <c r="BI411" s="35"/>
      <c r="BJ411" s="35"/>
      <c r="BK411" s="35" t="e">
        <f>VLOOKUP(G411,변환표준점수!$X$8:$AM$16,_xlfn.XMATCH(AU411,변환표준점수!$Y$5:$AM$5)+IF(OR(AW411=6,AW411=7,AW411=10,AW411=11),IF(AX411=1,0,1),0)+1,FALSE)</f>
        <v>#N/A</v>
      </c>
      <c r="BL411" s="35" t="e">
        <f>VLOOKUP(H411,변환표준점수!$AO$8:$BE$16,_xlfn.XMATCH(AU411,변환표준점수!$AP$5:$BE$5)+IF(OR(AW411=3,AW411=6,AW411=8,AW411=9,AW411=10),IF(AX411=1,0,1),0)+1,FALSE)</f>
        <v>#N/A</v>
      </c>
      <c r="BM411" s="35" t="e">
        <f>IF(I411=0,VLOOKUP(K411,변환표준점수!$BU$8:$CF$62,'표점 계산기'!$AW411+1,FALSE),VLOOKUP(I411,변환표준점수!$BH$8:$BS$62,'표점 계산기'!$AW411+1,FALSE))</f>
        <v>#N/A</v>
      </c>
      <c r="BN411" s="35" t="e">
        <f>IF(J411=0,VLOOKUP(L411,변환표준점수!$BU$8:$CF$62,'표점 계산기'!$AW411+1,FALSE),VLOOKUP(J411,변환표준점수!$BH$8:$BS$62,'표점 계산기'!$AW411+1,FALSE))</f>
        <v>#N/A</v>
      </c>
      <c r="BO411" s="35" cm="1">
        <f t="array" ref="BO411">IF(M411=0,0,IF(OR(AW411=3,AW411=4),0,IF(AW411=1,INDEX($DI$7:$DI$15,SUM(IF(M411&lt;$DH$7:$DH$15=TRUE,1,0))+1),VLOOKUP(M411,변환표준점수!$BH$8:$BS$62,'표점 계산기'!AW411+1,FALSE))))</f>
        <v>0</v>
      </c>
      <c r="BP411" s="35" t="e" cm="1">
        <f t="array" ref="BP411">INDEX($DP$24:$EO$31,COLUMN(C406),$AY411)</f>
        <v>#N/A</v>
      </c>
      <c r="BQ411" s="35" t="e" cm="1">
        <f t="array" ref="BQ411">INDEX($DP$24:$EO$31,COLUMN(D406),$AY411)</f>
        <v>#N/A</v>
      </c>
      <c r="BR411" s="35" t="e" cm="1">
        <f t="array" ref="BR411">INDEX($DP$24:$EO$31,COLUMN(E406),$AY411)</f>
        <v>#N/A</v>
      </c>
      <c r="BS411" s="35" t="e" cm="1">
        <f t="array" ref="BS411">INDEX($DP$24:$EO$31,COLUMN(F406),$AY411)</f>
        <v>#N/A</v>
      </c>
      <c r="BT411" s="35" t="e" cm="1">
        <f t="array" ref="BT411">INDEX($DP$24:$EO$31,COLUMN(G406),$AY411)</f>
        <v>#N/A</v>
      </c>
      <c r="BU411" s="35" t="e" cm="1">
        <f t="array" ref="BU411">INDEX($DP$24:$EO$31,COLUMN(H406),$AY411)</f>
        <v>#N/A</v>
      </c>
      <c r="BV411" s="59" t="str" cm="1">
        <f t="array" aca="1" ref="BV411:BZ411" ca="1">IFERROR(ROUND(IF(IFERROR(BF411:BJ411/BF411:BJ411,0)=1,(IFERROR(AZ411:BD411*BP411,0)+IFERROR(BF411:BJ411*BQ411,0)+(SUM(BM411:BO411)-MIN(BM411:BO411))*BR411+BK411*BS411+BL411*BT411)*BU411+BK411*(1-BS411)+BL411*(1-BT411)+IF(AW411=1,BO411,0),""),2),"")</f>
        <v/>
      </c>
      <c r="BW411" s="48" t="str">
        <f ca="1"/>
        <v/>
      </c>
      <c r="BX411" s="48" t="str">
        <f ca="1"/>
        <v/>
      </c>
      <c r="BY411" s="48" t="str">
        <f ca="1"/>
        <v/>
      </c>
      <c r="BZ411" s="60" t="str">
        <f ca="1"/>
        <v/>
      </c>
      <c r="CA411" s="6"/>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6"/>
      <c r="DV411" s="6"/>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row>
    <row r="412" spans="1:162" x14ac:dyDescent="0.3">
      <c r="A412" s="5"/>
      <c r="B412" s="17" t="str">
        <f t="shared" si="134"/>
        <v/>
      </c>
      <c r="C412" s="23"/>
      <c r="D412" s="23"/>
      <c r="E412" s="23"/>
      <c r="F412" s="23"/>
      <c r="G412" s="23"/>
      <c r="H412" s="24"/>
      <c r="I412" s="24"/>
      <c r="J412" s="24"/>
      <c r="K412" s="24"/>
      <c r="L412" s="24"/>
      <c r="M412" s="24"/>
      <c r="N412" s="23"/>
      <c r="O412" s="24"/>
      <c r="P412" s="6"/>
      <c r="Q412" s="65">
        <f t="shared" si="135"/>
        <v>1</v>
      </c>
      <c r="R412" s="6" t="e">
        <f t="shared" si="141"/>
        <v>#N/A</v>
      </c>
      <c r="S412" s="6" t="e">
        <f t="shared" si="142"/>
        <v>#N/A</v>
      </c>
      <c r="T412" s="6" t="e">
        <f t="shared" si="143"/>
        <v>#N/A</v>
      </c>
      <c r="U412" s="6" t="e">
        <f t="shared" si="144"/>
        <v>#N/A</v>
      </c>
      <c r="V412" s="8" cm="1">
        <f t="array" ref="V412">IF(M412=0,0,IF(OR($DV$4=3,$DV$4=4),0,IF($DV$4=1,INDEX($DI$7:$DI$15,SUM(IF(M412&lt;$DH$7:$DH$15=TRUE,1,0))+1),VLOOKUP(M412,$DK$7:$DL$107,2,FALSE))))</f>
        <v>0</v>
      </c>
      <c r="W412" s="6" t="e">
        <f t="shared" si="133"/>
        <v>#N/A</v>
      </c>
      <c r="X412" s="65" cm="1">
        <f t="array" aca="1" ref="X412" ca="1">SUM(IF((IF(E412=0,INDIRECT(_xlfn.CONCAT($CQ$1,MATCH(F412,$CP$7:$CP$100,0)+6)):INDIRECT(_xlfn.CONCAT($CQ$1,MATCH(F412,$CP$7:$CP$100,0)+6+SUM(IF((F412=$CP$7:$CP$59)=TRUE,1,0))-1)),INDIRECT(_xlfn.CONCAT($CM$1,MATCH(E412,$CL$7:$CL$100,0)+6)):INDIRECT(_xlfn.CONCAT($CM$1,MATCH(E412,$CL$7:$CL$100,0)+6+SUM(IF((E412=$CL$7:$CL$59)=TRUE,1,0))-1)))*$S$3*$Q412)=0,0,1))</f>
        <v>2</v>
      </c>
      <c r="Y412" s="65" t="e" cm="1">
        <f t="array" aca="1" ref="Y412" ca="1">SUM(IF((TRANSPOSE(MMULT(MMULT(_xlfn.MUNIT(X412),IF(ROUND(MMULT(IF(E412=0,INDIRECT(_xlfn.CONCAT($CQ$1,MATCH(F412,$CP$7:$CP$100,0)+6)):INDIRECT(_xlfn.CONCAT($CQ$1,MATCH(F412,$CP$7:$CP$100,0)+6+SUM(IF((F412=$CP$7:$CP$59)=TRUE,1,0))-1)),INDIRECT(_xlfn.CONCAT($CM$1,MATCH(E412,$CL$7:$CL$100,0)+6)):INDIRECT(_xlfn.CONCAT($CM$1,MATCH(E412,$CL$7:$CL$100,0)+6+SUM(IF((E412=$CL$7:$CL$59)=TRUE,1,0))-1)))*$S$3*$Q412,1/TRANSPOSE(W412-INDIRECT(_xlfn.CONCAT($CI$1,MATCH(D412,$CH$7:$CH$100,0)+6)):INDIRECT(_xlfn.CONCAT($CI$1,MATCH(D412,$CH$7:$CH$100,0)+6+SUM(IF((D412=$CH$7:$CH$59)=TRUE,1,0))-1))*$R$3)),1)=1,1,0)),W412-INDIRECT(_xlfn.CONCAT($CI$1,MATCH(D412,$CH$7:$CH$100,0)+6)):INDIRECT(_xlfn.CONCAT($CI$1,MATCH(D412,$CH$7:$CH$100,0)+6+SUM(IF((D412=$CH$7:$CH$59)=TRUE,1,0))-1))*$R$3)))=0,0,1))</f>
        <v>#N/A</v>
      </c>
      <c r="Z412" s="65"/>
      <c r="AA412" s="65" t="str" cm="1">
        <f t="array" aca="1" ref="AA412" ca="1">IFERROR(ROUND(IF(_xlfn._xlws.SORT(TRANSPOSE(MMULT(MMULT(_xlfn.MUNIT(X412),IF(ROUND(MMULT(IF(E412=0,IF($DW$4=1,INDIRECT(_xlfn.CONCAT($CY$1,MATCH(F412,$CX$7:$CX$100,0)+6)):INDIRECT(_xlfn.CONCAT($CY$1,MATCH(F412,$CX$7:$CX$100,0)+6+SUM(IF((F412=$CX$7:$CX$59)=TRUE,1,0))-1)),INDIRECT(_xlfn.CONCAT($CQ$1,MATCH(F412,$CP$7:$CP$100,0)+6)):INDIRECT(_xlfn.CONCAT($CQ$1,MATCH(F412,$CP$7:$CP$100,0)+6+SUM(IF((F412=$CP$7:$CP$59)=TRUE,1,0))-1))),IF(OR($DW$4=2,$DW$4=3),INDIRECT(_xlfn.CONCAT($CU$1,MATCH(E412,$CT$7:$CT$100,0)+6)):INDIRECT(_xlfn.CONCAT($CU$1,MATCH(E412,$CT$7:$CT$100,0)+6+SUM(IF((E412=$CT$7:$CT$59)=TRUE,1,0))-1)),INDIRECT(_xlfn.CONCAT($CM$1,MATCH(E412,$CL$7:$CL$100,0)+6)):INDIRECT(_xlfn.CONCAT($CM$1,MATCH(E412,$CL$7:$CL$100,0)+6+SUM(IF((E412=$CL$7:$CL$59)=TRUE,1,0))-1))))*$S$3*IF(AND($DV$4=4,F412=0),1.1,1),1/TRANSPOSE(W412-INDIRECT(_xlfn.CONCAT($CI$1,MATCH(D412,$CH$7:$CH$100,0)+6)):INDIRECT(_xlfn.CONCAT($CI$1,MATCH(D412,$CH$7:$CH$100,0)+6+SUM(IF((D412=$CH$7:$CH$59)=TRUE,1,0))-1))*$R$3)),3)=1,1,0)),W412-INDIRECT(_xlfn.CONCAT($CI$1,MATCH(D412,$CH$7:$CH$100,0)+6)):INDIRECT(_xlfn.CONCAT($CI$1,MATCH(D412,$CH$7:$CH$100,0)+6+SUM(IF((D412=$CH$7:$CH$59)=TRUE,1,0))-1))*$R$3))/($S$3*$Q412),1,-1,TRUE)=0,"",_xlfn._xlws.SORT(TRANSPOSE(MMULT(MMULT(_xlfn.MUNIT(X412),IF(ROUND(MMULT(IF(E412=0,IF($DW$4=1,INDIRECT(_xlfn.CONCAT($CY$1,MATCH(F412,$CX$7:$CX$100,0)+6)):INDIRECT(_xlfn.CONCAT($CY$1,MATCH(F412,$CX$7:$CX$100,0)+6+SUM(IF((F412=$CX$7:$CX$59)=TRUE,1,0))-1)),INDIRECT(_xlfn.CONCAT($CQ$1,MATCH(F412,$CP$7:$CP$100,0)+6)):INDIRECT(_xlfn.CONCAT($CQ$1,MATCH(F412,$CP$7:$CP$100,0)+6+SUM(IF((F412=$CP$7:$CP$59)=TRUE,1,0))-1))),IF(OR($DW$4=2,$DW$4=3),INDIRECT(_xlfn.CONCAT($CU$1,MATCH(E412,$CT$7:$CT$100,0)+6)):INDIRECT(_xlfn.CONCAT($CU$1,MATCH(E412,$CT$7:$CT$100,0)+6+SUM(IF((E412=$CT$7:$CT$59)=TRUE,1,0))-1)),INDIRECT(_xlfn.CONCAT($CM$1,MATCH(E412,$CL$7:$CL$100,0)+6)):INDIRECT(_xlfn.CONCAT($CM$1,MATCH(E412,$CL$7:$CL$100,0)+6+SUM(IF((E412=$CL$7:$CL$59)=TRUE,1,0))-1))))*$S$3*IF(AND($DV$4=4,F412=0),1.1,1),1/TRANSPOSE(W412-INDIRECT(_xlfn.CONCAT($CI$1,MATCH(D412,$CH$7:$CH$100,0)+6)):INDIRECT(_xlfn.CONCAT($CI$1,MATCH(D412,$CH$7:$CH$100,0)+6+SUM(IF((D412=$CH$7:$CH$59)=TRUE,1,0))-1))*$R$3)),3)=1,1,0)),W412-INDIRECT(_xlfn.CONCAT($CI$1,MATCH(D412,$CH$7:$CH$100,0)+6)):INDIRECT(_xlfn.CONCAT($CI$1,MATCH(D412,$CH$7:$CH$100,0)+6+SUM(IF((D412=$CH$7:$CH$59)=TRUE,1,0))-1))*$R$3))/($S$3*$Q412),1,-1,TRUE)),1),"")</f>
        <v/>
      </c>
      <c r="AB412" s="65"/>
      <c r="AC412" s="65"/>
      <c r="AD412" s="65"/>
      <c r="AE412" s="65"/>
      <c r="AF412" s="65"/>
      <c r="AG412" s="65"/>
      <c r="AH412" s="65"/>
      <c r="AI412" s="6"/>
      <c r="AJ412" s="28" t="str">
        <f t="shared" ca="1" si="145"/>
        <v/>
      </c>
      <c r="AK412" s="29" t="str">
        <f t="shared" si="146"/>
        <v/>
      </c>
      <c r="AL412" s="29" t="str">
        <f t="shared" si="147"/>
        <v/>
      </c>
      <c r="AM412" s="29" t="str">
        <f t="shared" si="148"/>
        <v/>
      </c>
      <c r="AN412" s="112" t="str">
        <f t="shared" si="149"/>
        <v/>
      </c>
      <c r="AO412" s="28" t="str">
        <f t="shared" ca="1" si="136"/>
        <v/>
      </c>
      <c r="AP412" s="29" t="str">
        <f t="shared" si="137"/>
        <v/>
      </c>
      <c r="AQ412" s="29" t="str">
        <f t="shared" si="138"/>
        <v/>
      </c>
      <c r="AR412" s="29" t="str">
        <f t="shared" si="139"/>
        <v/>
      </c>
      <c r="AS412" s="30" t="str">
        <f t="shared" si="140"/>
        <v/>
      </c>
      <c r="AT412" s="6"/>
      <c r="AU412" s="20"/>
      <c r="AV412" s="20"/>
      <c r="AW412" s="44">
        <f t="shared" si="150"/>
        <v>12</v>
      </c>
      <c r="AX412" s="35" t="e">
        <f t="shared" si="151"/>
        <v>#N/A</v>
      </c>
      <c r="AY412" s="35" t="e" cm="1">
        <f t="array" ref="AY412">_xlfn.XMATCH(1,IF(IF((AU412=$DP$24:$EO$24)=TRUE,1,0)+IF((AV412=$DP$25:$EO$25)=TRUE,1,0)=2,1,0))</f>
        <v>#N/A</v>
      </c>
      <c r="AZ412" s="35" t="str" cm="1">
        <f t="array" aca="1" ref="AZ412:BD412" ca="1">AJ412:AN412</f>
        <v/>
      </c>
      <c r="BA412" s="35" t="str">
        <f ca="1"/>
        <v/>
      </c>
      <c r="BB412" s="35" t="str">
        <f ca="1"/>
        <v/>
      </c>
      <c r="BC412" s="35" t="str">
        <f ca="1"/>
        <v/>
      </c>
      <c r="BD412" s="35" t="str">
        <f ca="1"/>
        <v/>
      </c>
      <c r="BE412" s="35">
        <f t="shared" si="152"/>
        <v>0</v>
      </c>
      <c r="BF412" s="35" t="e" cm="1">
        <f t="array" ref="BF412">IF(AND(BE412=1,AX412&lt;&gt;1),VLOOKUP(E412,변환표준점수!$H$8:$O$60,_xlfn.XMATCH('표점 계산기'!$AU412,변환표준점수!$I$6:$O$6)+1,FALSE),IF(AND($E412=0,$DW$4=1),INDEX($CQ$7:$CQ$73,SUM(IF(AO412=$CY$7:$CY$59,ROW($A$1:$A$50),0))),IF(AND($E412&lt;&gt;0,$DW$4&lt;&gt;1),INDEX($CM$7:$CM$73,SUM(IF(AO412=$CU$7:$CU$59,ROW($A$1:$A$50),0))),AO412:AS412)))</f>
        <v>#N/A</v>
      </c>
      <c r="BG412" s="35"/>
      <c r="BH412" s="35"/>
      <c r="BI412" s="35"/>
      <c r="BJ412" s="35"/>
      <c r="BK412" s="35" t="e">
        <f>VLOOKUP(G412,변환표준점수!$X$8:$AM$16,_xlfn.XMATCH(AU412,변환표준점수!$Y$5:$AM$5)+IF(OR(AW412=6,AW412=7,AW412=10,AW412=11),IF(AX412=1,0,1),0)+1,FALSE)</f>
        <v>#N/A</v>
      </c>
      <c r="BL412" s="35" t="e">
        <f>VLOOKUP(H412,변환표준점수!$AO$8:$BE$16,_xlfn.XMATCH(AU412,변환표준점수!$AP$5:$BE$5)+IF(OR(AW412=3,AW412=6,AW412=8,AW412=9,AW412=10),IF(AX412=1,0,1),0)+1,FALSE)</f>
        <v>#N/A</v>
      </c>
      <c r="BM412" s="35" t="e">
        <f>IF(I412=0,VLOOKUP(K412,변환표준점수!$BU$8:$CF$62,'표점 계산기'!$AW412+1,FALSE),VLOOKUP(I412,변환표준점수!$BH$8:$BS$62,'표점 계산기'!$AW412+1,FALSE))</f>
        <v>#N/A</v>
      </c>
      <c r="BN412" s="35" t="e">
        <f>IF(J412=0,VLOOKUP(L412,변환표준점수!$BU$8:$CF$62,'표점 계산기'!$AW412+1,FALSE),VLOOKUP(J412,변환표준점수!$BH$8:$BS$62,'표점 계산기'!$AW412+1,FALSE))</f>
        <v>#N/A</v>
      </c>
      <c r="BO412" s="35" cm="1">
        <f t="array" ref="BO412">IF(M412=0,0,IF(OR(AW412=3,AW412=4),0,IF(AW412=1,INDEX($DI$7:$DI$15,SUM(IF(M412&lt;$DH$7:$DH$15=TRUE,1,0))+1),VLOOKUP(M412,변환표준점수!$BH$8:$BS$62,'표점 계산기'!AW412+1,FALSE))))</f>
        <v>0</v>
      </c>
      <c r="BP412" s="35" t="e" cm="1">
        <f t="array" ref="BP412">INDEX($DP$24:$EO$31,COLUMN(C407),$AY412)</f>
        <v>#N/A</v>
      </c>
      <c r="BQ412" s="35" t="e" cm="1">
        <f t="array" ref="BQ412">INDEX($DP$24:$EO$31,COLUMN(D407),$AY412)</f>
        <v>#N/A</v>
      </c>
      <c r="BR412" s="35" t="e" cm="1">
        <f t="array" ref="BR412">INDEX($DP$24:$EO$31,COLUMN(E407),$AY412)</f>
        <v>#N/A</v>
      </c>
      <c r="BS412" s="35" t="e" cm="1">
        <f t="array" ref="BS412">INDEX($DP$24:$EO$31,COLUMN(F407),$AY412)</f>
        <v>#N/A</v>
      </c>
      <c r="BT412" s="35" t="e" cm="1">
        <f t="array" ref="BT412">INDEX($DP$24:$EO$31,COLUMN(G407),$AY412)</f>
        <v>#N/A</v>
      </c>
      <c r="BU412" s="35" t="e" cm="1">
        <f t="array" ref="BU412">INDEX($DP$24:$EO$31,COLUMN(H407),$AY412)</f>
        <v>#N/A</v>
      </c>
      <c r="BV412" s="59" t="str" cm="1">
        <f t="array" aca="1" ref="BV412:BZ412" ca="1">IFERROR(ROUND(IF(IFERROR(BF412:BJ412/BF412:BJ412,0)=1,(IFERROR(AZ412:BD412*BP412,0)+IFERROR(BF412:BJ412*BQ412,0)+(SUM(BM412:BO412)-MIN(BM412:BO412))*BR412+BK412*BS412+BL412*BT412)*BU412+BK412*(1-BS412)+BL412*(1-BT412)+IF(AW412=1,BO412,0),""),2),"")</f>
        <v/>
      </c>
      <c r="BW412" s="48" t="str">
        <f ca="1"/>
        <v/>
      </c>
      <c r="BX412" s="48" t="str">
        <f ca="1"/>
        <v/>
      </c>
      <c r="BY412" s="48" t="str">
        <f ca="1"/>
        <v/>
      </c>
      <c r="BZ412" s="60" t="str">
        <f ca="1"/>
        <v/>
      </c>
      <c r="CA412" s="6"/>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6"/>
      <c r="DV412" s="6"/>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row>
    <row r="413" spans="1:162" x14ac:dyDescent="0.3">
      <c r="A413" s="5"/>
      <c r="B413" s="17" t="str">
        <f t="shared" si="134"/>
        <v/>
      </c>
      <c r="C413" s="23"/>
      <c r="D413" s="23"/>
      <c r="E413" s="23"/>
      <c r="F413" s="23"/>
      <c r="G413" s="23"/>
      <c r="H413" s="24"/>
      <c r="I413" s="24"/>
      <c r="J413" s="24"/>
      <c r="K413" s="24"/>
      <c r="L413" s="24"/>
      <c r="M413" s="24"/>
      <c r="N413" s="23"/>
      <c r="O413" s="24"/>
      <c r="P413" s="6"/>
      <c r="Q413" s="65">
        <f t="shared" si="135"/>
        <v>1</v>
      </c>
      <c r="R413" s="6" t="e">
        <f t="shared" si="141"/>
        <v>#N/A</v>
      </c>
      <c r="S413" s="6" t="e">
        <f t="shared" si="142"/>
        <v>#N/A</v>
      </c>
      <c r="T413" s="6" t="e">
        <f t="shared" si="143"/>
        <v>#N/A</v>
      </c>
      <c r="U413" s="6" t="e">
        <f t="shared" si="144"/>
        <v>#N/A</v>
      </c>
      <c r="V413" s="8" cm="1">
        <f t="array" ref="V413">IF(M413=0,0,IF(OR($DV$4=3,$DV$4=4),0,IF($DV$4=1,INDEX($DI$7:$DI$15,SUM(IF(M413&lt;$DH$7:$DH$15=TRUE,1,0))+1),VLOOKUP(M413,$DK$7:$DL$107,2,FALSE))))</f>
        <v>0</v>
      </c>
      <c r="W413" s="6" t="e">
        <f t="shared" si="133"/>
        <v>#N/A</v>
      </c>
      <c r="X413" s="65" cm="1">
        <f t="array" aca="1" ref="X413" ca="1">SUM(IF((IF(E413=0,INDIRECT(_xlfn.CONCAT($CQ$1,MATCH(F413,$CP$7:$CP$100,0)+6)):INDIRECT(_xlfn.CONCAT($CQ$1,MATCH(F413,$CP$7:$CP$100,0)+6+SUM(IF((F413=$CP$7:$CP$59)=TRUE,1,0))-1)),INDIRECT(_xlfn.CONCAT($CM$1,MATCH(E413,$CL$7:$CL$100,0)+6)):INDIRECT(_xlfn.CONCAT($CM$1,MATCH(E413,$CL$7:$CL$100,0)+6+SUM(IF((E413=$CL$7:$CL$59)=TRUE,1,0))-1)))*$S$3*$Q413)=0,0,1))</f>
        <v>2</v>
      </c>
      <c r="Y413" s="65" t="e" cm="1">
        <f t="array" aca="1" ref="Y413" ca="1">SUM(IF((TRANSPOSE(MMULT(MMULT(_xlfn.MUNIT(X413),IF(ROUND(MMULT(IF(E413=0,INDIRECT(_xlfn.CONCAT($CQ$1,MATCH(F413,$CP$7:$CP$100,0)+6)):INDIRECT(_xlfn.CONCAT($CQ$1,MATCH(F413,$CP$7:$CP$100,0)+6+SUM(IF((F413=$CP$7:$CP$59)=TRUE,1,0))-1)),INDIRECT(_xlfn.CONCAT($CM$1,MATCH(E413,$CL$7:$CL$100,0)+6)):INDIRECT(_xlfn.CONCAT($CM$1,MATCH(E413,$CL$7:$CL$100,0)+6+SUM(IF((E413=$CL$7:$CL$59)=TRUE,1,0))-1)))*$S$3*$Q413,1/TRANSPOSE(W413-INDIRECT(_xlfn.CONCAT($CI$1,MATCH(D413,$CH$7:$CH$100,0)+6)):INDIRECT(_xlfn.CONCAT($CI$1,MATCH(D413,$CH$7:$CH$100,0)+6+SUM(IF((D413=$CH$7:$CH$59)=TRUE,1,0))-1))*$R$3)),1)=1,1,0)),W413-INDIRECT(_xlfn.CONCAT($CI$1,MATCH(D413,$CH$7:$CH$100,0)+6)):INDIRECT(_xlfn.CONCAT($CI$1,MATCH(D413,$CH$7:$CH$100,0)+6+SUM(IF((D413=$CH$7:$CH$59)=TRUE,1,0))-1))*$R$3)))=0,0,1))</f>
        <v>#N/A</v>
      </c>
      <c r="Z413" s="65"/>
      <c r="AA413" s="65" t="str" cm="1">
        <f t="array" aca="1" ref="AA413" ca="1">IFERROR(ROUND(IF(_xlfn._xlws.SORT(TRANSPOSE(MMULT(MMULT(_xlfn.MUNIT(X413),IF(ROUND(MMULT(IF(E413=0,IF($DW$4=1,INDIRECT(_xlfn.CONCAT($CY$1,MATCH(F413,$CX$7:$CX$100,0)+6)):INDIRECT(_xlfn.CONCAT($CY$1,MATCH(F413,$CX$7:$CX$100,0)+6+SUM(IF((F413=$CX$7:$CX$59)=TRUE,1,0))-1)),INDIRECT(_xlfn.CONCAT($CQ$1,MATCH(F413,$CP$7:$CP$100,0)+6)):INDIRECT(_xlfn.CONCAT($CQ$1,MATCH(F413,$CP$7:$CP$100,0)+6+SUM(IF((F413=$CP$7:$CP$59)=TRUE,1,0))-1))),IF(OR($DW$4=2,$DW$4=3),INDIRECT(_xlfn.CONCAT($CU$1,MATCH(E413,$CT$7:$CT$100,0)+6)):INDIRECT(_xlfn.CONCAT($CU$1,MATCH(E413,$CT$7:$CT$100,0)+6+SUM(IF((E413=$CT$7:$CT$59)=TRUE,1,0))-1)),INDIRECT(_xlfn.CONCAT($CM$1,MATCH(E413,$CL$7:$CL$100,0)+6)):INDIRECT(_xlfn.CONCAT($CM$1,MATCH(E413,$CL$7:$CL$100,0)+6+SUM(IF((E413=$CL$7:$CL$59)=TRUE,1,0))-1))))*$S$3*IF(AND($DV$4=4,F413=0),1.1,1),1/TRANSPOSE(W413-INDIRECT(_xlfn.CONCAT($CI$1,MATCH(D413,$CH$7:$CH$100,0)+6)):INDIRECT(_xlfn.CONCAT($CI$1,MATCH(D413,$CH$7:$CH$100,0)+6+SUM(IF((D413=$CH$7:$CH$59)=TRUE,1,0))-1))*$R$3)),3)=1,1,0)),W413-INDIRECT(_xlfn.CONCAT($CI$1,MATCH(D413,$CH$7:$CH$100,0)+6)):INDIRECT(_xlfn.CONCAT($CI$1,MATCH(D413,$CH$7:$CH$100,0)+6+SUM(IF((D413=$CH$7:$CH$59)=TRUE,1,0))-1))*$R$3))/($S$3*$Q413),1,-1,TRUE)=0,"",_xlfn._xlws.SORT(TRANSPOSE(MMULT(MMULT(_xlfn.MUNIT(X413),IF(ROUND(MMULT(IF(E413=0,IF($DW$4=1,INDIRECT(_xlfn.CONCAT($CY$1,MATCH(F413,$CX$7:$CX$100,0)+6)):INDIRECT(_xlfn.CONCAT($CY$1,MATCH(F413,$CX$7:$CX$100,0)+6+SUM(IF((F413=$CX$7:$CX$59)=TRUE,1,0))-1)),INDIRECT(_xlfn.CONCAT($CQ$1,MATCH(F413,$CP$7:$CP$100,0)+6)):INDIRECT(_xlfn.CONCAT($CQ$1,MATCH(F413,$CP$7:$CP$100,0)+6+SUM(IF((F413=$CP$7:$CP$59)=TRUE,1,0))-1))),IF(OR($DW$4=2,$DW$4=3),INDIRECT(_xlfn.CONCAT($CU$1,MATCH(E413,$CT$7:$CT$100,0)+6)):INDIRECT(_xlfn.CONCAT($CU$1,MATCH(E413,$CT$7:$CT$100,0)+6+SUM(IF((E413=$CT$7:$CT$59)=TRUE,1,0))-1)),INDIRECT(_xlfn.CONCAT($CM$1,MATCH(E413,$CL$7:$CL$100,0)+6)):INDIRECT(_xlfn.CONCAT($CM$1,MATCH(E413,$CL$7:$CL$100,0)+6+SUM(IF((E413=$CL$7:$CL$59)=TRUE,1,0))-1))))*$S$3*IF(AND($DV$4=4,F413=0),1.1,1),1/TRANSPOSE(W413-INDIRECT(_xlfn.CONCAT($CI$1,MATCH(D413,$CH$7:$CH$100,0)+6)):INDIRECT(_xlfn.CONCAT($CI$1,MATCH(D413,$CH$7:$CH$100,0)+6+SUM(IF((D413=$CH$7:$CH$59)=TRUE,1,0))-1))*$R$3)),3)=1,1,0)),W413-INDIRECT(_xlfn.CONCAT($CI$1,MATCH(D413,$CH$7:$CH$100,0)+6)):INDIRECT(_xlfn.CONCAT($CI$1,MATCH(D413,$CH$7:$CH$100,0)+6+SUM(IF((D413=$CH$7:$CH$59)=TRUE,1,0))-1))*$R$3))/($S$3*$Q413),1,-1,TRUE)),1),"")</f>
        <v/>
      </c>
      <c r="AB413" s="65"/>
      <c r="AC413" s="65"/>
      <c r="AD413" s="65"/>
      <c r="AE413" s="65"/>
      <c r="AF413" s="65"/>
      <c r="AG413" s="65"/>
      <c r="AH413" s="65"/>
      <c r="AI413" s="6"/>
      <c r="AJ413" s="28" t="str">
        <f t="shared" ca="1" si="145"/>
        <v/>
      </c>
      <c r="AK413" s="29" t="str">
        <f t="shared" si="146"/>
        <v/>
      </c>
      <c r="AL413" s="29" t="str">
        <f t="shared" si="147"/>
        <v/>
      </c>
      <c r="AM413" s="29" t="str">
        <f t="shared" si="148"/>
        <v/>
      </c>
      <c r="AN413" s="112" t="str">
        <f t="shared" si="149"/>
        <v/>
      </c>
      <c r="AO413" s="28" t="str">
        <f t="shared" ca="1" si="136"/>
        <v/>
      </c>
      <c r="AP413" s="29" t="str">
        <f t="shared" si="137"/>
        <v/>
      </c>
      <c r="AQ413" s="29" t="str">
        <f t="shared" si="138"/>
        <v/>
      </c>
      <c r="AR413" s="29" t="str">
        <f t="shared" si="139"/>
        <v/>
      </c>
      <c r="AS413" s="30" t="str">
        <f t="shared" si="140"/>
        <v/>
      </c>
      <c r="AT413" s="6"/>
      <c r="AU413" s="20"/>
      <c r="AV413" s="20"/>
      <c r="AW413" s="44">
        <f t="shared" si="150"/>
        <v>12</v>
      </c>
      <c r="AX413" s="35" t="e">
        <f t="shared" si="151"/>
        <v>#N/A</v>
      </c>
      <c r="AY413" s="35" t="e" cm="1">
        <f t="array" ref="AY413">_xlfn.XMATCH(1,IF(IF((AU413=$DP$24:$EO$24)=TRUE,1,0)+IF((AV413=$DP$25:$EO$25)=TRUE,1,0)=2,1,0))</f>
        <v>#N/A</v>
      </c>
      <c r="AZ413" s="35" t="str" cm="1">
        <f t="array" aca="1" ref="AZ413:BD413" ca="1">AJ413:AN413</f>
        <v/>
      </c>
      <c r="BA413" s="35" t="str">
        <f ca="1"/>
        <v/>
      </c>
      <c r="BB413" s="35" t="str">
        <f ca="1"/>
        <v/>
      </c>
      <c r="BC413" s="35" t="str">
        <f ca="1"/>
        <v/>
      </c>
      <c r="BD413" s="35" t="str">
        <f ca="1"/>
        <v/>
      </c>
      <c r="BE413" s="35">
        <f t="shared" si="152"/>
        <v>0</v>
      </c>
      <c r="BF413" s="35" t="e" cm="1">
        <f t="array" ref="BF413">IF(AND(BE413=1,AX413&lt;&gt;1),VLOOKUP(E413,변환표준점수!$H$8:$O$60,_xlfn.XMATCH('표점 계산기'!$AU413,변환표준점수!$I$6:$O$6)+1,FALSE),IF(AND($E413=0,$DW$4=1),INDEX($CQ$7:$CQ$73,SUM(IF(AO413=$CY$7:$CY$59,ROW($A$1:$A$50),0))),IF(AND($E413&lt;&gt;0,$DW$4&lt;&gt;1),INDEX($CM$7:$CM$73,SUM(IF(AO413=$CU$7:$CU$59,ROW($A$1:$A$50),0))),AO413:AS413)))</f>
        <v>#N/A</v>
      </c>
      <c r="BG413" s="35"/>
      <c r="BH413" s="35"/>
      <c r="BI413" s="35"/>
      <c r="BJ413" s="35"/>
      <c r="BK413" s="35" t="e">
        <f>VLOOKUP(G413,변환표준점수!$X$8:$AM$16,_xlfn.XMATCH(AU413,변환표준점수!$Y$5:$AM$5)+IF(OR(AW413=6,AW413=7,AW413=10,AW413=11),IF(AX413=1,0,1),0)+1,FALSE)</f>
        <v>#N/A</v>
      </c>
      <c r="BL413" s="35" t="e">
        <f>VLOOKUP(H413,변환표준점수!$AO$8:$BE$16,_xlfn.XMATCH(AU413,변환표준점수!$AP$5:$BE$5)+IF(OR(AW413=3,AW413=6,AW413=8,AW413=9,AW413=10),IF(AX413=1,0,1),0)+1,FALSE)</f>
        <v>#N/A</v>
      </c>
      <c r="BM413" s="35" t="e">
        <f>IF(I413=0,VLOOKUP(K413,변환표준점수!$BU$8:$CF$62,'표점 계산기'!$AW413+1,FALSE),VLOOKUP(I413,변환표준점수!$BH$8:$BS$62,'표점 계산기'!$AW413+1,FALSE))</f>
        <v>#N/A</v>
      </c>
      <c r="BN413" s="35" t="e">
        <f>IF(J413=0,VLOOKUP(L413,변환표준점수!$BU$8:$CF$62,'표점 계산기'!$AW413+1,FALSE),VLOOKUP(J413,변환표준점수!$BH$8:$BS$62,'표점 계산기'!$AW413+1,FALSE))</f>
        <v>#N/A</v>
      </c>
      <c r="BO413" s="35" cm="1">
        <f t="array" ref="BO413">IF(M413=0,0,IF(OR(AW413=3,AW413=4),0,IF(AW413=1,INDEX($DI$7:$DI$15,SUM(IF(M413&lt;$DH$7:$DH$15=TRUE,1,0))+1),VLOOKUP(M413,변환표준점수!$BH$8:$BS$62,'표점 계산기'!AW413+1,FALSE))))</f>
        <v>0</v>
      </c>
      <c r="BP413" s="35" t="e" cm="1">
        <f t="array" ref="BP413">INDEX($DP$24:$EO$31,COLUMN(C408),$AY413)</f>
        <v>#N/A</v>
      </c>
      <c r="BQ413" s="35" t="e" cm="1">
        <f t="array" ref="BQ413">INDEX($DP$24:$EO$31,COLUMN(D408),$AY413)</f>
        <v>#N/A</v>
      </c>
      <c r="BR413" s="35" t="e" cm="1">
        <f t="array" ref="BR413">INDEX($DP$24:$EO$31,COLUMN(E408),$AY413)</f>
        <v>#N/A</v>
      </c>
      <c r="BS413" s="35" t="e" cm="1">
        <f t="array" ref="BS413">INDEX($DP$24:$EO$31,COLUMN(F408),$AY413)</f>
        <v>#N/A</v>
      </c>
      <c r="BT413" s="35" t="e" cm="1">
        <f t="array" ref="BT413">INDEX($DP$24:$EO$31,COLUMN(G408),$AY413)</f>
        <v>#N/A</v>
      </c>
      <c r="BU413" s="35" t="e" cm="1">
        <f t="array" ref="BU413">INDEX($DP$24:$EO$31,COLUMN(H408),$AY413)</f>
        <v>#N/A</v>
      </c>
      <c r="BV413" s="59" t="str" cm="1">
        <f t="array" aca="1" ref="BV413:BZ413" ca="1">IFERROR(ROUND(IF(IFERROR(BF413:BJ413/BF413:BJ413,0)=1,(IFERROR(AZ413:BD413*BP413,0)+IFERROR(BF413:BJ413*BQ413,0)+(SUM(BM413:BO413)-MIN(BM413:BO413))*BR413+BK413*BS413+BL413*BT413)*BU413+BK413*(1-BS413)+BL413*(1-BT413)+IF(AW413=1,BO413,0),""),2),"")</f>
        <v/>
      </c>
      <c r="BW413" s="48" t="str">
        <f ca="1"/>
        <v/>
      </c>
      <c r="BX413" s="48" t="str">
        <f ca="1"/>
        <v/>
      </c>
      <c r="BY413" s="48" t="str">
        <f ca="1"/>
        <v/>
      </c>
      <c r="BZ413" s="60" t="str">
        <f ca="1"/>
        <v/>
      </c>
      <c r="CA413" s="6"/>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6"/>
      <c r="DV413" s="6"/>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row>
    <row r="414" spans="1:162" x14ac:dyDescent="0.3">
      <c r="A414" s="5"/>
      <c r="B414" s="17" t="str">
        <f t="shared" si="134"/>
        <v/>
      </c>
      <c r="C414" s="23"/>
      <c r="D414" s="23"/>
      <c r="E414" s="23"/>
      <c r="F414" s="23"/>
      <c r="G414" s="23"/>
      <c r="H414" s="24"/>
      <c r="I414" s="24"/>
      <c r="J414" s="24"/>
      <c r="K414" s="24"/>
      <c r="L414" s="24"/>
      <c r="M414" s="24"/>
      <c r="N414" s="23"/>
      <c r="O414" s="24"/>
      <c r="P414" s="6"/>
      <c r="Q414" s="65">
        <f t="shared" si="135"/>
        <v>1</v>
      </c>
      <c r="R414" s="6" t="e">
        <f t="shared" si="141"/>
        <v>#N/A</v>
      </c>
      <c r="S414" s="6" t="e">
        <f t="shared" si="142"/>
        <v>#N/A</v>
      </c>
      <c r="T414" s="6" t="e">
        <f t="shared" si="143"/>
        <v>#N/A</v>
      </c>
      <c r="U414" s="6" t="e">
        <f t="shared" si="144"/>
        <v>#N/A</v>
      </c>
      <c r="V414" s="8" cm="1">
        <f t="array" ref="V414">IF(M414=0,0,IF(OR($DV$4=3,$DV$4=4),0,IF($DV$4=1,INDEX($DI$7:$DI$15,SUM(IF(M414&lt;$DH$7:$DH$15=TRUE,1,0))+1),VLOOKUP(M414,$DK$7:$DL$107,2,FALSE))))</f>
        <v>0</v>
      </c>
      <c r="W414" s="6" t="e">
        <f t="shared" si="133"/>
        <v>#N/A</v>
      </c>
      <c r="X414" s="65" cm="1">
        <f t="array" aca="1" ref="X414" ca="1">SUM(IF((IF(E414=0,INDIRECT(_xlfn.CONCAT($CQ$1,MATCH(F414,$CP$7:$CP$100,0)+6)):INDIRECT(_xlfn.CONCAT($CQ$1,MATCH(F414,$CP$7:$CP$100,0)+6+SUM(IF((F414=$CP$7:$CP$59)=TRUE,1,0))-1)),INDIRECT(_xlfn.CONCAT($CM$1,MATCH(E414,$CL$7:$CL$100,0)+6)):INDIRECT(_xlfn.CONCAT($CM$1,MATCH(E414,$CL$7:$CL$100,0)+6+SUM(IF((E414=$CL$7:$CL$59)=TRUE,1,0))-1)))*$S$3*$Q414)=0,0,1))</f>
        <v>2</v>
      </c>
      <c r="Y414" s="65" t="e" cm="1">
        <f t="array" aca="1" ref="Y414" ca="1">SUM(IF((TRANSPOSE(MMULT(MMULT(_xlfn.MUNIT(X414),IF(ROUND(MMULT(IF(E414=0,INDIRECT(_xlfn.CONCAT($CQ$1,MATCH(F414,$CP$7:$CP$100,0)+6)):INDIRECT(_xlfn.CONCAT($CQ$1,MATCH(F414,$CP$7:$CP$100,0)+6+SUM(IF((F414=$CP$7:$CP$59)=TRUE,1,0))-1)),INDIRECT(_xlfn.CONCAT($CM$1,MATCH(E414,$CL$7:$CL$100,0)+6)):INDIRECT(_xlfn.CONCAT($CM$1,MATCH(E414,$CL$7:$CL$100,0)+6+SUM(IF((E414=$CL$7:$CL$59)=TRUE,1,0))-1)))*$S$3*$Q414,1/TRANSPOSE(W414-INDIRECT(_xlfn.CONCAT($CI$1,MATCH(D414,$CH$7:$CH$100,0)+6)):INDIRECT(_xlfn.CONCAT($CI$1,MATCH(D414,$CH$7:$CH$100,0)+6+SUM(IF((D414=$CH$7:$CH$59)=TRUE,1,0))-1))*$R$3)),1)=1,1,0)),W414-INDIRECT(_xlfn.CONCAT($CI$1,MATCH(D414,$CH$7:$CH$100,0)+6)):INDIRECT(_xlfn.CONCAT($CI$1,MATCH(D414,$CH$7:$CH$100,0)+6+SUM(IF((D414=$CH$7:$CH$59)=TRUE,1,0))-1))*$R$3)))=0,0,1))</f>
        <v>#N/A</v>
      </c>
      <c r="Z414" s="65"/>
      <c r="AA414" s="65" t="str" cm="1">
        <f t="array" aca="1" ref="AA414" ca="1">IFERROR(ROUND(IF(_xlfn._xlws.SORT(TRANSPOSE(MMULT(MMULT(_xlfn.MUNIT(X414),IF(ROUND(MMULT(IF(E414=0,IF($DW$4=1,INDIRECT(_xlfn.CONCAT($CY$1,MATCH(F414,$CX$7:$CX$100,0)+6)):INDIRECT(_xlfn.CONCAT($CY$1,MATCH(F414,$CX$7:$CX$100,0)+6+SUM(IF((F414=$CX$7:$CX$59)=TRUE,1,0))-1)),INDIRECT(_xlfn.CONCAT($CQ$1,MATCH(F414,$CP$7:$CP$100,0)+6)):INDIRECT(_xlfn.CONCAT($CQ$1,MATCH(F414,$CP$7:$CP$100,0)+6+SUM(IF((F414=$CP$7:$CP$59)=TRUE,1,0))-1))),IF(OR($DW$4=2,$DW$4=3),INDIRECT(_xlfn.CONCAT($CU$1,MATCH(E414,$CT$7:$CT$100,0)+6)):INDIRECT(_xlfn.CONCAT($CU$1,MATCH(E414,$CT$7:$CT$100,0)+6+SUM(IF((E414=$CT$7:$CT$59)=TRUE,1,0))-1)),INDIRECT(_xlfn.CONCAT($CM$1,MATCH(E414,$CL$7:$CL$100,0)+6)):INDIRECT(_xlfn.CONCAT($CM$1,MATCH(E414,$CL$7:$CL$100,0)+6+SUM(IF((E414=$CL$7:$CL$59)=TRUE,1,0))-1))))*$S$3*IF(AND($DV$4=4,F414=0),1.1,1),1/TRANSPOSE(W414-INDIRECT(_xlfn.CONCAT($CI$1,MATCH(D414,$CH$7:$CH$100,0)+6)):INDIRECT(_xlfn.CONCAT($CI$1,MATCH(D414,$CH$7:$CH$100,0)+6+SUM(IF((D414=$CH$7:$CH$59)=TRUE,1,0))-1))*$R$3)),3)=1,1,0)),W414-INDIRECT(_xlfn.CONCAT($CI$1,MATCH(D414,$CH$7:$CH$100,0)+6)):INDIRECT(_xlfn.CONCAT($CI$1,MATCH(D414,$CH$7:$CH$100,0)+6+SUM(IF((D414=$CH$7:$CH$59)=TRUE,1,0))-1))*$R$3))/($S$3*$Q414),1,-1,TRUE)=0,"",_xlfn._xlws.SORT(TRANSPOSE(MMULT(MMULT(_xlfn.MUNIT(X414),IF(ROUND(MMULT(IF(E414=0,IF($DW$4=1,INDIRECT(_xlfn.CONCAT($CY$1,MATCH(F414,$CX$7:$CX$100,0)+6)):INDIRECT(_xlfn.CONCAT($CY$1,MATCH(F414,$CX$7:$CX$100,0)+6+SUM(IF((F414=$CX$7:$CX$59)=TRUE,1,0))-1)),INDIRECT(_xlfn.CONCAT($CQ$1,MATCH(F414,$CP$7:$CP$100,0)+6)):INDIRECT(_xlfn.CONCAT($CQ$1,MATCH(F414,$CP$7:$CP$100,0)+6+SUM(IF((F414=$CP$7:$CP$59)=TRUE,1,0))-1))),IF(OR($DW$4=2,$DW$4=3),INDIRECT(_xlfn.CONCAT($CU$1,MATCH(E414,$CT$7:$CT$100,0)+6)):INDIRECT(_xlfn.CONCAT($CU$1,MATCH(E414,$CT$7:$CT$100,0)+6+SUM(IF((E414=$CT$7:$CT$59)=TRUE,1,0))-1)),INDIRECT(_xlfn.CONCAT($CM$1,MATCH(E414,$CL$7:$CL$100,0)+6)):INDIRECT(_xlfn.CONCAT($CM$1,MATCH(E414,$CL$7:$CL$100,0)+6+SUM(IF((E414=$CL$7:$CL$59)=TRUE,1,0))-1))))*$S$3*IF(AND($DV$4=4,F414=0),1.1,1),1/TRANSPOSE(W414-INDIRECT(_xlfn.CONCAT($CI$1,MATCH(D414,$CH$7:$CH$100,0)+6)):INDIRECT(_xlfn.CONCAT($CI$1,MATCH(D414,$CH$7:$CH$100,0)+6+SUM(IF((D414=$CH$7:$CH$59)=TRUE,1,0))-1))*$R$3)),3)=1,1,0)),W414-INDIRECT(_xlfn.CONCAT($CI$1,MATCH(D414,$CH$7:$CH$100,0)+6)):INDIRECT(_xlfn.CONCAT($CI$1,MATCH(D414,$CH$7:$CH$100,0)+6+SUM(IF((D414=$CH$7:$CH$59)=TRUE,1,0))-1))*$R$3))/($S$3*$Q414),1,-1,TRUE)),1),"")</f>
        <v/>
      </c>
      <c r="AB414" s="65"/>
      <c r="AC414" s="65"/>
      <c r="AD414" s="65"/>
      <c r="AE414" s="65"/>
      <c r="AF414" s="65"/>
      <c r="AG414" s="65"/>
      <c r="AH414" s="65"/>
      <c r="AI414" s="6"/>
      <c r="AJ414" s="28" t="str">
        <f t="shared" ca="1" si="145"/>
        <v/>
      </c>
      <c r="AK414" s="29" t="str">
        <f t="shared" si="146"/>
        <v/>
      </c>
      <c r="AL414" s="29" t="str">
        <f t="shared" si="147"/>
        <v/>
      </c>
      <c r="AM414" s="29" t="str">
        <f t="shared" si="148"/>
        <v/>
      </c>
      <c r="AN414" s="112" t="str">
        <f t="shared" si="149"/>
        <v/>
      </c>
      <c r="AO414" s="28" t="str">
        <f t="shared" ca="1" si="136"/>
        <v/>
      </c>
      <c r="AP414" s="29" t="str">
        <f t="shared" si="137"/>
        <v/>
      </c>
      <c r="AQ414" s="29" t="str">
        <f t="shared" si="138"/>
        <v/>
      </c>
      <c r="AR414" s="29" t="str">
        <f t="shared" si="139"/>
        <v/>
      </c>
      <c r="AS414" s="30" t="str">
        <f t="shared" si="140"/>
        <v/>
      </c>
      <c r="AT414" s="6"/>
      <c r="AU414" s="20"/>
      <c r="AV414" s="20"/>
      <c r="AW414" s="44">
        <f t="shared" si="150"/>
        <v>12</v>
      </c>
      <c r="AX414" s="35" t="e">
        <f t="shared" si="151"/>
        <v>#N/A</v>
      </c>
      <c r="AY414" s="35" t="e" cm="1">
        <f t="array" ref="AY414">_xlfn.XMATCH(1,IF(IF((AU414=$DP$24:$EO$24)=TRUE,1,0)+IF((AV414=$DP$25:$EO$25)=TRUE,1,0)=2,1,0))</f>
        <v>#N/A</v>
      </c>
      <c r="AZ414" s="35" t="str" cm="1">
        <f t="array" aca="1" ref="AZ414:BD414" ca="1">AJ414:AN414</f>
        <v/>
      </c>
      <c r="BA414" s="35" t="str">
        <f ca="1"/>
        <v/>
      </c>
      <c r="BB414" s="35" t="str">
        <f ca="1"/>
        <v/>
      </c>
      <c r="BC414" s="35" t="str">
        <f ca="1"/>
        <v/>
      </c>
      <c r="BD414" s="35" t="str">
        <f ca="1"/>
        <v/>
      </c>
      <c r="BE414" s="35">
        <f t="shared" si="152"/>
        <v>0</v>
      </c>
      <c r="BF414" s="35" t="e" cm="1">
        <f t="array" ref="BF414">IF(AND(BE414=1,AX414&lt;&gt;1),VLOOKUP(E414,변환표준점수!$H$8:$O$60,_xlfn.XMATCH('표점 계산기'!$AU414,변환표준점수!$I$6:$O$6)+1,FALSE),IF(AND($E414=0,$DW$4=1),INDEX($CQ$7:$CQ$73,SUM(IF(AO414=$CY$7:$CY$59,ROW($A$1:$A$50),0))),IF(AND($E414&lt;&gt;0,$DW$4&lt;&gt;1),INDEX($CM$7:$CM$73,SUM(IF(AO414=$CU$7:$CU$59,ROW($A$1:$A$50),0))),AO414:AS414)))</f>
        <v>#N/A</v>
      </c>
      <c r="BG414" s="35"/>
      <c r="BH414" s="35"/>
      <c r="BI414" s="35"/>
      <c r="BJ414" s="35"/>
      <c r="BK414" s="35" t="e">
        <f>VLOOKUP(G414,변환표준점수!$X$8:$AM$16,_xlfn.XMATCH(AU414,변환표준점수!$Y$5:$AM$5)+IF(OR(AW414=6,AW414=7,AW414=10,AW414=11),IF(AX414=1,0,1),0)+1,FALSE)</f>
        <v>#N/A</v>
      </c>
      <c r="BL414" s="35" t="e">
        <f>VLOOKUP(H414,변환표준점수!$AO$8:$BE$16,_xlfn.XMATCH(AU414,변환표준점수!$AP$5:$BE$5)+IF(OR(AW414=3,AW414=6,AW414=8,AW414=9,AW414=10),IF(AX414=1,0,1),0)+1,FALSE)</f>
        <v>#N/A</v>
      </c>
      <c r="BM414" s="35" t="e">
        <f>IF(I414=0,VLOOKUP(K414,변환표준점수!$BU$8:$CF$62,'표점 계산기'!$AW414+1,FALSE),VLOOKUP(I414,변환표준점수!$BH$8:$BS$62,'표점 계산기'!$AW414+1,FALSE))</f>
        <v>#N/A</v>
      </c>
      <c r="BN414" s="35" t="e">
        <f>IF(J414=0,VLOOKUP(L414,변환표준점수!$BU$8:$CF$62,'표점 계산기'!$AW414+1,FALSE),VLOOKUP(J414,변환표준점수!$BH$8:$BS$62,'표점 계산기'!$AW414+1,FALSE))</f>
        <v>#N/A</v>
      </c>
      <c r="BO414" s="35" cm="1">
        <f t="array" ref="BO414">IF(M414=0,0,IF(OR(AW414=3,AW414=4),0,IF(AW414=1,INDEX($DI$7:$DI$15,SUM(IF(M414&lt;$DH$7:$DH$15=TRUE,1,0))+1),VLOOKUP(M414,변환표준점수!$BH$8:$BS$62,'표점 계산기'!AW414+1,FALSE))))</f>
        <v>0</v>
      </c>
      <c r="BP414" s="35" t="e" cm="1">
        <f t="array" ref="BP414">INDEX($DP$24:$EO$31,COLUMN(C409),$AY414)</f>
        <v>#N/A</v>
      </c>
      <c r="BQ414" s="35" t="e" cm="1">
        <f t="array" ref="BQ414">INDEX($DP$24:$EO$31,COLUMN(D409),$AY414)</f>
        <v>#N/A</v>
      </c>
      <c r="BR414" s="35" t="e" cm="1">
        <f t="array" ref="BR414">INDEX($DP$24:$EO$31,COLUMN(E409),$AY414)</f>
        <v>#N/A</v>
      </c>
      <c r="BS414" s="35" t="e" cm="1">
        <f t="array" ref="BS414">INDEX($DP$24:$EO$31,COLUMN(F409),$AY414)</f>
        <v>#N/A</v>
      </c>
      <c r="BT414" s="35" t="e" cm="1">
        <f t="array" ref="BT414">INDEX($DP$24:$EO$31,COLUMN(G409),$AY414)</f>
        <v>#N/A</v>
      </c>
      <c r="BU414" s="35" t="e" cm="1">
        <f t="array" ref="BU414">INDEX($DP$24:$EO$31,COLUMN(H409),$AY414)</f>
        <v>#N/A</v>
      </c>
      <c r="BV414" s="59" t="str" cm="1">
        <f t="array" aca="1" ref="BV414:BZ414" ca="1">IFERROR(ROUND(IF(IFERROR(BF414:BJ414/BF414:BJ414,0)=1,(IFERROR(AZ414:BD414*BP414,0)+IFERROR(BF414:BJ414*BQ414,0)+(SUM(BM414:BO414)-MIN(BM414:BO414))*BR414+BK414*BS414+BL414*BT414)*BU414+BK414*(1-BS414)+BL414*(1-BT414)+IF(AW414=1,BO414,0),""),2),"")</f>
        <v/>
      </c>
      <c r="BW414" s="48" t="str">
        <f ca="1"/>
        <v/>
      </c>
      <c r="BX414" s="48" t="str">
        <f ca="1"/>
        <v/>
      </c>
      <c r="BY414" s="48" t="str">
        <f ca="1"/>
        <v/>
      </c>
      <c r="BZ414" s="60" t="str">
        <f ca="1"/>
        <v/>
      </c>
      <c r="CA414" s="6"/>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6"/>
      <c r="DV414" s="6"/>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row>
    <row r="415" spans="1:162" x14ac:dyDescent="0.3">
      <c r="A415" s="5"/>
      <c r="B415" s="17" t="str">
        <f t="shared" si="134"/>
        <v/>
      </c>
      <c r="C415" s="23"/>
      <c r="D415" s="23"/>
      <c r="E415" s="23"/>
      <c r="F415" s="23"/>
      <c r="G415" s="23"/>
      <c r="H415" s="24"/>
      <c r="I415" s="24"/>
      <c r="J415" s="24"/>
      <c r="K415" s="24"/>
      <c r="L415" s="24"/>
      <c r="M415" s="24"/>
      <c r="N415" s="23"/>
      <c r="O415" s="24"/>
      <c r="P415" s="6"/>
      <c r="Q415" s="65">
        <f t="shared" si="135"/>
        <v>1</v>
      </c>
      <c r="R415" s="6" t="e">
        <f t="shared" si="141"/>
        <v>#N/A</v>
      </c>
      <c r="S415" s="6" t="e">
        <f t="shared" si="142"/>
        <v>#N/A</v>
      </c>
      <c r="T415" s="6" t="e">
        <f t="shared" si="143"/>
        <v>#N/A</v>
      </c>
      <c r="U415" s="6" t="e">
        <f t="shared" si="144"/>
        <v>#N/A</v>
      </c>
      <c r="V415" s="8" cm="1">
        <f t="array" ref="V415">IF(M415=0,0,IF(OR($DV$4=3,$DV$4=4),0,IF($DV$4=1,INDEX($DI$7:$DI$15,SUM(IF(M415&lt;$DH$7:$DH$15=TRUE,1,0))+1),VLOOKUP(M415,$DK$7:$DL$107,2,FALSE))))</f>
        <v>0</v>
      </c>
      <c r="W415" s="6" t="e">
        <f t="shared" si="133"/>
        <v>#N/A</v>
      </c>
      <c r="X415" s="65" cm="1">
        <f t="array" aca="1" ref="X415" ca="1">SUM(IF((IF(E415=0,INDIRECT(_xlfn.CONCAT($CQ$1,MATCH(F415,$CP$7:$CP$100,0)+6)):INDIRECT(_xlfn.CONCAT($CQ$1,MATCH(F415,$CP$7:$CP$100,0)+6+SUM(IF((F415=$CP$7:$CP$59)=TRUE,1,0))-1)),INDIRECT(_xlfn.CONCAT($CM$1,MATCH(E415,$CL$7:$CL$100,0)+6)):INDIRECT(_xlfn.CONCAT($CM$1,MATCH(E415,$CL$7:$CL$100,0)+6+SUM(IF((E415=$CL$7:$CL$59)=TRUE,1,0))-1)))*$S$3*$Q415)=0,0,1))</f>
        <v>2</v>
      </c>
      <c r="Y415" s="65" t="e" cm="1">
        <f t="array" aca="1" ref="Y415" ca="1">SUM(IF((TRANSPOSE(MMULT(MMULT(_xlfn.MUNIT(X415),IF(ROUND(MMULT(IF(E415=0,INDIRECT(_xlfn.CONCAT($CQ$1,MATCH(F415,$CP$7:$CP$100,0)+6)):INDIRECT(_xlfn.CONCAT($CQ$1,MATCH(F415,$CP$7:$CP$100,0)+6+SUM(IF((F415=$CP$7:$CP$59)=TRUE,1,0))-1)),INDIRECT(_xlfn.CONCAT($CM$1,MATCH(E415,$CL$7:$CL$100,0)+6)):INDIRECT(_xlfn.CONCAT($CM$1,MATCH(E415,$CL$7:$CL$100,0)+6+SUM(IF((E415=$CL$7:$CL$59)=TRUE,1,0))-1)))*$S$3*$Q415,1/TRANSPOSE(W415-INDIRECT(_xlfn.CONCAT($CI$1,MATCH(D415,$CH$7:$CH$100,0)+6)):INDIRECT(_xlfn.CONCAT($CI$1,MATCH(D415,$CH$7:$CH$100,0)+6+SUM(IF((D415=$CH$7:$CH$59)=TRUE,1,0))-1))*$R$3)),1)=1,1,0)),W415-INDIRECT(_xlfn.CONCAT($CI$1,MATCH(D415,$CH$7:$CH$100,0)+6)):INDIRECT(_xlfn.CONCAT($CI$1,MATCH(D415,$CH$7:$CH$100,0)+6+SUM(IF((D415=$CH$7:$CH$59)=TRUE,1,0))-1))*$R$3)))=0,0,1))</f>
        <v>#N/A</v>
      </c>
      <c r="Z415" s="65"/>
      <c r="AA415" s="65" t="str" cm="1">
        <f t="array" aca="1" ref="AA415" ca="1">IFERROR(ROUND(IF(_xlfn._xlws.SORT(TRANSPOSE(MMULT(MMULT(_xlfn.MUNIT(X415),IF(ROUND(MMULT(IF(E415=0,IF($DW$4=1,INDIRECT(_xlfn.CONCAT($CY$1,MATCH(F415,$CX$7:$CX$100,0)+6)):INDIRECT(_xlfn.CONCAT($CY$1,MATCH(F415,$CX$7:$CX$100,0)+6+SUM(IF((F415=$CX$7:$CX$59)=TRUE,1,0))-1)),INDIRECT(_xlfn.CONCAT($CQ$1,MATCH(F415,$CP$7:$CP$100,0)+6)):INDIRECT(_xlfn.CONCAT($CQ$1,MATCH(F415,$CP$7:$CP$100,0)+6+SUM(IF((F415=$CP$7:$CP$59)=TRUE,1,0))-1))),IF(OR($DW$4=2,$DW$4=3),INDIRECT(_xlfn.CONCAT($CU$1,MATCH(E415,$CT$7:$CT$100,0)+6)):INDIRECT(_xlfn.CONCAT($CU$1,MATCH(E415,$CT$7:$CT$100,0)+6+SUM(IF((E415=$CT$7:$CT$59)=TRUE,1,0))-1)),INDIRECT(_xlfn.CONCAT($CM$1,MATCH(E415,$CL$7:$CL$100,0)+6)):INDIRECT(_xlfn.CONCAT($CM$1,MATCH(E415,$CL$7:$CL$100,0)+6+SUM(IF((E415=$CL$7:$CL$59)=TRUE,1,0))-1))))*$S$3*IF(AND($DV$4=4,F415=0),1.1,1),1/TRANSPOSE(W415-INDIRECT(_xlfn.CONCAT($CI$1,MATCH(D415,$CH$7:$CH$100,0)+6)):INDIRECT(_xlfn.CONCAT($CI$1,MATCH(D415,$CH$7:$CH$100,0)+6+SUM(IF((D415=$CH$7:$CH$59)=TRUE,1,0))-1))*$R$3)),3)=1,1,0)),W415-INDIRECT(_xlfn.CONCAT($CI$1,MATCH(D415,$CH$7:$CH$100,0)+6)):INDIRECT(_xlfn.CONCAT($CI$1,MATCH(D415,$CH$7:$CH$100,0)+6+SUM(IF((D415=$CH$7:$CH$59)=TRUE,1,0))-1))*$R$3))/($S$3*$Q415),1,-1,TRUE)=0,"",_xlfn._xlws.SORT(TRANSPOSE(MMULT(MMULT(_xlfn.MUNIT(X415),IF(ROUND(MMULT(IF(E415=0,IF($DW$4=1,INDIRECT(_xlfn.CONCAT($CY$1,MATCH(F415,$CX$7:$CX$100,0)+6)):INDIRECT(_xlfn.CONCAT($CY$1,MATCH(F415,$CX$7:$CX$100,0)+6+SUM(IF((F415=$CX$7:$CX$59)=TRUE,1,0))-1)),INDIRECT(_xlfn.CONCAT($CQ$1,MATCH(F415,$CP$7:$CP$100,0)+6)):INDIRECT(_xlfn.CONCAT($CQ$1,MATCH(F415,$CP$7:$CP$100,0)+6+SUM(IF((F415=$CP$7:$CP$59)=TRUE,1,0))-1))),IF(OR($DW$4=2,$DW$4=3),INDIRECT(_xlfn.CONCAT($CU$1,MATCH(E415,$CT$7:$CT$100,0)+6)):INDIRECT(_xlfn.CONCAT($CU$1,MATCH(E415,$CT$7:$CT$100,0)+6+SUM(IF((E415=$CT$7:$CT$59)=TRUE,1,0))-1)),INDIRECT(_xlfn.CONCAT($CM$1,MATCH(E415,$CL$7:$CL$100,0)+6)):INDIRECT(_xlfn.CONCAT($CM$1,MATCH(E415,$CL$7:$CL$100,0)+6+SUM(IF((E415=$CL$7:$CL$59)=TRUE,1,0))-1))))*$S$3*IF(AND($DV$4=4,F415=0),1.1,1),1/TRANSPOSE(W415-INDIRECT(_xlfn.CONCAT($CI$1,MATCH(D415,$CH$7:$CH$100,0)+6)):INDIRECT(_xlfn.CONCAT($CI$1,MATCH(D415,$CH$7:$CH$100,0)+6+SUM(IF((D415=$CH$7:$CH$59)=TRUE,1,0))-1))*$R$3)),3)=1,1,0)),W415-INDIRECT(_xlfn.CONCAT($CI$1,MATCH(D415,$CH$7:$CH$100,0)+6)):INDIRECT(_xlfn.CONCAT($CI$1,MATCH(D415,$CH$7:$CH$100,0)+6+SUM(IF((D415=$CH$7:$CH$59)=TRUE,1,0))-1))*$R$3))/($S$3*$Q415),1,-1,TRUE)),1),"")</f>
        <v/>
      </c>
      <c r="AB415" s="65"/>
      <c r="AC415" s="65"/>
      <c r="AD415" s="65"/>
      <c r="AE415" s="65"/>
      <c r="AF415" s="65"/>
      <c r="AG415" s="65"/>
      <c r="AH415" s="65"/>
      <c r="AI415" s="6"/>
      <c r="AJ415" s="28" t="str">
        <f t="shared" ca="1" si="145"/>
        <v/>
      </c>
      <c r="AK415" s="29" t="str">
        <f t="shared" si="146"/>
        <v/>
      </c>
      <c r="AL415" s="29" t="str">
        <f t="shared" si="147"/>
        <v/>
      </c>
      <c r="AM415" s="29" t="str">
        <f t="shared" si="148"/>
        <v/>
      </c>
      <c r="AN415" s="112" t="str">
        <f t="shared" si="149"/>
        <v/>
      </c>
      <c r="AO415" s="28" t="str">
        <f t="shared" ca="1" si="136"/>
        <v/>
      </c>
      <c r="AP415" s="29" t="str">
        <f t="shared" si="137"/>
        <v/>
      </c>
      <c r="AQ415" s="29" t="str">
        <f t="shared" si="138"/>
        <v/>
      </c>
      <c r="AR415" s="29" t="str">
        <f t="shared" si="139"/>
        <v/>
      </c>
      <c r="AS415" s="30" t="str">
        <f t="shared" si="140"/>
        <v/>
      </c>
      <c r="AT415" s="6"/>
      <c r="AU415" s="20"/>
      <c r="AV415" s="20"/>
      <c r="AW415" s="44">
        <f t="shared" si="150"/>
        <v>12</v>
      </c>
      <c r="AX415" s="35" t="e">
        <f t="shared" si="151"/>
        <v>#N/A</v>
      </c>
      <c r="AY415" s="35" t="e" cm="1">
        <f t="array" ref="AY415">_xlfn.XMATCH(1,IF(IF((AU415=$DP$24:$EO$24)=TRUE,1,0)+IF((AV415=$DP$25:$EO$25)=TRUE,1,0)=2,1,0))</f>
        <v>#N/A</v>
      </c>
      <c r="AZ415" s="35" t="str" cm="1">
        <f t="array" aca="1" ref="AZ415:BD415" ca="1">AJ415:AN415</f>
        <v/>
      </c>
      <c r="BA415" s="35" t="str">
        <f ca="1"/>
        <v/>
      </c>
      <c r="BB415" s="35" t="str">
        <f ca="1"/>
        <v/>
      </c>
      <c r="BC415" s="35" t="str">
        <f ca="1"/>
        <v/>
      </c>
      <c r="BD415" s="35" t="str">
        <f ca="1"/>
        <v/>
      </c>
      <c r="BE415" s="35">
        <f t="shared" si="152"/>
        <v>0</v>
      </c>
      <c r="BF415" s="35" t="e" cm="1">
        <f t="array" ref="BF415">IF(AND(BE415=1,AX415&lt;&gt;1),VLOOKUP(E415,변환표준점수!$H$8:$O$60,_xlfn.XMATCH('표점 계산기'!$AU415,변환표준점수!$I$6:$O$6)+1,FALSE),IF(AND($E415=0,$DW$4=1),INDEX($CQ$7:$CQ$73,SUM(IF(AO415=$CY$7:$CY$59,ROW($A$1:$A$50),0))),IF(AND($E415&lt;&gt;0,$DW$4&lt;&gt;1),INDEX($CM$7:$CM$73,SUM(IF(AO415=$CU$7:$CU$59,ROW($A$1:$A$50),0))),AO415:AS415)))</f>
        <v>#N/A</v>
      </c>
      <c r="BG415" s="35"/>
      <c r="BH415" s="35"/>
      <c r="BI415" s="35"/>
      <c r="BJ415" s="35"/>
      <c r="BK415" s="35" t="e">
        <f>VLOOKUP(G415,변환표준점수!$X$8:$AM$16,_xlfn.XMATCH(AU415,변환표준점수!$Y$5:$AM$5)+IF(OR(AW415=6,AW415=7,AW415=10,AW415=11),IF(AX415=1,0,1),0)+1,FALSE)</f>
        <v>#N/A</v>
      </c>
      <c r="BL415" s="35" t="e">
        <f>VLOOKUP(H415,변환표준점수!$AO$8:$BE$16,_xlfn.XMATCH(AU415,변환표준점수!$AP$5:$BE$5)+IF(OR(AW415=3,AW415=6,AW415=8,AW415=9,AW415=10),IF(AX415=1,0,1),0)+1,FALSE)</f>
        <v>#N/A</v>
      </c>
      <c r="BM415" s="35" t="e">
        <f>IF(I415=0,VLOOKUP(K415,변환표준점수!$BU$8:$CF$62,'표점 계산기'!$AW415+1,FALSE),VLOOKUP(I415,변환표준점수!$BH$8:$BS$62,'표점 계산기'!$AW415+1,FALSE))</f>
        <v>#N/A</v>
      </c>
      <c r="BN415" s="35" t="e">
        <f>IF(J415=0,VLOOKUP(L415,변환표준점수!$BU$8:$CF$62,'표점 계산기'!$AW415+1,FALSE),VLOOKUP(J415,변환표준점수!$BH$8:$BS$62,'표점 계산기'!$AW415+1,FALSE))</f>
        <v>#N/A</v>
      </c>
      <c r="BO415" s="35" cm="1">
        <f t="array" ref="BO415">IF(M415=0,0,IF(OR(AW415=3,AW415=4),0,IF(AW415=1,INDEX($DI$7:$DI$15,SUM(IF(M415&lt;$DH$7:$DH$15=TRUE,1,0))+1),VLOOKUP(M415,변환표준점수!$BH$8:$BS$62,'표점 계산기'!AW415+1,FALSE))))</f>
        <v>0</v>
      </c>
      <c r="BP415" s="35" t="e" cm="1">
        <f t="array" ref="BP415">INDEX($DP$24:$EO$31,COLUMN(C410),$AY415)</f>
        <v>#N/A</v>
      </c>
      <c r="BQ415" s="35" t="e" cm="1">
        <f t="array" ref="BQ415">INDEX($DP$24:$EO$31,COLUMN(D410),$AY415)</f>
        <v>#N/A</v>
      </c>
      <c r="BR415" s="35" t="e" cm="1">
        <f t="array" ref="BR415">INDEX($DP$24:$EO$31,COLUMN(E410),$AY415)</f>
        <v>#N/A</v>
      </c>
      <c r="BS415" s="35" t="e" cm="1">
        <f t="array" ref="BS415">INDEX($DP$24:$EO$31,COLUMN(F410),$AY415)</f>
        <v>#N/A</v>
      </c>
      <c r="BT415" s="35" t="e" cm="1">
        <f t="array" ref="BT415">INDEX($DP$24:$EO$31,COLUMN(G410),$AY415)</f>
        <v>#N/A</v>
      </c>
      <c r="BU415" s="35" t="e" cm="1">
        <f t="array" ref="BU415">INDEX($DP$24:$EO$31,COLUMN(H410),$AY415)</f>
        <v>#N/A</v>
      </c>
      <c r="BV415" s="59" t="str" cm="1">
        <f t="array" aca="1" ref="BV415:BZ415" ca="1">IFERROR(ROUND(IF(IFERROR(BF415:BJ415/BF415:BJ415,0)=1,(IFERROR(AZ415:BD415*BP415,0)+IFERROR(BF415:BJ415*BQ415,0)+(SUM(BM415:BO415)-MIN(BM415:BO415))*BR415+BK415*BS415+BL415*BT415)*BU415+BK415*(1-BS415)+BL415*(1-BT415)+IF(AW415=1,BO415,0),""),2),"")</f>
        <v/>
      </c>
      <c r="BW415" s="48" t="str">
        <f ca="1"/>
        <v/>
      </c>
      <c r="BX415" s="48" t="str">
        <f ca="1"/>
        <v/>
      </c>
      <c r="BY415" s="48" t="str">
        <f ca="1"/>
        <v/>
      </c>
      <c r="BZ415" s="60" t="str">
        <f ca="1"/>
        <v/>
      </c>
      <c r="CA415" s="6"/>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6"/>
      <c r="DV415" s="6"/>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row>
    <row r="416" spans="1:162" x14ac:dyDescent="0.3">
      <c r="A416" s="5"/>
      <c r="B416" s="17" t="str">
        <f t="shared" si="134"/>
        <v/>
      </c>
      <c r="C416" s="23"/>
      <c r="D416" s="23"/>
      <c r="E416" s="23"/>
      <c r="F416" s="23"/>
      <c r="G416" s="23"/>
      <c r="H416" s="24"/>
      <c r="I416" s="24"/>
      <c r="J416" s="24"/>
      <c r="K416" s="24"/>
      <c r="L416" s="24"/>
      <c r="M416" s="24"/>
      <c r="N416" s="23"/>
      <c r="O416" s="24"/>
      <c r="P416" s="6"/>
      <c r="Q416" s="65">
        <f t="shared" si="135"/>
        <v>1</v>
      </c>
      <c r="R416" s="6" t="e">
        <f t="shared" si="141"/>
        <v>#N/A</v>
      </c>
      <c r="S416" s="6" t="e">
        <f t="shared" si="142"/>
        <v>#N/A</v>
      </c>
      <c r="T416" s="6" t="e">
        <f t="shared" si="143"/>
        <v>#N/A</v>
      </c>
      <c r="U416" s="6" t="e">
        <f t="shared" si="144"/>
        <v>#N/A</v>
      </c>
      <c r="V416" s="8" cm="1">
        <f t="array" ref="V416">IF(M416=0,0,IF(OR($DV$4=3,$DV$4=4),0,IF($DV$4=1,INDEX($DI$7:$DI$15,SUM(IF(M416&lt;$DH$7:$DH$15=TRUE,1,0))+1),VLOOKUP(M416,$DK$7:$DL$107,2,FALSE))))</f>
        <v>0</v>
      </c>
      <c r="W416" s="6" t="e">
        <f t="shared" si="133"/>
        <v>#N/A</v>
      </c>
      <c r="X416" s="65" cm="1">
        <f t="array" aca="1" ref="X416" ca="1">SUM(IF((IF(E416=0,INDIRECT(_xlfn.CONCAT($CQ$1,MATCH(F416,$CP$7:$CP$100,0)+6)):INDIRECT(_xlfn.CONCAT($CQ$1,MATCH(F416,$CP$7:$CP$100,0)+6+SUM(IF((F416=$CP$7:$CP$59)=TRUE,1,0))-1)),INDIRECT(_xlfn.CONCAT($CM$1,MATCH(E416,$CL$7:$CL$100,0)+6)):INDIRECT(_xlfn.CONCAT($CM$1,MATCH(E416,$CL$7:$CL$100,0)+6+SUM(IF((E416=$CL$7:$CL$59)=TRUE,1,0))-1)))*$S$3*$Q416)=0,0,1))</f>
        <v>2</v>
      </c>
      <c r="Y416" s="65" t="e" cm="1">
        <f t="array" aca="1" ref="Y416" ca="1">SUM(IF((TRANSPOSE(MMULT(MMULT(_xlfn.MUNIT(X416),IF(ROUND(MMULT(IF(E416=0,INDIRECT(_xlfn.CONCAT($CQ$1,MATCH(F416,$CP$7:$CP$100,0)+6)):INDIRECT(_xlfn.CONCAT($CQ$1,MATCH(F416,$CP$7:$CP$100,0)+6+SUM(IF((F416=$CP$7:$CP$59)=TRUE,1,0))-1)),INDIRECT(_xlfn.CONCAT($CM$1,MATCH(E416,$CL$7:$CL$100,0)+6)):INDIRECT(_xlfn.CONCAT($CM$1,MATCH(E416,$CL$7:$CL$100,0)+6+SUM(IF((E416=$CL$7:$CL$59)=TRUE,1,0))-1)))*$S$3*$Q416,1/TRANSPOSE(W416-INDIRECT(_xlfn.CONCAT($CI$1,MATCH(D416,$CH$7:$CH$100,0)+6)):INDIRECT(_xlfn.CONCAT($CI$1,MATCH(D416,$CH$7:$CH$100,0)+6+SUM(IF((D416=$CH$7:$CH$59)=TRUE,1,0))-1))*$R$3)),1)=1,1,0)),W416-INDIRECT(_xlfn.CONCAT($CI$1,MATCH(D416,$CH$7:$CH$100,0)+6)):INDIRECT(_xlfn.CONCAT($CI$1,MATCH(D416,$CH$7:$CH$100,0)+6+SUM(IF((D416=$CH$7:$CH$59)=TRUE,1,0))-1))*$R$3)))=0,0,1))</f>
        <v>#N/A</v>
      </c>
      <c r="Z416" s="65"/>
      <c r="AA416" s="65" t="str" cm="1">
        <f t="array" aca="1" ref="AA416" ca="1">IFERROR(ROUND(IF(_xlfn._xlws.SORT(TRANSPOSE(MMULT(MMULT(_xlfn.MUNIT(X416),IF(ROUND(MMULT(IF(E416=0,IF($DW$4=1,INDIRECT(_xlfn.CONCAT($CY$1,MATCH(F416,$CX$7:$CX$100,0)+6)):INDIRECT(_xlfn.CONCAT($CY$1,MATCH(F416,$CX$7:$CX$100,0)+6+SUM(IF((F416=$CX$7:$CX$59)=TRUE,1,0))-1)),INDIRECT(_xlfn.CONCAT($CQ$1,MATCH(F416,$CP$7:$CP$100,0)+6)):INDIRECT(_xlfn.CONCAT($CQ$1,MATCH(F416,$CP$7:$CP$100,0)+6+SUM(IF((F416=$CP$7:$CP$59)=TRUE,1,0))-1))),IF(OR($DW$4=2,$DW$4=3),INDIRECT(_xlfn.CONCAT($CU$1,MATCH(E416,$CT$7:$CT$100,0)+6)):INDIRECT(_xlfn.CONCAT($CU$1,MATCH(E416,$CT$7:$CT$100,0)+6+SUM(IF((E416=$CT$7:$CT$59)=TRUE,1,0))-1)),INDIRECT(_xlfn.CONCAT($CM$1,MATCH(E416,$CL$7:$CL$100,0)+6)):INDIRECT(_xlfn.CONCAT($CM$1,MATCH(E416,$CL$7:$CL$100,0)+6+SUM(IF((E416=$CL$7:$CL$59)=TRUE,1,0))-1))))*$S$3*IF(AND($DV$4=4,F416=0),1.1,1),1/TRANSPOSE(W416-INDIRECT(_xlfn.CONCAT($CI$1,MATCH(D416,$CH$7:$CH$100,0)+6)):INDIRECT(_xlfn.CONCAT($CI$1,MATCH(D416,$CH$7:$CH$100,0)+6+SUM(IF((D416=$CH$7:$CH$59)=TRUE,1,0))-1))*$R$3)),3)=1,1,0)),W416-INDIRECT(_xlfn.CONCAT($CI$1,MATCH(D416,$CH$7:$CH$100,0)+6)):INDIRECT(_xlfn.CONCAT($CI$1,MATCH(D416,$CH$7:$CH$100,0)+6+SUM(IF((D416=$CH$7:$CH$59)=TRUE,1,0))-1))*$R$3))/($S$3*$Q416),1,-1,TRUE)=0,"",_xlfn._xlws.SORT(TRANSPOSE(MMULT(MMULT(_xlfn.MUNIT(X416),IF(ROUND(MMULT(IF(E416=0,IF($DW$4=1,INDIRECT(_xlfn.CONCAT($CY$1,MATCH(F416,$CX$7:$CX$100,0)+6)):INDIRECT(_xlfn.CONCAT($CY$1,MATCH(F416,$CX$7:$CX$100,0)+6+SUM(IF((F416=$CX$7:$CX$59)=TRUE,1,0))-1)),INDIRECT(_xlfn.CONCAT($CQ$1,MATCH(F416,$CP$7:$CP$100,0)+6)):INDIRECT(_xlfn.CONCAT($CQ$1,MATCH(F416,$CP$7:$CP$100,0)+6+SUM(IF((F416=$CP$7:$CP$59)=TRUE,1,0))-1))),IF(OR($DW$4=2,$DW$4=3),INDIRECT(_xlfn.CONCAT($CU$1,MATCH(E416,$CT$7:$CT$100,0)+6)):INDIRECT(_xlfn.CONCAT($CU$1,MATCH(E416,$CT$7:$CT$100,0)+6+SUM(IF((E416=$CT$7:$CT$59)=TRUE,1,0))-1)),INDIRECT(_xlfn.CONCAT($CM$1,MATCH(E416,$CL$7:$CL$100,0)+6)):INDIRECT(_xlfn.CONCAT($CM$1,MATCH(E416,$CL$7:$CL$100,0)+6+SUM(IF((E416=$CL$7:$CL$59)=TRUE,1,0))-1))))*$S$3*IF(AND($DV$4=4,F416=0),1.1,1),1/TRANSPOSE(W416-INDIRECT(_xlfn.CONCAT($CI$1,MATCH(D416,$CH$7:$CH$100,0)+6)):INDIRECT(_xlfn.CONCAT($CI$1,MATCH(D416,$CH$7:$CH$100,0)+6+SUM(IF((D416=$CH$7:$CH$59)=TRUE,1,0))-1))*$R$3)),3)=1,1,0)),W416-INDIRECT(_xlfn.CONCAT($CI$1,MATCH(D416,$CH$7:$CH$100,0)+6)):INDIRECT(_xlfn.CONCAT($CI$1,MATCH(D416,$CH$7:$CH$100,0)+6+SUM(IF((D416=$CH$7:$CH$59)=TRUE,1,0))-1))*$R$3))/($S$3*$Q416),1,-1,TRUE)),1),"")</f>
        <v/>
      </c>
      <c r="AB416" s="65"/>
      <c r="AC416" s="65"/>
      <c r="AD416" s="65"/>
      <c r="AE416" s="65"/>
      <c r="AF416" s="65"/>
      <c r="AG416" s="65"/>
      <c r="AH416" s="65"/>
      <c r="AI416" s="6"/>
      <c r="AJ416" s="28" t="str">
        <f t="shared" ca="1" si="145"/>
        <v/>
      </c>
      <c r="AK416" s="29" t="str">
        <f t="shared" si="146"/>
        <v/>
      </c>
      <c r="AL416" s="29" t="str">
        <f t="shared" si="147"/>
        <v/>
      </c>
      <c r="AM416" s="29" t="str">
        <f t="shared" si="148"/>
        <v/>
      </c>
      <c r="AN416" s="112" t="str">
        <f t="shared" si="149"/>
        <v/>
      </c>
      <c r="AO416" s="28" t="str">
        <f t="shared" ca="1" si="136"/>
        <v/>
      </c>
      <c r="AP416" s="29" t="str">
        <f t="shared" si="137"/>
        <v/>
      </c>
      <c r="AQ416" s="29" t="str">
        <f t="shared" si="138"/>
        <v/>
      </c>
      <c r="AR416" s="29" t="str">
        <f t="shared" si="139"/>
        <v/>
      </c>
      <c r="AS416" s="30" t="str">
        <f t="shared" si="140"/>
        <v/>
      </c>
      <c r="AT416" s="6"/>
      <c r="AU416" s="20"/>
      <c r="AV416" s="20"/>
      <c r="AW416" s="44">
        <f t="shared" si="150"/>
        <v>12</v>
      </c>
      <c r="AX416" s="35" t="e">
        <f t="shared" si="151"/>
        <v>#N/A</v>
      </c>
      <c r="AY416" s="35" t="e" cm="1">
        <f t="array" ref="AY416">_xlfn.XMATCH(1,IF(IF((AU416=$DP$24:$EO$24)=TRUE,1,0)+IF((AV416=$DP$25:$EO$25)=TRUE,1,0)=2,1,0))</f>
        <v>#N/A</v>
      </c>
      <c r="AZ416" s="35" t="str" cm="1">
        <f t="array" aca="1" ref="AZ416:BD416" ca="1">AJ416:AN416</f>
        <v/>
      </c>
      <c r="BA416" s="35" t="str">
        <f ca="1"/>
        <v/>
      </c>
      <c r="BB416" s="35" t="str">
        <f ca="1"/>
        <v/>
      </c>
      <c r="BC416" s="35" t="str">
        <f ca="1"/>
        <v/>
      </c>
      <c r="BD416" s="35" t="str">
        <f ca="1"/>
        <v/>
      </c>
      <c r="BE416" s="35">
        <f t="shared" si="152"/>
        <v>0</v>
      </c>
      <c r="BF416" s="35" t="e" cm="1">
        <f t="array" ref="BF416">IF(AND(BE416=1,AX416&lt;&gt;1),VLOOKUP(E416,변환표준점수!$H$8:$O$60,_xlfn.XMATCH('표점 계산기'!$AU416,변환표준점수!$I$6:$O$6)+1,FALSE),IF(AND($E416=0,$DW$4=1),INDEX($CQ$7:$CQ$73,SUM(IF(AO416=$CY$7:$CY$59,ROW($A$1:$A$50),0))),IF(AND($E416&lt;&gt;0,$DW$4&lt;&gt;1),INDEX($CM$7:$CM$73,SUM(IF(AO416=$CU$7:$CU$59,ROW($A$1:$A$50),0))),AO416:AS416)))</f>
        <v>#N/A</v>
      </c>
      <c r="BG416" s="35"/>
      <c r="BH416" s="35"/>
      <c r="BI416" s="35"/>
      <c r="BJ416" s="35"/>
      <c r="BK416" s="35" t="e">
        <f>VLOOKUP(G416,변환표준점수!$X$8:$AM$16,_xlfn.XMATCH(AU416,변환표준점수!$Y$5:$AM$5)+IF(OR(AW416=6,AW416=7,AW416=10,AW416=11),IF(AX416=1,0,1),0)+1,FALSE)</f>
        <v>#N/A</v>
      </c>
      <c r="BL416" s="35" t="e">
        <f>VLOOKUP(H416,변환표준점수!$AO$8:$BE$16,_xlfn.XMATCH(AU416,변환표준점수!$AP$5:$BE$5)+IF(OR(AW416=3,AW416=6,AW416=8,AW416=9,AW416=10),IF(AX416=1,0,1),0)+1,FALSE)</f>
        <v>#N/A</v>
      </c>
      <c r="BM416" s="35" t="e">
        <f>IF(I416=0,VLOOKUP(K416,변환표준점수!$BU$8:$CF$62,'표점 계산기'!$AW416+1,FALSE),VLOOKUP(I416,변환표준점수!$BH$8:$BS$62,'표점 계산기'!$AW416+1,FALSE))</f>
        <v>#N/A</v>
      </c>
      <c r="BN416" s="35" t="e">
        <f>IF(J416=0,VLOOKUP(L416,변환표준점수!$BU$8:$CF$62,'표점 계산기'!$AW416+1,FALSE),VLOOKUP(J416,변환표준점수!$BH$8:$BS$62,'표점 계산기'!$AW416+1,FALSE))</f>
        <v>#N/A</v>
      </c>
      <c r="BO416" s="35" cm="1">
        <f t="array" ref="BO416">IF(M416=0,0,IF(OR(AW416=3,AW416=4),0,IF(AW416=1,INDEX($DI$7:$DI$15,SUM(IF(M416&lt;$DH$7:$DH$15=TRUE,1,0))+1),VLOOKUP(M416,변환표준점수!$BH$8:$BS$62,'표점 계산기'!AW416+1,FALSE))))</f>
        <v>0</v>
      </c>
      <c r="BP416" s="35" t="e" cm="1">
        <f t="array" ref="BP416">INDEX($DP$24:$EO$31,COLUMN(C411),$AY416)</f>
        <v>#N/A</v>
      </c>
      <c r="BQ416" s="35" t="e" cm="1">
        <f t="array" ref="BQ416">INDEX($DP$24:$EO$31,COLUMN(D411),$AY416)</f>
        <v>#N/A</v>
      </c>
      <c r="BR416" s="35" t="e" cm="1">
        <f t="array" ref="BR416">INDEX($DP$24:$EO$31,COLUMN(E411),$AY416)</f>
        <v>#N/A</v>
      </c>
      <c r="BS416" s="35" t="e" cm="1">
        <f t="array" ref="BS416">INDEX($DP$24:$EO$31,COLUMN(F411),$AY416)</f>
        <v>#N/A</v>
      </c>
      <c r="BT416" s="35" t="e" cm="1">
        <f t="array" ref="BT416">INDEX($DP$24:$EO$31,COLUMN(G411),$AY416)</f>
        <v>#N/A</v>
      </c>
      <c r="BU416" s="35" t="e" cm="1">
        <f t="array" ref="BU416">INDEX($DP$24:$EO$31,COLUMN(H411),$AY416)</f>
        <v>#N/A</v>
      </c>
      <c r="BV416" s="59" t="str" cm="1">
        <f t="array" aca="1" ref="BV416:BZ416" ca="1">IFERROR(ROUND(IF(IFERROR(BF416:BJ416/BF416:BJ416,0)=1,(IFERROR(AZ416:BD416*BP416,0)+IFERROR(BF416:BJ416*BQ416,0)+(SUM(BM416:BO416)-MIN(BM416:BO416))*BR416+BK416*BS416+BL416*BT416)*BU416+BK416*(1-BS416)+BL416*(1-BT416)+IF(AW416=1,BO416,0),""),2),"")</f>
        <v/>
      </c>
      <c r="BW416" s="48" t="str">
        <f ca="1"/>
        <v/>
      </c>
      <c r="BX416" s="48" t="str">
        <f ca="1"/>
        <v/>
      </c>
      <c r="BY416" s="48" t="str">
        <f ca="1"/>
        <v/>
      </c>
      <c r="BZ416" s="60" t="str">
        <f ca="1"/>
        <v/>
      </c>
      <c r="CA416" s="6"/>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6"/>
      <c r="DV416" s="6"/>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row>
    <row r="417" spans="1:162" x14ac:dyDescent="0.3">
      <c r="A417" s="5"/>
      <c r="B417" s="17" t="str">
        <f t="shared" si="134"/>
        <v/>
      </c>
      <c r="C417" s="23"/>
      <c r="D417" s="23"/>
      <c r="E417" s="23"/>
      <c r="F417" s="23"/>
      <c r="G417" s="23"/>
      <c r="H417" s="24"/>
      <c r="I417" s="24"/>
      <c r="J417" s="24"/>
      <c r="K417" s="24"/>
      <c r="L417" s="24"/>
      <c r="M417" s="24"/>
      <c r="N417" s="23"/>
      <c r="O417" s="24"/>
      <c r="P417" s="6"/>
      <c r="Q417" s="65">
        <f t="shared" si="135"/>
        <v>1</v>
      </c>
      <c r="R417" s="6" t="e">
        <f t="shared" si="141"/>
        <v>#N/A</v>
      </c>
      <c r="S417" s="6" t="e">
        <f t="shared" si="142"/>
        <v>#N/A</v>
      </c>
      <c r="T417" s="6" t="e">
        <f t="shared" si="143"/>
        <v>#N/A</v>
      </c>
      <c r="U417" s="6" t="e">
        <f t="shared" si="144"/>
        <v>#N/A</v>
      </c>
      <c r="V417" s="8" cm="1">
        <f t="array" ref="V417">IF(M417=0,0,IF(OR($DV$4=3,$DV$4=4),0,IF($DV$4=1,INDEX($DI$7:$DI$15,SUM(IF(M417&lt;$DH$7:$DH$15=TRUE,1,0))+1),VLOOKUP(M417,$DK$7:$DL$107,2,FALSE))))</f>
        <v>0</v>
      </c>
      <c r="W417" s="6" t="e">
        <f t="shared" si="133"/>
        <v>#N/A</v>
      </c>
      <c r="X417" s="65" cm="1">
        <f t="array" aca="1" ref="X417" ca="1">SUM(IF((IF(E417=0,INDIRECT(_xlfn.CONCAT($CQ$1,MATCH(F417,$CP$7:$CP$100,0)+6)):INDIRECT(_xlfn.CONCAT($CQ$1,MATCH(F417,$CP$7:$CP$100,0)+6+SUM(IF((F417=$CP$7:$CP$59)=TRUE,1,0))-1)),INDIRECT(_xlfn.CONCAT($CM$1,MATCH(E417,$CL$7:$CL$100,0)+6)):INDIRECT(_xlfn.CONCAT($CM$1,MATCH(E417,$CL$7:$CL$100,0)+6+SUM(IF((E417=$CL$7:$CL$59)=TRUE,1,0))-1)))*$S$3*$Q417)=0,0,1))</f>
        <v>2</v>
      </c>
      <c r="Y417" s="65" t="e" cm="1">
        <f t="array" aca="1" ref="Y417" ca="1">SUM(IF((TRANSPOSE(MMULT(MMULT(_xlfn.MUNIT(X417),IF(ROUND(MMULT(IF(E417=0,INDIRECT(_xlfn.CONCAT($CQ$1,MATCH(F417,$CP$7:$CP$100,0)+6)):INDIRECT(_xlfn.CONCAT($CQ$1,MATCH(F417,$CP$7:$CP$100,0)+6+SUM(IF((F417=$CP$7:$CP$59)=TRUE,1,0))-1)),INDIRECT(_xlfn.CONCAT($CM$1,MATCH(E417,$CL$7:$CL$100,0)+6)):INDIRECT(_xlfn.CONCAT($CM$1,MATCH(E417,$CL$7:$CL$100,0)+6+SUM(IF((E417=$CL$7:$CL$59)=TRUE,1,0))-1)))*$S$3*$Q417,1/TRANSPOSE(W417-INDIRECT(_xlfn.CONCAT($CI$1,MATCH(D417,$CH$7:$CH$100,0)+6)):INDIRECT(_xlfn.CONCAT($CI$1,MATCH(D417,$CH$7:$CH$100,0)+6+SUM(IF((D417=$CH$7:$CH$59)=TRUE,1,0))-1))*$R$3)),1)=1,1,0)),W417-INDIRECT(_xlfn.CONCAT($CI$1,MATCH(D417,$CH$7:$CH$100,0)+6)):INDIRECT(_xlfn.CONCAT($CI$1,MATCH(D417,$CH$7:$CH$100,0)+6+SUM(IF((D417=$CH$7:$CH$59)=TRUE,1,0))-1))*$R$3)))=0,0,1))</f>
        <v>#N/A</v>
      </c>
      <c r="Z417" s="65"/>
      <c r="AA417" s="65" t="str" cm="1">
        <f t="array" aca="1" ref="AA417" ca="1">IFERROR(ROUND(IF(_xlfn._xlws.SORT(TRANSPOSE(MMULT(MMULT(_xlfn.MUNIT(X417),IF(ROUND(MMULT(IF(E417=0,IF($DW$4=1,INDIRECT(_xlfn.CONCAT($CY$1,MATCH(F417,$CX$7:$CX$100,0)+6)):INDIRECT(_xlfn.CONCAT($CY$1,MATCH(F417,$CX$7:$CX$100,0)+6+SUM(IF((F417=$CX$7:$CX$59)=TRUE,1,0))-1)),INDIRECT(_xlfn.CONCAT($CQ$1,MATCH(F417,$CP$7:$CP$100,0)+6)):INDIRECT(_xlfn.CONCAT($CQ$1,MATCH(F417,$CP$7:$CP$100,0)+6+SUM(IF((F417=$CP$7:$CP$59)=TRUE,1,0))-1))),IF(OR($DW$4=2,$DW$4=3),INDIRECT(_xlfn.CONCAT($CU$1,MATCH(E417,$CT$7:$CT$100,0)+6)):INDIRECT(_xlfn.CONCAT($CU$1,MATCH(E417,$CT$7:$CT$100,0)+6+SUM(IF((E417=$CT$7:$CT$59)=TRUE,1,0))-1)),INDIRECT(_xlfn.CONCAT($CM$1,MATCH(E417,$CL$7:$CL$100,0)+6)):INDIRECT(_xlfn.CONCAT($CM$1,MATCH(E417,$CL$7:$CL$100,0)+6+SUM(IF((E417=$CL$7:$CL$59)=TRUE,1,0))-1))))*$S$3*IF(AND($DV$4=4,F417=0),1.1,1),1/TRANSPOSE(W417-INDIRECT(_xlfn.CONCAT($CI$1,MATCH(D417,$CH$7:$CH$100,0)+6)):INDIRECT(_xlfn.CONCAT($CI$1,MATCH(D417,$CH$7:$CH$100,0)+6+SUM(IF((D417=$CH$7:$CH$59)=TRUE,1,0))-1))*$R$3)),3)=1,1,0)),W417-INDIRECT(_xlfn.CONCAT($CI$1,MATCH(D417,$CH$7:$CH$100,0)+6)):INDIRECT(_xlfn.CONCAT($CI$1,MATCH(D417,$CH$7:$CH$100,0)+6+SUM(IF((D417=$CH$7:$CH$59)=TRUE,1,0))-1))*$R$3))/($S$3*$Q417),1,-1,TRUE)=0,"",_xlfn._xlws.SORT(TRANSPOSE(MMULT(MMULT(_xlfn.MUNIT(X417),IF(ROUND(MMULT(IF(E417=0,IF($DW$4=1,INDIRECT(_xlfn.CONCAT($CY$1,MATCH(F417,$CX$7:$CX$100,0)+6)):INDIRECT(_xlfn.CONCAT($CY$1,MATCH(F417,$CX$7:$CX$100,0)+6+SUM(IF((F417=$CX$7:$CX$59)=TRUE,1,0))-1)),INDIRECT(_xlfn.CONCAT($CQ$1,MATCH(F417,$CP$7:$CP$100,0)+6)):INDIRECT(_xlfn.CONCAT($CQ$1,MATCH(F417,$CP$7:$CP$100,0)+6+SUM(IF((F417=$CP$7:$CP$59)=TRUE,1,0))-1))),IF(OR($DW$4=2,$DW$4=3),INDIRECT(_xlfn.CONCAT($CU$1,MATCH(E417,$CT$7:$CT$100,0)+6)):INDIRECT(_xlfn.CONCAT($CU$1,MATCH(E417,$CT$7:$CT$100,0)+6+SUM(IF((E417=$CT$7:$CT$59)=TRUE,1,0))-1)),INDIRECT(_xlfn.CONCAT($CM$1,MATCH(E417,$CL$7:$CL$100,0)+6)):INDIRECT(_xlfn.CONCAT($CM$1,MATCH(E417,$CL$7:$CL$100,0)+6+SUM(IF((E417=$CL$7:$CL$59)=TRUE,1,0))-1))))*$S$3*IF(AND($DV$4=4,F417=0),1.1,1),1/TRANSPOSE(W417-INDIRECT(_xlfn.CONCAT($CI$1,MATCH(D417,$CH$7:$CH$100,0)+6)):INDIRECT(_xlfn.CONCAT($CI$1,MATCH(D417,$CH$7:$CH$100,0)+6+SUM(IF((D417=$CH$7:$CH$59)=TRUE,1,0))-1))*$R$3)),3)=1,1,0)),W417-INDIRECT(_xlfn.CONCAT($CI$1,MATCH(D417,$CH$7:$CH$100,0)+6)):INDIRECT(_xlfn.CONCAT($CI$1,MATCH(D417,$CH$7:$CH$100,0)+6+SUM(IF((D417=$CH$7:$CH$59)=TRUE,1,0))-1))*$R$3))/($S$3*$Q417),1,-1,TRUE)),1),"")</f>
        <v/>
      </c>
      <c r="AB417" s="65"/>
      <c r="AC417" s="65"/>
      <c r="AD417" s="65"/>
      <c r="AE417" s="65"/>
      <c r="AF417" s="65"/>
      <c r="AG417" s="65"/>
      <c r="AH417" s="65"/>
      <c r="AI417" s="6"/>
      <c r="AJ417" s="28" t="str">
        <f t="shared" ca="1" si="145"/>
        <v/>
      </c>
      <c r="AK417" s="29" t="str">
        <f t="shared" si="146"/>
        <v/>
      </c>
      <c r="AL417" s="29" t="str">
        <f t="shared" si="147"/>
        <v/>
      </c>
      <c r="AM417" s="29" t="str">
        <f t="shared" si="148"/>
        <v/>
      </c>
      <c r="AN417" s="112" t="str">
        <f t="shared" si="149"/>
        <v/>
      </c>
      <c r="AO417" s="28" t="str">
        <f t="shared" ca="1" si="136"/>
        <v/>
      </c>
      <c r="AP417" s="29" t="str">
        <f t="shared" si="137"/>
        <v/>
      </c>
      <c r="AQ417" s="29" t="str">
        <f t="shared" si="138"/>
        <v/>
      </c>
      <c r="AR417" s="29" t="str">
        <f t="shared" si="139"/>
        <v/>
      </c>
      <c r="AS417" s="30" t="str">
        <f t="shared" si="140"/>
        <v/>
      </c>
      <c r="AT417" s="6"/>
      <c r="AU417" s="20"/>
      <c r="AV417" s="20"/>
      <c r="AW417" s="44">
        <f t="shared" si="150"/>
        <v>12</v>
      </c>
      <c r="AX417" s="35" t="e">
        <f t="shared" si="151"/>
        <v>#N/A</v>
      </c>
      <c r="AY417" s="35" t="e" cm="1">
        <f t="array" ref="AY417">_xlfn.XMATCH(1,IF(IF((AU417=$DP$24:$EO$24)=TRUE,1,0)+IF((AV417=$DP$25:$EO$25)=TRUE,1,0)=2,1,0))</f>
        <v>#N/A</v>
      </c>
      <c r="AZ417" s="35" t="str" cm="1">
        <f t="array" aca="1" ref="AZ417:BD417" ca="1">AJ417:AN417</f>
        <v/>
      </c>
      <c r="BA417" s="35" t="str">
        <f ca="1"/>
        <v/>
      </c>
      <c r="BB417" s="35" t="str">
        <f ca="1"/>
        <v/>
      </c>
      <c r="BC417" s="35" t="str">
        <f ca="1"/>
        <v/>
      </c>
      <c r="BD417" s="35" t="str">
        <f ca="1"/>
        <v/>
      </c>
      <c r="BE417" s="35">
        <f t="shared" si="152"/>
        <v>0</v>
      </c>
      <c r="BF417" s="35" t="e" cm="1">
        <f t="array" ref="BF417">IF(AND(BE417=1,AX417&lt;&gt;1),VLOOKUP(E417,변환표준점수!$H$8:$O$60,_xlfn.XMATCH('표점 계산기'!$AU417,변환표준점수!$I$6:$O$6)+1,FALSE),IF(AND($E417=0,$DW$4=1),INDEX($CQ$7:$CQ$73,SUM(IF(AO417=$CY$7:$CY$59,ROW($A$1:$A$50),0))),IF(AND($E417&lt;&gt;0,$DW$4&lt;&gt;1),INDEX($CM$7:$CM$73,SUM(IF(AO417=$CU$7:$CU$59,ROW($A$1:$A$50),0))),AO417:AS417)))</f>
        <v>#N/A</v>
      </c>
      <c r="BG417" s="35"/>
      <c r="BH417" s="35"/>
      <c r="BI417" s="35"/>
      <c r="BJ417" s="35"/>
      <c r="BK417" s="35" t="e">
        <f>VLOOKUP(G417,변환표준점수!$X$8:$AM$16,_xlfn.XMATCH(AU417,변환표준점수!$Y$5:$AM$5)+IF(OR(AW417=6,AW417=7,AW417=10,AW417=11),IF(AX417=1,0,1),0)+1,FALSE)</f>
        <v>#N/A</v>
      </c>
      <c r="BL417" s="35" t="e">
        <f>VLOOKUP(H417,변환표준점수!$AO$8:$BE$16,_xlfn.XMATCH(AU417,변환표준점수!$AP$5:$BE$5)+IF(OR(AW417=3,AW417=6,AW417=8,AW417=9,AW417=10),IF(AX417=1,0,1),0)+1,FALSE)</f>
        <v>#N/A</v>
      </c>
      <c r="BM417" s="35" t="e">
        <f>IF(I417=0,VLOOKUP(K417,변환표준점수!$BU$8:$CF$62,'표점 계산기'!$AW417+1,FALSE),VLOOKUP(I417,변환표준점수!$BH$8:$BS$62,'표점 계산기'!$AW417+1,FALSE))</f>
        <v>#N/A</v>
      </c>
      <c r="BN417" s="35" t="e">
        <f>IF(J417=0,VLOOKUP(L417,변환표준점수!$BU$8:$CF$62,'표점 계산기'!$AW417+1,FALSE),VLOOKUP(J417,변환표준점수!$BH$8:$BS$62,'표점 계산기'!$AW417+1,FALSE))</f>
        <v>#N/A</v>
      </c>
      <c r="BO417" s="35" cm="1">
        <f t="array" ref="BO417">IF(M417=0,0,IF(OR(AW417=3,AW417=4),0,IF(AW417=1,INDEX($DI$7:$DI$15,SUM(IF(M417&lt;$DH$7:$DH$15=TRUE,1,0))+1),VLOOKUP(M417,변환표준점수!$BH$8:$BS$62,'표점 계산기'!AW417+1,FALSE))))</f>
        <v>0</v>
      </c>
      <c r="BP417" s="35" t="e" cm="1">
        <f t="array" ref="BP417">INDEX($DP$24:$EO$31,COLUMN(C412),$AY417)</f>
        <v>#N/A</v>
      </c>
      <c r="BQ417" s="35" t="e" cm="1">
        <f t="array" ref="BQ417">INDEX($DP$24:$EO$31,COLUMN(D412),$AY417)</f>
        <v>#N/A</v>
      </c>
      <c r="BR417" s="35" t="e" cm="1">
        <f t="array" ref="BR417">INDEX($DP$24:$EO$31,COLUMN(E412),$AY417)</f>
        <v>#N/A</v>
      </c>
      <c r="BS417" s="35" t="e" cm="1">
        <f t="array" ref="BS417">INDEX($DP$24:$EO$31,COLUMN(F412),$AY417)</f>
        <v>#N/A</v>
      </c>
      <c r="BT417" s="35" t="e" cm="1">
        <f t="array" ref="BT417">INDEX($DP$24:$EO$31,COLUMN(G412),$AY417)</f>
        <v>#N/A</v>
      </c>
      <c r="BU417" s="35" t="e" cm="1">
        <f t="array" ref="BU417">INDEX($DP$24:$EO$31,COLUMN(H412),$AY417)</f>
        <v>#N/A</v>
      </c>
      <c r="BV417" s="59" t="str" cm="1">
        <f t="array" aca="1" ref="BV417:BZ417" ca="1">IFERROR(ROUND(IF(IFERROR(BF417:BJ417/BF417:BJ417,0)=1,(IFERROR(AZ417:BD417*BP417,0)+IFERROR(BF417:BJ417*BQ417,0)+(SUM(BM417:BO417)-MIN(BM417:BO417))*BR417+BK417*BS417+BL417*BT417)*BU417+BK417*(1-BS417)+BL417*(1-BT417)+IF(AW417=1,BO417,0),""),2),"")</f>
        <v/>
      </c>
      <c r="BW417" s="48" t="str">
        <f ca="1"/>
        <v/>
      </c>
      <c r="BX417" s="48" t="str">
        <f ca="1"/>
        <v/>
      </c>
      <c r="BY417" s="48" t="str">
        <f ca="1"/>
        <v/>
      </c>
      <c r="BZ417" s="60" t="str">
        <f ca="1"/>
        <v/>
      </c>
      <c r="CA417" s="6"/>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6"/>
      <c r="DV417" s="6"/>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row>
    <row r="418" spans="1:162" x14ac:dyDescent="0.3">
      <c r="A418" s="5"/>
      <c r="B418" s="17" t="str">
        <f t="shared" si="134"/>
        <v/>
      </c>
      <c r="C418" s="23"/>
      <c r="D418" s="23"/>
      <c r="E418" s="23"/>
      <c r="F418" s="23"/>
      <c r="G418" s="23"/>
      <c r="H418" s="24"/>
      <c r="I418" s="24"/>
      <c r="J418" s="24"/>
      <c r="K418" s="24"/>
      <c r="L418" s="24"/>
      <c r="M418" s="24"/>
      <c r="N418" s="23"/>
      <c r="O418" s="24"/>
      <c r="P418" s="6"/>
      <c r="Q418" s="65">
        <f t="shared" si="135"/>
        <v>1</v>
      </c>
      <c r="R418" s="6" t="e">
        <f t="shared" si="141"/>
        <v>#N/A</v>
      </c>
      <c r="S418" s="6" t="e">
        <f t="shared" si="142"/>
        <v>#N/A</v>
      </c>
      <c r="T418" s="6" t="e">
        <f t="shared" si="143"/>
        <v>#N/A</v>
      </c>
      <c r="U418" s="6" t="e">
        <f t="shared" si="144"/>
        <v>#N/A</v>
      </c>
      <c r="V418" s="8" cm="1">
        <f t="array" ref="V418">IF(M418=0,0,IF(OR($DV$4=3,$DV$4=4),0,IF($DV$4=1,INDEX($DI$7:$DI$15,SUM(IF(M418&lt;$DH$7:$DH$15=TRUE,1,0))+1),VLOOKUP(M418,$DK$7:$DL$107,2,FALSE))))</f>
        <v>0</v>
      </c>
      <c r="W418" s="6" t="e">
        <f t="shared" si="133"/>
        <v>#N/A</v>
      </c>
      <c r="X418" s="65" cm="1">
        <f t="array" aca="1" ref="X418" ca="1">SUM(IF((IF(E418=0,INDIRECT(_xlfn.CONCAT($CQ$1,MATCH(F418,$CP$7:$CP$100,0)+6)):INDIRECT(_xlfn.CONCAT($CQ$1,MATCH(F418,$CP$7:$CP$100,0)+6+SUM(IF((F418=$CP$7:$CP$59)=TRUE,1,0))-1)),INDIRECT(_xlfn.CONCAT($CM$1,MATCH(E418,$CL$7:$CL$100,0)+6)):INDIRECT(_xlfn.CONCAT($CM$1,MATCH(E418,$CL$7:$CL$100,0)+6+SUM(IF((E418=$CL$7:$CL$59)=TRUE,1,0))-1)))*$S$3*$Q418)=0,0,1))</f>
        <v>2</v>
      </c>
      <c r="Y418" s="65" t="e" cm="1">
        <f t="array" aca="1" ref="Y418" ca="1">SUM(IF((TRANSPOSE(MMULT(MMULT(_xlfn.MUNIT(X418),IF(ROUND(MMULT(IF(E418=0,INDIRECT(_xlfn.CONCAT($CQ$1,MATCH(F418,$CP$7:$CP$100,0)+6)):INDIRECT(_xlfn.CONCAT($CQ$1,MATCH(F418,$CP$7:$CP$100,0)+6+SUM(IF((F418=$CP$7:$CP$59)=TRUE,1,0))-1)),INDIRECT(_xlfn.CONCAT($CM$1,MATCH(E418,$CL$7:$CL$100,0)+6)):INDIRECT(_xlfn.CONCAT($CM$1,MATCH(E418,$CL$7:$CL$100,0)+6+SUM(IF((E418=$CL$7:$CL$59)=TRUE,1,0))-1)))*$S$3*$Q418,1/TRANSPOSE(W418-INDIRECT(_xlfn.CONCAT($CI$1,MATCH(D418,$CH$7:$CH$100,0)+6)):INDIRECT(_xlfn.CONCAT($CI$1,MATCH(D418,$CH$7:$CH$100,0)+6+SUM(IF((D418=$CH$7:$CH$59)=TRUE,1,0))-1))*$R$3)),1)=1,1,0)),W418-INDIRECT(_xlfn.CONCAT($CI$1,MATCH(D418,$CH$7:$CH$100,0)+6)):INDIRECT(_xlfn.CONCAT($CI$1,MATCH(D418,$CH$7:$CH$100,0)+6+SUM(IF((D418=$CH$7:$CH$59)=TRUE,1,0))-1))*$R$3)))=0,0,1))</f>
        <v>#N/A</v>
      </c>
      <c r="Z418" s="65"/>
      <c r="AA418" s="65" t="str" cm="1">
        <f t="array" aca="1" ref="AA418" ca="1">IFERROR(ROUND(IF(_xlfn._xlws.SORT(TRANSPOSE(MMULT(MMULT(_xlfn.MUNIT(X418),IF(ROUND(MMULT(IF(E418=0,IF($DW$4=1,INDIRECT(_xlfn.CONCAT($CY$1,MATCH(F418,$CX$7:$CX$100,0)+6)):INDIRECT(_xlfn.CONCAT($CY$1,MATCH(F418,$CX$7:$CX$100,0)+6+SUM(IF((F418=$CX$7:$CX$59)=TRUE,1,0))-1)),INDIRECT(_xlfn.CONCAT($CQ$1,MATCH(F418,$CP$7:$CP$100,0)+6)):INDIRECT(_xlfn.CONCAT($CQ$1,MATCH(F418,$CP$7:$CP$100,0)+6+SUM(IF((F418=$CP$7:$CP$59)=TRUE,1,0))-1))),IF(OR($DW$4=2,$DW$4=3),INDIRECT(_xlfn.CONCAT($CU$1,MATCH(E418,$CT$7:$CT$100,0)+6)):INDIRECT(_xlfn.CONCAT($CU$1,MATCH(E418,$CT$7:$CT$100,0)+6+SUM(IF((E418=$CT$7:$CT$59)=TRUE,1,0))-1)),INDIRECT(_xlfn.CONCAT($CM$1,MATCH(E418,$CL$7:$CL$100,0)+6)):INDIRECT(_xlfn.CONCAT($CM$1,MATCH(E418,$CL$7:$CL$100,0)+6+SUM(IF((E418=$CL$7:$CL$59)=TRUE,1,0))-1))))*$S$3*IF(AND($DV$4=4,F418=0),1.1,1),1/TRANSPOSE(W418-INDIRECT(_xlfn.CONCAT($CI$1,MATCH(D418,$CH$7:$CH$100,0)+6)):INDIRECT(_xlfn.CONCAT($CI$1,MATCH(D418,$CH$7:$CH$100,0)+6+SUM(IF((D418=$CH$7:$CH$59)=TRUE,1,0))-1))*$R$3)),3)=1,1,0)),W418-INDIRECT(_xlfn.CONCAT($CI$1,MATCH(D418,$CH$7:$CH$100,0)+6)):INDIRECT(_xlfn.CONCAT($CI$1,MATCH(D418,$CH$7:$CH$100,0)+6+SUM(IF((D418=$CH$7:$CH$59)=TRUE,1,0))-1))*$R$3))/($S$3*$Q418),1,-1,TRUE)=0,"",_xlfn._xlws.SORT(TRANSPOSE(MMULT(MMULT(_xlfn.MUNIT(X418),IF(ROUND(MMULT(IF(E418=0,IF($DW$4=1,INDIRECT(_xlfn.CONCAT($CY$1,MATCH(F418,$CX$7:$CX$100,0)+6)):INDIRECT(_xlfn.CONCAT($CY$1,MATCH(F418,$CX$7:$CX$100,0)+6+SUM(IF((F418=$CX$7:$CX$59)=TRUE,1,0))-1)),INDIRECT(_xlfn.CONCAT($CQ$1,MATCH(F418,$CP$7:$CP$100,0)+6)):INDIRECT(_xlfn.CONCAT($CQ$1,MATCH(F418,$CP$7:$CP$100,0)+6+SUM(IF((F418=$CP$7:$CP$59)=TRUE,1,0))-1))),IF(OR($DW$4=2,$DW$4=3),INDIRECT(_xlfn.CONCAT($CU$1,MATCH(E418,$CT$7:$CT$100,0)+6)):INDIRECT(_xlfn.CONCAT($CU$1,MATCH(E418,$CT$7:$CT$100,0)+6+SUM(IF((E418=$CT$7:$CT$59)=TRUE,1,0))-1)),INDIRECT(_xlfn.CONCAT($CM$1,MATCH(E418,$CL$7:$CL$100,0)+6)):INDIRECT(_xlfn.CONCAT($CM$1,MATCH(E418,$CL$7:$CL$100,0)+6+SUM(IF((E418=$CL$7:$CL$59)=TRUE,1,0))-1))))*$S$3*IF(AND($DV$4=4,F418=0),1.1,1),1/TRANSPOSE(W418-INDIRECT(_xlfn.CONCAT($CI$1,MATCH(D418,$CH$7:$CH$100,0)+6)):INDIRECT(_xlfn.CONCAT($CI$1,MATCH(D418,$CH$7:$CH$100,0)+6+SUM(IF((D418=$CH$7:$CH$59)=TRUE,1,0))-1))*$R$3)),3)=1,1,0)),W418-INDIRECT(_xlfn.CONCAT($CI$1,MATCH(D418,$CH$7:$CH$100,0)+6)):INDIRECT(_xlfn.CONCAT($CI$1,MATCH(D418,$CH$7:$CH$100,0)+6+SUM(IF((D418=$CH$7:$CH$59)=TRUE,1,0))-1))*$R$3))/($S$3*$Q418),1,-1,TRUE)),1),"")</f>
        <v/>
      </c>
      <c r="AB418" s="65"/>
      <c r="AC418" s="65"/>
      <c r="AD418" s="65"/>
      <c r="AE418" s="65"/>
      <c r="AF418" s="65"/>
      <c r="AG418" s="65"/>
      <c r="AH418" s="65"/>
      <c r="AI418" s="6"/>
      <c r="AJ418" s="28" t="str">
        <f t="shared" ca="1" si="145"/>
        <v/>
      </c>
      <c r="AK418" s="29" t="str">
        <f t="shared" si="146"/>
        <v/>
      </c>
      <c r="AL418" s="29" t="str">
        <f t="shared" si="147"/>
        <v/>
      </c>
      <c r="AM418" s="29" t="str">
        <f t="shared" si="148"/>
        <v/>
      </c>
      <c r="AN418" s="112" t="str">
        <f t="shared" si="149"/>
        <v/>
      </c>
      <c r="AO418" s="28" t="str">
        <f t="shared" ca="1" si="136"/>
        <v/>
      </c>
      <c r="AP418" s="29" t="str">
        <f t="shared" si="137"/>
        <v/>
      </c>
      <c r="AQ418" s="29" t="str">
        <f t="shared" si="138"/>
        <v/>
      </c>
      <c r="AR418" s="29" t="str">
        <f t="shared" si="139"/>
        <v/>
      </c>
      <c r="AS418" s="30" t="str">
        <f t="shared" si="140"/>
        <v/>
      </c>
      <c r="AT418" s="6"/>
      <c r="AU418" s="20"/>
      <c r="AV418" s="20"/>
      <c r="AW418" s="44">
        <f t="shared" si="150"/>
        <v>12</v>
      </c>
      <c r="AX418" s="35" t="e">
        <f t="shared" si="151"/>
        <v>#N/A</v>
      </c>
      <c r="AY418" s="35" t="e" cm="1">
        <f t="array" ref="AY418">_xlfn.XMATCH(1,IF(IF((AU418=$DP$24:$EO$24)=TRUE,1,0)+IF((AV418=$DP$25:$EO$25)=TRUE,1,0)=2,1,0))</f>
        <v>#N/A</v>
      </c>
      <c r="AZ418" s="35" t="str" cm="1">
        <f t="array" aca="1" ref="AZ418:BD418" ca="1">AJ418:AN418</f>
        <v/>
      </c>
      <c r="BA418" s="35" t="str">
        <f ca="1"/>
        <v/>
      </c>
      <c r="BB418" s="35" t="str">
        <f ca="1"/>
        <v/>
      </c>
      <c r="BC418" s="35" t="str">
        <f ca="1"/>
        <v/>
      </c>
      <c r="BD418" s="35" t="str">
        <f ca="1"/>
        <v/>
      </c>
      <c r="BE418" s="35">
        <f t="shared" si="152"/>
        <v>0</v>
      </c>
      <c r="BF418" s="35" t="e" cm="1">
        <f t="array" ref="BF418">IF(AND(BE418=1,AX418&lt;&gt;1),VLOOKUP(E418,변환표준점수!$H$8:$O$60,_xlfn.XMATCH('표점 계산기'!$AU418,변환표준점수!$I$6:$O$6)+1,FALSE),IF(AND($E418=0,$DW$4=1),INDEX($CQ$7:$CQ$73,SUM(IF(AO418=$CY$7:$CY$59,ROW($A$1:$A$50),0))),IF(AND($E418&lt;&gt;0,$DW$4&lt;&gt;1),INDEX($CM$7:$CM$73,SUM(IF(AO418=$CU$7:$CU$59,ROW($A$1:$A$50),0))),AO418:AS418)))</f>
        <v>#N/A</v>
      </c>
      <c r="BG418" s="35"/>
      <c r="BH418" s="35"/>
      <c r="BI418" s="35"/>
      <c r="BJ418" s="35"/>
      <c r="BK418" s="35" t="e">
        <f>VLOOKUP(G418,변환표준점수!$X$8:$AM$16,_xlfn.XMATCH(AU418,변환표준점수!$Y$5:$AM$5)+IF(OR(AW418=6,AW418=7,AW418=10,AW418=11),IF(AX418=1,0,1),0)+1,FALSE)</f>
        <v>#N/A</v>
      </c>
      <c r="BL418" s="35" t="e">
        <f>VLOOKUP(H418,변환표준점수!$AO$8:$BE$16,_xlfn.XMATCH(AU418,변환표준점수!$AP$5:$BE$5)+IF(OR(AW418=3,AW418=6,AW418=8,AW418=9,AW418=10),IF(AX418=1,0,1),0)+1,FALSE)</f>
        <v>#N/A</v>
      </c>
      <c r="BM418" s="35" t="e">
        <f>IF(I418=0,VLOOKUP(K418,변환표준점수!$BU$8:$CF$62,'표점 계산기'!$AW418+1,FALSE),VLOOKUP(I418,변환표준점수!$BH$8:$BS$62,'표점 계산기'!$AW418+1,FALSE))</f>
        <v>#N/A</v>
      </c>
      <c r="BN418" s="35" t="e">
        <f>IF(J418=0,VLOOKUP(L418,변환표준점수!$BU$8:$CF$62,'표점 계산기'!$AW418+1,FALSE),VLOOKUP(J418,변환표준점수!$BH$8:$BS$62,'표점 계산기'!$AW418+1,FALSE))</f>
        <v>#N/A</v>
      </c>
      <c r="BO418" s="35" cm="1">
        <f t="array" ref="BO418">IF(M418=0,0,IF(OR(AW418=3,AW418=4),0,IF(AW418=1,INDEX($DI$7:$DI$15,SUM(IF(M418&lt;$DH$7:$DH$15=TRUE,1,0))+1),VLOOKUP(M418,변환표준점수!$BH$8:$BS$62,'표점 계산기'!AW418+1,FALSE))))</f>
        <v>0</v>
      </c>
      <c r="BP418" s="35" t="e" cm="1">
        <f t="array" ref="BP418">INDEX($DP$24:$EO$31,COLUMN(C413),$AY418)</f>
        <v>#N/A</v>
      </c>
      <c r="BQ418" s="35" t="e" cm="1">
        <f t="array" ref="BQ418">INDEX($DP$24:$EO$31,COLUMN(D413),$AY418)</f>
        <v>#N/A</v>
      </c>
      <c r="BR418" s="35" t="e" cm="1">
        <f t="array" ref="BR418">INDEX($DP$24:$EO$31,COLUMN(E413),$AY418)</f>
        <v>#N/A</v>
      </c>
      <c r="BS418" s="35" t="e" cm="1">
        <f t="array" ref="BS418">INDEX($DP$24:$EO$31,COLUMN(F413),$AY418)</f>
        <v>#N/A</v>
      </c>
      <c r="BT418" s="35" t="e" cm="1">
        <f t="array" ref="BT418">INDEX($DP$24:$EO$31,COLUMN(G413),$AY418)</f>
        <v>#N/A</v>
      </c>
      <c r="BU418" s="35" t="e" cm="1">
        <f t="array" ref="BU418">INDEX($DP$24:$EO$31,COLUMN(H413),$AY418)</f>
        <v>#N/A</v>
      </c>
      <c r="BV418" s="59" t="str" cm="1">
        <f t="array" aca="1" ref="BV418:BZ418" ca="1">IFERROR(ROUND(IF(IFERROR(BF418:BJ418/BF418:BJ418,0)=1,(IFERROR(AZ418:BD418*BP418,0)+IFERROR(BF418:BJ418*BQ418,0)+(SUM(BM418:BO418)-MIN(BM418:BO418))*BR418+BK418*BS418+BL418*BT418)*BU418+BK418*(1-BS418)+BL418*(1-BT418)+IF(AW418=1,BO418,0),""),2),"")</f>
        <v/>
      </c>
      <c r="BW418" s="48" t="str">
        <f ca="1"/>
        <v/>
      </c>
      <c r="BX418" s="48" t="str">
        <f ca="1"/>
        <v/>
      </c>
      <c r="BY418" s="48" t="str">
        <f ca="1"/>
        <v/>
      </c>
      <c r="BZ418" s="60" t="str">
        <f ca="1"/>
        <v/>
      </c>
      <c r="CA418" s="6"/>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6"/>
      <c r="DV418" s="6"/>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row>
    <row r="419" spans="1:162" x14ac:dyDescent="0.3">
      <c r="A419" s="5"/>
      <c r="B419" s="17" t="str">
        <f t="shared" si="134"/>
        <v/>
      </c>
      <c r="C419" s="23"/>
      <c r="D419" s="23"/>
      <c r="E419" s="23"/>
      <c r="F419" s="23"/>
      <c r="G419" s="23"/>
      <c r="H419" s="24"/>
      <c r="I419" s="24"/>
      <c r="J419" s="24"/>
      <c r="K419" s="24"/>
      <c r="L419" s="24"/>
      <c r="M419" s="24"/>
      <c r="N419" s="23"/>
      <c r="O419" s="24"/>
      <c r="P419" s="6"/>
      <c r="Q419" s="65">
        <f t="shared" si="135"/>
        <v>1</v>
      </c>
      <c r="R419" s="6" t="e">
        <f t="shared" si="141"/>
        <v>#N/A</v>
      </c>
      <c r="S419" s="6" t="e">
        <f t="shared" si="142"/>
        <v>#N/A</v>
      </c>
      <c r="T419" s="6" t="e">
        <f t="shared" si="143"/>
        <v>#N/A</v>
      </c>
      <c r="U419" s="6" t="e">
        <f t="shared" si="144"/>
        <v>#N/A</v>
      </c>
      <c r="V419" s="8" cm="1">
        <f t="array" ref="V419">IF(M419=0,0,IF(OR($DV$4=3,$DV$4=4),0,IF($DV$4=1,INDEX($DI$7:$DI$15,SUM(IF(M419&lt;$DH$7:$DH$15=TRUE,1,0))+1),VLOOKUP(M419,$DK$7:$DL$107,2,FALSE))))</f>
        <v>0</v>
      </c>
      <c r="W419" s="6" t="e">
        <f t="shared" si="133"/>
        <v>#N/A</v>
      </c>
      <c r="X419" s="65" cm="1">
        <f t="array" aca="1" ref="X419" ca="1">SUM(IF((IF(E419=0,INDIRECT(_xlfn.CONCAT($CQ$1,MATCH(F419,$CP$7:$CP$100,0)+6)):INDIRECT(_xlfn.CONCAT($CQ$1,MATCH(F419,$CP$7:$CP$100,0)+6+SUM(IF((F419=$CP$7:$CP$59)=TRUE,1,0))-1)),INDIRECT(_xlfn.CONCAT($CM$1,MATCH(E419,$CL$7:$CL$100,0)+6)):INDIRECT(_xlfn.CONCAT($CM$1,MATCH(E419,$CL$7:$CL$100,0)+6+SUM(IF((E419=$CL$7:$CL$59)=TRUE,1,0))-1)))*$S$3*$Q419)=0,0,1))</f>
        <v>2</v>
      </c>
      <c r="Y419" s="65" t="e" cm="1">
        <f t="array" aca="1" ref="Y419" ca="1">SUM(IF((TRANSPOSE(MMULT(MMULT(_xlfn.MUNIT(X419),IF(ROUND(MMULT(IF(E419=0,INDIRECT(_xlfn.CONCAT($CQ$1,MATCH(F419,$CP$7:$CP$100,0)+6)):INDIRECT(_xlfn.CONCAT($CQ$1,MATCH(F419,$CP$7:$CP$100,0)+6+SUM(IF((F419=$CP$7:$CP$59)=TRUE,1,0))-1)),INDIRECT(_xlfn.CONCAT($CM$1,MATCH(E419,$CL$7:$CL$100,0)+6)):INDIRECT(_xlfn.CONCAT($CM$1,MATCH(E419,$CL$7:$CL$100,0)+6+SUM(IF((E419=$CL$7:$CL$59)=TRUE,1,0))-1)))*$S$3*$Q419,1/TRANSPOSE(W419-INDIRECT(_xlfn.CONCAT($CI$1,MATCH(D419,$CH$7:$CH$100,0)+6)):INDIRECT(_xlfn.CONCAT($CI$1,MATCH(D419,$CH$7:$CH$100,0)+6+SUM(IF((D419=$CH$7:$CH$59)=TRUE,1,0))-1))*$R$3)),1)=1,1,0)),W419-INDIRECT(_xlfn.CONCAT($CI$1,MATCH(D419,$CH$7:$CH$100,0)+6)):INDIRECT(_xlfn.CONCAT($CI$1,MATCH(D419,$CH$7:$CH$100,0)+6+SUM(IF((D419=$CH$7:$CH$59)=TRUE,1,0))-1))*$R$3)))=0,0,1))</f>
        <v>#N/A</v>
      </c>
      <c r="Z419" s="65"/>
      <c r="AA419" s="65" t="str" cm="1">
        <f t="array" aca="1" ref="AA419" ca="1">IFERROR(ROUND(IF(_xlfn._xlws.SORT(TRANSPOSE(MMULT(MMULT(_xlfn.MUNIT(X419),IF(ROUND(MMULT(IF(E419=0,IF($DW$4=1,INDIRECT(_xlfn.CONCAT($CY$1,MATCH(F419,$CX$7:$CX$100,0)+6)):INDIRECT(_xlfn.CONCAT($CY$1,MATCH(F419,$CX$7:$CX$100,0)+6+SUM(IF((F419=$CX$7:$CX$59)=TRUE,1,0))-1)),INDIRECT(_xlfn.CONCAT($CQ$1,MATCH(F419,$CP$7:$CP$100,0)+6)):INDIRECT(_xlfn.CONCAT($CQ$1,MATCH(F419,$CP$7:$CP$100,0)+6+SUM(IF((F419=$CP$7:$CP$59)=TRUE,1,0))-1))),IF(OR($DW$4=2,$DW$4=3),INDIRECT(_xlfn.CONCAT($CU$1,MATCH(E419,$CT$7:$CT$100,0)+6)):INDIRECT(_xlfn.CONCAT($CU$1,MATCH(E419,$CT$7:$CT$100,0)+6+SUM(IF((E419=$CT$7:$CT$59)=TRUE,1,0))-1)),INDIRECT(_xlfn.CONCAT($CM$1,MATCH(E419,$CL$7:$CL$100,0)+6)):INDIRECT(_xlfn.CONCAT($CM$1,MATCH(E419,$CL$7:$CL$100,0)+6+SUM(IF((E419=$CL$7:$CL$59)=TRUE,1,0))-1))))*$S$3*IF(AND($DV$4=4,F419=0),1.1,1),1/TRANSPOSE(W419-INDIRECT(_xlfn.CONCAT($CI$1,MATCH(D419,$CH$7:$CH$100,0)+6)):INDIRECT(_xlfn.CONCAT($CI$1,MATCH(D419,$CH$7:$CH$100,0)+6+SUM(IF((D419=$CH$7:$CH$59)=TRUE,1,0))-1))*$R$3)),3)=1,1,0)),W419-INDIRECT(_xlfn.CONCAT($CI$1,MATCH(D419,$CH$7:$CH$100,0)+6)):INDIRECT(_xlfn.CONCAT($CI$1,MATCH(D419,$CH$7:$CH$100,0)+6+SUM(IF((D419=$CH$7:$CH$59)=TRUE,1,0))-1))*$R$3))/($S$3*$Q419),1,-1,TRUE)=0,"",_xlfn._xlws.SORT(TRANSPOSE(MMULT(MMULT(_xlfn.MUNIT(X419),IF(ROUND(MMULT(IF(E419=0,IF($DW$4=1,INDIRECT(_xlfn.CONCAT($CY$1,MATCH(F419,$CX$7:$CX$100,0)+6)):INDIRECT(_xlfn.CONCAT($CY$1,MATCH(F419,$CX$7:$CX$100,0)+6+SUM(IF((F419=$CX$7:$CX$59)=TRUE,1,0))-1)),INDIRECT(_xlfn.CONCAT($CQ$1,MATCH(F419,$CP$7:$CP$100,0)+6)):INDIRECT(_xlfn.CONCAT($CQ$1,MATCH(F419,$CP$7:$CP$100,0)+6+SUM(IF((F419=$CP$7:$CP$59)=TRUE,1,0))-1))),IF(OR($DW$4=2,$DW$4=3),INDIRECT(_xlfn.CONCAT($CU$1,MATCH(E419,$CT$7:$CT$100,0)+6)):INDIRECT(_xlfn.CONCAT($CU$1,MATCH(E419,$CT$7:$CT$100,0)+6+SUM(IF((E419=$CT$7:$CT$59)=TRUE,1,0))-1)),INDIRECT(_xlfn.CONCAT($CM$1,MATCH(E419,$CL$7:$CL$100,0)+6)):INDIRECT(_xlfn.CONCAT($CM$1,MATCH(E419,$CL$7:$CL$100,0)+6+SUM(IF((E419=$CL$7:$CL$59)=TRUE,1,0))-1))))*$S$3*IF(AND($DV$4=4,F419=0),1.1,1),1/TRANSPOSE(W419-INDIRECT(_xlfn.CONCAT($CI$1,MATCH(D419,$CH$7:$CH$100,0)+6)):INDIRECT(_xlfn.CONCAT($CI$1,MATCH(D419,$CH$7:$CH$100,0)+6+SUM(IF((D419=$CH$7:$CH$59)=TRUE,1,0))-1))*$R$3)),3)=1,1,0)),W419-INDIRECT(_xlfn.CONCAT($CI$1,MATCH(D419,$CH$7:$CH$100,0)+6)):INDIRECT(_xlfn.CONCAT($CI$1,MATCH(D419,$CH$7:$CH$100,0)+6+SUM(IF((D419=$CH$7:$CH$59)=TRUE,1,0))-1))*$R$3))/($S$3*$Q419),1,-1,TRUE)),1),"")</f>
        <v/>
      </c>
      <c r="AB419" s="65"/>
      <c r="AC419" s="65"/>
      <c r="AD419" s="65"/>
      <c r="AE419" s="65"/>
      <c r="AF419" s="65"/>
      <c r="AG419" s="65"/>
      <c r="AH419" s="65"/>
      <c r="AI419" s="6"/>
      <c r="AJ419" s="28" t="str">
        <f t="shared" ca="1" si="145"/>
        <v/>
      </c>
      <c r="AK419" s="29" t="str">
        <f t="shared" si="146"/>
        <v/>
      </c>
      <c r="AL419" s="29" t="str">
        <f t="shared" si="147"/>
        <v/>
      </c>
      <c r="AM419" s="29" t="str">
        <f t="shared" si="148"/>
        <v/>
      </c>
      <c r="AN419" s="112" t="str">
        <f t="shared" si="149"/>
        <v/>
      </c>
      <c r="AO419" s="28" t="str">
        <f t="shared" ca="1" si="136"/>
        <v/>
      </c>
      <c r="AP419" s="29" t="str">
        <f t="shared" si="137"/>
        <v/>
      </c>
      <c r="AQ419" s="29" t="str">
        <f t="shared" si="138"/>
        <v/>
      </c>
      <c r="AR419" s="29" t="str">
        <f t="shared" si="139"/>
        <v/>
      </c>
      <c r="AS419" s="30" t="str">
        <f t="shared" si="140"/>
        <v/>
      </c>
      <c r="AT419" s="6"/>
      <c r="AU419" s="20"/>
      <c r="AV419" s="20"/>
      <c r="AW419" s="44">
        <f t="shared" si="150"/>
        <v>12</v>
      </c>
      <c r="AX419" s="35" t="e">
        <f t="shared" si="151"/>
        <v>#N/A</v>
      </c>
      <c r="AY419" s="35" t="e" cm="1">
        <f t="array" ref="AY419">_xlfn.XMATCH(1,IF(IF((AU419=$DP$24:$EO$24)=TRUE,1,0)+IF((AV419=$DP$25:$EO$25)=TRUE,1,0)=2,1,0))</f>
        <v>#N/A</v>
      </c>
      <c r="AZ419" s="35" t="str" cm="1">
        <f t="array" aca="1" ref="AZ419:BD419" ca="1">AJ419:AN419</f>
        <v/>
      </c>
      <c r="BA419" s="35" t="str">
        <f ca="1"/>
        <v/>
      </c>
      <c r="BB419" s="35" t="str">
        <f ca="1"/>
        <v/>
      </c>
      <c r="BC419" s="35" t="str">
        <f ca="1"/>
        <v/>
      </c>
      <c r="BD419" s="35" t="str">
        <f ca="1"/>
        <v/>
      </c>
      <c r="BE419" s="35">
        <f t="shared" si="152"/>
        <v>0</v>
      </c>
      <c r="BF419" s="35" t="e" cm="1">
        <f t="array" ref="BF419">IF(AND(BE419=1,AX419&lt;&gt;1),VLOOKUP(E419,변환표준점수!$H$8:$O$60,_xlfn.XMATCH('표점 계산기'!$AU419,변환표준점수!$I$6:$O$6)+1,FALSE),IF(AND($E419=0,$DW$4=1),INDEX($CQ$7:$CQ$73,SUM(IF(AO419=$CY$7:$CY$59,ROW($A$1:$A$50),0))),IF(AND($E419&lt;&gt;0,$DW$4&lt;&gt;1),INDEX($CM$7:$CM$73,SUM(IF(AO419=$CU$7:$CU$59,ROW($A$1:$A$50),0))),AO419:AS419)))</f>
        <v>#N/A</v>
      </c>
      <c r="BG419" s="35"/>
      <c r="BH419" s="35"/>
      <c r="BI419" s="35"/>
      <c r="BJ419" s="35"/>
      <c r="BK419" s="35" t="e">
        <f>VLOOKUP(G419,변환표준점수!$X$8:$AM$16,_xlfn.XMATCH(AU419,변환표준점수!$Y$5:$AM$5)+IF(OR(AW419=6,AW419=7,AW419=10,AW419=11),IF(AX419=1,0,1),0)+1,FALSE)</f>
        <v>#N/A</v>
      </c>
      <c r="BL419" s="35" t="e">
        <f>VLOOKUP(H419,변환표준점수!$AO$8:$BE$16,_xlfn.XMATCH(AU419,변환표준점수!$AP$5:$BE$5)+IF(OR(AW419=3,AW419=6,AW419=8,AW419=9,AW419=10),IF(AX419=1,0,1),0)+1,FALSE)</f>
        <v>#N/A</v>
      </c>
      <c r="BM419" s="35" t="e">
        <f>IF(I419=0,VLOOKUP(K419,변환표준점수!$BU$8:$CF$62,'표점 계산기'!$AW419+1,FALSE),VLOOKUP(I419,변환표준점수!$BH$8:$BS$62,'표점 계산기'!$AW419+1,FALSE))</f>
        <v>#N/A</v>
      </c>
      <c r="BN419" s="35" t="e">
        <f>IF(J419=0,VLOOKUP(L419,변환표준점수!$BU$8:$CF$62,'표점 계산기'!$AW419+1,FALSE),VLOOKUP(J419,변환표준점수!$BH$8:$BS$62,'표점 계산기'!$AW419+1,FALSE))</f>
        <v>#N/A</v>
      </c>
      <c r="BO419" s="35" cm="1">
        <f t="array" ref="BO419">IF(M419=0,0,IF(OR(AW419=3,AW419=4),0,IF(AW419=1,INDEX($DI$7:$DI$15,SUM(IF(M419&lt;$DH$7:$DH$15=TRUE,1,0))+1),VLOOKUP(M419,변환표준점수!$BH$8:$BS$62,'표점 계산기'!AW419+1,FALSE))))</f>
        <v>0</v>
      </c>
      <c r="BP419" s="35" t="e" cm="1">
        <f t="array" ref="BP419">INDEX($DP$24:$EO$31,COLUMN(C414),$AY419)</f>
        <v>#N/A</v>
      </c>
      <c r="BQ419" s="35" t="e" cm="1">
        <f t="array" ref="BQ419">INDEX($DP$24:$EO$31,COLUMN(D414),$AY419)</f>
        <v>#N/A</v>
      </c>
      <c r="BR419" s="35" t="e" cm="1">
        <f t="array" ref="BR419">INDEX($DP$24:$EO$31,COLUMN(E414),$AY419)</f>
        <v>#N/A</v>
      </c>
      <c r="BS419" s="35" t="e" cm="1">
        <f t="array" ref="BS419">INDEX($DP$24:$EO$31,COLUMN(F414),$AY419)</f>
        <v>#N/A</v>
      </c>
      <c r="BT419" s="35" t="e" cm="1">
        <f t="array" ref="BT419">INDEX($DP$24:$EO$31,COLUMN(G414),$AY419)</f>
        <v>#N/A</v>
      </c>
      <c r="BU419" s="35" t="e" cm="1">
        <f t="array" ref="BU419">INDEX($DP$24:$EO$31,COLUMN(H414),$AY419)</f>
        <v>#N/A</v>
      </c>
      <c r="BV419" s="59" t="str" cm="1">
        <f t="array" aca="1" ref="BV419:BZ419" ca="1">IFERROR(ROUND(IF(IFERROR(BF419:BJ419/BF419:BJ419,0)=1,(IFERROR(AZ419:BD419*BP419,0)+IFERROR(BF419:BJ419*BQ419,0)+(SUM(BM419:BO419)-MIN(BM419:BO419))*BR419+BK419*BS419+BL419*BT419)*BU419+BK419*(1-BS419)+BL419*(1-BT419)+IF(AW419=1,BO419,0),""),2),"")</f>
        <v/>
      </c>
      <c r="BW419" s="48" t="str">
        <f ca="1"/>
        <v/>
      </c>
      <c r="BX419" s="48" t="str">
        <f ca="1"/>
        <v/>
      </c>
      <c r="BY419" s="48" t="str">
        <f ca="1"/>
        <v/>
      </c>
      <c r="BZ419" s="60" t="str">
        <f ca="1"/>
        <v/>
      </c>
      <c r="CA419" s="6"/>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6"/>
      <c r="DV419" s="6"/>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row>
    <row r="420" spans="1:162" x14ac:dyDescent="0.3">
      <c r="A420" s="5"/>
      <c r="B420" s="17" t="str">
        <f t="shared" si="134"/>
        <v/>
      </c>
      <c r="C420" s="23"/>
      <c r="D420" s="23"/>
      <c r="E420" s="23"/>
      <c r="F420" s="23"/>
      <c r="G420" s="23"/>
      <c r="H420" s="24"/>
      <c r="I420" s="24"/>
      <c r="J420" s="24"/>
      <c r="K420" s="24"/>
      <c r="L420" s="24"/>
      <c r="M420" s="24"/>
      <c r="N420" s="23"/>
      <c r="O420" s="24"/>
      <c r="P420" s="6"/>
      <c r="Q420" s="65">
        <f t="shared" si="135"/>
        <v>1</v>
      </c>
      <c r="R420" s="6" t="e">
        <f t="shared" si="141"/>
        <v>#N/A</v>
      </c>
      <c r="S420" s="6" t="e">
        <f t="shared" si="142"/>
        <v>#N/A</v>
      </c>
      <c r="T420" s="6" t="e">
        <f t="shared" si="143"/>
        <v>#N/A</v>
      </c>
      <c r="U420" s="6" t="e">
        <f t="shared" si="144"/>
        <v>#N/A</v>
      </c>
      <c r="V420" s="8" cm="1">
        <f t="array" ref="V420">IF(M420=0,0,IF(OR($DV$4=3,$DV$4=4),0,IF($DV$4=1,INDEX($DI$7:$DI$15,SUM(IF(M420&lt;$DH$7:$DH$15=TRUE,1,0))+1),VLOOKUP(M420,$DK$7:$DL$107,2,FALSE))))</f>
        <v>0</v>
      </c>
      <c r="W420" s="6" t="e">
        <f t="shared" si="133"/>
        <v>#N/A</v>
      </c>
      <c r="X420" s="65" cm="1">
        <f t="array" aca="1" ref="X420" ca="1">SUM(IF((IF(E420=0,INDIRECT(_xlfn.CONCAT($CQ$1,MATCH(F420,$CP$7:$CP$100,0)+6)):INDIRECT(_xlfn.CONCAT($CQ$1,MATCH(F420,$CP$7:$CP$100,0)+6+SUM(IF((F420=$CP$7:$CP$59)=TRUE,1,0))-1)),INDIRECT(_xlfn.CONCAT($CM$1,MATCH(E420,$CL$7:$CL$100,0)+6)):INDIRECT(_xlfn.CONCAT($CM$1,MATCH(E420,$CL$7:$CL$100,0)+6+SUM(IF((E420=$CL$7:$CL$59)=TRUE,1,0))-1)))*$S$3*$Q420)=0,0,1))</f>
        <v>2</v>
      </c>
      <c r="Y420" s="65" t="e" cm="1">
        <f t="array" aca="1" ref="Y420" ca="1">SUM(IF((TRANSPOSE(MMULT(MMULT(_xlfn.MUNIT(X420),IF(ROUND(MMULT(IF(E420=0,INDIRECT(_xlfn.CONCAT($CQ$1,MATCH(F420,$CP$7:$CP$100,0)+6)):INDIRECT(_xlfn.CONCAT($CQ$1,MATCH(F420,$CP$7:$CP$100,0)+6+SUM(IF((F420=$CP$7:$CP$59)=TRUE,1,0))-1)),INDIRECT(_xlfn.CONCAT($CM$1,MATCH(E420,$CL$7:$CL$100,0)+6)):INDIRECT(_xlfn.CONCAT($CM$1,MATCH(E420,$CL$7:$CL$100,0)+6+SUM(IF((E420=$CL$7:$CL$59)=TRUE,1,0))-1)))*$S$3*$Q420,1/TRANSPOSE(W420-INDIRECT(_xlfn.CONCAT($CI$1,MATCH(D420,$CH$7:$CH$100,0)+6)):INDIRECT(_xlfn.CONCAT($CI$1,MATCH(D420,$CH$7:$CH$100,0)+6+SUM(IF((D420=$CH$7:$CH$59)=TRUE,1,0))-1))*$R$3)),1)=1,1,0)),W420-INDIRECT(_xlfn.CONCAT($CI$1,MATCH(D420,$CH$7:$CH$100,0)+6)):INDIRECT(_xlfn.CONCAT($CI$1,MATCH(D420,$CH$7:$CH$100,0)+6+SUM(IF((D420=$CH$7:$CH$59)=TRUE,1,0))-1))*$R$3)))=0,0,1))</f>
        <v>#N/A</v>
      </c>
      <c r="Z420" s="65"/>
      <c r="AA420" s="65" t="str" cm="1">
        <f t="array" aca="1" ref="AA420" ca="1">IFERROR(ROUND(IF(_xlfn._xlws.SORT(TRANSPOSE(MMULT(MMULT(_xlfn.MUNIT(X420),IF(ROUND(MMULT(IF(E420=0,IF($DW$4=1,INDIRECT(_xlfn.CONCAT($CY$1,MATCH(F420,$CX$7:$CX$100,0)+6)):INDIRECT(_xlfn.CONCAT($CY$1,MATCH(F420,$CX$7:$CX$100,0)+6+SUM(IF((F420=$CX$7:$CX$59)=TRUE,1,0))-1)),INDIRECT(_xlfn.CONCAT($CQ$1,MATCH(F420,$CP$7:$CP$100,0)+6)):INDIRECT(_xlfn.CONCAT($CQ$1,MATCH(F420,$CP$7:$CP$100,0)+6+SUM(IF((F420=$CP$7:$CP$59)=TRUE,1,0))-1))),IF(OR($DW$4=2,$DW$4=3),INDIRECT(_xlfn.CONCAT($CU$1,MATCH(E420,$CT$7:$CT$100,0)+6)):INDIRECT(_xlfn.CONCAT($CU$1,MATCH(E420,$CT$7:$CT$100,0)+6+SUM(IF((E420=$CT$7:$CT$59)=TRUE,1,0))-1)),INDIRECT(_xlfn.CONCAT($CM$1,MATCH(E420,$CL$7:$CL$100,0)+6)):INDIRECT(_xlfn.CONCAT($CM$1,MATCH(E420,$CL$7:$CL$100,0)+6+SUM(IF((E420=$CL$7:$CL$59)=TRUE,1,0))-1))))*$S$3*IF(AND($DV$4=4,F420=0),1.1,1),1/TRANSPOSE(W420-INDIRECT(_xlfn.CONCAT($CI$1,MATCH(D420,$CH$7:$CH$100,0)+6)):INDIRECT(_xlfn.CONCAT($CI$1,MATCH(D420,$CH$7:$CH$100,0)+6+SUM(IF((D420=$CH$7:$CH$59)=TRUE,1,0))-1))*$R$3)),3)=1,1,0)),W420-INDIRECT(_xlfn.CONCAT($CI$1,MATCH(D420,$CH$7:$CH$100,0)+6)):INDIRECT(_xlfn.CONCAT($CI$1,MATCH(D420,$CH$7:$CH$100,0)+6+SUM(IF((D420=$CH$7:$CH$59)=TRUE,1,0))-1))*$R$3))/($S$3*$Q420),1,-1,TRUE)=0,"",_xlfn._xlws.SORT(TRANSPOSE(MMULT(MMULT(_xlfn.MUNIT(X420),IF(ROUND(MMULT(IF(E420=0,IF($DW$4=1,INDIRECT(_xlfn.CONCAT($CY$1,MATCH(F420,$CX$7:$CX$100,0)+6)):INDIRECT(_xlfn.CONCAT($CY$1,MATCH(F420,$CX$7:$CX$100,0)+6+SUM(IF((F420=$CX$7:$CX$59)=TRUE,1,0))-1)),INDIRECT(_xlfn.CONCAT($CQ$1,MATCH(F420,$CP$7:$CP$100,0)+6)):INDIRECT(_xlfn.CONCAT($CQ$1,MATCH(F420,$CP$7:$CP$100,0)+6+SUM(IF((F420=$CP$7:$CP$59)=TRUE,1,0))-1))),IF(OR($DW$4=2,$DW$4=3),INDIRECT(_xlfn.CONCAT($CU$1,MATCH(E420,$CT$7:$CT$100,0)+6)):INDIRECT(_xlfn.CONCAT($CU$1,MATCH(E420,$CT$7:$CT$100,0)+6+SUM(IF((E420=$CT$7:$CT$59)=TRUE,1,0))-1)),INDIRECT(_xlfn.CONCAT($CM$1,MATCH(E420,$CL$7:$CL$100,0)+6)):INDIRECT(_xlfn.CONCAT($CM$1,MATCH(E420,$CL$7:$CL$100,0)+6+SUM(IF((E420=$CL$7:$CL$59)=TRUE,1,0))-1))))*$S$3*IF(AND($DV$4=4,F420=0),1.1,1),1/TRANSPOSE(W420-INDIRECT(_xlfn.CONCAT($CI$1,MATCH(D420,$CH$7:$CH$100,0)+6)):INDIRECT(_xlfn.CONCAT($CI$1,MATCH(D420,$CH$7:$CH$100,0)+6+SUM(IF((D420=$CH$7:$CH$59)=TRUE,1,0))-1))*$R$3)),3)=1,1,0)),W420-INDIRECT(_xlfn.CONCAT($CI$1,MATCH(D420,$CH$7:$CH$100,0)+6)):INDIRECT(_xlfn.CONCAT($CI$1,MATCH(D420,$CH$7:$CH$100,0)+6+SUM(IF((D420=$CH$7:$CH$59)=TRUE,1,0))-1))*$R$3))/($S$3*$Q420),1,-1,TRUE)),1),"")</f>
        <v/>
      </c>
      <c r="AB420" s="65"/>
      <c r="AC420" s="65"/>
      <c r="AD420" s="65"/>
      <c r="AE420" s="65"/>
      <c r="AF420" s="65"/>
      <c r="AG420" s="65"/>
      <c r="AH420" s="65"/>
      <c r="AI420" s="6"/>
      <c r="AJ420" s="28" t="str">
        <f t="shared" ca="1" si="145"/>
        <v/>
      </c>
      <c r="AK420" s="29" t="str">
        <f t="shared" si="146"/>
        <v/>
      </c>
      <c r="AL420" s="29" t="str">
        <f t="shared" si="147"/>
        <v/>
      </c>
      <c r="AM420" s="29" t="str">
        <f t="shared" si="148"/>
        <v/>
      </c>
      <c r="AN420" s="112" t="str">
        <f t="shared" si="149"/>
        <v/>
      </c>
      <c r="AO420" s="28" t="str">
        <f t="shared" ca="1" si="136"/>
        <v/>
      </c>
      <c r="AP420" s="29" t="str">
        <f t="shared" si="137"/>
        <v/>
      </c>
      <c r="AQ420" s="29" t="str">
        <f t="shared" si="138"/>
        <v/>
      </c>
      <c r="AR420" s="29" t="str">
        <f t="shared" si="139"/>
        <v/>
      </c>
      <c r="AS420" s="30" t="str">
        <f t="shared" si="140"/>
        <v/>
      </c>
      <c r="AT420" s="6"/>
      <c r="AU420" s="20"/>
      <c r="AV420" s="20"/>
      <c r="AW420" s="44">
        <f t="shared" si="150"/>
        <v>12</v>
      </c>
      <c r="AX420" s="35" t="e">
        <f t="shared" si="151"/>
        <v>#N/A</v>
      </c>
      <c r="AY420" s="35" t="e" cm="1">
        <f t="array" ref="AY420">_xlfn.XMATCH(1,IF(IF((AU420=$DP$24:$EO$24)=TRUE,1,0)+IF((AV420=$DP$25:$EO$25)=TRUE,1,0)=2,1,0))</f>
        <v>#N/A</v>
      </c>
      <c r="AZ420" s="35" t="str" cm="1">
        <f t="array" aca="1" ref="AZ420:BD420" ca="1">AJ420:AN420</f>
        <v/>
      </c>
      <c r="BA420" s="35" t="str">
        <f ca="1"/>
        <v/>
      </c>
      <c r="BB420" s="35" t="str">
        <f ca="1"/>
        <v/>
      </c>
      <c r="BC420" s="35" t="str">
        <f ca="1"/>
        <v/>
      </c>
      <c r="BD420" s="35" t="str">
        <f ca="1"/>
        <v/>
      </c>
      <c r="BE420" s="35">
        <f t="shared" si="152"/>
        <v>0</v>
      </c>
      <c r="BF420" s="35" t="e" cm="1">
        <f t="array" ref="BF420">IF(AND(BE420=1,AX420&lt;&gt;1),VLOOKUP(E420,변환표준점수!$H$8:$O$60,_xlfn.XMATCH('표점 계산기'!$AU420,변환표준점수!$I$6:$O$6)+1,FALSE),IF(AND($E420=0,$DW$4=1),INDEX($CQ$7:$CQ$73,SUM(IF(AO420=$CY$7:$CY$59,ROW($A$1:$A$50),0))),IF(AND($E420&lt;&gt;0,$DW$4&lt;&gt;1),INDEX($CM$7:$CM$73,SUM(IF(AO420=$CU$7:$CU$59,ROW($A$1:$A$50),0))),AO420:AS420)))</f>
        <v>#N/A</v>
      </c>
      <c r="BG420" s="35"/>
      <c r="BH420" s="35"/>
      <c r="BI420" s="35"/>
      <c r="BJ420" s="35"/>
      <c r="BK420" s="35" t="e">
        <f>VLOOKUP(G420,변환표준점수!$X$8:$AM$16,_xlfn.XMATCH(AU420,변환표준점수!$Y$5:$AM$5)+IF(OR(AW420=6,AW420=7,AW420=10,AW420=11),IF(AX420=1,0,1),0)+1,FALSE)</f>
        <v>#N/A</v>
      </c>
      <c r="BL420" s="35" t="e">
        <f>VLOOKUP(H420,변환표준점수!$AO$8:$BE$16,_xlfn.XMATCH(AU420,변환표준점수!$AP$5:$BE$5)+IF(OR(AW420=3,AW420=6,AW420=8,AW420=9,AW420=10),IF(AX420=1,0,1),0)+1,FALSE)</f>
        <v>#N/A</v>
      </c>
      <c r="BM420" s="35" t="e">
        <f>IF(I420=0,VLOOKUP(K420,변환표준점수!$BU$8:$CF$62,'표점 계산기'!$AW420+1,FALSE),VLOOKUP(I420,변환표준점수!$BH$8:$BS$62,'표점 계산기'!$AW420+1,FALSE))</f>
        <v>#N/A</v>
      </c>
      <c r="BN420" s="35" t="e">
        <f>IF(J420=0,VLOOKUP(L420,변환표준점수!$BU$8:$CF$62,'표점 계산기'!$AW420+1,FALSE),VLOOKUP(J420,변환표준점수!$BH$8:$BS$62,'표점 계산기'!$AW420+1,FALSE))</f>
        <v>#N/A</v>
      </c>
      <c r="BO420" s="35" cm="1">
        <f t="array" ref="BO420">IF(M420=0,0,IF(OR(AW420=3,AW420=4),0,IF(AW420=1,INDEX($DI$7:$DI$15,SUM(IF(M420&lt;$DH$7:$DH$15=TRUE,1,0))+1),VLOOKUP(M420,변환표준점수!$BH$8:$BS$62,'표점 계산기'!AW420+1,FALSE))))</f>
        <v>0</v>
      </c>
      <c r="BP420" s="35" t="e" cm="1">
        <f t="array" ref="BP420">INDEX($DP$24:$EO$31,COLUMN(C415),$AY420)</f>
        <v>#N/A</v>
      </c>
      <c r="BQ420" s="35" t="e" cm="1">
        <f t="array" ref="BQ420">INDEX($DP$24:$EO$31,COLUMN(D415),$AY420)</f>
        <v>#N/A</v>
      </c>
      <c r="BR420" s="35" t="e" cm="1">
        <f t="array" ref="BR420">INDEX($DP$24:$EO$31,COLUMN(E415),$AY420)</f>
        <v>#N/A</v>
      </c>
      <c r="BS420" s="35" t="e" cm="1">
        <f t="array" ref="BS420">INDEX($DP$24:$EO$31,COLUMN(F415),$AY420)</f>
        <v>#N/A</v>
      </c>
      <c r="BT420" s="35" t="e" cm="1">
        <f t="array" ref="BT420">INDEX($DP$24:$EO$31,COLUMN(G415),$AY420)</f>
        <v>#N/A</v>
      </c>
      <c r="BU420" s="35" t="e" cm="1">
        <f t="array" ref="BU420">INDEX($DP$24:$EO$31,COLUMN(H415),$AY420)</f>
        <v>#N/A</v>
      </c>
      <c r="BV420" s="59" t="str" cm="1">
        <f t="array" aca="1" ref="BV420:BZ420" ca="1">IFERROR(ROUND(IF(IFERROR(BF420:BJ420/BF420:BJ420,0)=1,(IFERROR(AZ420:BD420*BP420,0)+IFERROR(BF420:BJ420*BQ420,0)+(SUM(BM420:BO420)-MIN(BM420:BO420))*BR420+BK420*BS420+BL420*BT420)*BU420+BK420*(1-BS420)+BL420*(1-BT420)+IF(AW420=1,BO420,0),""),2),"")</f>
        <v/>
      </c>
      <c r="BW420" s="48" t="str">
        <f ca="1"/>
        <v/>
      </c>
      <c r="BX420" s="48" t="str">
        <f ca="1"/>
        <v/>
      </c>
      <c r="BY420" s="48" t="str">
        <f ca="1"/>
        <v/>
      </c>
      <c r="BZ420" s="60" t="str">
        <f ca="1"/>
        <v/>
      </c>
      <c r="CA420" s="6"/>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6"/>
      <c r="DV420" s="6"/>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row>
    <row r="421" spans="1:162" x14ac:dyDescent="0.3">
      <c r="A421" s="5"/>
      <c r="B421" s="17" t="str">
        <f t="shared" si="134"/>
        <v/>
      </c>
      <c r="C421" s="23"/>
      <c r="D421" s="23"/>
      <c r="E421" s="23"/>
      <c r="F421" s="23"/>
      <c r="G421" s="23"/>
      <c r="H421" s="24"/>
      <c r="I421" s="24"/>
      <c r="J421" s="24"/>
      <c r="K421" s="24"/>
      <c r="L421" s="24"/>
      <c r="M421" s="24"/>
      <c r="N421" s="23"/>
      <c r="O421" s="24"/>
      <c r="P421" s="6"/>
      <c r="Q421" s="65">
        <f t="shared" si="135"/>
        <v>1</v>
      </c>
      <c r="R421" s="6" t="e">
        <f t="shared" si="141"/>
        <v>#N/A</v>
      </c>
      <c r="S421" s="6" t="e">
        <f t="shared" si="142"/>
        <v>#N/A</v>
      </c>
      <c r="T421" s="6" t="e">
        <f t="shared" si="143"/>
        <v>#N/A</v>
      </c>
      <c r="U421" s="6" t="e">
        <f t="shared" si="144"/>
        <v>#N/A</v>
      </c>
      <c r="V421" s="8" cm="1">
        <f t="array" ref="V421">IF(M421=0,0,IF(OR($DV$4=3,$DV$4=4),0,IF($DV$4=1,INDEX($DI$7:$DI$15,SUM(IF(M421&lt;$DH$7:$DH$15=TRUE,1,0))+1),VLOOKUP(M421,$DK$7:$DL$107,2,FALSE))))</f>
        <v>0</v>
      </c>
      <c r="W421" s="6" t="e">
        <f t="shared" si="133"/>
        <v>#N/A</v>
      </c>
      <c r="X421" s="65" cm="1">
        <f t="array" aca="1" ref="X421" ca="1">SUM(IF((IF(E421=0,INDIRECT(_xlfn.CONCAT($CQ$1,MATCH(F421,$CP$7:$CP$100,0)+6)):INDIRECT(_xlfn.CONCAT($CQ$1,MATCH(F421,$CP$7:$CP$100,0)+6+SUM(IF((F421=$CP$7:$CP$59)=TRUE,1,0))-1)),INDIRECT(_xlfn.CONCAT($CM$1,MATCH(E421,$CL$7:$CL$100,0)+6)):INDIRECT(_xlfn.CONCAT($CM$1,MATCH(E421,$CL$7:$CL$100,0)+6+SUM(IF((E421=$CL$7:$CL$59)=TRUE,1,0))-1)))*$S$3*$Q421)=0,0,1))</f>
        <v>2</v>
      </c>
      <c r="Y421" s="65" t="e" cm="1">
        <f t="array" aca="1" ref="Y421" ca="1">SUM(IF((TRANSPOSE(MMULT(MMULT(_xlfn.MUNIT(X421),IF(ROUND(MMULT(IF(E421=0,INDIRECT(_xlfn.CONCAT($CQ$1,MATCH(F421,$CP$7:$CP$100,0)+6)):INDIRECT(_xlfn.CONCAT($CQ$1,MATCH(F421,$CP$7:$CP$100,0)+6+SUM(IF((F421=$CP$7:$CP$59)=TRUE,1,0))-1)),INDIRECT(_xlfn.CONCAT($CM$1,MATCH(E421,$CL$7:$CL$100,0)+6)):INDIRECT(_xlfn.CONCAT($CM$1,MATCH(E421,$CL$7:$CL$100,0)+6+SUM(IF((E421=$CL$7:$CL$59)=TRUE,1,0))-1)))*$S$3*$Q421,1/TRANSPOSE(W421-INDIRECT(_xlfn.CONCAT($CI$1,MATCH(D421,$CH$7:$CH$100,0)+6)):INDIRECT(_xlfn.CONCAT($CI$1,MATCH(D421,$CH$7:$CH$100,0)+6+SUM(IF((D421=$CH$7:$CH$59)=TRUE,1,0))-1))*$R$3)),1)=1,1,0)),W421-INDIRECT(_xlfn.CONCAT($CI$1,MATCH(D421,$CH$7:$CH$100,0)+6)):INDIRECT(_xlfn.CONCAT($CI$1,MATCH(D421,$CH$7:$CH$100,0)+6+SUM(IF((D421=$CH$7:$CH$59)=TRUE,1,0))-1))*$R$3)))=0,0,1))</f>
        <v>#N/A</v>
      </c>
      <c r="Z421" s="65"/>
      <c r="AA421" s="65" t="str" cm="1">
        <f t="array" aca="1" ref="AA421" ca="1">IFERROR(ROUND(IF(_xlfn._xlws.SORT(TRANSPOSE(MMULT(MMULT(_xlfn.MUNIT(X421),IF(ROUND(MMULT(IF(E421=0,IF($DW$4=1,INDIRECT(_xlfn.CONCAT($CY$1,MATCH(F421,$CX$7:$CX$100,0)+6)):INDIRECT(_xlfn.CONCAT($CY$1,MATCH(F421,$CX$7:$CX$100,0)+6+SUM(IF((F421=$CX$7:$CX$59)=TRUE,1,0))-1)),INDIRECT(_xlfn.CONCAT($CQ$1,MATCH(F421,$CP$7:$CP$100,0)+6)):INDIRECT(_xlfn.CONCAT($CQ$1,MATCH(F421,$CP$7:$CP$100,0)+6+SUM(IF((F421=$CP$7:$CP$59)=TRUE,1,0))-1))),IF(OR($DW$4=2,$DW$4=3),INDIRECT(_xlfn.CONCAT($CU$1,MATCH(E421,$CT$7:$CT$100,0)+6)):INDIRECT(_xlfn.CONCAT($CU$1,MATCH(E421,$CT$7:$CT$100,0)+6+SUM(IF((E421=$CT$7:$CT$59)=TRUE,1,0))-1)),INDIRECT(_xlfn.CONCAT($CM$1,MATCH(E421,$CL$7:$CL$100,0)+6)):INDIRECT(_xlfn.CONCAT($CM$1,MATCH(E421,$CL$7:$CL$100,0)+6+SUM(IF((E421=$CL$7:$CL$59)=TRUE,1,0))-1))))*$S$3*IF(AND($DV$4=4,F421=0),1.1,1),1/TRANSPOSE(W421-INDIRECT(_xlfn.CONCAT($CI$1,MATCH(D421,$CH$7:$CH$100,0)+6)):INDIRECT(_xlfn.CONCAT($CI$1,MATCH(D421,$CH$7:$CH$100,0)+6+SUM(IF((D421=$CH$7:$CH$59)=TRUE,1,0))-1))*$R$3)),3)=1,1,0)),W421-INDIRECT(_xlfn.CONCAT($CI$1,MATCH(D421,$CH$7:$CH$100,0)+6)):INDIRECT(_xlfn.CONCAT($CI$1,MATCH(D421,$CH$7:$CH$100,0)+6+SUM(IF((D421=$CH$7:$CH$59)=TRUE,1,0))-1))*$R$3))/($S$3*$Q421),1,-1,TRUE)=0,"",_xlfn._xlws.SORT(TRANSPOSE(MMULT(MMULT(_xlfn.MUNIT(X421),IF(ROUND(MMULT(IF(E421=0,IF($DW$4=1,INDIRECT(_xlfn.CONCAT($CY$1,MATCH(F421,$CX$7:$CX$100,0)+6)):INDIRECT(_xlfn.CONCAT($CY$1,MATCH(F421,$CX$7:$CX$100,0)+6+SUM(IF((F421=$CX$7:$CX$59)=TRUE,1,0))-1)),INDIRECT(_xlfn.CONCAT($CQ$1,MATCH(F421,$CP$7:$CP$100,0)+6)):INDIRECT(_xlfn.CONCAT($CQ$1,MATCH(F421,$CP$7:$CP$100,0)+6+SUM(IF((F421=$CP$7:$CP$59)=TRUE,1,0))-1))),IF(OR($DW$4=2,$DW$4=3),INDIRECT(_xlfn.CONCAT($CU$1,MATCH(E421,$CT$7:$CT$100,0)+6)):INDIRECT(_xlfn.CONCAT($CU$1,MATCH(E421,$CT$7:$CT$100,0)+6+SUM(IF((E421=$CT$7:$CT$59)=TRUE,1,0))-1)),INDIRECT(_xlfn.CONCAT($CM$1,MATCH(E421,$CL$7:$CL$100,0)+6)):INDIRECT(_xlfn.CONCAT($CM$1,MATCH(E421,$CL$7:$CL$100,0)+6+SUM(IF((E421=$CL$7:$CL$59)=TRUE,1,0))-1))))*$S$3*IF(AND($DV$4=4,F421=0),1.1,1),1/TRANSPOSE(W421-INDIRECT(_xlfn.CONCAT($CI$1,MATCH(D421,$CH$7:$CH$100,0)+6)):INDIRECT(_xlfn.CONCAT($CI$1,MATCH(D421,$CH$7:$CH$100,0)+6+SUM(IF((D421=$CH$7:$CH$59)=TRUE,1,0))-1))*$R$3)),3)=1,1,0)),W421-INDIRECT(_xlfn.CONCAT($CI$1,MATCH(D421,$CH$7:$CH$100,0)+6)):INDIRECT(_xlfn.CONCAT($CI$1,MATCH(D421,$CH$7:$CH$100,0)+6+SUM(IF((D421=$CH$7:$CH$59)=TRUE,1,0))-1))*$R$3))/($S$3*$Q421),1,-1,TRUE)),1),"")</f>
        <v/>
      </c>
      <c r="AB421" s="65"/>
      <c r="AC421" s="65"/>
      <c r="AD421" s="65"/>
      <c r="AE421" s="65"/>
      <c r="AF421" s="65"/>
      <c r="AG421" s="65"/>
      <c r="AH421" s="65"/>
      <c r="AI421" s="6"/>
      <c r="AJ421" s="28" t="str">
        <f t="shared" ca="1" si="145"/>
        <v/>
      </c>
      <c r="AK421" s="29" t="str">
        <f t="shared" si="146"/>
        <v/>
      </c>
      <c r="AL421" s="29" t="str">
        <f t="shared" si="147"/>
        <v/>
      </c>
      <c r="AM421" s="29" t="str">
        <f t="shared" si="148"/>
        <v/>
      </c>
      <c r="AN421" s="112" t="str">
        <f t="shared" si="149"/>
        <v/>
      </c>
      <c r="AO421" s="28" t="str">
        <f t="shared" ca="1" si="136"/>
        <v/>
      </c>
      <c r="AP421" s="29" t="str">
        <f t="shared" si="137"/>
        <v/>
      </c>
      <c r="AQ421" s="29" t="str">
        <f t="shared" si="138"/>
        <v/>
      </c>
      <c r="AR421" s="29" t="str">
        <f t="shared" si="139"/>
        <v/>
      </c>
      <c r="AS421" s="30" t="str">
        <f t="shared" si="140"/>
        <v/>
      </c>
      <c r="AT421" s="6"/>
      <c r="AU421" s="20"/>
      <c r="AV421" s="20"/>
      <c r="AW421" s="44">
        <f t="shared" si="150"/>
        <v>12</v>
      </c>
      <c r="AX421" s="35" t="e">
        <f t="shared" si="151"/>
        <v>#N/A</v>
      </c>
      <c r="AY421" s="35" t="e" cm="1">
        <f t="array" ref="AY421">_xlfn.XMATCH(1,IF(IF((AU421=$DP$24:$EO$24)=TRUE,1,0)+IF((AV421=$DP$25:$EO$25)=TRUE,1,0)=2,1,0))</f>
        <v>#N/A</v>
      </c>
      <c r="AZ421" s="35" t="str" cm="1">
        <f t="array" aca="1" ref="AZ421:BD421" ca="1">AJ421:AN421</f>
        <v/>
      </c>
      <c r="BA421" s="35" t="str">
        <f ca="1"/>
        <v/>
      </c>
      <c r="BB421" s="35" t="str">
        <f ca="1"/>
        <v/>
      </c>
      <c r="BC421" s="35" t="str">
        <f ca="1"/>
        <v/>
      </c>
      <c r="BD421" s="35" t="str">
        <f ca="1"/>
        <v/>
      </c>
      <c r="BE421" s="35">
        <f t="shared" si="152"/>
        <v>0</v>
      </c>
      <c r="BF421" s="35" t="e" cm="1">
        <f t="array" ref="BF421">IF(AND(BE421=1,AX421&lt;&gt;1),VLOOKUP(E421,변환표준점수!$H$8:$O$60,_xlfn.XMATCH('표점 계산기'!$AU421,변환표준점수!$I$6:$O$6)+1,FALSE),IF(AND($E421=0,$DW$4=1),INDEX($CQ$7:$CQ$73,SUM(IF(AO421=$CY$7:$CY$59,ROW($A$1:$A$50),0))),IF(AND($E421&lt;&gt;0,$DW$4&lt;&gt;1),INDEX($CM$7:$CM$73,SUM(IF(AO421=$CU$7:$CU$59,ROW($A$1:$A$50),0))),AO421:AS421)))</f>
        <v>#N/A</v>
      </c>
      <c r="BG421" s="35"/>
      <c r="BH421" s="35"/>
      <c r="BI421" s="35"/>
      <c r="BJ421" s="35"/>
      <c r="BK421" s="35" t="e">
        <f>VLOOKUP(G421,변환표준점수!$X$8:$AM$16,_xlfn.XMATCH(AU421,변환표준점수!$Y$5:$AM$5)+IF(OR(AW421=6,AW421=7,AW421=10,AW421=11),IF(AX421=1,0,1),0)+1,FALSE)</f>
        <v>#N/A</v>
      </c>
      <c r="BL421" s="35" t="e">
        <f>VLOOKUP(H421,변환표준점수!$AO$8:$BE$16,_xlfn.XMATCH(AU421,변환표준점수!$AP$5:$BE$5)+IF(OR(AW421=3,AW421=6,AW421=8,AW421=9,AW421=10),IF(AX421=1,0,1),0)+1,FALSE)</f>
        <v>#N/A</v>
      </c>
      <c r="BM421" s="35" t="e">
        <f>IF(I421=0,VLOOKUP(K421,변환표준점수!$BU$8:$CF$62,'표점 계산기'!$AW421+1,FALSE),VLOOKUP(I421,변환표준점수!$BH$8:$BS$62,'표점 계산기'!$AW421+1,FALSE))</f>
        <v>#N/A</v>
      </c>
      <c r="BN421" s="35" t="e">
        <f>IF(J421=0,VLOOKUP(L421,변환표준점수!$BU$8:$CF$62,'표점 계산기'!$AW421+1,FALSE),VLOOKUP(J421,변환표준점수!$BH$8:$BS$62,'표점 계산기'!$AW421+1,FALSE))</f>
        <v>#N/A</v>
      </c>
      <c r="BO421" s="35" cm="1">
        <f t="array" ref="BO421">IF(M421=0,0,IF(OR(AW421=3,AW421=4),0,IF(AW421=1,INDEX($DI$7:$DI$15,SUM(IF(M421&lt;$DH$7:$DH$15=TRUE,1,0))+1),VLOOKUP(M421,변환표준점수!$BH$8:$BS$62,'표점 계산기'!AW421+1,FALSE))))</f>
        <v>0</v>
      </c>
      <c r="BP421" s="35" t="e" cm="1">
        <f t="array" ref="BP421">INDEX($DP$24:$EO$31,COLUMN(C416),$AY421)</f>
        <v>#N/A</v>
      </c>
      <c r="BQ421" s="35" t="e" cm="1">
        <f t="array" ref="BQ421">INDEX($DP$24:$EO$31,COLUMN(D416),$AY421)</f>
        <v>#N/A</v>
      </c>
      <c r="BR421" s="35" t="e" cm="1">
        <f t="array" ref="BR421">INDEX($DP$24:$EO$31,COLUMN(E416),$AY421)</f>
        <v>#N/A</v>
      </c>
      <c r="BS421" s="35" t="e" cm="1">
        <f t="array" ref="BS421">INDEX($DP$24:$EO$31,COLUMN(F416),$AY421)</f>
        <v>#N/A</v>
      </c>
      <c r="BT421" s="35" t="e" cm="1">
        <f t="array" ref="BT421">INDEX($DP$24:$EO$31,COLUMN(G416),$AY421)</f>
        <v>#N/A</v>
      </c>
      <c r="BU421" s="35" t="e" cm="1">
        <f t="array" ref="BU421">INDEX($DP$24:$EO$31,COLUMN(H416),$AY421)</f>
        <v>#N/A</v>
      </c>
      <c r="BV421" s="59" t="str" cm="1">
        <f t="array" aca="1" ref="BV421:BZ421" ca="1">IFERROR(ROUND(IF(IFERROR(BF421:BJ421/BF421:BJ421,0)=1,(IFERROR(AZ421:BD421*BP421,0)+IFERROR(BF421:BJ421*BQ421,0)+(SUM(BM421:BO421)-MIN(BM421:BO421))*BR421+BK421*BS421+BL421*BT421)*BU421+BK421*(1-BS421)+BL421*(1-BT421)+IF(AW421=1,BO421,0),""),2),"")</f>
        <v/>
      </c>
      <c r="BW421" s="48" t="str">
        <f ca="1"/>
        <v/>
      </c>
      <c r="BX421" s="48" t="str">
        <f ca="1"/>
        <v/>
      </c>
      <c r="BY421" s="48" t="str">
        <f ca="1"/>
        <v/>
      </c>
      <c r="BZ421" s="60" t="str">
        <f ca="1"/>
        <v/>
      </c>
      <c r="CA421" s="6"/>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6"/>
      <c r="DV421" s="6"/>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row>
    <row r="422" spans="1:162" x14ac:dyDescent="0.3">
      <c r="A422" s="5"/>
      <c r="B422" s="17" t="str">
        <f t="shared" si="134"/>
        <v/>
      </c>
      <c r="C422" s="23"/>
      <c r="D422" s="23"/>
      <c r="E422" s="23"/>
      <c r="F422" s="23"/>
      <c r="G422" s="23"/>
      <c r="H422" s="24"/>
      <c r="I422" s="24"/>
      <c r="J422" s="24"/>
      <c r="K422" s="24"/>
      <c r="L422" s="24"/>
      <c r="M422" s="24"/>
      <c r="N422" s="23"/>
      <c r="O422" s="24"/>
      <c r="P422" s="6"/>
      <c r="Q422" s="65">
        <f t="shared" si="135"/>
        <v>1</v>
      </c>
      <c r="R422" s="6" t="e">
        <f t="shared" si="141"/>
        <v>#N/A</v>
      </c>
      <c r="S422" s="6" t="e">
        <f t="shared" si="142"/>
        <v>#N/A</v>
      </c>
      <c r="T422" s="6" t="e">
        <f t="shared" si="143"/>
        <v>#N/A</v>
      </c>
      <c r="U422" s="6" t="e">
        <f t="shared" si="144"/>
        <v>#N/A</v>
      </c>
      <c r="V422" s="8" cm="1">
        <f t="array" ref="V422">IF(M422=0,0,IF(OR($DV$4=3,$DV$4=4),0,IF($DV$4=1,INDEX($DI$7:$DI$15,SUM(IF(M422&lt;$DH$7:$DH$15=TRUE,1,0))+1),VLOOKUP(M422,$DK$7:$DL$107,2,FALSE))))</f>
        <v>0</v>
      </c>
      <c r="W422" s="6" t="e">
        <f t="shared" si="133"/>
        <v>#N/A</v>
      </c>
      <c r="X422" s="65" cm="1">
        <f t="array" aca="1" ref="X422" ca="1">SUM(IF((IF(E422=0,INDIRECT(_xlfn.CONCAT($CQ$1,MATCH(F422,$CP$7:$CP$100,0)+6)):INDIRECT(_xlfn.CONCAT($CQ$1,MATCH(F422,$CP$7:$CP$100,0)+6+SUM(IF((F422=$CP$7:$CP$59)=TRUE,1,0))-1)),INDIRECT(_xlfn.CONCAT($CM$1,MATCH(E422,$CL$7:$CL$100,0)+6)):INDIRECT(_xlfn.CONCAT($CM$1,MATCH(E422,$CL$7:$CL$100,0)+6+SUM(IF((E422=$CL$7:$CL$59)=TRUE,1,0))-1)))*$S$3*$Q422)=0,0,1))</f>
        <v>2</v>
      </c>
      <c r="Y422" s="65" t="e" cm="1">
        <f t="array" aca="1" ref="Y422" ca="1">SUM(IF((TRANSPOSE(MMULT(MMULT(_xlfn.MUNIT(X422),IF(ROUND(MMULT(IF(E422=0,INDIRECT(_xlfn.CONCAT($CQ$1,MATCH(F422,$CP$7:$CP$100,0)+6)):INDIRECT(_xlfn.CONCAT($CQ$1,MATCH(F422,$CP$7:$CP$100,0)+6+SUM(IF((F422=$CP$7:$CP$59)=TRUE,1,0))-1)),INDIRECT(_xlfn.CONCAT($CM$1,MATCH(E422,$CL$7:$CL$100,0)+6)):INDIRECT(_xlfn.CONCAT($CM$1,MATCH(E422,$CL$7:$CL$100,0)+6+SUM(IF((E422=$CL$7:$CL$59)=TRUE,1,0))-1)))*$S$3*$Q422,1/TRANSPOSE(W422-INDIRECT(_xlfn.CONCAT($CI$1,MATCH(D422,$CH$7:$CH$100,0)+6)):INDIRECT(_xlfn.CONCAT($CI$1,MATCH(D422,$CH$7:$CH$100,0)+6+SUM(IF((D422=$CH$7:$CH$59)=TRUE,1,0))-1))*$R$3)),1)=1,1,0)),W422-INDIRECT(_xlfn.CONCAT($CI$1,MATCH(D422,$CH$7:$CH$100,0)+6)):INDIRECT(_xlfn.CONCAT($CI$1,MATCH(D422,$CH$7:$CH$100,0)+6+SUM(IF((D422=$CH$7:$CH$59)=TRUE,1,0))-1))*$R$3)))=0,0,1))</f>
        <v>#N/A</v>
      </c>
      <c r="Z422" s="65"/>
      <c r="AA422" s="65" t="str" cm="1">
        <f t="array" aca="1" ref="AA422" ca="1">IFERROR(ROUND(IF(_xlfn._xlws.SORT(TRANSPOSE(MMULT(MMULT(_xlfn.MUNIT(X422),IF(ROUND(MMULT(IF(E422=0,IF($DW$4=1,INDIRECT(_xlfn.CONCAT($CY$1,MATCH(F422,$CX$7:$CX$100,0)+6)):INDIRECT(_xlfn.CONCAT($CY$1,MATCH(F422,$CX$7:$CX$100,0)+6+SUM(IF((F422=$CX$7:$CX$59)=TRUE,1,0))-1)),INDIRECT(_xlfn.CONCAT($CQ$1,MATCH(F422,$CP$7:$CP$100,0)+6)):INDIRECT(_xlfn.CONCAT($CQ$1,MATCH(F422,$CP$7:$CP$100,0)+6+SUM(IF((F422=$CP$7:$CP$59)=TRUE,1,0))-1))),IF(OR($DW$4=2,$DW$4=3),INDIRECT(_xlfn.CONCAT($CU$1,MATCH(E422,$CT$7:$CT$100,0)+6)):INDIRECT(_xlfn.CONCAT($CU$1,MATCH(E422,$CT$7:$CT$100,0)+6+SUM(IF((E422=$CT$7:$CT$59)=TRUE,1,0))-1)),INDIRECT(_xlfn.CONCAT($CM$1,MATCH(E422,$CL$7:$CL$100,0)+6)):INDIRECT(_xlfn.CONCAT($CM$1,MATCH(E422,$CL$7:$CL$100,0)+6+SUM(IF((E422=$CL$7:$CL$59)=TRUE,1,0))-1))))*$S$3*IF(AND($DV$4=4,F422=0),1.1,1),1/TRANSPOSE(W422-INDIRECT(_xlfn.CONCAT($CI$1,MATCH(D422,$CH$7:$CH$100,0)+6)):INDIRECT(_xlfn.CONCAT($CI$1,MATCH(D422,$CH$7:$CH$100,0)+6+SUM(IF((D422=$CH$7:$CH$59)=TRUE,1,0))-1))*$R$3)),3)=1,1,0)),W422-INDIRECT(_xlfn.CONCAT($CI$1,MATCH(D422,$CH$7:$CH$100,0)+6)):INDIRECT(_xlfn.CONCAT($CI$1,MATCH(D422,$CH$7:$CH$100,0)+6+SUM(IF((D422=$CH$7:$CH$59)=TRUE,1,0))-1))*$R$3))/($S$3*$Q422),1,-1,TRUE)=0,"",_xlfn._xlws.SORT(TRANSPOSE(MMULT(MMULT(_xlfn.MUNIT(X422),IF(ROUND(MMULT(IF(E422=0,IF($DW$4=1,INDIRECT(_xlfn.CONCAT($CY$1,MATCH(F422,$CX$7:$CX$100,0)+6)):INDIRECT(_xlfn.CONCAT($CY$1,MATCH(F422,$CX$7:$CX$100,0)+6+SUM(IF((F422=$CX$7:$CX$59)=TRUE,1,0))-1)),INDIRECT(_xlfn.CONCAT($CQ$1,MATCH(F422,$CP$7:$CP$100,0)+6)):INDIRECT(_xlfn.CONCAT($CQ$1,MATCH(F422,$CP$7:$CP$100,0)+6+SUM(IF((F422=$CP$7:$CP$59)=TRUE,1,0))-1))),IF(OR($DW$4=2,$DW$4=3),INDIRECT(_xlfn.CONCAT($CU$1,MATCH(E422,$CT$7:$CT$100,0)+6)):INDIRECT(_xlfn.CONCAT($CU$1,MATCH(E422,$CT$7:$CT$100,0)+6+SUM(IF((E422=$CT$7:$CT$59)=TRUE,1,0))-1)),INDIRECT(_xlfn.CONCAT($CM$1,MATCH(E422,$CL$7:$CL$100,0)+6)):INDIRECT(_xlfn.CONCAT($CM$1,MATCH(E422,$CL$7:$CL$100,0)+6+SUM(IF((E422=$CL$7:$CL$59)=TRUE,1,0))-1))))*$S$3*IF(AND($DV$4=4,F422=0),1.1,1),1/TRANSPOSE(W422-INDIRECT(_xlfn.CONCAT($CI$1,MATCH(D422,$CH$7:$CH$100,0)+6)):INDIRECT(_xlfn.CONCAT($CI$1,MATCH(D422,$CH$7:$CH$100,0)+6+SUM(IF((D422=$CH$7:$CH$59)=TRUE,1,0))-1))*$R$3)),3)=1,1,0)),W422-INDIRECT(_xlfn.CONCAT($CI$1,MATCH(D422,$CH$7:$CH$100,0)+6)):INDIRECT(_xlfn.CONCAT($CI$1,MATCH(D422,$CH$7:$CH$100,0)+6+SUM(IF((D422=$CH$7:$CH$59)=TRUE,1,0))-1))*$R$3))/($S$3*$Q422),1,-1,TRUE)),1),"")</f>
        <v/>
      </c>
      <c r="AB422" s="65"/>
      <c r="AC422" s="65"/>
      <c r="AD422" s="65"/>
      <c r="AE422" s="65"/>
      <c r="AF422" s="65"/>
      <c r="AG422" s="65"/>
      <c r="AH422" s="65"/>
      <c r="AI422" s="6"/>
      <c r="AJ422" s="28" t="str">
        <f t="shared" ca="1" si="145"/>
        <v/>
      </c>
      <c r="AK422" s="29" t="str">
        <f t="shared" si="146"/>
        <v/>
      </c>
      <c r="AL422" s="29" t="str">
        <f t="shared" si="147"/>
        <v/>
      </c>
      <c r="AM422" s="29" t="str">
        <f t="shared" si="148"/>
        <v/>
      </c>
      <c r="AN422" s="112" t="str">
        <f t="shared" si="149"/>
        <v/>
      </c>
      <c r="AO422" s="28" t="str">
        <f t="shared" ca="1" si="136"/>
        <v/>
      </c>
      <c r="AP422" s="29" t="str">
        <f t="shared" si="137"/>
        <v/>
      </c>
      <c r="AQ422" s="29" t="str">
        <f t="shared" si="138"/>
        <v/>
      </c>
      <c r="AR422" s="29" t="str">
        <f t="shared" si="139"/>
        <v/>
      </c>
      <c r="AS422" s="30" t="str">
        <f t="shared" si="140"/>
        <v/>
      </c>
      <c r="AT422" s="6"/>
      <c r="AU422" s="20"/>
      <c r="AV422" s="20"/>
      <c r="AW422" s="44">
        <f t="shared" si="150"/>
        <v>12</v>
      </c>
      <c r="AX422" s="35" t="e">
        <f t="shared" si="151"/>
        <v>#N/A</v>
      </c>
      <c r="AY422" s="35" t="e" cm="1">
        <f t="array" ref="AY422">_xlfn.XMATCH(1,IF(IF((AU422=$DP$24:$EO$24)=TRUE,1,0)+IF((AV422=$DP$25:$EO$25)=TRUE,1,0)=2,1,0))</f>
        <v>#N/A</v>
      </c>
      <c r="AZ422" s="35" t="str" cm="1">
        <f t="array" aca="1" ref="AZ422:BD422" ca="1">AJ422:AN422</f>
        <v/>
      </c>
      <c r="BA422" s="35" t="str">
        <f ca="1"/>
        <v/>
      </c>
      <c r="BB422" s="35" t="str">
        <f ca="1"/>
        <v/>
      </c>
      <c r="BC422" s="35" t="str">
        <f ca="1"/>
        <v/>
      </c>
      <c r="BD422" s="35" t="str">
        <f ca="1"/>
        <v/>
      </c>
      <c r="BE422" s="35">
        <f t="shared" si="152"/>
        <v>0</v>
      </c>
      <c r="BF422" s="35" t="e" cm="1">
        <f t="array" ref="BF422">IF(AND(BE422=1,AX422&lt;&gt;1),VLOOKUP(E422,변환표준점수!$H$8:$O$60,_xlfn.XMATCH('표점 계산기'!$AU422,변환표준점수!$I$6:$O$6)+1,FALSE),IF(AND($E422=0,$DW$4=1),INDEX($CQ$7:$CQ$73,SUM(IF(AO422=$CY$7:$CY$59,ROW($A$1:$A$50),0))),IF(AND($E422&lt;&gt;0,$DW$4&lt;&gt;1),INDEX($CM$7:$CM$73,SUM(IF(AO422=$CU$7:$CU$59,ROW($A$1:$A$50),0))),AO422:AS422)))</f>
        <v>#N/A</v>
      </c>
      <c r="BG422" s="35"/>
      <c r="BH422" s="35"/>
      <c r="BI422" s="35"/>
      <c r="BJ422" s="35"/>
      <c r="BK422" s="35" t="e">
        <f>VLOOKUP(G422,변환표준점수!$X$8:$AM$16,_xlfn.XMATCH(AU422,변환표준점수!$Y$5:$AM$5)+IF(OR(AW422=6,AW422=7,AW422=10,AW422=11),IF(AX422=1,0,1),0)+1,FALSE)</f>
        <v>#N/A</v>
      </c>
      <c r="BL422" s="35" t="e">
        <f>VLOOKUP(H422,변환표준점수!$AO$8:$BE$16,_xlfn.XMATCH(AU422,변환표준점수!$AP$5:$BE$5)+IF(OR(AW422=3,AW422=6,AW422=8,AW422=9,AW422=10),IF(AX422=1,0,1),0)+1,FALSE)</f>
        <v>#N/A</v>
      </c>
      <c r="BM422" s="35" t="e">
        <f>IF(I422=0,VLOOKUP(K422,변환표준점수!$BU$8:$CF$62,'표점 계산기'!$AW422+1,FALSE),VLOOKUP(I422,변환표준점수!$BH$8:$BS$62,'표점 계산기'!$AW422+1,FALSE))</f>
        <v>#N/A</v>
      </c>
      <c r="BN422" s="35" t="e">
        <f>IF(J422=0,VLOOKUP(L422,변환표준점수!$BU$8:$CF$62,'표점 계산기'!$AW422+1,FALSE),VLOOKUP(J422,변환표준점수!$BH$8:$BS$62,'표점 계산기'!$AW422+1,FALSE))</f>
        <v>#N/A</v>
      </c>
      <c r="BO422" s="35" cm="1">
        <f t="array" ref="BO422">IF(M422=0,0,IF(OR(AW422=3,AW422=4),0,IF(AW422=1,INDEX($DI$7:$DI$15,SUM(IF(M422&lt;$DH$7:$DH$15=TRUE,1,0))+1),VLOOKUP(M422,변환표준점수!$BH$8:$BS$62,'표점 계산기'!AW422+1,FALSE))))</f>
        <v>0</v>
      </c>
      <c r="BP422" s="35" t="e" cm="1">
        <f t="array" ref="BP422">INDEX($DP$24:$EO$31,COLUMN(C417),$AY422)</f>
        <v>#N/A</v>
      </c>
      <c r="BQ422" s="35" t="e" cm="1">
        <f t="array" ref="BQ422">INDEX($DP$24:$EO$31,COLUMN(D417),$AY422)</f>
        <v>#N/A</v>
      </c>
      <c r="BR422" s="35" t="e" cm="1">
        <f t="array" ref="BR422">INDEX($DP$24:$EO$31,COLUMN(E417),$AY422)</f>
        <v>#N/A</v>
      </c>
      <c r="BS422" s="35" t="e" cm="1">
        <f t="array" ref="BS422">INDEX($DP$24:$EO$31,COLUMN(F417),$AY422)</f>
        <v>#N/A</v>
      </c>
      <c r="BT422" s="35" t="e" cm="1">
        <f t="array" ref="BT422">INDEX($DP$24:$EO$31,COLUMN(G417),$AY422)</f>
        <v>#N/A</v>
      </c>
      <c r="BU422" s="35" t="e" cm="1">
        <f t="array" ref="BU422">INDEX($DP$24:$EO$31,COLUMN(H417),$AY422)</f>
        <v>#N/A</v>
      </c>
      <c r="BV422" s="59" t="str" cm="1">
        <f t="array" aca="1" ref="BV422:BZ422" ca="1">IFERROR(ROUND(IF(IFERROR(BF422:BJ422/BF422:BJ422,0)=1,(IFERROR(AZ422:BD422*BP422,0)+IFERROR(BF422:BJ422*BQ422,0)+(SUM(BM422:BO422)-MIN(BM422:BO422))*BR422+BK422*BS422+BL422*BT422)*BU422+BK422*(1-BS422)+BL422*(1-BT422)+IF(AW422=1,BO422,0),""),2),"")</f>
        <v/>
      </c>
      <c r="BW422" s="48" t="str">
        <f ca="1"/>
        <v/>
      </c>
      <c r="BX422" s="48" t="str">
        <f ca="1"/>
        <v/>
      </c>
      <c r="BY422" s="48" t="str">
        <f ca="1"/>
        <v/>
      </c>
      <c r="BZ422" s="60" t="str">
        <f ca="1"/>
        <v/>
      </c>
      <c r="CA422" s="6"/>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6"/>
      <c r="DV422" s="6"/>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row>
    <row r="423" spans="1:162" x14ac:dyDescent="0.3">
      <c r="A423" s="5"/>
      <c r="B423" s="17" t="str">
        <f t="shared" si="134"/>
        <v/>
      </c>
      <c r="C423" s="23"/>
      <c r="D423" s="23"/>
      <c r="E423" s="23"/>
      <c r="F423" s="23"/>
      <c r="G423" s="23"/>
      <c r="H423" s="24"/>
      <c r="I423" s="24"/>
      <c r="J423" s="24"/>
      <c r="K423" s="24"/>
      <c r="L423" s="24"/>
      <c r="M423" s="24"/>
      <c r="N423" s="23"/>
      <c r="O423" s="24"/>
      <c r="P423" s="6"/>
      <c r="Q423" s="65">
        <f t="shared" si="135"/>
        <v>1</v>
      </c>
      <c r="R423" s="6" t="e">
        <f t="shared" si="141"/>
        <v>#N/A</v>
      </c>
      <c r="S423" s="6" t="e">
        <f t="shared" si="142"/>
        <v>#N/A</v>
      </c>
      <c r="T423" s="6" t="e">
        <f t="shared" si="143"/>
        <v>#N/A</v>
      </c>
      <c r="U423" s="6" t="e">
        <f t="shared" si="144"/>
        <v>#N/A</v>
      </c>
      <c r="V423" s="8" cm="1">
        <f t="array" ref="V423">IF(M423=0,0,IF(OR($DV$4=3,$DV$4=4),0,IF($DV$4=1,INDEX($DI$7:$DI$15,SUM(IF(M423&lt;$DH$7:$DH$15=TRUE,1,0))+1),VLOOKUP(M423,$DK$7:$DL$107,2,FALSE))))</f>
        <v>0</v>
      </c>
      <c r="W423" s="6" t="e">
        <f t="shared" si="133"/>
        <v>#N/A</v>
      </c>
      <c r="X423" s="65" cm="1">
        <f t="array" aca="1" ref="X423" ca="1">SUM(IF((IF(E423=0,INDIRECT(_xlfn.CONCAT($CQ$1,MATCH(F423,$CP$7:$CP$100,0)+6)):INDIRECT(_xlfn.CONCAT($CQ$1,MATCH(F423,$CP$7:$CP$100,0)+6+SUM(IF((F423=$CP$7:$CP$59)=TRUE,1,0))-1)),INDIRECT(_xlfn.CONCAT($CM$1,MATCH(E423,$CL$7:$CL$100,0)+6)):INDIRECT(_xlfn.CONCAT($CM$1,MATCH(E423,$CL$7:$CL$100,0)+6+SUM(IF((E423=$CL$7:$CL$59)=TRUE,1,0))-1)))*$S$3*$Q423)=0,0,1))</f>
        <v>2</v>
      </c>
      <c r="Y423" s="65" t="e" cm="1">
        <f t="array" aca="1" ref="Y423" ca="1">SUM(IF((TRANSPOSE(MMULT(MMULT(_xlfn.MUNIT(X423),IF(ROUND(MMULT(IF(E423=0,INDIRECT(_xlfn.CONCAT($CQ$1,MATCH(F423,$CP$7:$CP$100,0)+6)):INDIRECT(_xlfn.CONCAT($CQ$1,MATCH(F423,$CP$7:$CP$100,0)+6+SUM(IF((F423=$CP$7:$CP$59)=TRUE,1,0))-1)),INDIRECT(_xlfn.CONCAT($CM$1,MATCH(E423,$CL$7:$CL$100,0)+6)):INDIRECT(_xlfn.CONCAT($CM$1,MATCH(E423,$CL$7:$CL$100,0)+6+SUM(IF((E423=$CL$7:$CL$59)=TRUE,1,0))-1)))*$S$3*$Q423,1/TRANSPOSE(W423-INDIRECT(_xlfn.CONCAT($CI$1,MATCH(D423,$CH$7:$CH$100,0)+6)):INDIRECT(_xlfn.CONCAT($CI$1,MATCH(D423,$CH$7:$CH$100,0)+6+SUM(IF((D423=$CH$7:$CH$59)=TRUE,1,0))-1))*$R$3)),1)=1,1,0)),W423-INDIRECT(_xlfn.CONCAT($CI$1,MATCH(D423,$CH$7:$CH$100,0)+6)):INDIRECT(_xlfn.CONCAT($CI$1,MATCH(D423,$CH$7:$CH$100,0)+6+SUM(IF((D423=$CH$7:$CH$59)=TRUE,1,0))-1))*$R$3)))=0,0,1))</f>
        <v>#N/A</v>
      </c>
      <c r="Z423" s="65"/>
      <c r="AA423" s="65" t="str" cm="1">
        <f t="array" aca="1" ref="AA423" ca="1">IFERROR(ROUND(IF(_xlfn._xlws.SORT(TRANSPOSE(MMULT(MMULT(_xlfn.MUNIT(X423),IF(ROUND(MMULT(IF(E423=0,IF($DW$4=1,INDIRECT(_xlfn.CONCAT($CY$1,MATCH(F423,$CX$7:$CX$100,0)+6)):INDIRECT(_xlfn.CONCAT($CY$1,MATCH(F423,$CX$7:$CX$100,0)+6+SUM(IF((F423=$CX$7:$CX$59)=TRUE,1,0))-1)),INDIRECT(_xlfn.CONCAT($CQ$1,MATCH(F423,$CP$7:$CP$100,0)+6)):INDIRECT(_xlfn.CONCAT($CQ$1,MATCH(F423,$CP$7:$CP$100,0)+6+SUM(IF((F423=$CP$7:$CP$59)=TRUE,1,0))-1))),IF(OR($DW$4=2,$DW$4=3),INDIRECT(_xlfn.CONCAT($CU$1,MATCH(E423,$CT$7:$CT$100,0)+6)):INDIRECT(_xlfn.CONCAT($CU$1,MATCH(E423,$CT$7:$CT$100,0)+6+SUM(IF((E423=$CT$7:$CT$59)=TRUE,1,0))-1)),INDIRECT(_xlfn.CONCAT($CM$1,MATCH(E423,$CL$7:$CL$100,0)+6)):INDIRECT(_xlfn.CONCAT($CM$1,MATCH(E423,$CL$7:$CL$100,0)+6+SUM(IF((E423=$CL$7:$CL$59)=TRUE,1,0))-1))))*$S$3*IF(AND($DV$4=4,F423=0),1.1,1),1/TRANSPOSE(W423-INDIRECT(_xlfn.CONCAT($CI$1,MATCH(D423,$CH$7:$CH$100,0)+6)):INDIRECT(_xlfn.CONCAT($CI$1,MATCH(D423,$CH$7:$CH$100,0)+6+SUM(IF((D423=$CH$7:$CH$59)=TRUE,1,0))-1))*$R$3)),3)=1,1,0)),W423-INDIRECT(_xlfn.CONCAT($CI$1,MATCH(D423,$CH$7:$CH$100,0)+6)):INDIRECT(_xlfn.CONCAT($CI$1,MATCH(D423,$CH$7:$CH$100,0)+6+SUM(IF((D423=$CH$7:$CH$59)=TRUE,1,0))-1))*$R$3))/($S$3*$Q423),1,-1,TRUE)=0,"",_xlfn._xlws.SORT(TRANSPOSE(MMULT(MMULT(_xlfn.MUNIT(X423),IF(ROUND(MMULT(IF(E423=0,IF($DW$4=1,INDIRECT(_xlfn.CONCAT($CY$1,MATCH(F423,$CX$7:$CX$100,0)+6)):INDIRECT(_xlfn.CONCAT($CY$1,MATCH(F423,$CX$7:$CX$100,0)+6+SUM(IF((F423=$CX$7:$CX$59)=TRUE,1,0))-1)),INDIRECT(_xlfn.CONCAT($CQ$1,MATCH(F423,$CP$7:$CP$100,0)+6)):INDIRECT(_xlfn.CONCAT($CQ$1,MATCH(F423,$CP$7:$CP$100,0)+6+SUM(IF((F423=$CP$7:$CP$59)=TRUE,1,0))-1))),IF(OR($DW$4=2,$DW$4=3),INDIRECT(_xlfn.CONCAT($CU$1,MATCH(E423,$CT$7:$CT$100,0)+6)):INDIRECT(_xlfn.CONCAT($CU$1,MATCH(E423,$CT$7:$CT$100,0)+6+SUM(IF((E423=$CT$7:$CT$59)=TRUE,1,0))-1)),INDIRECT(_xlfn.CONCAT($CM$1,MATCH(E423,$CL$7:$CL$100,0)+6)):INDIRECT(_xlfn.CONCAT($CM$1,MATCH(E423,$CL$7:$CL$100,0)+6+SUM(IF((E423=$CL$7:$CL$59)=TRUE,1,0))-1))))*$S$3*IF(AND($DV$4=4,F423=0),1.1,1),1/TRANSPOSE(W423-INDIRECT(_xlfn.CONCAT($CI$1,MATCH(D423,$CH$7:$CH$100,0)+6)):INDIRECT(_xlfn.CONCAT($CI$1,MATCH(D423,$CH$7:$CH$100,0)+6+SUM(IF((D423=$CH$7:$CH$59)=TRUE,1,0))-1))*$R$3)),3)=1,1,0)),W423-INDIRECT(_xlfn.CONCAT($CI$1,MATCH(D423,$CH$7:$CH$100,0)+6)):INDIRECT(_xlfn.CONCAT($CI$1,MATCH(D423,$CH$7:$CH$100,0)+6+SUM(IF((D423=$CH$7:$CH$59)=TRUE,1,0))-1))*$R$3))/($S$3*$Q423),1,-1,TRUE)),1),"")</f>
        <v/>
      </c>
      <c r="AB423" s="65"/>
      <c r="AC423" s="65"/>
      <c r="AD423" s="65"/>
      <c r="AE423" s="65"/>
      <c r="AF423" s="65"/>
      <c r="AG423" s="65"/>
      <c r="AH423" s="65"/>
      <c r="AI423" s="6"/>
      <c r="AJ423" s="28" t="str">
        <f t="shared" ca="1" si="145"/>
        <v/>
      </c>
      <c r="AK423" s="29" t="str">
        <f t="shared" si="146"/>
        <v/>
      </c>
      <c r="AL423" s="29" t="str">
        <f t="shared" si="147"/>
        <v/>
      </c>
      <c r="AM423" s="29" t="str">
        <f t="shared" si="148"/>
        <v/>
      </c>
      <c r="AN423" s="112" t="str">
        <f t="shared" si="149"/>
        <v/>
      </c>
      <c r="AO423" s="28" t="str">
        <f t="shared" ca="1" si="136"/>
        <v/>
      </c>
      <c r="AP423" s="29" t="str">
        <f t="shared" si="137"/>
        <v/>
      </c>
      <c r="AQ423" s="29" t="str">
        <f t="shared" si="138"/>
        <v/>
      </c>
      <c r="AR423" s="29" t="str">
        <f t="shared" si="139"/>
        <v/>
      </c>
      <c r="AS423" s="30" t="str">
        <f t="shared" si="140"/>
        <v/>
      </c>
      <c r="AT423" s="6"/>
      <c r="AU423" s="20"/>
      <c r="AV423" s="20"/>
      <c r="AW423" s="44">
        <f t="shared" si="150"/>
        <v>12</v>
      </c>
      <c r="AX423" s="35" t="e">
        <f t="shared" si="151"/>
        <v>#N/A</v>
      </c>
      <c r="AY423" s="35" t="e" cm="1">
        <f t="array" ref="AY423">_xlfn.XMATCH(1,IF(IF((AU423=$DP$24:$EO$24)=TRUE,1,0)+IF((AV423=$DP$25:$EO$25)=TRUE,1,0)=2,1,0))</f>
        <v>#N/A</v>
      </c>
      <c r="AZ423" s="35" t="str" cm="1">
        <f t="array" aca="1" ref="AZ423:BD423" ca="1">AJ423:AN423</f>
        <v/>
      </c>
      <c r="BA423" s="35" t="str">
        <f ca="1"/>
        <v/>
      </c>
      <c r="BB423" s="35" t="str">
        <f ca="1"/>
        <v/>
      </c>
      <c r="BC423" s="35" t="str">
        <f ca="1"/>
        <v/>
      </c>
      <c r="BD423" s="35" t="str">
        <f ca="1"/>
        <v/>
      </c>
      <c r="BE423" s="35">
        <f t="shared" si="152"/>
        <v>0</v>
      </c>
      <c r="BF423" s="35" t="e" cm="1">
        <f t="array" ref="BF423">IF(AND(BE423=1,AX423&lt;&gt;1),VLOOKUP(E423,변환표준점수!$H$8:$O$60,_xlfn.XMATCH('표점 계산기'!$AU423,변환표준점수!$I$6:$O$6)+1,FALSE),IF(AND($E423=0,$DW$4=1),INDEX($CQ$7:$CQ$73,SUM(IF(AO423=$CY$7:$CY$59,ROW($A$1:$A$50),0))),IF(AND($E423&lt;&gt;0,$DW$4&lt;&gt;1),INDEX($CM$7:$CM$73,SUM(IF(AO423=$CU$7:$CU$59,ROW($A$1:$A$50),0))),AO423:AS423)))</f>
        <v>#N/A</v>
      </c>
      <c r="BG423" s="35"/>
      <c r="BH423" s="35"/>
      <c r="BI423" s="35"/>
      <c r="BJ423" s="35"/>
      <c r="BK423" s="35" t="e">
        <f>VLOOKUP(G423,변환표준점수!$X$8:$AM$16,_xlfn.XMATCH(AU423,변환표준점수!$Y$5:$AM$5)+IF(OR(AW423=6,AW423=7,AW423=10,AW423=11),IF(AX423=1,0,1),0)+1,FALSE)</f>
        <v>#N/A</v>
      </c>
      <c r="BL423" s="35" t="e">
        <f>VLOOKUP(H423,변환표준점수!$AO$8:$BE$16,_xlfn.XMATCH(AU423,변환표준점수!$AP$5:$BE$5)+IF(OR(AW423=3,AW423=6,AW423=8,AW423=9,AW423=10),IF(AX423=1,0,1),0)+1,FALSE)</f>
        <v>#N/A</v>
      </c>
      <c r="BM423" s="35" t="e">
        <f>IF(I423=0,VLOOKUP(K423,변환표준점수!$BU$8:$CF$62,'표점 계산기'!$AW423+1,FALSE),VLOOKUP(I423,변환표준점수!$BH$8:$BS$62,'표점 계산기'!$AW423+1,FALSE))</f>
        <v>#N/A</v>
      </c>
      <c r="BN423" s="35" t="e">
        <f>IF(J423=0,VLOOKUP(L423,변환표준점수!$BU$8:$CF$62,'표점 계산기'!$AW423+1,FALSE),VLOOKUP(J423,변환표준점수!$BH$8:$BS$62,'표점 계산기'!$AW423+1,FALSE))</f>
        <v>#N/A</v>
      </c>
      <c r="BO423" s="35" cm="1">
        <f t="array" ref="BO423">IF(M423=0,0,IF(OR(AW423=3,AW423=4),0,IF(AW423=1,INDEX($DI$7:$DI$15,SUM(IF(M423&lt;$DH$7:$DH$15=TRUE,1,0))+1),VLOOKUP(M423,변환표준점수!$BH$8:$BS$62,'표점 계산기'!AW423+1,FALSE))))</f>
        <v>0</v>
      </c>
      <c r="BP423" s="35" t="e" cm="1">
        <f t="array" ref="BP423">INDEX($DP$24:$EO$31,COLUMN(C418),$AY423)</f>
        <v>#N/A</v>
      </c>
      <c r="BQ423" s="35" t="e" cm="1">
        <f t="array" ref="BQ423">INDEX($DP$24:$EO$31,COLUMN(D418),$AY423)</f>
        <v>#N/A</v>
      </c>
      <c r="BR423" s="35" t="e" cm="1">
        <f t="array" ref="BR423">INDEX($DP$24:$EO$31,COLUMN(E418),$AY423)</f>
        <v>#N/A</v>
      </c>
      <c r="BS423" s="35" t="e" cm="1">
        <f t="array" ref="BS423">INDEX($DP$24:$EO$31,COLUMN(F418),$AY423)</f>
        <v>#N/A</v>
      </c>
      <c r="BT423" s="35" t="e" cm="1">
        <f t="array" ref="BT423">INDEX($DP$24:$EO$31,COLUMN(G418),$AY423)</f>
        <v>#N/A</v>
      </c>
      <c r="BU423" s="35" t="e" cm="1">
        <f t="array" ref="BU423">INDEX($DP$24:$EO$31,COLUMN(H418),$AY423)</f>
        <v>#N/A</v>
      </c>
      <c r="BV423" s="59" t="str" cm="1">
        <f t="array" aca="1" ref="BV423:BZ423" ca="1">IFERROR(ROUND(IF(IFERROR(BF423:BJ423/BF423:BJ423,0)=1,(IFERROR(AZ423:BD423*BP423,0)+IFERROR(BF423:BJ423*BQ423,0)+(SUM(BM423:BO423)-MIN(BM423:BO423))*BR423+BK423*BS423+BL423*BT423)*BU423+BK423*(1-BS423)+BL423*(1-BT423)+IF(AW423=1,BO423,0),""),2),"")</f>
        <v/>
      </c>
      <c r="BW423" s="48" t="str">
        <f ca="1"/>
        <v/>
      </c>
      <c r="BX423" s="48" t="str">
        <f ca="1"/>
        <v/>
      </c>
      <c r="BY423" s="48" t="str">
        <f ca="1"/>
        <v/>
      </c>
      <c r="BZ423" s="60" t="str">
        <f ca="1"/>
        <v/>
      </c>
      <c r="CA423" s="6"/>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6"/>
      <c r="DV423" s="6"/>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row>
    <row r="424" spans="1:162" x14ac:dyDescent="0.3">
      <c r="A424" s="5"/>
      <c r="B424" s="17" t="str">
        <f t="shared" si="134"/>
        <v/>
      </c>
      <c r="C424" s="23"/>
      <c r="D424" s="23"/>
      <c r="E424" s="23"/>
      <c r="F424" s="23"/>
      <c r="G424" s="23"/>
      <c r="H424" s="24"/>
      <c r="I424" s="24"/>
      <c r="J424" s="24"/>
      <c r="K424" s="24"/>
      <c r="L424" s="24"/>
      <c r="M424" s="24"/>
      <c r="N424" s="23"/>
      <c r="O424" s="24"/>
      <c r="P424" s="6"/>
      <c r="Q424" s="65">
        <f t="shared" si="135"/>
        <v>1</v>
      </c>
      <c r="R424" s="6" t="e">
        <f t="shared" si="141"/>
        <v>#N/A</v>
      </c>
      <c r="S424" s="6" t="e">
        <f t="shared" si="142"/>
        <v>#N/A</v>
      </c>
      <c r="T424" s="6" t="e">
        <f t="shared" si="143"/>
        <v>#N/A</v>
      </c>
      <c r="U424" s="6" t="e">
        <f t="shared" si="144"/>
        <v>#N/A</v>
      </c>
      <c r="V424" s="8" cm="1">
        <f t="array" ref="V424">IF(M424=0,0,IF(OR($DV$4=3,$DV$4=4),0,IF($DV$4=1,INDEX($DI$7:$DI$15,SUM(IF(M424&lt;$DH$7:$DH$15=TRUE,1,0))+1),VLOOKUP(M424,$DK$7:$DL$107,2,FALSE))))</f>
        <v>0</v>
      </c>
      <c r="W424" s="6" t="e">
        <f t="shared" si="133"/>
        <v>#N/A</v>
      </c>
      <c r="X424" s="65" cm="1">
        <f t="array" aca="1" ref="X424" ca="1">SUM(IF((IF(E424=0,INDIRECT(_xlfn.CONCAT($CQ$1,MATCH(F424,$CP$7:$CP$100,0)+6)):INDIRECT(_xlfn.CONCAT($CQ$1,MATCH(F424,$CP$7:$CP$100,0)+6+SUM(IF((F424=$CP$7:$CP$59)=TRUE,1,0))-1)),INDIRECT(_xlfn.CONCAT($CM$1,MATCH(E424,$CL$7:$CL$100,0)+6)):INDIRECT(_xlfn.CONCAT($CM$1,MATCH(E424,$CL$7:$CL$100,0)+6+SUM(IF((E424=$CL$7:$CL$59)=TRUE,1,0))-1)))*$S$3*$Q424)=0,0,1))</f>
        <v>2</v>
      </c>
      <c r="Y424" s="65" t="e" cm="1">
        <f t="array" aca="1" ref="Y424" ca="1">SUM(IF((TRANSPOSE(MMULT(MMULT(_xlfn.MUNIT(X424),IF(ROUND(MMULT(IF(E424=0,INDIRECT(_xlfn.CONCAT($CQ$1,MATCH(F424,$CP$7:$CP$100,0)+6)):INDIRECT(_xlfn.CONCAT($CQ$1,MATCH(F424,$CP$7:$CP$100,0)+6+SUM(IF((F424=$CP$7:$CP$59)=TRUE,1,0))-1)),INDIRECT(_xlfn.CONCAT($CM$1,MATCH(E424,$CL$7:$CL$100,0)+6)):INDIRECT(_xlfn.CONCAT($CM$1,MATCH(E424,$CL$7:$CL$100,0)+6+SUM(IF((E424=$CL$7:$CL$59)=TRUE,1,0))-1)))*$S$3*$Q424,1/TRANSPOSE(W424-INDIRECT(_xlfn.CONCAT($CI$1,MATCH(D424,$CH$7:$CH$100,0)+6)):INDIRECT(_xlfn.CONCAT($CI$1,MATCH(D424,$CH$7:$CH$100,0)+6+SUM(IF((D424=$CH$7:$CH$59)=TRUE,1,0))-1))*$R$3)),1)=1,1,0)),W424-INDIRECT(_xlfn.CONCAT($CI$1,MATCH(D424,$CH$7:$CH$100,0)+6)):INDIRECT(_xlfn.CONCAT($CI$1,MATCH(D424,$CH$7:$CH$100,0)+6+SUM(IF((D424=$CH$7:$CH$59)=TRUE,1,0))-1))*$R$3)))=0,0,1))</f>
        <v>#N/A</v>
      </c>
      <c r="Z424" s="65"/>
      <c r="AA424" s="65" t="str" cm="1">
        <f t="array" aca="1" ref="AA424" ca="1">IFERROR(ROUND(IF(_xlfn._xlws.SORT(TRANSPOSE(MMULT(MMULT(_xlfn.MUNIT(X424),IF(ROUND(MMULT(IF(E424=0,IF($DW$4=1,INDIRECT(_xlfn.CONCAT($CY$1,MATCH(F424,$CX$7:$CX$100,0)+6)):INDIRECT(_xlfn.CONCAT($CY$1,MATCH(F424,$CX$7:$CX$100,0)+6+SUM(IF((F424=$CX$7:$CX$59)=TRUE,1,0))-1)),INDIRECT(_xlfn.CONCAT($CQ$1,MATCH(F424,$CP$7:$CP$100,0)+6)):INDIRECT(_xlfn.CONCAT($CQ$1,MATCH(F424,$CP$7:$CP$100,0)+6+SUM(IF((F424=$CP$7:$CP$59)=TRUE,1,0))-1))),IF(OR($DW$4=2,$DW$4=3),INDIRECT(_xlfn.CONCAT($CU$1,MATCH(E424,$CT$7:$CT$100,0)+6)):INDIRECT(_xlfn.CONCAT($CU$1,MATCH(E424,$CT$7:$CT$100,0)+6+SUM(IF((E424=$CT$7:$CT$59)=TRUE,1,0))-1)),INDIRECT(_xlfn.CONCAT($CM$1,MATCH(E424,$CL$7:$CL$100,0)+6)):INDIRECT(_xlfn.CONCAT($CM$1,MATCH(E424,$CL$7:$CL$100,0)+6+SUM(IF((E424=$CL$7:$CL$59)=TRUE,1,0))-1))))*$S$3*IF(AND($DV$4=4,F424=0),1.1,1),1/TRANSPOSE(W424-INDIRECT(_xlfn.CONCAT($CI$1,MATCH(D424,$CH$7:$CH$100,0)+6)):INDIRECT(_xlfn.CONCAT($CI$1,MATCH(D424,$CH$7:$CH$100,0)+6+SUM(IF((D424=$CH$7:$CH$59)=TRUE,1,0))-1))*$R$3)),3)=1,1,0)),W424-INDIRECT(_xlfn.CONCAT($CI$1,MATCH(D424,$CH$7:$CH$100,0)+6)):INDIRECT(_xlfn.CONCAT($CI$1,MATCH(D424,$CH$7:$CH$100,0)+6+SUM(IF((D424=$CH$7:$CH$59)=TRUE,1,0))-1))*$R$3))/($S$3*$Q424),1,-1,TRUE)=0,"",_xlfn._xlws.SORT(TRANSPOSE(MMULT(MMULT(_xlfn.MUNIT(X424),IF(ROUND(MMULT(IF(E424=0,IF($DW$4=1,INDIRECT(_xlfn.CONCAT($CY$1,MATCH(F424,$CX$7:$CX$100,0)+6)):INDIRECT(_xlfn.CONCAT($CY$1,MATCH(F424,$CX$7:$CX$100,0)+6+SUM(IF((F424=$CX$7:$CX$59)=TRUE,1,0))-1)),INDIRECT(_xlfn.CONCAT($CQ$1,MATCH(F424,$CP$7:$CP$100,0)+6)):INDIRECT(_xlfn.CONCAT($CQ$1,MATCH(F424,$CP$7:$CP$100,0)+6+SUM(IF((F424=$CP$7:$CP$59)=TRUE,1,0))-1))),IF(OR($DW$4=2,$DW$4=3),INDIRECT(_xlfn.CONCAT($CU$1,MATCH(E424,$CT$7:$CT$100,0)+6)):INDIRECT(_xlfn.CONCAT($CU$1,MATCH(E424,$CT$7:$CT$100,0)+6+SUM(IF((E424=$CT$7:$CT$59)=TRUE,1,0))-1)),INDIRECT(_xlfn.CONCAT($CM$1,MATCH(E424,$CL$7:$CL$100,0)+6)):INDIRECT(_xlfn.CONCAT($CM$1,MATCH(E424,$CL$7:$CL$100,0)+6+SUM(IF((E424=$CL$7:$CL$59)=TRUE,1,0))-1))))*$S$3*IF(AND($DV$4=4,F424=0),1.1,1),1/TRANSPOSE(W424-INDIRECT(_xlfn.CONCAT($CI$1,MATCH(D424,$CH$7:$CH$100,0)+6)):INDIRECT(_xlfn.CONCAT($CI$1,MATCH(D424,$CH$7:$CH$100,0)+6+SUM(IF((D424=$CH$7:$CH$59)=TRUE,1,0))-1))*$R$3)),3)=1,1,0)),W424-INDIRECT(_xlfn.CONCAT($CI$1,MATCH(D424,$CH$7:$CH$100,0)+6)):INDIRECT(_xlfn.CONCAT($CI$1,MATCH(D424,$CH$7:$CH$100,0)+6+SUM(IF((D424=$CH$7:$CH$59)=TRUE,1,0))-1))*$R$3))/($S$3*$Q424),1,-1,TRUE)),1),"")</f>
        <v/>
      </c>
      <c r="AB424" s="65"/>
      <c r="AC424" s="65"/>
      <c r="AD424" s="65"/>
      <c r="AE424" s="65"/>
      <c r="AF424" s="65"/>
      <c r="AG424" s="65"/>
      <c r="AH424" s="65"/>
      <c r="AI424" s="6"/>
      <c r="AJ424" s="28" t="str">
        <f t="shared" ca="1" si="145"/>
        <v/>
      </c>
      <c r="AK424" s="29" t="str">
        <f t="shared" si="146"/>
        <v/>
      </c>
      <c r="AL424" s="29" t="str">
        <f t="shared" si="147"/>
        <v/>
      </c>
      <c r="AM424" s="29" t="str">
        <f t="shared" si="148"/>
        <v/>
      </c>
      <c r="AN424" s="112" t="str">
        <f t="shared" si="149"/>
        <v/>
      </c>
      <c r="AO424" s="28" t="str">
        <f t="shared" ca="1" si="136"/>
        <v/>
      </c>
      <c r="AP424" s="29" t="str">
        <f t="shared" si="137"/>
        <v/>
      </c>
      <c r="AQ424" s="29" t="str">
        <f t="shared" si="138"/>
        <v/>
      </c>
      <c r="AR424" s="29" t="str">
        <f t="shared" si="139"/>
        <v/>
      </c>
      <c r="AS424" s="30" t="str">
        <f t="shared" si="140"/>
        <v/>
      </c>
      <c r="AT424" s="6"/>
      <c r="AU424" s="20"/>
      <c r="AV424" s="20"/>
      <c r="AW424" s="44">
        <f t="shared" si="150"/>
        <v>12</v>
      </c>
      <c r="AX424" s="35" t="e">
        <f t="shared" si="151"/>
        <v>#N/A</v>
      </c>
      <c r="AY424" s="35" t="e" cm="1">
        <f t="array" ref="AY424">_xlfn.XMATCH(1,IF(IF((AU424=$DP$24:$EO$24)=TRUE,1,0)+IF((AV424=$DP$25:$EO$25)=TRUE,1,0)=2,1,0))</f>
        <v>#N/A</v>
      </c>
      <c r="AZ424" s="35" t="str" cm="1">
        <f t="array" aca="1" ref="AZ424:BD424" ca="1">AJ424:AN424</f>
        <v/>
      </c>
      <c r="BA424" s="35" t="str">
        <f ca="1"/>
        <v/>
      </c>
      <c r="BB424" s="35" t="str">
        <f ca="1"/>
        <v/>
      </c>
      <c r="BC424" s="35" t="str">
        <f ca="1"/>
        <v/>
      </c>
      <c r="BD424" s="35" t="str">
        <f ca="1"/>
        <v/>
      </c>
      <c r="BE424" s="35">
        <f t="shared" si="152"/>
        <v>0</v>
      </c>
      <c r="BF424" s="35" t="e" cm="1">
        <f t="array" ref="BF424">IF(AND(BE424=1,AX424&lt;&gt;1),VLOOKUP(E424,변환표준점수!$H$8:$O$60,_xlfn.XMATCH('표점 계산기'!$AU424,변환표준점수!$I$6:$O$6)+1,FALSE),IF(AND($E424=0,$DW$4=1),INDEX($CQ$7:$CQ$73,SUM(IF(AO424=$CY$7:$CY$59,ROW($A$1:$A$50),0))),IF(AND($E424&lt;&gt;0,$DW$4&lt;&gt;1),INDEX($CM$7:$CM$73,SUM(IF(AO424=$CU$7:$CU$59,ROW($A$1:$A$50),0))),AO424:AS424)))</f>
        <v>#N/A</v>
      </c>
      <c r="BG424" s="35"/>
      <c r="BH424" s="35"/>
      <c r="BI424" s="35"/>
      <c r="BJ424" s="35"/>
      <c r="BK424" s="35" t="e">
        <f>VLOOKUP(G424,변환표준점수!$X$8:$AM$16,_xlfn.XMATCH(AU424,변환표준점수!$Y$5:$AM$5)+IF(OR(AW424=6,AW424=7,AW424=10,AW424=11),IF(AX424=1,0,1),0)+1,FALSE)</f>
        <v>#N/A</v>
      </c>
      <c r="BL424" s="35" t="e">
        <f>VLOOKUP(H424,변환표준점수!$AO$8:$BE$16,_xlfn.XMATCH(AU424,변환표준점수!$AP$5:$BE$5)+IF(OR(AW424=3,AW424=6,AW424=8,AW424=9,AW424=10),IF(AX424=1,0,1),0)+1,FALSE)</f>
        <v>#N/A</v>
      </c>
      <c r="BM424" s="35" t="e">
        <f>IF(I424=0,VLOOKUP(K424,변환표준점수!$BU$8:$CF$62,'표점 계산기'!$AW424+1,FALSE),VLOOKUP(I424,변환표준점수!$BH$8:$BS$62,'표점 계산기'!$AW424+1,FALSE))</f>
        <v>#N/A</v>
      </c>
      <c r="BN424" s="35" t="e">
        <f>IF(J424=0,VLOOKUP(L424,변환표준점수!$BU$8:$CF$62,'표점 계산기'!$AW424+1,FALSE),VLOOKUP(J424,변환표준점수!$BH$8:$BS$62,'표점 계산기'!$AW424+1,FALSE))</f>
        <v>#N/A</v>
      </c>
      <c r="BO424" s="35" cm="1">
        <f t="array" ref="BO424">IF(M424=0,0,IF(OR(AW424=3,AW424=4),0,IF(AW424=1,INDEX($DI$7:$DI$15,SUM(IF(M424&lt;$DH$7:$DH$15=TRUE,1,0))+1),VLOOKUP(M424,변환표준점수!$BH$8:$BS$62,'표점 계산기'!AW424+1,FALSE))))</f>
        <v>0</v>
      </c>
      <c r="BP424" s="35" t="e" cm="1">
        <f t="array" ref="BP424">INDEX($DP$24:$EO$31,COLUMN(C419),$AY424)</f>
        <v>#N/A</v>
      </c>
      <c r="BQ424" s="35" t="e" cm="1">
        <f t="array" ref="BQ424">INDEX($DP$24:$EO$31,COLUMN(D419),$AY424)</f>
        <v>#N/A</v>
      </c>
      <c r="BR424" s="35" t="e" cm="1">
        <f t="array" ref="BR424">INDEX($DP$24:$EO$31,COLUMN(E419),$AY424)</f>
        <v>#N/A</v>
      </c>
      <c r="BS424" s="35" t="e" cm="1">
        <f t="array" ref="BS424">INDEX($DP$24:$EO$31,COLUMN(F419),$AY424)</f>
        <v>#N/A</v>
      </c>
      <c r="BT424" s="35" t="e" cm="1">
        <f t="array" ref="BT424">INDEX($DP$24:$EO$31,COLUMN(G419),$AY424)</f>
        <v>#N/A</v>
      </c>
      <c r="BU424" s="35" t="e" cm="1">
        <f t="array" ref="BU424">INDEX($DP$24:$EO$31,COLUMN(H419),$AY424)</f>
        <v>#N/A</v>
      </c>
      <c r="BV424" s="59" t="str" cm="1">
        <f t="array" aca="1" ref="BV424:BZ424" ca="1">IFERROR(ROUND(IF(IFERROR(BF424:BJ424/BF424:BJ424,0)=1,(IFERROR(AZ424:BD424*BP424,0)+IFERROR(BF424:BJ424*BQ424,0)+(SUM(BM424:BO424)-MIN(BM424:BO424))*BR424+BK424*BS424+BL424*BT424)*BU424+BK424*(1-BS424)+BL424*(1-BT424)+IF(AW424=1,BO424,0),""),2),"")</f>
        <v/>
      </c>
      <c r="BW424" s="48" t="str">
        <f ca="1"/>
        <v/>
      </c>
      <c r="BX424" s="48" t="str">
        <f ca="1"/>
        <v/>
      </c>
      <c r="BY424" s="48" t="str">
        <f ca="1"/>
        <v/>
      </c>
      <c r="BZ424" s="60" t="str">
        <f ca="1"/>
        <v/>
      </c>
      <c r="CA424" s="6"/>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6"/>
      <c r="DV424" s="6"/>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row>
    <row r="425" spans="1:162" x14ac:dyDescent="0.3">
      <c r="A425" s="5"/>
      <c r="B425" s="17" t="str">
        <f t="shared" si="134"/>
        <v/>
      </c>
      <c r="C425" s="23"/>
      <c r="D425" s="23"/>
      <c r="E425" s="23"/>
      <c r="F425" s="23"/>
      <c r="G425" s="23"/>
      <c r="H425" s="24"/>
      <c r="I425" s="24"/>
      <c r="J425" s="24"/>
      <c r="K425" s="24"/>
      <c r="L425" s="24"/>
      <c r="M425" s="24"/>
      <c r="N425" s="23"/>
      <c r="O425" s="24"/>
      <c r="P425" s="6"/>
      <c r="Q425" s="65">
        <f t="shared" si="135"/>
        <v>1</v>
      </c>
      <c r="R425" s="6" t="e">
        <f t="shared" si="141"/>
        <v>#N/A</v>
      </c>
      <c r="S425" s="6" t="e">
        <f t="shared" si="142"/>
        <v>#N/A</v>
      </c>
      <c r="T425" s="6" t="e">
        <f t="shared" si="143"/>
        <v>#N/A</v>
      </c>
      <c r="U425" s="6" t="e">
        <f t="shared" si="144"/>
        <v>#N/A</v>
      </c>
      <c r="V425" s="8" cm="1">
        <f t="array" ref="V425">IF(M425=0,0,IF(OR($DV$4=3,$DV$4=4),0,IF($DV$4=1,INDEX($DI$7:$DI$15,SUM(IF(M425&lt;$DH$7:$DH$15=TRUE,1,0))+1),VLOOKUP(M425,$DK$7:$DL$107,2,FALSE))))</f>
        <v>0</v>
      </c>
      <c r="W425" s="6" t="e">
        <f t="shared" si="133"/>
        <v>#N/A</v>
      </c>
      <c r="X425" s="65" cm="1">
        <f t="array" aca="1" ref="X425" ca="1">SUM(IF((IF(E425=0,INDIRECT(_xlfn.CONCAT($CQ$1,MATCH(F425,$CP$7:$CP$100,0)+6)):INDIRECT(_xlfn.CONCAT($CQ$1,MATCH(F425,$CP$7:$CP$100,0)+6+SUM(IF((F425=$CP$7:$CP$59)=TRUE,1,0))-1)),INDIRECT(_xlfn.CONCAT($CM$1,MATCH(E425,$CL$7:$CL$100,0)+6)):INDIRECT(_xlfn.CONCAT($CM$1,MATCH(E425,$CL$7:$CL$100,0)+6+SUM(IF((E425=$CL$7:$CL$59)=TRUE,1,0))-1)))*$S$3*$Q425)=0,0,1))</f>
        <v>2</v>
      </c>
      <c r="Y425" s="65" t="e" cm="1">
        <f t="array" aca="1" ref="Y425" ca="1">SUM(IF((TRANSPOSE(MMULT(MMULT(_xlfn.MUNIT(X425),IF(ROUND(MMULT(IF(E425=0,INDIRECT(_xlfn.CONCAT($CQ$1,MATCH(F425,$CP$7:$CP$100,0)+6)):INDIRECT(_xlfn.CONCAT($CQ$1,MATCH(F425,$CP$7:$CP$100,0)+6+SUM(IF((F425=$CP$7:$CP$59)=TRUE,1,0))-1)),INDIRECT(_xlfn.CONCAT($CM$1,MATCH(E425,$CL$7:$CL$100,0)+6)):INDIRECT(_xlfn.CONCAT($CM$1,MATCH(E425,$CL$7:$CL$100,0)+6+SUM(IF((E425=$CL$7:$CL$59)=TRUE,1,0))-1)))*$S$3*$Q425,1/TRANSPOSE(W425-INDIRECT(_xlfn.CONCAT($CI$1,MATCH(D425,$CH$7:$CH$100,0)+6)):INDIRECT(_xlfn.CONCAT($CI$1,MATCH(D425,$CH$7:$CH$100,0)+6+SUM(IF((D425=$CH$7:$CH$59)=TRUE,1,0))-1))*$R$3)),1)=1,1,0)),W425-INDIRECT(_xlfn.CONCAT($CI$1,MATCH(D425,$CH$7:$CH$100,0)+6)):INDIRECT(_xlfn.CONCAT($CI$1,MATCH(D425,$CH$7:$CH$100,0)+6+SUM(IF((D425=$CH$7:$CH$59)=TRUE,1,0))-1))*$R$3)))=0,0,1))</f>
        <v>#N/A</v>
      </c>
      <c r="Z425" s="65"/>
      <c r="AA425" s="65" t="str" cm="1">
        <f t="array" aca="1" ref="AA425" ca="1">IFERROR(ROUND(IF(_xlfn._xlws.SORT(TRANSPOSE(MMULT(MMULT(_xlfn.MUNIT(X425),IF(ROUND(MMULT(IF(E425=0,IF($DW$4=1,INDIRECT(_xlfn.CONCAT($CY$1,MATCH(F425,$CX$7:$CX$100,0)+6)):INDIRECT(_xlfn.CONCAT($CY$1,MATCH(F425,$CX$7:$CX$100,0)+6+SUM(IF((F425=$CX$7:$CX$59)=TRUE,1,0))-1)),INDIRECT(_xlfn.CONCAT($CQ$1,MATCH(F425,$CP$7:$CP$100,0)+6)):INDIRECT(_xlfn.CONCAT($CQ$1,MATCH(F425,$CP$7:$CP$100,0)+6+SUM(IF((F425=$CP$7:$CP$59)=TRUE,1,0))-1))),IF(OR($DW$4=2,$DW$4=3),INDIRECT(_xlfn.CONCAT($CU$1,MATCH(E425,$CT$7:$CT$100,0)+6)):INDIRECT(_xlfn.CONCAT($CU$1,MATCH(E425,$CT$7:$CT$100,0)+6+SUM(IF((E425=$CT$7:$CT$59)=TRUE,1,0))-1)),INDIRECT(_xlfn.CONCAT($CM$1,MATCH(E425,$CL$7:$CL$100,0)+6)):INDIRECT(_xlfn.CONCAT($CM$1,MATCH(E425,$CL$7:$CL$100,0)+6+SUM(IF((E425=$CL$7:$CL$59)=TRUE,1,0))-1))))*$S$3*IF(AND($DV$4=4,F425=0),1.1,1),1/TRANSPOSE(W425-INDIRECT(_xlfn.CONCAT($CI$1,MATCH(D425,$CH$7:$CH$100,0)+6)):INDIRECT(_xlfn.CONCAT($CI$1,MATCH(D425,$CH$7:$CH$100,0)+6+SUM(IF((D425=$CH$7:$CH$59)=TRUE,1,0))-1))*$R$3)),3)=1,1,0)),W425-INDIRECT(_xlfn.CONCAT($CI$1,MATCH(D425,$CH$7:$CH$100,0)+6)):INDIRECT(_xlfn.CONCAT($CI$1,MATCH(D425,$CH$7:$CH$100,0)+6+SUM(IF((D425=$CH$7:$CH$59)=TRUE,1,0))-1))*$R$3))/($S$3*$Q425),1,-1,TRUE)=0,"",_xlfn._xlws.SORT(TRANSPOSE(MMULT(MMULT(_xlfn.MUNIT(X425),IF(ROUND(MMULT(IF(E425=0,IF($DW$4=1,INDIRECT(_xlfn.CONCAT($CY$1,MATCH(F425,$CX$7:$CX$100,0)+6)):INDIRECT(_xlfn.CONCAT($CY$1,MATCH(F425,$CX$7:$CX$100,0)+6+SUM(IF((F425=$CX$7:$CX$59)=TRUE,1,0))-1)),INDIRECT(_xlfn.CONCAT($CQ$1,MATCH(F425,$CP$7:$CP$100,0)+6)):INDIRECT(_xlfn.CONCAT($CQ$1,MATCH(F425,$CP$7:$CP$100,0)+6+SUM(IF((F425=$CP$7:$CP$59)=TRUE,1,0))-1))),IF(OR($DW$4=2,$DW$4=3),INDIRECT(_xlfn.CONCAT($CU$1,MATCH(E425,$CT$7:$CT$100,0)+6)):INDIRECT(_xlfn.CONCAT($CU$1,MATCH(E425,$CT$7:$CT$100,0)+6+SUM(IF((E425=$CT$7:$CT$59)=TRUE,1,0))-1)),INDIRECT(_xlfn.CONCAT($CM$1,MATCH(E425,$CL$7:$CL$100,0)+6)):INDIRECT(_xlfn.CONCAT($CM$1,MATCH(E425,$CL$7:$CL$100,0)+6+SUM(IF((E425=$CL$7:$CL$59)=TRUE,1,0))-1))))*$S$3*IF(AND($DV$4=4,F425=0),1.1,1),1/TRANSPOSE(W425-INDIRECT(_xlfn.CONCAT($CI$1,MATCH(D425,$CH$7:$CH$100,0)+6)):INDIRECT(_xlfn.CONCAT($CI$1,MATCH(D425,$CH$7:$CH$100,0)+6+SUM(IF((D425=$CH$7:$CH$59)=TRUE,1,0))-1))*$R$3)),3)=1,1,0)),W425-INDIRECT(_xlfn.CONCAT($CI$1,MATCH(D425,$CH$7:$CH$100,0)+6)):INDIRECT(_xlfn.CONCAT($CI$1,MATCH(D425,$CH$7:$CH$100,0)+6+SUM(IF((D425=$CH$7:$CH$59)=TRUE,1,0))-1))*$R$3))/($S$3*$Q425),1,-1,TRUE)),1),"")</f>
        <v/>
      </c>
      <c r="AB425" s="65"/>
      <c r="AC425" s="65"/>
      <c r="AD425" s="65"/>
      <c r="AE425" s="65"/>
      <c r="AF425" s="65"/>
      <c r="AG425" s="65"/>
      <c r="AH425" s="65"/>
      <c r="AI425" s="6"/>
      <c r="AJ425" s="28" t="str">
        <f t="shared" ca="1" si="145"/>
        <v/>
      </c>
      <c r="AK425" s="29" t="str">
        <f t="shared" si="146"/>
        <v/>
      </c>
      <c r="AL425" s="29" t="str">
        <f t="shared" si="147"/>
        <v/>
      </c>
      <c r="AM425" s="29" t="str">
        <f t="shared" si="148"/>
        <v/>
      </c>
      <c r="AN425" s="112" t="str">
        <f t="shared" si="149"/>
        <v/>
      </c>
      <c r="AO425" s="28" t="str">
        <f t="shared" ca="1" si="136"/>
        <v/>
      </c>
      <c r="AP425" s="29" t="str">
        <f t="shared" si="137"/>
        <v/>
      </c>
      <c r="AQ425" s="29" t="str">
        <f t="shared" si="138"/>
        <v/>
      </c>
      <c r="AR425" s="29" t="str">
        <f t="shared" si="139"/>
        <v/>
      </c>
      <c r="AS425" s="30" t="str">
        <f t="shared" si="140"/>
        <v/>
      </c>
      <c r="AT425" s="6"/>
      <c r="AU425" s="20"/>
      <c r="AV425" s="20"/>
      <c r="AW425" s="44">
        <f t="shared" si="150"/>
        <v>12</v>
      </c>
      <c r="AX425" s="35" t="e">
        <f t="shared" si="151"/>
        <v>#N/A</v>
      </c>
      <c r="AY425" s="35" t="e" cm="1">
        <f t="array" ref="AY425">_xlfn.XMATCH(1,IF(IF((AU425=$DP$24:$EO$24)=TRUE,1,0)+IF((AV425=$DP$25:$EO$25)=TRUE,1,0)=2,1,0))</f>
        <v>#N/A</v>
      </c>
      <c r="AZ425" s="35" t="str" cm="1">
        <f t="array" aca="1" ref="AZ425:BD425" ca="1">AJ425:AN425</f>
        <v/>
      </c>
      <c r="BA425" s="35" t="str">
        <f ca="1"/>
        <v/>
      </c>
      <c r="BB425" s="35" t="str">
        <f ca="1"/>
        <v/>
      </c>
      <c r="BC425" s="35" t="str">
        <f ca="1"/>
        <v/>
      </c>
      <c r="BD425" s="35" t="str">
        <f ca="1"/>
        <v/>
      </c>
      <c r="BE425" s="35">
        <f t="shared" si="152"/>
        <v>0</v>
      </c>
      <c r="BF425" s="35" t="e" cm="1">
        <f t="array" ref="BF425">IF(AND(BE425=1,AX425&lt;&gt;1),VLOOKUP(E425,변환표준점수!$H$8:$O$60,_xlfn.XMATCH('표점 계산기'!$AU425,변환표준점수!$I$6:$O$6)+1,FALSE),IF(AND($E425=0,$DW$4=1),INDEX($CQ$7:$CQ$73,SUM(IF(AO425=$CY$7:$CY$59,ROW($A$1:$A$50),0))),IF(AND($E425&lt;&gt;0,$DW$4&lt;&gt;1),INDEX($CM$7:$CM$73,SUM(IF(AO425=$CU$7:$CU$59,ROW($A$1:$A$50),0))),AO425:AS425)))</f>
        <v>#N/A</v>
      </c>
      <c r="BG425" s="35"/>
      <c r="BH425" s="35"/>
      <c r="BI425" s="35"/>
      <c r="BJ425" s="35"/>
      <c r="BK425" s="35" t="e">
        <f>VLOOKUP(G425,변환표준점수!$X$8:$AM$16,_xlfn.XMATCH(AU425,변환표준점수!$Y$5:$AM$5)+IF(OR(AW425=6,AW425=7,AW425=10,AW425=11),IF(AX425=1,0,1),0)+1,FALSE)</f>
        <v>#N/A</v>
      </c>
      <c r="BL425" s="35" t="e">
        <f>VLOOKUP(H425,변환표준점수!$AO$8:$BE$16,_xlfn.XMATCH(AU425,변환표준점수!$AP$5:$BE$5)+IF(OR(AW425=3,AW425=6,AW425=8,AW425=9,AW425=10),IF(AX425=1,0,1),0)+1,FALSE)</f>
        <v>#N/A</v>
      </c>
      <c r="BM425" s="35" t="e">
        <f>IF(I425=0,VLOOKUP(K425,변환표준점수!$BU$8:$CF$62,'표점 계산기'!$AW425+1,FALSE),VLOOKUP(I425,변환표준점수!$BH$8:$BS$62,'표점 계산기'!$AW425+1,FALSE))</f>
        <v>#N/A</v>
      </c>
      <c r="BN425" s="35" t="e">
        <f>IF(J425=0,VLOOKUP(L425,변환표준점수!$BU$8:$CF$62,'표점 계산기'!$AW425+1,FALSE),VLOOKUP(J425,변환표준점수!$BH$8:$BS$62,'표점 계산기'!$AW425+1,FALSE))</f>
        <v>#N/A</v>
      </c>
      <c r="BO425" s="35" cm="1">
        <f t="array" ref="BO425">IF(M425=0,0,IF(OR(AW425=3,AW425=4),0,IF(AW425=1,INDEX($DI$7:$DI$15,SUM(IF(M425&lt;$DH$7:$DH$15=TRUE,1,0))+1),VLOOKUP(M425,변환표준점수!$BH$8:$BS$62,'표점 계산기'!AW425+1,FALSE))))</f>
        <v>0</v>
      </c>
      <c r="BP425" s="35" t="e" cm="1">
        <f t="array" ref="BP425">INDEX($DP$24:$EO$31,COLUMN(C420),$AY425)</f>
        <v>#N/A</v>
      </c>
      <c r="BQ425" s="35" t="e" cm="1">
        <f t="array" ref="BQ425">INDEX($DP$24:$EO$31,COLUMN(D420),$AY425)</f>
        <v>#N/A</v>
      </c>
      <c r="BR425" s="35" t="e" cm="1">
        <f t="array" ref="BR425">INDEX($DP$24:$EO$31,COLUMN(E420),$AY425)</f>
        <v>#N/A</v>
      </c>
      <c r="BS425" s="35" t="e" cm="1">
        <f t="array" ref="BS425">INDEX($DP$24:$EO$31,COLUMN(F420),$AY425)</f>
        <v>#N/A</v>
      </c>
      <c r="BT425" s="35" t="e" cm="1">
        <f t="array" ref="BT425">INDEX($DP$24:$EO$31,COLUMN(G420),$AY425)</f>
        <v>#N/A</v>
      </c>
      <c r="BU425" s="35" t="e" cm="1">
        <f t="array" ref="BU425">INDEX($DP$24:$EO$31,COLUMN(H420),$AY425)</f>
        <v>#N/A</v>
      </c>
      <c r="BV425" s="59" t="str" cm="1">
        <f t="array" aca="1" ref="BV425:BZ425" ca="1">IFERROR(ROUND(IF(IFERROR(BF425:BJ425/BF425:BJ425,0)=1,(IFERROR(AZ425:BD425*BP425,0)+IFERROR(BF425:BJ425*BQ425,0)+(SUM(BM425:BO425)-MIN(BM425:BO425))*BR425+BK425*BS425+BL425*BT425)*BU425+BK425*(1-BS425)+BL425*(1-BT425)+IF(AW425=1,BO425,0),""),2),"")</f>
        <v/>
      </c>
      <c r="BW425" s="48" t="str">
        <f ca="1"/>
        <v/>
      </c>
      <c r="BX425" s="48" t="str">
        <f ca="1"/>
        <v/>
      </c>
      <c r="BY425" s="48" t="str">
        <f ca="1"/>
        <v/>
      </c>
      <c r="BZ425" s="60" t="str">
        <f ca="1"/>
        <v/>
      </c>
      <c r="CA425" s="6"/>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6"/>
      <c r="DV425" s="6"/>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row>
    <row r="426" spans="1:162" x14ac:dyDescent="0.3">
      <c r="A426" s="5"/>
      <c r="B426" s="17" t="str">
        <f t="shared" si="134"/>
        <v/>
      </c>
      <c r="C426" s="23"/>
      <c r="D426" s="23"/>
      <c r="E426" s="23"/>
      <c r="F426" s="23"/>
      <c r="G426" s="23"/>
      <c r="H426" s="24"/>
      <c r="I426" s="24"/>
      <c r="J426" s="24"/>
      <c r="K426" s="24"/>
      <c r="L426" s="24"/>
      <c r="M426" s="24"/>
      <c r="N426" s="23"/>
      <c r="O426" s="24"/>
      <c r="P426" s="6"/>
      <c r="Q426" s="65">
        <f t="shared" si="135"/>
        <v>1</v>
      </c>
      <c r="R426" s="6" t="e">
        <f t="shared" si="141"/>
        <v>#N/A</v>
      </c>
      <c r="S426" s="6" t="e">
        <f t="shared" si="142"/>
        <v>#N/A</v>
      </c>
      <c r="T426" s="6" t="e">
        <f t="shared" si="143"/>
        <v>#N/A</v>
      </c>
      <c r="U426" s="6" t="e">
        <f t="shared" si="144"/>
        <v>#N/A</v>
      </c>
      <c r="V426" s="8" cm="1">
        <f t="array" ref="V426">IF(M426=0,0,IF(OR($DV$4=3,$DV$4=4),0,IF($DV$4=1,INDEX($DI$7:$DI$15,SUM(IF(M426&lt;$DH$7:$DH$15=TRUE,1,0))+1),VLOOKUP(M426,$DK$7:$DL$107,2,FALSE))))</f>
        <v>0</v>
      </c>
      <c r="W426" s="6" t="e">
        <f t="shared" si="133"/>
        <v>#N/A</v>
      </c>
      <c r="X426" s="65" cm="1">
        <f t="array" aca="1" ref="X426" ca="1">SUM(IF((IF(E426=0,INDIRECT(_xlfn.CONCAT($CQ$1,MATCH(F426,$CP$7:$CP$100,0)+6)):INDIRECT(_xlfn.CONCAT($CQ$1,MATCH(F426,$CP$7:$CP$100,0)+6+SUM(IF((F426=$CP$7:$CP$59)=TRUE,1,0))-1)),INDIRECT(_xlfn.CONCAT($CM$1,MATCH(E426,$CL$7:$CL$100,0)+6)):INDIRECT(_xlfn.CONCAT($CM$1,MATCH(E426,$CL$7:$CL$100,0)+6+SUM(IF((E426=$CL$7:$CL$59)=TRUE,1,0))-1)))*$S$3*$Q426)=0,0,1))</f>
        <v>2</v>
      </c>
      <c r="Y426" s="65" t="e" cm="1">
        <f t="array" aca="1" ref="Y426" ca="1">SUM(IF((TRANSPOSE(MMULT(MMULT(_xlfn.MUNIT(X426),IF(ROUND(MMULT(IF(E426=0,INDIRECT(_xlfn.CONCAT($CQ$1,MATCH(F426,$CP$7:$CP$100,0)+6)):INDIRECT(_xlfn.CONCAT($CQ$1,MATCH(F426,$CP$7:$CP$100,0)+6+SUM(IF((F426=$CP$7:$CP$59)=TRUE,1,0))-1)),INDIRECT(_xlfn.CONCAT($CM$1,MATCH(E426,$CL$7:$CL$100,0)+6)):INDIRECT(_xlfn.CONCAT($CM$1,MATCH(E426,$CL$7:$CL$100,0)+6+SUM(IF((E426=$CL$7:$CL$59)=TRUE,1,0))-1)))*$S$3*$Q426,1/TRANSPOSE(W426-INDIRECT(_xlfn.CONCAT($CI$1,MATCH(D426,$CH$7:$CH$100,0)+6)):INDIRECT(_xlfn.CONCAT($CI$1,MATCH(D426,$CH$7:$CH$100,0)+6+SUM(IF((D426=$CH$7:$CH$59)=TRUE,1,0))-1))*$R$3)),1)=1,1,0)),W426-INDIRECT(_xlfn.CONCAT($CI$1,MATCH(D426,$CH$7:$CH$100,0)+6)):INDIRECT(_xlfn.CONCAT($CI$1,MATCH(D426,$CH$7:$CH$100,0)+6+SUM(IF((D426=$CH$7:$CH$59)=TRUE,1,0))-1))*$R$3)))=0,0,1))</f>
        <v>#N/A</v>
      </c>
      <c r="Z426" s="65"/>
      <c r="AA426" s="65" t="str" cm="1">
        <f t="array" aca="1" ref="AA426" ca="1">IFERROR(ROUND(IF(_xlfn._xlws.SORT(TRANSPOSE(MMULT(MMULT(_xlfn.MUNIT(X426),IF(ROUND(MMULT(IF(E426=0,IF($DW$4=1,INDIRECT(_xlfn.CONCAT($CY$1,MATCH(F426,$CX$7:$CX$100,0)+6)):INDIRECT(_xlfn.CONCAT($CY$1,MATCH(F426,$CX$7:$CX$100,0)+6+SUM(IF((F426=$CX$7:$CX$59)=TRUE,1,0))-1)),INDIRECT(_xlfn.CONCAT($CQ$1,MATCH(F426,$CP$7:$CP$100,0)+6)):INDIRECT(_xlfn.CONCAT($CQ$1,MATCH(F426,$CP$7:$CP$100,0)+6+SUM(IF((F426=$CP$7:$CP$59)=TRUE,1,0))-1))),IF(OR($DW$4=2,$DW$4=3),INDIRECT(_xlfn.CONCAT($CU$1,MATCH(E426,$CT$7:$CT$100,0)+6)):INDIRECT(_xlfn.CONCAT($CU$1,MATCH(E426,$CT$7:$CT$100,0)+6+SUM(IF((E426=$CT$7:$CT$59)=TRUE,1,0))-1)),INDIRECT(_xlfn.CONCAT($CM$1,MATCH(E426,$CL$7:$CL$100,0)+6)):INDIRECT(_xlfn.CONCAT($CM$1,MATCH(E426,$CL$7:$CL$100,0)+6+SUM(IF((E426=$CL$7:$CL$59)=TRUE,1,0))-1))))*$S$3*IF(AND($DV$4=4,F426=0),1.1,1),1/TRANSPOSE(W426-INDIRECT(_xlfn.CONCAT($CI$1,MATCH(D426,$CH$7:$CH$100,0)+6)):INDIRECT(_xlfn.CONCAT($CI$1,MATCH(D426,$CH$7:$CH$100,0)+6+SUM(IF((D426=$CH$7:$CH$59)=TRUE,1,0))-1))*$R$3)),3)=1,1,0)),W426-INDIRECT(_xlfn.CONCAT($CI$1,MATCH(D426,$CH$7:$CH$100,0)+6)):INDIRECT(_xlfn.CONCAT($CI$1,MATCH(D426,$CH$7:$CH$100,0)+6+SUM(IF((D426=$CH$7:$CH$59)=TRUE,1,0))-1))*$R$3))/($S$3*$Q426),1,-1,TRUE)=0,"",_xlfn._xlws.SORT(TRANSPOSE(MMULT(MMULT(_xlfn.MUNIT(X426),IF(ROUND(MMULT(IF(E426=0,IF($DW$4=1,INDIRECT(_xlfn.CONCAT($CY$1,MATCH(F426,$CX$7:$CX$100,0)+6)):INDIRECT(_xlfn.CONCAT($CY$1,MATCH(F426,$CX$7:$CX$100,0)+6+SUM(IF((F426=$CX$7:$CX$59)=TRUE,1,0))-1)),INDIRECT(_xlfn.CONCAT($CQ$1,MATCH(F426,$CP$7:$CP$100,0)+6)):INDIRECT(_xlfn.CONCAT($CQ$1,MATCH(F426,$CP$7:$CP$100,0)+6+SUM(IF((F426=$CP$7:$CP$59)=TRUE,1,0))-1))),IF(OR($DW$4=2,$DW$4=3),INDIRECT(_xlfn.CONCAT($CU$1,MATCH(E426,$CT$7:$CT$100,0)+6)):INDIRECT(_xlfn.CONCAT($CU$1,MATCH(E426,$CT$7:$CT$100,0)+6+SUM(IF((E426=$CT$7:$CT$59)=TRUE,1,0))-1)),INDIRECT(_xlfn.CONCAT($CM$1,MATCH(E426,$CL$7:$CL$100,0)+6)):INDIRECT(_xlfn.CONCAT($CM$1,MATCH(E426,$CL$7:$CL$100,0)+6+SUM(IF((E426=$CL$7:$CL$59)=TRUE,1,0))-1))))*$S$3*IF(AND($DV$4=4,F426=0),1.1,1),1/TRANSPOSE(W426-INDIRECT(_xlfn.CONCAT($CI$1,MATCH(D426,$CH$7:$CH$100,0)+6)):INDIRECT(_xlfn.CONCAT($CI$1,MATCH(D426,$CH$7:$CH$100,0)+6+SUM(IF((D426=$CH$7:$CH$59)=TRUE,1,0))-1))*$R$3)),3)=1,1,0)),W426-INDIRECT(_xlfn.CONCAT($CI$1,MATCH(D426,$CH$7:$CH$100,0)+6)):INDIRECT(_xlfn.CONCAT($CI$1,MATCH(D426,$CH$7:$CH$100,0)+6+SUM(IF((D426=$CH$7:$CH$59)=TRUE,1,0))-1))*$R$3))/($S$3*$Q426),1,-1,TRUE)),1),"")</f>
        <v/>
      </c>
      <c r="AB426" s="65"/>
      <c r="AC426" s="65"/>
      <c r="AD426" s="65"/>
      <c r="AE426" s="65"/>
      <c r="AF426" s="65"/>
      <c r="AG426" s="65"/>
      <c r="AH426" s="65"/>
      <c r="AI426" s="6"/>
      <c r="AJ426" s="28" t="str">
        <f t="shared" ca="1" si="145"/>
        <v/>
      </c>
      <c r="AK426" s="29" t="str">
        <f t="shared" si="146"/>
        <v/>
      </c>
      <c r="AL426" s="29" t="str">
        <f t="shared" si="147"/>
        <v/>
      </c>
      <c r="AM426" s="29" t="str">
        <f t="shared" si="148"/>
        <v/>
      </c>
      <c r="AN426" s="112" t="str">
        <f t="shared" si="149"/>
        <v/>
      </c>
      <c r="AO426" s="28" t="str">
        <f t="shared" ca="1" si="136"/>
        <v/>
      </c>
      <c r="AP426" s="29" t="str">
        <f t="shared" si="137"/>
        <v/>
      </c>
      <c r="AQ426" s="29" t="str">
        <f t="shared" si="138"/>
        <v/>
      </c>
      <c r="AR426" s="29" t="str">
        <f t="shared" si="139"/>
        <v/>
      </c>
      <c r="AS426" s="30" t="str">
        <f t="shared" si="140"/>
        <v/>
      </c>
      <c r="AT426" s="6"/>
      <c r="AU426" s="20"/>
      <c r="AV426" s="20"/>
      <c r="AW426" s="44">
        <f t="shared" si="150"/>
        <v>12</v>
      </c>
      <c r="AX426" s="35" t="e">
        <f t="shared" si="151"/>
        <v>#N/A</v>
      </c>
      <c r="AY426" s="35" t="e" cm="1">
        <f t="array" ref="AY426">_xlfn.XMATCH(1,IF(IF((AU426=$DP$24:$EO$24)=TRUE,1,0)+IF((AV426=$DP$25:$EO$25)=TRUE,1,0)=2,1,0))</f>
        <v>#N/A</v>
      </c>
      <c r="AZ426" s="35" t="str" cm="1">
        <f t="array" aca="1" ref="AZ426:BD426" ca="1">AJ426:AN426</f>
        <v/>
      </c>
      <c r="BA426" s="35" t="str">
        <f ca="1"/>
        <v/>
      </c>
      <c r="BB426" s="35" t="str">
        <f ca="1"/>
        <v/>
      </c>
      <c r="BC426" s="35" t="str">
        <f ca="1"/>
        <v/>
      </c>
      <c r="BD426" s="35" t="str">
        <f ca="1"/>
        <v/>
      </c>
      <c r="BE426" s="35">
        <f t="shared" si="152"/>
        <v>0</v>
      </c>
      <c r="BF426" s="35" t="e" cm="1">
        <f t="array" ref="BF426">IF(AND(BE426=1,AX426&lt;&gt;1),VLOOKUP(E426,변환표준점수!$H$8:$O$60,_xlfn.XMATCH('표점 계산기'!$AU426,변환표준점수!$I$6:$O$6)+1,FALSE),IF(AND($E426=0,$DW$4=1),INDEX($CQ$7:$CQ$73,SUM(IF(AO426=$CY$7:$CY$59,ROW($A$1:$A$50),0))),IF(AND($E426&lt;&gt;0,$DW$4&lt;&gt;1),INDEX($CM$7:$CM$73,SUM(IF(AO426=$CU$7:$CU$59,ROW($A$1:$A$50),0))),AO426:AS426)))</f>
        <v>#N/A</v>
      </c>
      <c r="BG426" s="35"/>
      <c r="BH426" s="35"/>
      <c r="BI426" s="35"/>
      <c r="BJ426" s="35"/>
      <c r="BK426" s="35" t="e">
        <f>VLOOKUP(G426,변환표준점수!$X$8:$AM$16,_xlfn.XMATCH(AU426,변환표준점수!$Y$5:$AM$5)+IF(OR(AW426=6,AW426=7,AW426=10,AW426=11),IF(AX426=1,0,1),0)+1,FALSE)</f>
        <v>#N/A</v>
      </c>
      <c r="BL426" s="35" t="e">
        <f>VLOOKUP(H426,변환표준점수!$AO$8:$BE$16,_xlfn.XMATCH(AU426,변환표준점수!$AP$5:$BE$5)+IF(OR(AW426=3,AW426=6,AW426=8,AW426=9,AW426=10),IF(AX426=1,0,1),0)+1,FALSE)</f>
        <v>#N/A</v>
      </c>
      <c r="BM426" s="35" t="e">
        <f>IF(I426=0,VLOOKUP(K426,변환표준점수!$BU$8:$CF$62,'표점 계산기'!$AW426+1,FALSE),VLOOKUP(I426,변환표준점수!$BH$8:$BS$62,'표점 계산기'!$AW426+1,FALSE))</f>
        <v>#N/A</v>
      </c>
      <c r="BN426" s="35" t="e">
        <f>IF(J426=0,VLOOKUP(L426,변환표준점수!$BU$8:$CF$62,'표점 계산기'!$AW426+1,FALSE),VLOOKUP(J426,변환표준점수!$BH$8:$BS$62,'표점 계산기'!$AW426+1,FALSE))</f>
        <v>#N/A</v>
      </c>
      <c r="BO426" s="35" cm="1">
        <f t="array" ref="BO426">IF(M426=0,0,IF(OR(AW426=3,AW426=4),0,IF(AW426=1,INDEX($DI$7:$DI$15,SUM(IF(M426&lt;$DH$7:$DH$15=TRUE,1,0))+1),VLOOKUP(M426,변환표준점수!$BH$8:$BS$62,'표점 계산기'!AW426+1,FALSE))))</f>
        <v>0</v>
      </c>
      <c r="BP426" s="35" t="e" cm="1">
        <f t="array" ref="BP426">INDEX($DP$24:$EO$31,COLUMN(C421),$AY426)</f>
        <v>#N/A</v>
      </c>
      <c r="BQ426" s="35" t="e" cm="1">
        <f t="array" ref="BQ426">INDEX($DP$24:$EO$31,COLUMN(D421),$AY426)</f>
        <v>#N/A</v>
      </c>
      <c r="BR426" s="35" t="e" cm="1">
        <f t="array" ref="BR426">INDEX($DP$24:$EO$31,COLUMN(E421),$AY426)</f>
        <v>#N/A</v>
      </c>
      <c r="BS426" s="35" t="e" cm="1">
        <f t="array" ref="BS426">INDEX($DP$24:$EO$31,COLUMN(F421),$AY426)</f>
        <v>#N/A</v>
      </c>
      <c r="BT426" s="35" t="e" cm="1">
        <f t="array" ref="BT426">INDEX($DP$24:$EO$31,COLUMN(G421),$AY426)</f>
        <v>#N/A</v>
      </c>
      <c r="BU426" s="35" t="e" cm="1">
        <f t="array" ref="BU426">INDEX($DP$24:$EO$31,COLUMN(H421),$AY426)</f>
        <v>#N/A</v>
      </c>
      <c r="BV426" s="59" t="str" cm="1">
        <f t="array" aca="1" ref="BV426:BZ426" ca="1">IFERROR(ROUND(IF(IFERROR(BF426:BJ426/BF426:BJ426,0)=1,(IFERROR(AZ426:BD426*BP426,0)+IFERROR(BF426:BJ426*BQ426,0)+(SUM(BM426:BO426)-MIN(BM426:BO426))*BR426+BK426*BS426+BL426*BT426)*BU426+BK426*(1-BS426)+BL426*(1-BT426)+IF(AW426=1,BO426,0),""),2),"")</f>
        <v/>
      </c>
      <c r="BW426" s="48" t="str">
        <f ca="1"/>
        <v/>
      </c>
      <c r="BX426" s="48" t="str">
        <f ca="1"/>
        <v/>
      </c>
      <c r="BY426" s="48" t="str">
        <f ca="1"/>
        <v/>
      </c>
      <c r="BZ426" s="60" t="str">
        <f ca="1"/>
        <v/>
      </c>
      <c r="CA426" s="6"/>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6"/>
      <c r="DV426" s="6"/>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row>
    <row r="427" spans="1:162" x14ac:dyDescent="0.3">
      <c r="A427" s="5"/>
      <c r="B427" s="17" t="str">
        <f t="shared" si="134"/>
        <v/>
      </c>
      <c r="C427" s="23"/>
      <c r="D427" s="23"/>
      <c r="E427" s="23"/>
      <c r="F427" s="23"/>
      <c r="G427" s="23"/>
      <c r="H427" s="24"/>
      <c r="I427" s="24"/>
      <c r="J427" s="24"/>
      <c r="K427" s="24"/>
      <c r="L427" s="24"/>
      <c r="M427" s="24"/>
      <c r="N427" s="23"/>
      <c r="O427" s="24"/>
      <c r="P427" s="6"/>
      <c r="Q427" s="65">
        <f t="shared" si="135"/>
        <v>1</v>
      </c>
      <c r="R427" s="6" t="e">
        <f t="shared" si="141"/>
        <v>#N/A</v>
      </c>
      <c r="S427" s="6" t="e">
        <f t="shared" si="142"/>
        <v>#N/A</v>
      </c>
      <c r="T427" s="6" t="e">
        <f t="shared" si="143"/>
        <v>#N/A</v>
      </c>
      <c r="U427" s="6" t="e">
        <f t="shared" si="144"/>
        <v>#N/A</v>
      </c>
      <c r="V427" s="8" cm="1">
        <f t="array" ref="V427">IF(M427=0,0,IF(OR($DV$4=3,$DV$4=4),0,IF($DV$4=1,INDEX($DI$7:$DI$15,SUM(IF(M427&lt;$DH$7:$DH$15=TRUE,1,0))+1),VLOOKUP(M427,$DK$7:$DL$107,2,FALSE))))</f>
        <v>0</v>
      </c>
      <c r="W427" s="6" t="e">
        <f t="shared" si="133"/>
        <v>#N/A</v>
      </c>
      <c r="X427" s="65" cm="1">
        <f t="array" aca="1" ref="X427" ca="1">SUM(IF((IF(E427=0,INDIRECT(_xlfn.CONCAT($CQ$1,MATCH(F427,$CP$7:$CP$100,0)+6)):INDIRECT(_xlfn.CONCAT($CQ$1,MATCH(F427,$CP$7:$CP$100,0)+6+SUM(IF((F427=$CP$7:$CP$59)=TRUE,1,0))-1)),INDIRECT(_xlfn.CONCAT($CM$1,MATCH(E427,$CL$7:$CL$100,0)+6)):INDIRECT(_xlfn.CONCAT($CM$1,MATCH(E427,$CL$7:$CL$100,0)+6+SUM(IF((E427=$CL$7:$CL$59)=TRUE,1,0))-1)))*$S$3*$Q427)=0,0,1))</f>
        <v>2</v>
      </c>
      <c r="Y427" s="65" t="e" cm="1">
        <f t="array" aca="1" ref="Y427" ca="1">SUM(IF((TRANSPOSE(MMULT(MMULT(_xlfn.MUNIT(X427),IF(ROUND(MMULT(IF(E427=0,INDIRECT(_xlfn.CONCAT($CQ$1,MATCH(F427,$CP$7:$CP$100,0)+6)):INDIRECT(_xlfn.CONCAT($CQ$1,MATCH(F427,$CP$7:$CP$100,0)+6+SUM(IF((F427=$CP$7:$CP$59)=TRUE,1,0))-1)),INDIRECT(_xlfn.CONCAT($CM$1,MATCH(E427,$CL$7:$CL$100,0)+6)):INDIRECT(_xlfn.CONCAT($CM$1,MATCH(E427,$CL$7:$CL$100,0)+6+SUM(IF((E427=$CL$7:$CL$59)=TRUE,1,0))-1)))*$S$3*$Q427,1/TRANSPOSE(W427-INDIRECT(_xlfn.CONCAT($CI$1,MATCH(D427,$CH$7:$CH$100,0)+6)):INDIRECT(_xlfn.CONCAT($CI$1,MATCH(D427,$CH$7:$CH$100,0)+6+SUM(IF((D427=$CH$7:$CH$59)=TRUE,1,0))-1))*$R$3)),1)=1,1,0)),W427-INDIRECT(_xlfn.CONCAT($CI$1,MATCH(D427,$CH$7:$CH$100,0)+6)):INDIRECT(_xlfn.CONCAT($CI$1,MATCH(D427,$CH$7:$CH$100,0)+6+SUM(IF((D427=$CH$7:$CH$59)=TRUE,1,0))-1))*$R$3)))=0,0,1))</f>
        <v>#N/A</v>
      </c>
      <c r="Z427" s="65"/>
      <c r="AA427" s="65" t="str" cm="1">
        <f t="array" aca="1" ref="AA427" ca="1">IFERROR(ROUND(IF(_xlfn._xlws.SORT(TRANSPOSE(MMULT(MMULT(_xlfn.MUNIT(X427),IF(ROUND(MMULT(IF(E427=0,IF($DW$4=1,INDIRECT(_xlfn.CONCAT($CY$1,MATCH(F427,$CX$7:$CX$100,0)+6)):INDIRECT(_xlfn.CONCAT($CY$1,MATCH(F427,$CX$7:$CX$100,0)+6+SUM(IF((F427=$CX$7:$CX$59)=TRUE,1,0))-1)),INDIRECT(_xlfn.CONCAT($CQ$1,MATCH(F427,$CP$7:$CP$100,0)+6)):INDIRECT(_xlfn.CONCAT($CQ$1,MATCH(F427,$CP$7:$CP$100,0)+6+SUM(IF((F427=$CP$7:$CP$59)=TRUE,1,0))-1))),IF(OR($DW$4=2,$DW$4=3),INDIRECT(_xlfn.CONCAT($CU$1,MATCH(E427,$CT$7:$CT$100,0)+6)):INDIRECT(_xlfn.CONCAT($CU$1,MATCH(E427,$CT$7:$CT$100,0)+6+SUM(IF((E427=$CT$7:$CT$59)=TRUE,1,0))-1)),INDIRECT(_xlfn.CONCAT($CM$1,MATCH(E427,$CL$7:$CL$100,0)+6)):INDIRECT(_xlfn.CONCAT($CM$1,MATCH(E427,$CL$7:$CL$100,0)+6+SUM(IF((E427=$CL$7:$CL$59)=TRUE,1,0))-1))))*$S$3*IF(AND($DV$4=4,F427=0),1.1,1),1/TRANSPOSE(W427-INDIRECT(_xlfn.CONCAT($CI$1,MATCH(D427,$CH$7:$CH$100,0)+6)):INDIRECT(_xlfn.CONCAT($CI$1,MATCH(D427,$CH$7:$CH$100,0)+6+SUM(IF((D427=$CH$7:$CH$59)=TRUE,1,0))-1))*$R$3)),3)=1,1,0)),W427-INDIRECT(_xlfn.CONCAT($CI$1,MATCH(D427,$CH$7:$CH$100,0)+6)):INDIRECT(_xlfn.CONCAT($CI$1,MATCH(D427,$CH$7:$CH$100,0)+6+SUM(IF((D427=$CH$7:$CH$59)=TRUE,1,0))-1))*$R$3))/($S$3*$Q427),1,-1,TRUE)=0,"",_xlfn._xlws.SORT(TRANSPOSE(MMULT(MMULT(_xlfn.MUNIT(X427),IF(ROUND(MMULT(IF(E427=0,IF($DW$4=1,INDIRECT(_xlfn.CONCAT($CY$1,MATCH(F427,$CX$7:$CX$100,0)+6)):INDIRECT(_xlfn.CONCAT($CY$1,MATCH(F427,$CX$7:$CX$100,0)+6+SUM(IF((F427=$CX$7:$CX$59)=TRUE,1,0))-1)),INDIRECT(_xlfn.CONCAT($CQ$1,MATCH(F427,$CP$7:$CP$100,0)+6)):INDIRECT(_xlfn.CONCAT($CQ$1,MATCH(F427,$CP$7:$CP$100,0)+6+SUM(IF((F427=$CP$7:$CP$59)=TRUE,1,0))-1))),IF(OR($DW$4=2,$DW$4=3),INDIRECT(_xlfn.CONCAT($CU$1,MATCH(E427,$CT$7:$CT$100,0)+6)):INDIRECT(_xlfn.CONCAT($CU$1,MATCH(E427,$CT$7:$CT$100,0)+6+SUM(IF((E427=$CT$7:$CT$59)=TRUE,1,0))-1)),INDIRECT(_xlfn.CONCAT($CM$1,MATCH(E427,$CL$7:$CL$100,0)+6)):INDIRECT(_xlfn.CONCAT($CM$1,MATCH(E427,$CL$7:$CL$100,0)+6+SUM(IF((E427=$CL$7:$CL$59)=TRUE,1,0))-1))))*$S$3*IF(AND($DV$4=4,F427=0),1.1,1),1/TRANSPOSE(W427-INDIRECT(_xlfn.CONCAT($CI$1,MATCH(D427,$CH$7:$CH$100,0)+6)):INDIRECT(_xlfn.CONCAT($CI$1,MATCH(D427,$CH$7:$CH$100,0)+6+SUM(IF((D427=$CH$7:$CH$59)=TRUE,1,0))-1))*$R$3)),3)=1,1,0)),W427-INDIRECT(_xlfn.CONCAT($CI$1,MATCH(D427,$CH$7:$CH$100,0)+6)):INDIRECT(_xlfn.CONCAT($CI$1,MATCH(D427,$CH$7:$CH$100,0)+6+SUM(IF((D427=$CH$7:$CH$59)=TRUE,1,0))-1))*$R$3))/($S$3*$Q427),1,-1,TRUE)),1),"")</f>
        <v/>
      </c>
      <c r="AB427" s="65"/>
      <c r="AC427" s="65"/>
      <c r="AD427" s="65"/>
      <c r="AE427" s="65"/>
      <c r="AF427" s="65"/>
      <c r="AG427" s="65"/>
      <c r="AH427" s="65"/>
      <c r="AI427" s="6"/>
      <c r="AJ427" s="28" t="str">
        <f t="shared" ca="1" si="145"/>
        <v/>
      </c>
      <c r="AK427" s="29" t="str">
        <f t="shared" si="146"/>
        <v/>
      </c>
      <c r="AL427" s="29" t="str">
        <f t="shared" si="147"/>
        <v/>
      </c>
      <c r="AM427" s="29" t="str">
        <f t="shared" si="148"/>
        <v/>
      </c>
      <c r="AN427" s="112" t="str">
        <f t="shared" si="149"/>
        <v/>
      </c>
      <c r="AO427" s="28" t="str">
        <f t="shared" ca="1" si="136"/>
        <v/>
      </c>
      <c r="AP427" s="29" t="str">
        <f t="shared" si="137"/>
        <v/>
      </c>
      <c r="AQ427" s="29" t="str">
        <f t="shared" si="138"/>
        <v/>
      </c>
      <c r="AR427" s="29" t="str">
        <f t="shared" si="139"/>
        <v/>
      </c>
      <c r="AS427" s="30" t="str">
        <f t="shared" si="140"/>
        <v/>
      </c>
      <c r="AT427" s="6"/>
      <c r="AU427" s="20"/>
      <c r="AV427" s="20"/>
      <c r="AW427" s="44">
        <f t="shared" si="150"/>
        <v>12</v>
      </c>
      <c r="AX427" s="35" t="e">
        <f t="shared" si="151"/>
        <v>#N/A</v>
      </c>
      <c r="AY427" s="35" t="e" cm="1">
        <f t="array" ref="AY427">_xlfn.XMATCH(1,IF(IF((AU427=$DP$24:$EO$24)=TRUE,1,0)+IF((AV427=$DP$25:$EO$25)=TRUE,1,0)=2,1,0))</f>
        <v>#N/A</v>
      </c>
      <c r="AZ427" s="35" t="str" cm="1">
        <f t="array" aca="1" ref="AZ427:BD427" ca="1">AJ427:AN427</f>
        <v/>
      </c>
      <c r="BA427" s="35" t="str">
        <f ca="1"/>
        <v/>
      </c>
      <c r="BB427" s="35" t="str">
        <f ca="1"/>
        <v/>
      </c>
      <c r="BC427" s="35" t="str">
        <f ca="1"/>
        <v/>
      </c>
      <c r="BD427" s="35" t="str">
        <f ca="1"/>
        <v/>
      </c>
      <c r="BE427" s="35">
        <f t="shared" si="152"/>
        <v>0</v>
      </c>
      <c r="BF427" s="35" t="e" cm="1">
        <f t="array" ref="BF427">IF(AND(BE427=1,AX427&lt;&gt;1),VLOOKUP(E427,변환표준점수!$H$8:$O$60,_xlfn.XMATCH('표점 계산기'!$AU427,변환표준점수!$I$6:$O$6)+1,FALSE),IF(AND($E427=0,$DW$4=1),INDEX($CQ$7:$CQ$73,SUM(IF(AO427=$CY$7:$CY$59,ROW($A$1:$A$50),0))),IF(AND($E427&lt;&gt;0,$DW$4&lt;&gt;1),INDEX($CM$7:$CM$73,SUM(IF(AO427=$CU$7:$CU$59,ROW($A$1:$A$50),0))),AO427:AS427)))</f>
        <v>#N/A</v>
      </c>
      <c r="BG427" s="35"/>
      <c r="BH427" s="35"/>
      <c r="BI427" s="35"/>
      <c r="BJ427" s="35"/>
      <c r="BK427" s="35" t="e">
        <f>VLOOKUP(G427,변환표준점수!$X$8:$AM$16,_xlfn.XMATCH(AU427,변환표준점수!$Y$5:$AM$5)+IF(OR(AW427=6,AW427=7,AW427=10,AW427=11),IF(AX427=1,0,1),0)+1,FALSE)</f>
        <v>#N/A</v>
      </c>
      <c r="BL427" s="35" t="e">
        <f>VLOOKUP(H427,변환표준점수!$AO$8:$BE$16,_xlfn.XMATCH(AU427,변환표준점수!$AP$5:$BE$5)+IF(OR(AW427=3,AW427=6,AW427=8,AW427=9,AW427=10),IF(AX427=1,0,1),0)+1,FALSE)</f>
        <v>#N/A</v>
      </c>
      <c r="BM427" s="35" t="e">
        <f>IF(I427=0,VLOOKUP(K427,변환표준점수!$BU$8:$CF$62,'표점 계산기'!$AW427+1,FALSE),VLOOKUP(I427,변환표준점수!$BH$8:$BS$62,'표점 계산기'!$AW427+1,FALSE))</f>
        <v>#N/A</v>
      </c>
      <c r="BN427" s="35" t="e">
        <f>IF(J427=0,VLOOKUP(L427,변환표준점수!$BU$8:$CF$62,'표점 계산기'!$AW427+1,FALSE),VLOOKUP(J427,변환표준점수!$BH$8:$BS$62,'표점 계산기'!$AW427+1,FALSE))</f>
        <v>#N/A</v>
      </c>
      <c r="BO427" s="35" cm="1">
        <f t="array" ref="BO427">IF(M427=0,0,IF(OR(AW427=3,AW427=4),0,IF(AW427=1,INDEX($DI$7:$DI$15,SUM(IF(M427&lt;$DH$7:$DH$15=TRUE,1,0))+1),VLOOKUP(M427,변환표준점수!$BH$8:$BS$62,'표점 계산기'!AW427+1,FALSE))))</f>
        <v>0</v>
      </c>
      <c r="BP427" s="35" t="e" cm="1">
        <f t="array" ref="BP427">INDEX($DP$24:$EO$31,COLUMN(C422),$AY427)</f>
        <v>#N/A</v>
      </c>
      <c r="BQ427" s="35" t="e" cm="1">
        <f t="array" ref="BQ427">INDEX($DP$24:$EO$31,COLUMN(D422),$AY427)</f>
        <v>#N/A</v>
      </c>
      <c r="BR427" s="35" t="e" cm="1">
        <f t="array" ref="BR427">INDEX($DP$24:$EO$31,COLUMN(E422),$AY427)</f>
        <v>#N/A</v>
      </c>
      <c r="BS427" s="35" t="e" cm="1">
        <f t="array" ref="BS427">INDEX($DP$24:$EO$31,COLUMN(F422),$AY427)</f>
        <v>#N/A</v>
      </c>
      <c r="BT427" s="35" t="e" cm="1">
        <f t="array" ref="BT427">INDEX($DP$24:$EO$31,COLUMN(G422),$AY427)</f>
        <v>#N/A</v>
      </c>
      <c r="BU427" s="35" t="e" cm="1">
        <f t="array" ref="BU427">INDEX($DP$24:$EO$31,COLUMN(H422),$AY427)</f>
        <v>#N/A</v>
      </c>
      <c r="BV427" s="59" t="str" cm="1">
        <f t="array" aca="1" ref="BV427:BZ427" ca="1">IFERROR(ROUND(IF(IFERROR(BF427:BJ427/BF427:BJ427,0)=1,(IFERROR(AZ427:BD427*BP427,0)+IFERROR(BF427:BJ427*BQ427,0)+(SUM(BM427:BO427)-MIN(BM427:BO427))*BR427+BK427*BS427+BL427*BT427)*BU427+BK427*(1-BS427)+BL427*(1-BT427)+IF(AW427=1,BO427,0),""),2),"")</f>
        <v/>
      </c>
      <c r="BW427" s="48" t="str">
        <f ca="1"/>
        <v/>
      </c>
      <c r="BX427" s="48" t="str">
        <f ca="1"/>
        <v/>
      </c>
      <c r="BY427" s="48" t="str">
        <f ca="1"/>
        <v/>
      </c>
      <c r="BZ427" s="60" t="str">
        <f ca="1"/>
        <v/>
      </c>
      <c r="CA427" s="6"/>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6"/>
      <c r="DV427" s="6"/>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row>
    <row r="428" spans="1:162" x14ac:dyDescent="0.3">
      <c r="A428" s="5"/>
      <c r="B428" s="17" t="str">
        <f t="shared" si="134"/>
        <v/>
      </c>
      <c r="C428" s="23"/>
      <c r="D428" s="23"/>
      <c r="E428" s="23"/>
      <c r="F428" s="23"/>
      <c r="G428" s="23"/>
      <c r="H428" s="24"/>
      <c r="I428" s="24"/>
      <c r="J428" s="24"/>
      <c r="K428" s="24"/>
      <c r="L428" s="24"/>
      <c r="M428" s="24"/>
      <c r="N428" s="23"/>
      <c r="O428" s="24"/>
      <c r="P428" s="6"/>
      <c r="Q428" s="65">
        <f t="shared" si="135"/>
        <v>1</v>
      </c>
      <c r="R428" s="6" t="e">
        <f t="shared" si="141"/>
        <v>#N/A</v>
      </c>
      <c r="S428" s="6" t="e">
        <f t="shared" si="142"/>
        <v>#N/A</v>
      </c>
      <c r="T428" s="6" t="e">
        <f t="shared" si="143"/>
        <v>#N/A</v>
      </c>
      <c r="U428" s="6" t="e">
        <f t="shared" si="144"/>
        <v>#N/A</v>
      </c>
      <c r="V428" s="8" cm="1">
        <f t="array" ref="V428">IF(M428=0,0,IF(OR($DV$4=3,$DV$4=4),0,IF($DV$4=1,INDEX($DI$7:$DI$15,SUM(IF(M428&lt;$DH$7:$DH$15=TRUE,1,0))+1),VLOOKUP(M428,$DK$7:$DL$107,2,FALSE))))</f>
        <v>0</v>
      </c>
      <c r="W428" s="6" t="e">
        <f t="shared" si="133"/>
        <v>#N/A</v>
      </c>
      <c r="X428" s="65" cm="1">
        <f t="array" aca="1" ref="X428" ca="1">SUM(IF((IF(E428=0,INDIRECT(_xlfn.CONCAT($CQ$1,MATCH(F428,$CP$7:$CP$100,0)+6)):INDIRECT(_xlfn.CONCAT($CQ$1,MATCH(F428,$CP$7:$CP$100,0)+6+SUM(IF((F428=$CP$7:$CP$59)=TRUE,1,0))-1)),INDIRECT(_xlfn.CONCAT($CM$1,MATCH(E428,$CL$7:$CL$100,0)+6)):INDIRECT(_xlfn.CONCAT($CM$1,MATCH(E428,$CL$7:$CL$100,0)+6+SUM(IF((E428=$CL$7:$CL$59)=TRUE,1,0))-1)))*$S$3*$Q428)=0,0,1))</f>
        <v>2</v>
      </c>
      <c r="Y428" s="65" t="e" cm="1">
        <f t="array" aca="1" ref="Y428" ca="1">SUM(IF((TRANSPOSE(MMULT(MMULT(_xlfn.MUNIT(X428),IF(ROUND(MMULT(IF(E428=0,INDIRECT(_xlfn.CONCAT($CQ$1,MATCH(F428,$CP$7:$CP$100,0)+6)):INDIRECT(_xlfn.CONCAT($CQ$1,MATCH(F428,$CP$7:$CP$100,0)+6+SUM(IF((F428=$CP$7:$CP$59)=TRUE,1,0))-1)),INDIRECT(_xlfn.CONCAT($CM$1,MATCH(E428,$CL$7:$CL$100,0)+6)):INDIRECT(_xlfn.CONCAT($CM$1,MATCH(E428,$CL$7:$CL$100,0)+6+SUM(IF((E428=$CL$7:$CL$59)=TRUE,1,0))-1)))*$S$3*$Q428,1/TRANSPOSE(W428-INDIRECT(_xlfn.CONCAT($CI$1,MATCH(D428,$CH$7:$CH$100,0)+6)):INDIRECT(_xlfn.CONCAT($CI$1,MATCH(D428,$CH$7:$CH$100,0)+6+SUM(IF((D428=$CH$7:$CH$59)=TRUE,1,0))-1))*$R$3)),1)=1,1,0)),W428-INDIRECT(_xlfn.CONCAT($CI$1,MATCH(D428,$CH$7:$CH$100,0)+6)):INDIRECT(_xlfn.CONCAT($CI$1,MATCH(D428,$CH$7:$CH$100,0)+6+SUM(IF((D428=$CH$7:$CH$59)=TRUE,1,0))-1))*$R$3)))=0,0,1))</f>
        <v>#N/A</v>
      </c>
      <c r="Z428" s="65"/>
      <c r="AA428" s="65" t="str" cm="1">
        <f t="array" aca="1" ref="AA428" ca="1">IFERROR(ROUND(IF(_xlfn._xlws.SORT(TRANSPOSE(MMULT(MMULT(_xlfn.MUNIT(X428),IF(ROUND(MMULT(IF(E428=0,IF($DW$4=1,INDIRECT(_xlfn.CONCAT($CY$1,MATCH(F428,$CX$7:$CX$100,0)+6)):INDIRECT(_xlfn.CONCAT($CY$1,MATCH(F428,$CX$7:$CX$100,0)+6+SUM(IF((F428=$CX$7:$CX$59)=TRUE,1,0))-1)),INDIRECT(_xlfn.CONCAT($CQ$1,MATCH(F428,$CP$7:$CP$100,0)+6)):INDIRECT(_xlfn.CONCAT($CQ$1,MATCH(F428,$CP$7:$CP$100,0)+6+SUM(IF((F428=$CP$7:$CP$59)=TRUE,1,0))-1))),IF(OR($DW$4=2,$DW$4=3),INDIRECT(_xlfn.CONCAT($CU$1,MATCH(E428,$CT$7:$CT$100,0)+6)):INDIRECT(_xlfn.CONCAT($CU$1,MATCH(E428,$CT$7:$CT$100,0)+6+SUM(IF((E428=$CT$7:$CT$59)=TRUE,1,0))-1)),INDIRECT(_xlfn.CONCAT($CM$1,MATCH(E428,$CL$7:$CL$100,0)+6)):INDIRECT(_xlfn.CONCAT($CM$1,MATCH(E428,$CL$7:$CL$100,0)+6+SUM(IF((E428=$CL$7:$CL$59)=TRUE,1,0))-1))))*$S$3*IF(AND($DV$4=4,F428=0),1.1,1),1/TRANSPOSE(W428-INDIRECT(_xlfn.CONCAT($CI$1,MATCH(D428,$CH$7:$CH$100,0)+6)):INDIRECT(_xlfn.CONCAT($CI$1,MATCH(D428,$CH$7:$CH$100,0)+6+SUM(IF((D428=$CH$7:$CH$59)=TRUE,1,0))-1))*$R$3)),3)=1,1,0)),W428-INDIRECT(_xlfn.CONCAT($CI$1,MATCH(D428,$CH$7:$CH$100,0)+6)):INDIRECT(_xlfn.CONCAT($CI$1,MATCH(D428,$CH$7:$CH$100,0)+6+SUM(IF((D428=$CH$7:$CH$59)=TRUE,1,0))-1))*$R$3))/($S$3*$Q428),1,-1,TRUE)=0,"",_xlfn._xlws.SORT(TRANSPOSE(MMULT(MMULT(_xlfn.MUNIT(X428),IF(ROUND(MMULT(IF(E428=0,IF($DW$4=1,INDIRECT(_xlfn.CONCAT($CY$1,MATCH(F428,$CX$7:$CX$100,0)+6)):INDIRECT(_xlfn.CONCAT($CY$1,MATCH(F428,$CX$7:$CX$100,0)+6+SUM(IF((F428=$CX$7:$CX$59)=TRUE,1,0))-1)),INDIRECT(_xlfn.CONCAT($CQ$1,MATCH(F428,$CP$7:$CP$100,0)+6)):INDIRECT(_xlfn.CONCAT($CQ$1,MATCH(F428,$CP$7:$CP$100,0)+6+SUM(IF((F428=$CP$7:$CP$59)=TRUE,1,0))-1))),IF(OR($DW$4=2,$DW$4=3),INDIRECT(_xlfn.CONCAT($CU$1,MATCH(E428,$CT$7:$CT$100,0)+6)):INDIRECT(_xlfn.CONCAT($CU$1,MATCH(E428,$CT$7:$CT$100,0)+6+SUM(IF((E428=$CT$7:$CT$59)=TRUE,1,0))-1)),INDIRECT(_xlfn.CONCAT($CM$1,MATCH(E428,$CL$7:$CL$100,0)+6)):INDIRECT(_xlfn.CONCAT($CM$1,MATCH(E428,$CL$7:$CL$100,0)+6+SUM(IF((E428=$CL$7:$CL$59)=TRUE,1,0))-1))))*$S$3*IF(AND($DV$4=4,F428=0),1.1,1),1/TRANSPOSE(W428-INDIRECT(_xlfn.CONCAT($CI$1,MATCH(D428,$CH$7:$CH$100,0)+6)):INDIRECT(_xlfn.CONCAT($CI$1,MATCH(D428,$CH$7:$CH$100,0)+6+SUM(IF((D428=$CH$7:$CH$59)=TRUE,1,0))-1))*$R$3)),3)=1,1,0)),W428-INDIRECT(_xlfn.CONCAT($CI$1,MATCH(D428,$CH$7:$CH$100,0)+6)):INDIRECT(_xlfn.CONCAT($CI$1,MATCH(D428,$CH$7:$CH$100,0)+6+SUM(IF((D428=$CH$7:$CH$59)=TRUE,1,0))-1))*$R$3))/($S$3*$Q428),1,-1,TRUE)),1),"")</f>
        <v/>
      </c>
      <c r="AB428" s="65"/>
      <c r="AC428" s="65"/>
      <c r="AD428" s="65"/>
      <c r="AE428" s="65"/>
      <c r="AF428" s="65"/>
      <c r="AG428" s="65"/>
      <c r="AH428" s="65"/>
      <c r="AI428" s="6"/>
      <c r="AJ428" s="28" t="str">
        <f t="shared" ca="1" si="145"/>
        <v/>
      </c>
      <c r="AK428" s="29" t="str">
        <f t="shared" si="146"/>
        <v/>
      </c>
      <c r="AL428" s="29" t="str">
        <f t="shared" si="147"/>
        <v/>
      </c>
      <c r="AM428" s="29" t="str">
        <f t="shared" si="148"/>
        <v/>
      </c>
      <c r="AN428" s="112" t="str">
        <f t="shared" si="149"/>
        <v/>
      </c>
      <c r="AO428" s="28" t="str">
        <f t="shared" ca="1" si="136"/>
        <v/>
      </c>
      <c r="AP428" s="29" t="str">
        <f t="shared" si="137"/>
        <v/>
      </c>
      <c r="AQ428" s="29" t="str">
        <f t="shared" si="138"/>
        <v/>
      </c>
      <c r="AR428" s="29" t="str">
        <f t="shared" si="139"/>
        <v/>
      </c>
      <c r="AS428" s="30" t="str">
        <f t="shared" si="140"/>
        <v/>
      </c>
      <c r="AT428" s="6"/>
      <c r="AU428" s="20"/>
      <c r="AV428" s="20"/>
      <c r="AW428" s="44">
        <f t="shared" si="150"/>
        <v>12</v>
      </c>
      <c r="AX428" s="35" t="e">
        <f t="shared" si="151"/>
        <v>#N/A</v>
      </c>
      <c r="AY428" s="35" t="e" cm="1">
        <f t="array" ref="AY428">_xlfn.XMATCH(1,IF(IF((AU428=$DP$24:$EO$24)=TRUE,1,0)+IF((AV428=$DP$25:$EO$25)=TRUE,1,0)=2,1,0))</f>
        <v>#N/A</v>
      </c>
      <c r="AZ428" s="35" t="str" cm="1">
        <f t="array" aca="1" ref="AZ428:BD428" ca="1">AJ428:AN428</f>
        <v/>
      </c>
      <c r="BA428" s="35" t="str">
        <f ca="1"/>
        <v/>
      </c>
      <c r="BB428" s="35" t="str">
        <f ca="1"/>
        <v/>
      </c>
      <c r="BC428" s="35" t="str">
        <f ca="1"/>
        <v/>
      </c>
      <c r="BD428" s="35" t="str">
        <f ca="1"/>
        <v/>
      </c>
      <c r="BE428" s="35">
        <f t="shared" si="152"/>
        <v>0</v>
      </c>
      <c r="BF428" s="35" t="e" cm="1">
        <f t="array" ref="BF428">IF(AND(BE428=1,AX428&lt;&gt;1),VLOOKUP(E428,변환표준점수!$H$8:$O$60,_xlfn.XMATCH('표점 계산기'!$AU428,변환표준점수!$I$6:$O$6)+1,FALSE),IF(AND($E428=0,$DW$4=1),INDEX($CQ$7:$CQ$73,SUM(IF(AO428=$CY$7:$CY$59,ROW($A$1:$A$50),0))),IF(AND($E428&lt;&gt;0,$DW$4&lt;&gt;1),INDEX($CM$7:$CM$73,SUM(IF(AO428=$CU$7:$CU$59,ROW($A$1:$A$50),0))),AO428:AS428)))</f>
        <v>#N/A</v>
      </c>
      <c r="BG428" s="35"/>
      <c r="BH428" s="35"/>
      <c r="BI428" s="35"/>
      <c r="BJ428" s="35"/>
      <c r="BK428" s="35" t="e">
        <f>VLOOKUP(G428,변환표준점수!$X$8:$AM$16,_xlfn.XMATCH(AU428,변환표준점수!$Y$5:$AM$5)+IF(OR(AW428=6,AW428=7,AW428=10,AW428=11),IF(AX428=1,0,1),0)+1,FALSE)</f>
        <v>#N/A</v>
      </c>
      <c r="BL428" s="35" t="e">
        <f>VLOOKUP(H428,변환표준점수!$AO$8:$BE$16,_xlfn.XMATCH(AU428,변환표준점수!$AP$5:$BE$5)+IF(OR(AW428=3,AW428=6,AW428=8,AW428=9,AW428=10),IF(AX428=1,0,1),0)+1,FALSE)</f>
        <v>#N/A</v>
      </c>
      <c r="BM428" s="35" t="e">
        <f>IF(I428=0,VLOOKUP(K428,변환표준점수!$BU$8:$CF$62,'표점 계산기'!$AW428+1,FALSE),VLOOKUP(I428,변환표준점수!$BH$8:$BS$62,'표점 계산기'!$AW428+1,FALSE))</f>
        <v>#N/A</v>
      </c>
      <c r="BN428" s="35" t="e">
        <f>IF(J428=0,VLOOKUP(L428,변환표준점수!$BU$8:$CF$62,'표점 계산기'!$AW428+1,FALSE),VLOOKUP(J428,변환표준점수!$BH$8:$BS$62,'표점 계산기'!$AW428+1,FALSE))</f>
        <v>#N/A</v>
      </c>
      <c r="BO428" s="35" cm="1">
        <f t="array" ref="BO428">IF(M428=0,0,IF(OR(AW428=3,AW428=4),0,IF(AW428=1,INDEX($DI$7:$DI$15,SUM(IF(M428&lt;$DH$7:$DH$15=TRUE,1,0))+1),VLOOKUP(M428,변환표준점수!$BH$8:$BS$62,'표점 계산기'!AW428+1,FALSE))))</f>
        <v>0</v>
      </c>
      <c r="BP428" s="35" t="e" cm="1">
        <f t="array" ref="BP428">INDEX($DP$24:$EO$31,COLUMN(C423),$AY428)</f>
        <v>#N/A</v>
      </c>
      <c r="BQ428" s="35" t="e" cm="1">
        <f t="array" ref="BQ428">INDEX($DP$24:$EO$31,COLUMN(D423),$AY428)</f>
        <v>#N/A</v>
      </c>
      <c r="BR428" s="35" t="e" cm="1">
        <f t="array" ref="BR428">INDEX($DP$24:$EO$31,COLUMN(E423),$AY428)</f>
        <v>#N/A</v>
      </c>
      <c r="BS428" s="35" t="e" cm="1">
        <f t="array" ref="BS428">INDEX($DP$24:$EO$31,COLUMN(F423),$AY428)</f>
        <v>#N/A</v>
      </c>
      <c r="BT428" s="35" t="e" cm="1">
        <f t="array" ref="BT428">INDEX($DP$24:$EO$31,COLUMN(G423),$AY428)</f>
        <v>#N/A</v>
      </c>
      <c r="BU428" s="35" t="e" cm="1">
        <f t="array" ref="BU428">INDEX($DP$24:$EO$31,COLUMN(H423),$AY428)</f>
        <v>#N/A</v>
      </c>
      <c r="BV428" s="59" t="str" cm="1">
        <f t="array" aca="1" ref="BV428:BZ428" ca="1">IFERROR(ROUND(IF(IFERROR(BF428:BJ428/BF428:BJ428,0)=1,(IFERROR(AZ428:BD428*BP428,0)+IFERROR(BF428:BJ428*BQ428,0)+(SUM(BM428:BO428)-MIN(BM428:BO428))*BR428+BK428*BS428+BL428*BT428)*BU428+BK428*(1-BS428)+BL428*(1-BT428)+IF(AW428=1,BO428,0),""),2),"")</f>
        <v/>
      </c>
      <c r="BW428" s="48" t="str">
        <f ca="1"/>
        <v/>
      </c>
      <c r="BX428" s="48" t="str">
        <f ca="1"/>
        <v/>
      </c>
      <c r="BY428" s="48" t="str">
        <f ca="1"/>
        <v/>
      </c>
      <c r="BZ428" s="60" t="str">
        <f ca="1"/>
        <v/>
      </c>
      <c r="CA428" s="6"/>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6"/>
      <c r="DV428" s="6"/>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row>
    <row r="429" spans="1:162" x14ac:dyDescent="0.3">
      <c r="A429" s="5"/>
      <c r="B429" s="17" t="str">
        <f t="shared" si="134"/>
        <v/>
      </c>
      <c r="C429" s="23"/>
      <c r="D429" s="23"/>
      <c r="E429" s="23"/>
      <c r="F429" s="23"/>
      <c r="G429" s="23"/>
      <c r="H429" s="24"/>
      <c r="I429" s="24"/>
      <c r="J429" s="24"/>
      <c r="K429" s="24"/>
      <c r="L429" s="24"/>
      <c r="M429" s="24"/>
      <c r="N429" s="23"/>
      <c r="O429" s="24"/>
      <c r="P429" s="6"/>
      <c r="Q429" s="65">
        <f t="shared" si="135"/>
        <v>1</v>
      </c>
      <c r="R429" s="6" t="e">
        <f t="shared" si="141"/>
        <v>#N/A</v>
      </c>
      <c r="S429" s="6" t="e">
        <f t="shared" si="142"/>
        <v>#N/A</v>
      </c>
      <c r="T429" s="6" t="e">
        <f t="shared" si="143"/>
        <v>#N/A</v>
      </c>
      <c r="U429" s="6" t="e">
        <f t="shared" si="144"/>
        <v>#N/A</v>
      </c>
      <c r="V429" s="8" cm="1">
        <f t="array" ref="V429">IF(M429=0,0,IF(OR($DV$4=3,$DV$4=4),0,IF($DV$4=1,INDEX($DI$7:$DI$15,SUM(IF(M429&lt;$DH$7:$DH$15=TRUE,1,0))+1),VLOOKUP(M429,$DK$7:$DL$107,2,FALSE))))</f>
        <v>0</v>
      </c>
      <c r="W429" s="6" t="e">
        <f t="shared" si="133"/>
        <v>#N/A</v>
      </c>
      <c r="X429" s="65" cm="1">
        <f t="array" aca="1" ref="X429" ca="1">SUM(IF((IF(E429=0,INDIRECT(_xlfn.CONCAT($CQ$1,MATCH(F429,$CP$7:$CP$100,0)+6)):INDIRECT(_xlfn.CONCAT($CQ$1,MATCH(F429,$CP$7:$CP$100,0)+6+SUM(IF((F429=$CP$7:$CP$59)=TRUE,1,0))-1)),INDIRECT(_xlfn.CONCAT($CM$1,MATCH(E429,$CL$7:$CL$100,0)+6)):INDIRECT(_xlfn.CONCAT($CM$1,MATCH(E429,$CL$7:$CL$100,0)+6+SUM(IF((E429=$CL$7:$CL$59)=TRUE,1,0))-1)))*$S$3*$Q429)=0,0,1))</f>
        <v>2</v>
      </c>
      <c r="Y429" s="65" t="e" cm="1">
        <f t="array" aca="1" ref="Y429" ca="1">SUM(IF((TRANSPOSE(MMULT(MMULT(_xlfn.MUNIT(X429),IF(ROUND(MMULT(IF(E429=0,INDIRECT(_xlfn.CONCAT($CQ$1,MATCH(F429,$CP$7:$CP$100,0)+6)):INDIRECT(_xlfn.CONCAT($CQ$1,MATCH(F429,$CP$7:$CP$100,0)+6+SUM(IF((F429=$CP$7:$CP$59)=TRUE,1,0))-1)),INDIRECT(_xlfn.CONCAT($CM$1,MATCH(E429,$CL$7:$CL$100,0)+6)):INDIRECT(_xlfn.CONCAT($CM$1,MATCH(E429,$CL$7:$CL$100,0)+6+SUM(IF((E429=$CL$7:$CL$59)=TRUE,1,0))-1)))*$S$3*$Q429,1/TRANSPOSE(W429-INDIRECT(_xlfn.CONCAT($CI$1,MATCH(D429,$CH$7:$CH$100,0)+6)):INDIRECT(_xlfn.CONCAT($CI$1,MATCH(D429,$CH$7:$CH$100,0)+6+SUM(IF((D429=$CH$7:$CH$59)=TRUE,1,0))-1))*$R$3)),1)=1,1,0)),W429-INDIRECT(_xlfn.CONCAT($CI$1,MATCH(D429,$CH$7:$CH$100,0)+6)):INDIRECT(_xlfn.CONCAT($CI$1,MATCH(D429,$CH$7:$CH$100,0)+6+SUM(IF((D429=$CH$7:$CH$59)=TRUE,1,0))-1))*$R$3)))=0,0,1))</f>
        <v>#N/A</v>
      </c>
      <c r="Z429" s="65"/>
      <c r="AA429" s="65" t="str" cm="1">
        <f t="array" aca="1" ref="AA429" ca="1">IFERROR(ROUND(IF(_xlfn._xlws.SORT(TRANSPOSE(MMULT(MMULT(_xlfn.MUNIT(X429),IF(ROUND(MMULT(IF(E429=0,IF($DW$4=1,INDIRECT(_xlfn.CONCAT($CY$1,MATCH(F429,$CX$7:$CX$100,0)+6)):INDIRECT(_xlfn.CONCAT($CY$1,MATCH(F429,$CX$7:$CX$100,0)+6+SUM(IF((F429=$CX$7:$CX$59)=TRUE,1,0))-1)),INDIRECT(_xlfn.CONCAT($CQ$1,MATCH(F429,$CP$7:$CP$100,0)+6)):INDIRECT(_xlfn.CONCAT($CQ$1,MATCH(F429,$CP$7:$CP$100,0)+6+SUM(IF((F429=$CP$7:$CP$59)=TRUE,1,0))-1))),IF(OR($DW$4=2,$DW$4=3),INDIRECT(_xlfn.CONCAT($CU$1,MATCH(E429,$CT$7:$CT$100,0)+6)):INDIRECT(_xlfn.CONCAT($CU$1,MATCH(E429,$CT$7:$CT$100,0)+6+SUM(IF((E429=$CT$7:$CT$59)=TRUE,1,0))-1)),INDIRECT(_xlfn.CONCAT($CM$1,MATCH(E429,$CL$7:$CL$100,0)+6)):INDIRECT(_xlfn.CONCAT($CM$1,MATCH(E429,$CL$7:$CL$100,0)+6+SUM(IF((E429=$CL$7:$CL$59)=TRUE,1,0))-1))))*$S$3*IF(AND($DV$4=4,F429=0),1.1,1),1/TRANSPOSE(W429-INDIRECT(_xlfn.CONCAT($CI$1,MATCH(D429,$CH$7:$CH$100,0)+6)):INDIRECT(_xlfn.CONCAT($CI$1,MATCH(D429,$CH$7:$CH$100,0)+6+SUM(IF((D429=$CH$7:$CH$59)=TRUE,1,0))-1))*$R$3)),3)=1,1,0)),W429-INDIRECT(_xlfn.CONCAT($CI$1,MATCH(D429,$CH$7:$CH$100,0)+6)):INDIRECT(_xlfn.CONCAT($CI$1,MATCH(D429,$CH$7:$CH$100,0)+6+SUM(IF((D429=$CH$7:$CH$59)=TRUE,1,0))-1))*$R$3))/($S$3*$Q429),1,-1,TRUE)=0,"",_xlfn._xlws.SORT(TRANSPOSE(MMULT(MMULT(_xlfn.MUNIT(X429),IF(ROUND(MMULT(IF(E429=0,IF($DW$4=1,INDIRECT(_xlfn.CONCAT($CY$1,MATCH(F429,$CX$7:$CX$100,0)+6)):INDIRECT(_xlfn.CONCAT($CY$1,MATCH(F429,$CX$7:$CX$100,0)+6+SUM(IF((F429=$CX$7:$CX$59)=TRUE,1,0))-1)),INDIRECT(_xlfn.CONCAT($CQ$1,MATCH(F429,$CP$7:$CP$100,0)+6)):INDIRECT(_xlfn.CONCAT($CQ$1,MATCH(F429,$CP$7:$CP$100,0)+6+SUM(IF((F429=$CP$7:$CP$59)=TRUE,1,0))-1))),IF(OR($DW$4=2,$DW$4=3),INDIRECT(_xlfn.CONCAT($CU$1,MATCH(E429,$CT$7:$CT$100,0)+6)):INDIRECT(_xlfn.CONCAT($CU$1,MATCH(E429,$CT$7:$CT$100,0)+6+SUM(IF((E429=$CT$7:$CT$59)=TRUE,1,0))-1)),INDIRECT(_xlfn.CONCAT($CM$1,MATCH(E429,$CL$7:$CL$100,0)+6)):INDIRECT(_xlfn.CONCAT($CM$1,MATCH(E429,$CL$7:$CL$100,0)+6+SUM(IF((E429=$CL$7:$CL$59)=TRUE,1,0))-1))))*$S$3*IF(AND($DV$4=4,F429=0),1.1,1),1/TRANSPOSE(W429-INDIRECT(_xlfn.CONCAT($CI$1,MATCH(D429,$CH$7:$CH$100,0)+6)):INDIRECT(_xlfn.CONCAT($CI$1,MATCH(D429,$CH$7:$CH$100,0)+6+SUM(IF((D429=$CH$7:$CH$59)=TRUE,1,0))-1))*$R$3)),3)=1,1,0)),W429-INDIRECT(_xlfn.CONCAT($CI$1,MATCH(D429,$CH$7:$CH$100,0)+6)):INDIRECT(_xlfn.CONCAT($CI$1,MATCH(D429,$CH$7:$CH$100,0)+6+SUM(IF((D429=$CH$7:$CH$59)=TRUE,1,0))-1))*$R$3))/($S$3*$Q429),1,-1,TRUE)),1),"")</f>
        <v/>
      </c>
      <c r="AB429" s="65"/>
      <c r="AC429" s="65"/>
      <c r="AD429" s="65"/>
      <c r="AE429" s="65"/>
      <c r="AF429" s="65"/>
      <c r="AG429" s="65"/>
      <c r="AH429" s="65"/>
      <c r="AI429" s="6"/>
      <c r="AJ429" s="28" t="str">
        <f t="shared" ca="1" si="145"/>
        <v/>
      </c>
      <c r="AK429" s="29" t="str">
        <f t="shared" si="146"/>
        <v/>
      </c>
      <c r="AL429" s="29" t="str">
        <f t="shared" si="147"/>
        <v/>
      </c>
      <c r="AM429" s="29" t="str">
        <f t="shared" si="148"/>
        <v/>
      </c>
      <c r="AN429" s="112" t="str">
        <f t="shared" si="149"/>
        <v/>
      </c>
      <c r="AO429" s="28" t="str">
        <f t="shared" ca="1" si="136"/>
        <v/>
      </c>
      <c r="AP429" s="29" t="str">
        <f t="shared" si="137"/>
        <v/>
      </c>
      <c r="AQ429" s="29" t="str">
        <f t="shared" si="138"/>
        <v/>
      </c>
      <c r="AR429" s="29" t="str">
        <f t="shared" si="139"/>
        <v/>
      </c>
      <c r="AS429" s="30" t="str">
        <f t="shared" si="140"/>
        <v/>
      </c>
      <c r="AT429" s="6"/>
      <c r="AU429" s="20"/>
      <c r="AV429" s="20"/>
      <c r="AW429" s="44">
        <f t="shared" si="150"/>
        <v>12</v>
      </c>
      <c r="AX429" s="35" t="e">
        <f t="shared" si="151"/>
        <v>#N/A</v>
      </c>
      <c r="AY429" s="35" t="e" cm="1">
        <f t="array" ref="AY429">_xlfn.XMATCH(1,IF(IF((AU429=$DP$24:$EO$24)=TRUE,1,0)+IF((AV429=$DP$25:$EO$25)=TRUE,1,0)=2,1,0))</f>
        <v>#N/A</v>
      </c>
      <c r="AZ429" s="35" t="str" cm="1">
        <f t="array" aca="1" ref="AZ429:BD429" ca="1">AJ429:AN429</f>
        <v/>
      </c>
      <c r="BA429" s="35" t="str">
        <f ca="1"/>
        <v/>
      </c>
      <c r="BB429" s="35" t="str">
        <f ca="1"/>
        <v/>
      </c>
      <c r="BC429" s="35" t="str">
        <f ca="1"/>
        <v/>
      </c>
      <c r="BD429" s="35" t="str">
        <f ca="1"/>
        <v/>
      </c>
      <c r="BE429" s="35">
        <f t="shared" si="152"/>
        <v>0</v>
      </c>
      <c r="BF429" s="35" t="e" cm="1">
        <f t="array" ref="BF429">IF(AND(BE429=1,AX429&lt;&gt;1),VLOOKUP(E429,변환표준점수!$H$8:$O$60,_xlfn.XMATCH('표점 계산기'!$AU429,변환표준점수!$I$6:$O$6)+1,FALSE),IF(AND($E429=0,$DW$4=1),INDEX($CQ$7:$CQ$73,SUM(IF(AO429=$CY$7:$CY$59,ROW($A$1:$A$50),0))),IF(AND($E429&lt;&gt;0,$DW$4&lt;&gt;1),INDEX($CM$7:$CM$73,SUM(IF(AO429=$CU$7:$CU$59,ROW($A$1:$A$50),0))),AO429:AS429)))</f>
        <v>#N/A</v>
      </c>
      <c r="BG429" s="35"/>
      <c r="BH429" s="35"/>
      <c r="BI429" s="35"/>
      <c r="BJ429" s="35"/>
      <c r="BK429" s="35" t="e">
        <f>VLOOKUP(G429,변환표준점수!$X$8:$AM$16,_xlfn.XMATCH(AU429,변환표준점수!$Y$5:$AM$5)+IF(OR(AW429=6,AW429=7,AW429=10,AW429=11),IF(AX429=1,0,1),0)+1,FALSE)</f>
        <v>#N/A</v>
      </c>
      <c r="BL429" s="35" t="e">
        <f>VLOOKUP(H429,변환표준점수!$AO$8:$BE$16,_xlfn.XMATCH(AU429,변환표준점수!$AP$5:$BE$5)+IF(OR(AW429=3,AW429=6,AW429=8,AW429=9,AW429=10),IF(AX429=1,0,1),0)+1,FALSE)</f>
        <v>#N/A</v>
      </c>
      <c r="BM429" s="35" t="e">
        <f>IF(I429=0,VLOOKUP(K429,변환표준점수!$BU$8:$CF$62,'표점 계산기'!$AW429+1,FALSE),VLOOKUP(I429,변환표준점수!$BH$8:$BS$62,'표점 계산기'!$AW429+1,FALSE))</f>
        <v>#N/A</v>
      </c>
      <c r="BN429" s="35" t="e">
        <f>IF(J429=0,VLOOKUP(L429,변환표준점수!$BU$8:$CF$62,'표점 계산기'!$AW429+1,FALSE),VLOOKUP(J429,변환표준점수!$BH$8:$BS$62,'표점 계산기'!$AW429+1,FALSE))</f>
        <v>#N/A</v>
      </c>
      <c r="BO429" s="35" cm="1">
        <f t="array" ref="BO429">IF(M429=0,0,IF(OR(AW429=3,AW429=4),0,IF(AW429=1,INDEX($DI$7:$DI$15,SUM(IF(M429&lt;$DH$7:$DH$15=TRUE,1,0))+1),VLOOKUP(M429,변환표준점수!$BH$8:$BS$62,'표점 계산기'!AW429+1,FALSE))))</f>
        <v>0</v>
      </c>
      <c r="BP429" s="35" t="e" cm="1">
        <f t="array" ref="BP429">INDEX($DP$24:$EO$31,COLUMN(C424),$AY429)</f>
        <v>#N/A</v>
      </c>
      <c r="BQ429" s="35" t="e" cm="1">
        <f t="array" ref="BQ429">INDEX($DP$24:$EO$31,COLUMN(D424),$AY429)</f>
        <v>#N/A</v>
      </c>
      <c r="BR429" s="35" t="e" cm="1">
        <f t="array" ref="BR429">INDEX($DP$24:$EO$31,COLUMN(E424),$AY429)</f>
        <v>#N/A</v>
      </c>
      <c r="BS429" s="35" t="e" cm="1">
        <f t="array" ref="BS429">INDEX($DP$24:$EO$31,COLUMN(F424),$AY429)</f>
        <v>#N/A</v>
      </c>
      <c r="BT429" s="35" t="e" cm="1">
        <f t="array" ref="BT429">INDEX($DP$24:$EO$31,COLUMN(G424),$AY429)</f>
        <v>#N/A</v>
      </c>
      <c r="BU429" s="35" t="e" cm="1">
        <f t="array" ref="BU429">INDEX($DP$24:$EO$31,COLUMN(H424),$AY429)</f>
        <v>#N/A</v>
      </c>
      <c r="BV429" s="59" t="str" cm="1">
        <f t="array" aca="1" ref="BV429:BZ429" ca="1">IFERROR(ROUND(IF(IFERROR(BF429:BJ429/BF429:BJ429,0)=1,(IFERROR(AZ429:BD429*BP429,0)+IFERROR(BF429:BJ429*BQ429,0)+(SUM(BM429:BO429)-MIN(BM429:BO429))*BR429+BK429*BS429+BL429*BT429)*BU429+BK429*(1-BS429)+BL429*(1-BT429)+IF(AW429=1,BO429,0),""),2),"")</f>
        <v/>
      </c>
      <c r="BW429" s="48" t="str">
        <f ca="1"/>
        <v/>
      </c>
      <c r="BX429" s="48" t="str">
        <f ca="1"/>
        <v/>
      </c>
      <c r="BY429" s="48" t="str">
        <f ca="1"/>
        <v/>
      </c>
      <c r="BZ429" s="60" t="str">
        <f ca="1"/>
        <v/>
      </c>
      <c r="CA429" s="6"/>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6"/>
      <c r="DV429" s="6"/>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row>
    <row r="430" spans="1:162" x14ac:dyDescent="0.3">
      <c r="A430" s="5"/>
      <c r="B430" s="17" t="str">
        <f t="shared" si="134"/>
        <v/>
      </c>
      <c r="C430" s="23"/>
      <c r="D430" s="23"/>
      <c r="E430" s="23"/>
      <c r="F430" s="23"/>
      <c r="G430" s="23"/>
      <c r="H430" s="24"/>
      <c r="I430" s="24"/>
      <c r="J430" s="24"/>
      <c r="K430" s="24"/>
      <c r="L430" s="24"/>
      <c r="M430" s="24"/>
      <c r="N430" s="23"/>
      <c r="O430" s="24"/>
      <c r="P430" s="6"/>
      <c r="Q430" s="65">
        <f t="shared" si="135"/>
        <v>1</v>
      </c>
      <c r="R430" s="6" t="e">
        <f t="shared" si="141"/>
        <v>#N/A</v>
      </c>
      <c r="S430" s="6" t="e">
        <f t="shared" si="142"/>
        <v>#N/A</v>
      </c>
      <c r="T430" s="6" t="e">
        <f t="shared" si="143"/>
        <v>#N/A</v>
      </c>
      <c r="U430" s="6" t="e">
        <f t="shared" si="144"/>
        <v>#N/A</v>
      </c>
      <c r="V430" s="8" cm="1">
        <f t="array" ref="V430">IF(M430=0,0,IF(OR($DV$4=3,$DV$4=4),0,IF($DV$4=1,INDEX($DI$7:$DI$15,SUM(IF(M430&lt;$DH$7:$DH$15=TRUE,1,0))+1),VLOOKUP(M430,$DK$7:$DL$107,2,FALSE))))</f>
        <v>0</v>
      </c>
      <c r="W430" s="6" t="e">
        <f t="shared" si="133"/>
        <v>#N/A</v>
      </c>
      <c r="X430" s="65" cm="1">
        <f t="array" aca="1" ref="X430" ca="1">SUM(IF((IF(E430=0,INDIRECT(_xlfn.CONCAT($CQ$1,MATCH(F430,$CP$7:$CP$100,0)+6)):INDIRECT(_xlfn.CONCAT($CQ$1,MATCH(F430,$CP$7:$CP$100,0)+6+SUM(IF((F430=$CP$7:$CP$59)=TRUE,1,0))-1)),INDIRECT(_xlfn.CONCAT($CM$1,MATCH(E430,$CL$7:$CL$100,0)+6)):INDIRECT(_xlfn.CONCAT($CM$1,MATCH(E430,$CL$7:$CL$100,0)+6+SUM(IF((E430=$CL$7:$CL$59)=TRUE,1,0))-1)))*$S$3*$Q430)=0,0,1))</f>
        <v>2</v>
      </c>
      <c r="Y430" s="65" t="e" cm="1">
        <f t="array" aca="1" ref="Y430" ca="1">SUM(IF((TRANSPOSE(MMULT(MMULT(_xlfn.MUNIT(X430),IF(ROUND(MMULT(IF(E430=0,INDIRECT(_xlfn.CONCAT($CQ$1,MATCH(F430,$CP$7:$CP$100,0)+6)):INDIRECT(_xlfn.CONCAT($CQ$1,MATCH(F430,$CP$7:$CP$100,0)+6+SUM(IF((F430=$CP$7:$CP$59)=TRUE,1,0))-1)),INDIRECT(_xlfn.CONCAT($CM$1,MATCH(E430,$CL$7:$CL$100,0)+6)):INDIRECT(_xlfn.CONCAT($CM$1,MATCH(E430,$CL$7:$CL$100,0)+6+SUM(IF((E430=$CL$7:$CL$59)=TRUE,1,0))-1)))*$S$3*$Q430,1/TRANSPOSE(W430-INDIRECT(_xlfn.CONCAT($CI$1,MATCH(D430,$CH$7:$CH$100,0)+6)):INDIRECT(_xlfn.CONCAT($CI$1,MATCH(D430,$CH$7:$CH$100,0)+6+SUM(IF((D430=$CH$7:$CH$59)=TRUE,1,0))-1))*$R$3)),1)=1,1,0)),W430-INDIRECT(_xlfn.CONCAT($CI$1,MATCH(D430,$CH$7:$CH$100,0)+6)):INDIRECT(_xlfn.CONCAT($CI$1,MATCH(D430,$CH$7:$CH$100,0)+6+SUM(IF((D430=$CH$7:$CH$59)=TRUE,1,0))-1))*$R$3)))=0,0,1))</f>
        <v>#N/A</v>
      </c>
      <c r="Z430" s="65"/>
      <c r="AA430" s="65" t="str" cm="1">
        <f t="array" aca="1" ref="AA430" ca="1">IFERROR(ROUND(IF(_xlfn._xlws.SORT(TRANSPOSE(MMULT(MMULT(_xlfn.MUNIT(X430),IF(ROUND(MMULT(IF(E430=0,IF($DW$4=1,INDIRECT(_xlfn.CONCAT($CY$1,MATCH(F430,$CX$7:$CX$100,0)+6)):INDIRECT(_xlfn.CONCAT($CY$1,MATCH(F430,$CX$7:$CX$100,0)+6+SUM(IF((F430=$CX$7:$CX$59)=TRUE,1,0))-1)),INDIRECT(_xlfn.CONCAT($CQ$1,MATCH(F430,$CP$7:$CP$100,0)+6)):INDIRECT(_xlfn.CONCAT($CQ$1,MATCH(F430,$CP$7:$CP$100,0)+6+SUM(IF((F430=$CP$7:$CP$59)=TRUE,1,0))-1))),IF(OR($DW$4=2,$DW$4=3),INDIRECT(_xlfn.CONCAT($CU$1,MATCH(E430,$CT$7:$CT$100,0)+6)):INDIRECT(_xlfn.CONCAT($CU$1,MATCH(E430,$CT$7:$CT$100,0)+6+SUM(IF((E430=$CT$7:$CT$59)=TRUE,1,0))-1)),INDIRECT(_xlfn.CONCAT($CM$1,MATCH(E430,$CL$7:$CL$100,0)+6)):INDIRECT(_xlfn.CONCAT($CM$1,MATCH(E430,$CL$7:$CL$100,0)+6+SUM(IF((E430=$CL$7:$CL$59)=TRUE,1,0))-1))))*$S$3*IF(AND($DV$4=4,F430=0),1.1,1),1/TRANSPOSE(W430-INDIRECT(_xlfn.CONCAT($CI$1,MATCH(D430,$CH$7:$CH$100,0)+6)):INDIRECT(_xlfn.CONCAT($CI$1,MATCH(D430,$CH$7:$CH$100,0)+6+SUM(IF((D430=$CH$7:$CH$59)=TRUE,1,0))-1))*$R$3)),3)=1,1,0)),W430-INDIRECT(_xlfn.CONCAT($CI$1,MATCH(D430,$CH$7:$CH$100,0)+6)):INDIRECT(_xlfn.CONCAT($CI$1,MATCH(D430,$CH$7:$CH$100,0)+6+SUM(IF((D430=$CH$7:$CH$59)=TRUE,1,0))-1))*$R$3))/($S$3*$Q430),1,-1,TRUE)=0,"",_xlfn._xlws.SORT(TRANSPOSE(MMULT(MMULT(_xlfn.MUNIT(X430),IF(ROUND(MMULT(IF(E430=0,IF($DW$4=1,INDIRECT(_xlfn.CONCAT($CY$1,MATCH(F430,$CX$7:$CX$100,0)+6)):INDIRECT(_xlfn.CONCAT($CY$1,MATCH(F430,$CX$7:$CX$100,0)+6+SUM(IF((F430=$CX$7:$CX$59)=TRUE,1,0))-1)),INDIRECT(_xlfn.CONCAT($CQ$1,MATCH(F430,$CP$7:$CP$100,0)+6)):INDIRECT(_xlfn.CONCAT($CQ$1,MATCH(F430,$CP$7:$CP$100,0)+6+SUM(IF((F430=$CP$7:$CP$59)=TRUE,1,0))-1))),IF(OR($DW$4=2,$DW$4=3),INDIRECT(_xlfn.CONCAT($CU$1,MATCH(E430,$CT$7:$CT$100,0)+6)):INDIRECT(_xlfn.CONCAT($CU$1,MATCH(E430,$CT$7:$CT$100,0)+6+SUM(IF((E430=$CT$7:$CT$59)=TRUE,1,0))-1)),INDIRECT(_xlfn.CONCAT($CM$1,MATCH(E430,$CL$7:$CL$100,0)+6)):INDIRECT(_xlfn.CONCAT($CM$1,MATCH(E430,$CL$7:$CL$100,0)+6+SUM(IF((E430=$CL$7:$CL$59)=TRUE,1,0))-1))))*$S$3*IF(AND($DV$4=4,F430=0),1.1,1),1/TRANSPOSE(W430-INDIRECT(_xlfn.CONCAT($CI$1,MATCH(D430,$CH$7:$CH$100,0)+6)):INDIRECT(_xlfn.CONCAT($CI$1,MATCH(D430,$CH$7:$CH$100,0)+6+SUM(IF((D430=$CH$7:$CH$59)=TRUE,1,0))-1))*$R$3)),3)=1,1,0)),W430-INDIRECT(_xlfn.CONCAT($CI$1,MATCH(D430,$CH$7:$CH$100,0)+6)):INDIRECT(_xlfn.CONCAT($CI$1,MATCH(D430,$CH$7:$CH$100,0)+6+SUM(IF((D430=$CH$7:$CH$59)=TRUE,1,0))-1))*$R$3))/($S$3*$Q430),1,-1,TRUE)),1),"")</f>
        <v/>
      </c>
      <c r="AB430" s="65"/>
      <c r="AC430" s="65"/>
      <c r="AD430" s="65"/>
      <c r="AE430" s="65"/>
      <c r="AF430" s="65"/>
      <c r="AG430" s="65"/>
      <c r="AH430" s="65"/>
      <c r="AI430" s="6"/>
      <c r="AJ430" s="28" t="str">
        <f t="shared" ca="1" si="145"/>
        <v/>
      </c>
      <c r="AK430" s="29" t="str">
        <f t="shared" si="146"/>
        <v/>
      </c>
      <c r="AL430" s="29" t="str">
        <f t="shared" si="147"/>
        <v/>
      </c>
      <c r="AM430" s="29" t="str">
        <f t="shared" si="148"/>
        <v/>
      </c>
      <c r="AN430" s="112" t="str">
        <f t="shared" si="149"/>
        <v/>
      </c>
      <c r="AO430" s="28" t="str">
        <f t="shared" ca="1" si="136"/>
        <v/>
      </c>
      <c r="AP430" s="29" t="str">
        <f t="shared" si="137"/>
        <v/>
      </c>
      <c r="AQ430" s="29" t="str">
        <f t="shared" si="138"/>
        <v/>
      </c>
      <c r="AR430" s="29" t="str">
        <f t="shared" si="139"/>
        <v/>
      </c>
      <c r="AS430" s="30" t="str">
        <f t="shared" si="140"/>
        <v/>
      </c>
      <c r="AT430" s="6"/>
      <c r="AU430" s="20"/>
      <c r="AV430" s="20"/>
      <c r="AW430" s="44">
        <f t="shared" si="150"/>
        <v>12</v>
      </c>
      <c r="AX430" s="35" t="e">
        <f t="shared" si="151"/>
        <v>#N/A</v>
      </c>
      <c r="AY430" s="35" t="e" cm="1">
        <f t="array" ref="AY430">_xlfn.XMATCH(1,IF(IF((AU430=$DP$24:$EO$24)=TRUE,1,0)+IF((AV430=$DP$25:$EO$25)=TRUE,1,0)=2,1,0))</f>
        <v>#N/A</v>
      </c>
      <c r="AZ430" s="35" t="str" cm="1">
        <f t="array" aca="1" ref="AZ430:BD430" ca="1">AJ430:AN430</f>
        <v/>
      </c>
      <c r="BA430" s="35" t="str">
        <f ca="1"/>
        <v/>
      </c>
      <c r="BB430" s="35" t="str">
        <f ca="1"/>
        <v/>
      </c>
      <c r="BC430" s="35" t="str">
        <f ca="1"/>
        <v/>
      </c>
      <c r="BD430" s="35" t="str">
        <f ca="1"/>
        <v/>
      </c>
      <c r="BE430" s="35">
        <f t="shared" si="152"/>
        <v>0</v>
      </c>
      <c r="BF430" s="35" t="e" cm="1">
        <f t="array" ref="BF430">IF(AND(BE430=1,AX430&lt;&gt;1),VLOOKUP(E430,변환표준점수!$H$8:$O$60,_xlfn.XMATCH('표점 계산기'!$AU430,변환표준점수!$I$6:$O$6)+1,FALSE),IF(AND($E430=0,$DW$4=1),INDEX($CQ$7:$CQ$73,SUM(IF(AO430=$CY$7:$CY$59,ROW($A$1:$A$50),0))),IF(AND($E430&lt;&gt;0,$DW$4&lt;&gt;1),INDEX($CM$7:$CM$73,SUM(IF(AO430=$CU$7:$CU$59,ROW($A$1:$A$50),0))),AO430:AS430)))</f>
        <v>#N/A</v>
      </c>
      <c r="BG430" s="35"/>
      <c r="BH430" s="35"/>
      <c r="BI430" s="35"/>
      <c r="BJ430" s="35"/>
      <c r="BK430" s="35" t="e">
        <f>VLOOKUP(G430,변환표준점수!$X$8:$AM$16,_xlfn.XMATCH(AU430,변환표준점수!$Y$5:$AM$5)+IF(OR(AW430=6,AW430=7,AW430=10,AW430=11),IF(AX430=1,0,1),0)+1,FALSE)</f>
        <v>#N/A</v>
      </c>
      <c r="BL430" s="35" t="e">
        <f>VLOOKUP(H430,변환표준점수!$AO$8:$BE$16,_xlfn.XMATCH(AU430,변환표준점수!$AP$5:$BE$5)+IF(OR(AW430=3,AW430=6,AW430=8,AW430=9,AW430=10),IF(AX430=1,0,1),0)+1,FALSE)</f>
        <v>#N/A</v>
      </c>
      <c r="BM430" s="35" t="e">
        <f>IF(I430=0,VLOOKUP(K430,변환표준점수!$BU$8:$CF$62,'표점 계산기'!$AW430+1,FALSE),VLOOKUP(I430,변환표준점수!$BH$8:$BS$62,'표점 계산기'!$AW430+1,FALSE))</f>
        <v>#N/A</v>
      </c>
      <c r="BN430" s="35" t="e">
        <f>IF(J430=0,VLOOKUP(L430,변환표준점수!$BU$8:$CF$62,'표점 계산기'!$AW430+1,FALSE),VLOOKUP(J430,변환표준점수!$BH$8:$BS$62,'표점 계산기'!$AW430+1,FALSE))</f>
        <v>#N/A</v>
      </c>
      <c r="BO430" s="35" cm="1">
        <f t="array" ref="BO430">IF(M430=0,0,IF(OR(AW430=3,AW430=4),0,IF(AW430=1,INDEX($DI$7:$DI$15,SUM(IF(M430&lt;$DH$7:$DH$15=TRUE,1,0))+1),VLOOKUP(M430,변환표준점수!$BH$8:$BS$62,'표점 계산기'!AW430+1,FALSE))))</f>
        <v>0</v>
      </c>
      <c r="BP430" s="35" t="e" cm="1">
        <f t="array" ref="BP430">INDEX($DP$24:$EO$31,COLUMN(C425),$AY430)</f>
        <v>#N/A</v>
      </c>
      <c r="BQ430" s="35" t="e" cm="1">
        <f t="array" ref="BQ430">INDEX($DP$24:$EO$31,COLUMN(D425),$AY430)</f>
        <v>#N/A</v>
      </c>
      <c r="BR430" s="35" t="e" cm="1">
        <f t="array" ref="BR430">INDEX($DP$24:$EO$31,COLUMN(E425),$AY430)</f>
        <v>#N/A</v>
      </c>
      <c r="BS430" s="35" t="e" cm="1">
        <f t="array" ref="BS430">INDEX($DP$24:$EO$31,COLUMN(F425),$AY430)</f>
        <v>#N/A</v>
      </c>
      <c r="BT430" s="35" t="e" cm="1">
        <f t="array" ref="BT430">INDEX($DP$24:$EO$31,COLUMN(G425),$AY430)</f>
        <v>#N/A</v>
      </c>
      <c r="BU430" s="35" t="e" cm="1">
        <f t="array" ref="BU430">INDEX($DP$24:$EO$31,COLUMN(H425),$AY430)</f>
        <v>#N/A</v>
      </c>
      <c r="BV430" s="59" t="str" cm="1">
        <f t="array" aca="1" ref="BV430:BZ430" ca="1">IFERROR(ROUND(IF(IFERROR(BF430:BJ430/BF430:BJ430,0)=1,(IFERROR(AZ430:BD430*BP430,0)+IFERROR(BF430:BJ430*BQ430,0)+(SUM(BM430:BO430)-MIN(BM430:BO430))*BR430+BK430*BS430+BL430*BT430)*BU430+BK430*(1-BS430)+BL430*(1-BT430)+IF(AW430=1,BO430,0),""),2),"")</f>
        <v/>
      </c>
      <c r="BW430" s="48" t="str">
        <f ca="1"/>
        <v/>
      </c>
      <c r="BX430" s="48" t="str">
        <f ca="1"/>
        <v/>
      </c>
      <c r="BY430" s="48" t="str">
        <f ca="1"/>
        <v/>
      </c>
      <c r="BZ430" s="60" t="str">
        <f ca="1"/>
        <v/>
      </c>
      <c r="CA430" s="6"/>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6"/>
      <c r="DV430" s="6"/>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row>
    <row r="431" spans="1:162" x14ac:dyDescent="0.3">
      <c r="A431" s="5"/>
      <c r="B431" s="17" t="str">
        <f t="shared" si="134"/>
        <v/>
      </c>
      <c r="C431" s="23"/>
      <c r="D431" s="23"/>
      <c r="E431" s="23"/>
      <c r="F431" s="23"/>
      <c r="G431" s="23"/>
      <c r="H431" s="24"/>
      <c r="I431" s="24"/>
      <c r="J431" s="24"/>
      <c r="K431" s="24"/>
      <c r="L431" s="24"/>
      <c r="M431" s="24"/>
      <c r="N431" s="23"/>
      <c r="O431" s="24"/>
      <c r="P431" s="6"/>
      <c r="Q431" s="65">
        <f t="shared" si="135"/>
        <v>1</v>
      </c>
      <c r="R431" s="6" t="e">
        <f t="shared" si="141"/>
        <v>#N/A</v>
      </c>
      <c r="S431" s="6" t="e">
        <f t="shared" si="142"/>
        <v>#N/A</v>
      </c>
      <c r="T431" s="6" t="e">
        <f t="shared" si="143"/>
        <v>#N/A</v>
      </c>
      <c r="U431" s="6" t="e">
        <f t="shared" si="144"/>
        <v>#N/A</v>
      </c>
      <c r="V431" s="8" cm="1">
        <f t="array" ref="V431">IF(M431=0,0,IF(OR($DV$4=3,$DV$4=4),0,IF($DV$4=1,INDEX($DI$7:$DI$15,SUM(IF(M431&lt;$DH$7:$DH$15=TRUE,1,0))+1),VLOOKUP(M431,$DK$7:$DL$107,2,FALSE))))</f>
        <v>0</v>
      </c>
      <c r="W431" s="6" t="e">
        <f t="shared" si="133"/>
        <v>#N/A</v>
      </c>
      <c r="X431" s="65" cm="1">
        <f t="array" aca="1" ref="X431" ca="1">SUM(IF((IF(E431=0,INDIRECT(_xlfn.CONCAT($CQ$1,MATCH(F431,$CP$7:$CP$100,0)+6)):INDIRECT(_xlfn.CONCAT($CQ$1,MATCH(F431,$CP$7:$CP$100,0)+6+SUM(IF((F431=$CP$7:$CP$59)=TRUE,1,0))-1)),INDIRECT(_xlfn.CONCAT($CM$1,MATCH(E431,$CL$7:$CL$100,0)+6)):INDIRECT(_xlfn.CONCAT($CM$1,MATCH(E431,$CL$7:$CL$100,0)+6+SUM(IF((E431=$CL$7:$CL$59)=TRUE,1,0))-1)))*$S$3*$Q431)=0,0,1))</f>
        <v>2</v>
      </c>
      <c r="Y431" s="65" t="e" cm="1">
        <f t="array" aca="1" ref="Y431" ca="1">SUM(IF((TRANSPOSE(MMULT(MMULT(_xlfn.MUNIT(X431),IF(ROUND(MMULT(IF(E431=0,INDIRECT(_xlfn.CONCAT($CQ$1,MATCH(F431,$CP$7:$CP$100,0)+6)):INDIRECT(_xlfn.CONCAT($CQ$1,MATCH(F431,$CP$7:$CP$100,0)+6+SUM(IF((F431=$CP$7:$CP$59)=TRUE,1,0))-1)),INDIRECT(_xlfn.CONCAT($CM$1,MATCH(E431,$CL$7:$CL$100,0)+6)):INDIRECT(_xlfn.CONCAT($CM$1,MATCH(E431,$CL$7:$CL$100,0)+6+SUM(IF((E431=$CL$7:$CL$59)=TRUE,1,0))-1)))*$S$3*$Q431,1/TRANSPOSE(W431-INDIRECT(_xlfn.CONCAT($CI$1,MATCH(D431,$CH$7:$CH$100,0)+6)):INDIRECT(_xlfn.CONCAT($CI$1,MATCH(D431,$CH$7:$CH$100,0)+6+SUM(IF((D431=$CH$7:$CH$59)=TRUE,1,0))-1))*$R$3)),1)=1,1,0)),W431-INDIRECT(_xlfn.CONCAT($CI$1,MATCH(D431,$CH$7:$CH$100,0)+6)):INDIRECT(_xlfn.CONCAT($CI$1,MATCH(D431,$CH$7:$CH$100,0)+6+SUM(IF((D431=$CH$7:$CH$59)=TRUE,1,0))-1))*$R$3)))=0,0,1))</f>
        <v>#N/A</v>
      </c>
      <c r="Z431" s="65"/>
      <c r="AA431" s="65" t="str" cm="1">
        <f t="array" aca="1" ref="AA431" ca="1">IFERROR(ROUND(IF(_xlfn._xlws.SORT(TRANSPOSE(MMULT(MMULT(_xlfn.MUNIT(X431),IF(ROUND(MMULT(IF(E431=0,IF($DW$4=1,INDIRECT(_xlfn.CONCAT($CY$1,MATCH(F431,$CX$7:$CX$100,0)+6)):INDIRECT(_xlfn.CONCAT($CY$1,MATCH(F431,$CX$7:$CX$100,0)+6+SUM(IF((F431=$CX$7:$CX$59)=TRUE,1,0))-1)),INDIRECT(_xlfn.CONCAT($CQ$1,MATCH(F431,$CP$7:$CP$100,0)+6)):INDIRECT(_xlfn.CONCAT($CQ$1,MATCH(F431,$CP$7:$CP$100,0)+6+SUM(IF((F431=$CP$7:$CP$59)=TRUE,1,0))-1))),IF(OR($DW$4=2,$DW$4=3),INDIRECT(_xlfn.CONCAT($CU$1,MATCH(E431,$CT$7:$CT$100,0)+6)):INDIRECT(_xlfn.CONCAT($CU$1,MATCH(E431,$CT$7:$CT$100,0)+6+SUM(IF((E431=$CT$7:$CT$59)=TRUE,1,0))-1)),INDIRECT(_xlfn.CONCAT($CM$1,MATCH(E431,$CL$7:$CL$100,0)+6)):INDIRECT(_xlfn.CONCAT($CM$1,MATCH(E431,$CL$7:$CL$100,0)+6+SUM(IF((E431=$CL$7:$CL$59)=TRUE,1,0))-1))))*$S$3*IF(AND($DV$4=4,F431=0),1.1,1),1/TRANSPOSE(W431-INDIRECT(_xlfn.CONCAT($CI$1,MATCH(D431,$CH$7:$CH$100,0)+6)):INDIRECT(_xlfn.CONCAT($CI$1,MATCH(D431,$CH$7:$CH$100,0)+6+SUM(IF((D431=$CH$7:$CH$59)=TRUE,1,0))-1))*$R$3)),3)=1,1,0)),W431-INDIRECT(_xlfn.CONCAT($CI$1,MATCH(D431,$CH$7:$CH$100,0)+6)):INDIRECT(_xlfn.CONCAT($CI$1,MATCH(D431,$CH$7:$CH$100,0)+6+SUM(IF((D431=$CH$7:$CH$59)=TRUE,1,0))-1))*$R$3))/($S$3*$Q431),1,-1,TRUE)=0,"",_xlfn._xlws.SORT(TRANSPOSE(MMULT(MMULT(_xlfn.MUNIT(X431),IF(ROUND(MMULT(IF(E431=0,IF($DW$4=1,INDIRECT(_xlfn.CONCAT($CY$1,MATCH(F431,$CX$7:$CX$100,0)+6)):INDIRECT(_xlfn.CONCAT($CY$1,MATCH(F431,$CX$7:$CX$100,0)+6+SUM(IF((F431=$CX$7:$CX$59)=TRUE,1,0))-1)),INDIRECT(_xlfn.CONCAT($CQ$1,MATCH(F431,$CP$7:$CP$100,0)+6)):INDIRECT(_xlfn.CONCAT($CQ$1,MATCH(F431,$CP$7:$CP$100,0)+6+SUM(IF((F431=$CP$7:$CP$59)=TRUE,1,0))-1))),IF(OR($DW$4=2,$DW$4=3),INDIRECT(_xlfn.CONCAT($CU$1,MATCH(E431,$CT$7:$CT$100,0)+6)):INDIRECT(_xlfn.CONCAT($CU$1,MATCH(E431,$CT$7:$CT$100,0)+6+SUM(IF((E431=$CT$7:$CT$59)=TRUE,1,0))-1)),INDIRECT(_xlfn.CONCAT($CM$1,MATCH(E431,$CL$7:$CL$100,0)+6)):INDIRECT(_xlfn.CONCAT($CM$1,MATCH(E431,$CL$7:$CL$100,0)+6+SUM(IF((E431=$CL$7:$CL$59)=TRUE,1,0))-1))))*$S$3*IF(AND($DV$4=4,F431=0),1.1,1),1/TRANSPOSE(W431-INDIRECT(_xlfn.CONCAT($CI$1,MATCH(D431,$CH$7:$CH$100,0)+6)):INDIRECT(_xlfn.CONCAT($CI$1,MATCH(D431,$CH$7:$CH$100,0)+6+SUM(IF((D431=$CH$7:$CH$59)=TRUE,1,0))-1))*$R$3)),3)=1,1,0)),W431-INDIRECT(_xlfn.CONCAT($CI$1,MATCH(D431,$CH$7:$CH$100,0)+6)):INDIRECT(_xlfn.CONCAT($CI$1,MATCH(D431,$CH$7:$CH$100,0)+6+SUM(IF((D431=$CH$7:$CH$59)=TRUE,1,0))-1))*$R$3))/($S$3*$Q431),1,-1,TRUE)),1),"")</f>
        <v/>
      </c>
      <c r="AB431" s="65"/>
      <c r="AC431" s="65"/>
      <c r="AD431" s="65"/>
      <c r="AE431" s="65"/>
      <c r="AF431" s="65"/>
      <c r="AG431" s="65"/>
      <c r="AH431" s="65"/>
      <c r="AI431" s="6"/>
      <c r="AJ431" s="28" t="str">
        <f t="shared" ca="1" si="145"/>
        <v/>
      </c>
      <c r="AK431" s="29" t="str">
        <f t="shared" si="146"/>
        <v/>
      </c>
      <c r="AL431" s="29" t="str">
        <f t="shared" si="147"/>
        <v/>
      </c>
      <c r="AM431" s="29" t="str">
        <f t="shared" si="148"/>
        <v/>
      </c>
      <c r="AN431" s="112" t="str">
        <f t="shared" si="149"/>
        <v/>
      </c>
      <c r="AO431" s="28" t="str">
        <f t="shared" ca="1" si="136"/>
        <v/>
      </c>
      <c r="AP431" s="29" t="str">
        <f t="shared" si="137"/>
        <v/>
      </c>
      <c r="AQ431" s="29" t="str">
        <f t="shared" si="138"/>
        <v/>
      </c>
      <c r="AR431" s="29" t="str">
        <f t="shared" si="139"/>
        <v/>
      </c>
      <c r="AS431" s="30" t="str">
        <f t="shared" si="140"/>
        <v/>
      </c>
      <c r="AT431" s="6"/>
      <c r="AU431" s="20"/>
      <c r="AV431" s="20"/>
      <c r="AW431" s="44">
        <f t="shared" si="150"/>
        <v>12</v>
      </c>
      <c r="AX431" s="35" t="e">
        <f t="shared" si="151"/>
        <v>#N/A</v>
      </c>
      <c r="AY431" s="35" t="e" cm="1">
        <f t="array" ref="AY431">_xlfn.XMATCH(1,IF(IF((AU431=$DP$24:$EO$24)=TRUE,1,0)+IF((AV431=$DP$25:$EO$25)=TRUE,1,0)=2,1,0))</f>
        <v>#N/A</v>
      </c>
      <c r="AZ431" s="35" t="str" cm="1">
        <f t="array" aca="1" ref="AZ431:BD431" ca="1">AJ431:AN431</f>
        <v/>
      </c>
      <c r="BA431" s="35" t="str">
        <f ca="1"/>
        <v/>
      </c>
      <c r="BB431" s="35" t="str">
        <f ca="1"/>
        <v/>
      </c>
      <c r="BC431" s="35" t="str">
        <f ca="1"/>
        <v/>
      </c>
      <c r="BD431" s="35" t="str">
        <f ca="1"/>
        <v/>
      </c>
      <c r="BE431" s="35">
        <f t="shared" si="152"/>
        <v>0</v>
      </c>
      <c r="BF431" s="35" t="e" cm="1">
        <f t="array" ref="BF431">IF(AND(BE431=1,AX431&lt;&gt;1),VLOOKUP(E431,변환표준점수!$H$8:$O$60,_xlfn.XMATCH('표점 계산기'!$AU431,변환표준점수!$I$6:$O$6)+1,FALSE),IF(AND($E431=0,$DW$4=1),INDEX($CQ$7:$CQ$73,SUM(IF(AO431=$CY$7:$CY$59,ROW($A$1:$A$50),0))),IF(AND($E431&lt;&gt;0,$DW$4&lt;&gt;1),INDEX($CM$7:$CM$73,SUM(IF(AO431=$CU$7:$CU$59,ROW($A$1:$A$50),0))),AO431:AS431)))</f>
        <v>#N/A</v>
      </c>
      <c r="BG431" s="35"/>
      <c r="BH431" s="35"/>
      <c r="BI431" s="35"/>
      <c r="BJ431" s="35"/>
      <c r="BK431" s="35" t="e">
        <f>VLOOKUP(G431,변환표준점수!$X$8:$AM$16,_xlfn.XMATCH(AU431,변환표준점수!$Y$5:$AM$5)+IF(OR(AW431=6,AW431=7,AW431=10,AW431=11),IF(AX431=1,0,1),0)+1,FALSE)</f>
        <v>#N/A</v>
      </c>
      <c r="BL431" s="35" t="e">
        <f>VLOOKUP(H431,변환표준점수!$AO$8:$BE$16,_xlfn.XMATCH(AU431,변환표준점수!$AP$5:$BE$5)+IF(OR(AW431=3,AW431=6,AW431=8,AW431=9,AW431=10),IF(AX431=1,0,1),0)+1,FALSE)</f>
        <v>#N/A</v>
      </c>
      <c r="BM431" s="35" t="e">
        <f>IF(I431=0,VLOOKUP(K431,변환표준점수!$BU$8:$CF$62,'표점 계산기'!$AW431+1,FALSE),VLOOKUP(I431,변환표준점수!$BH$8:$BS$62,'표점 계산기'!$AW431+1,FALSE))</f>
        <v>#N/A</v>
      </c>
      <c r="BN431" s="35" t="e">
        <f>IF(J431=0,VLOOKUP(L431,변환표준점수!$BU$8:$CF$62,'표점 계산기'!$AW431+1,FALSE),VLOOKUP(J431,변환표준점수!$BH$8:$BS$62,'표점 계산기'!$AW431+1,FALSE))</f>
        <v>#N/A</v>
      </c>
      <c r="BO431" s="35" cm="1">
        <f t="array" ref="BO431">IF(M431=0,0,IF(OR(AW431=3,AW431=4),0,IF(AW431=1,INDEX($DI$7:$DI$15,SUM(IF(M431&lt;$DH$7:$DH$15=TRUE,1,0))+1),VLOOKUP(M431,변환표준점수!$BH$8:$BS$62,'표점 계산기'!AW431+1,FALSE))))</f>
        <v>0</v>
      </c>
      <c r="BP431" s="35" t="e" cm="1">
        <f t="array" ref="BP431">INDEX($DP$24:$EO$31,COLUMN(C426),$AY431)</f>
        <v>#N/A</v>
      </c>
      <c r="BQ431" s="35" t="e" cm="1">
        <f t="array" ref="BQ431">INDEX($DP$24:$EO$31,COLUMN(D426),$AY431)</f>
        <v>#N/A</v>
      </c>
      <c r="BR431" s="35" t="e" cm="1">
        <f t="array" ref="BR431">INDEX($DP$24:$EO$31,COLUMN(E426),$AY431)</f>
        <v>#N/A</v>
      </c>
      <c r="BS431" s="35" t="e" cm="1">
        <f t="array" ref="BS431">INDEX($DP$24:$EO$31,COLUMN(F426),$AY431)</f>
        <v>#N/A</v>
      </c>
      <c r="BT431" s="35" t="e" cm="1">
        <f t="array" ref="BT431">INDEX($DP$24:$EO$31,COLUMN(G426),$AY431)</f>
        <v>#N/A</v>
      </c>
      <c r="BU431" s="35" t="e" cm="1">
        <f t="array" ref="BU431">INDEX($DP$24:$EO$31,COLUMN(H426),$AY431)</f>
        <v>#N/A</v>
      </c>
      <c r="BV431" s="59" t="str" cm="1">
        <f t="array" aca="1" ref="BV431:BZ431" ca="1">IFERROR(ROUND(IF(IFERROR(BF431:BJ431/BF431:BJ431,0)=1,(IFERROR(AZ431:BD431*BP431,0)+IFERROR(BF431:BJ431*BQ431,0)+(SUM(BM431:BO431)-MIN(BM431:BO431))*BR431+BK431*BS431+BL431*BT431)*BU431+BK431*(1-BS431)+BL431*(1-BT431)+IF(AW431=1,BO431,0),""),2),"")</f>
        <v/>
      </c>
      <c r="BW431" s="48" t="str">
        <f ca="1"/>
        <v/>
      </c>
      <c r="BX431" s="48" t="str">
        <f ca="1"/>
        <v/>
      </c>
      <c r="BY431" s="48" t="str">
        <f ca="1"/>
        <v/>
      </c>
      <c r="BZ431" s="60" t="str">
        <f ca="1"/>
        <v/>
      </c>
      <c r="CA431" s="6"/>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6"/>
      <c r="DV431" s="6"/>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row>
    <row r="432" spans="1:162" x14ac:dyDescent="0.3">
      <c r="A432" s="5"/>
      <c r="B432" s="17" t="str">
        <f t="shared" si="134"/>
        <v/>
      </c>
      <c r="C432" s="23"/>
      <c r="D432" s="23"/>
      <c r="E432" s="23"/>
      <c r="F432" s="23"/>
      <c r="G432" s="23"/>
      <c r="H432" s="24"/>
      <c r="I432" s="24"/>
      <c r="J432" s="24"/>
      <c r="K432" s="24"/>
      <c r="L432" s="24"/>
      <c r="M432" s="24"/>
      <c r="N432" s="23"/>
      <c r="O432" s="24"/>
      <c r="P432" s="6"/>
      <c r="Q432" s="65">
        <f t="shared" si="135"/>
        <v>1</v>
      </c>
      <c r="R432" s="6" t="e">
        <f t="shared" si="141"/>
        <v>#N/A</v>
      </c>
      <c r="S432" s="6" t="e">
        <f t="shared" si="142"/>
        <v>#N/A</v>
      </c>
      <c r="T432" s="6" t="e">
        <f t="shared" si="143"/>
        <v>#N/A</v>
      </c>
      <c r="U432" s="6" t="e">
        <f t="shared" si="144"/>
        <v>#N/A</v>
      </c>
      <c r="V432" s="8" cm="1">
        <f t="array" ref="V432">IF(M432=0,0,IF(OR($DV$4=3,$DV$4=4),0,IF($DV$4=1,INDEX($DI$7:$DI$15,SUM(IF(M432&lt;$DH$7:$DH$15=TRUE,1,0))+1),VLOOKUP(M432,$DK$7:$DL$107,2,FALSE))))</f>
        <v>0</v>
      </c>
      <c r="W432" s="6" t="e">
        <f t="shared" si="133"/>
        <v>#N/A</v>
      </c>
      <c r="X432" s="65" cm="1">
        <f t="array" aca="1" ref="X432" ca="1">SUM(IF((IF(E432=0,INDIRECT(_xlfn.CONCAT($CQ$1,MATCH(F432,$CP$7:$CP$100,0)+6)):INDIRECT(_xlfn.CONCAT($CQ$1,MATCH(F432,$CP$7:$CP$100,0)+6+SUM(IF((F432=$CP$7:$CP$59)=TRUE,1,0))-1)),INDIRECT(_xlfn.CONCAT($CM$1,MATCH(E432,$CL$7:$CL$100,0)+6)):INDIRECT(_xlfn.CONCAT($CM$1,MATCH(E432,$CL$7:$CL$100,0)+6+SUM(IF((E432=$CL$7:$CL$59)=TRUE,1,0))-1)))*$S$3*$Q432)=0,0,1))</f>
        <v>2</v>
      </c>
      <c r="Y432" s="65" t="e" cm="1">
        <f t="array" aca="1" ref="Y432" ca="1">SUM(IF((TRANSPOSE(MMULT(MMULT(_xlfn.MUNIT(X432),IF(ROUND(MMULT(IF(E432=0,INDIRECT(_xlfn.CONCAT($CQ$1,MATCH(F432,$CP$7:$CP$100,0)+6)):INDIRECT(_xlfn.CONCAT($CQ$1,MATCH(F432,$CP$7:$CP$100,0)+6+SUM(IF((F432=$CP$7:$CP$59)=TRUE,1,0))-1)),INDIRECT(_xlfn.CONCAT($CM$1,MATCH(E432,$CL$7:$CL$100,0)+6)):INDIRECT(_xlfn.CONCAT($CM$1,MATCH(E432,$CL$7:$CL$100,0)+6+SUM(IF((E432=$CL$7:$CL$59)=TRUE,1,0))-1)))*$S$3*$Q432,1/TRANSPOSE(W432-INDIRECT(_xlfn.CONCAT($CI$1,MATCH(D432,$CH$7:$CH$100,0)+6)):INDIRECT(_xlfn.CONCAT($CI$1,MATCH(D432,$CH$7:$CH$100,0)+6+SUM(IF((D432=$CH$7:$CH$59)=TRUE,1,0))-1))*$R$3)),1)=1,1,0)),W432-INDIRECT(_xlfn.CONCAT($CI$1,MATCH(D432,$CH$7:$CH$100,0)+6)):INDIRECT(_xlfn.CONCAT($CI$1,MATCH(D432,$CH$7:$CH$100,0)+6+SUM(IF((D432=$CH$7:$CH$59)=TRUE,1,0))-1))*$R$3)))=0,0,1))</f>
        <v>#N/A</v>
      </c>
      <c r="Z432" s="65"/>
      <c r="AA432" s="65" t="str" cm="1">
        <f t="array" aca="1" ref="AA432" ca="1">IFERROR(ROUND(IF(_xlfn._xlws.SORT(TRANSPOSE(MMULT(MMULT(_xlfn.MUNIT(X432),IF(ROUND(MMULT(IF(E432=0,IF($DW$4=1,INDIRECT(_xlfn.CONCAT($CY$1,MATCH(F432,$CX$7:$CX$100,0)+6)):INDIRECT(_xlfn.CONCAT($CY$1,MATCH(F432,$CX$7:$CX$100,0)+6+SUM(IF((F432=$CX$7:$CX$59)=TRUE,1,0))-1)),INDIRECT(_xlfn.CONCAT($CQ$1,MATCH(F432,$CP$7:$CP$100,0)+6)):INDIRECT(_xlfn.CONCAT($CQ$1,MATCH(F432,$CP$7:$CP$100,0)+6+SUM(IF((F432=$CP$7:$CP$59)=TRUE,1,0))-1))),IF(OR($DW$4=2,$DW$4=3),INDIRECT(_xlfn.CONCAT($CU$1,MATCH(E432,$CT$7:$CT$100,0)+6)):INDIRECT(_xlfn.CONCAT($CU$1,MATCH(E432,$CT$7:$CT$100,0)+6+SUM(IF((E432=$CT$7:$CT$59)=TRUE,1,0))-1)),INDIRECT(_xlfn.CONCAT($CM$1,MATCH(E432,$CL$7:$CL$100,0)+6)):INDIRECT(_xlfn.CONCAT($CM$1,MATCH(E432,$CL$7:$CL$100,0)+6+SUM(IF((E432=$CL$7:$CL$59)=TRUE,1,0))-1))))*$S$3*IF(AND($DV$4=4,F432=0),1.1,1),1/TRANSPOSE(W432-INDIRECT(_xlfn.CONCAT($CI$1,MATCH(D432,$CH$7:$CH$100,0)+6)):INDIRECT(_xlfn.CONCAT($CI$1,MATCH(D432,$CH$7:$CH$100,0)+6+SUM(IF((D432=$CH$7:$CH$59)=TRUE,1,0))-1))*$R$3)),3)=1,1,0)),W432-INDIRECT(_xlfn.CONCAT($CI$1,MATCH(D432,$CH$7:$CH$100,0)+6)):INDIRECT(_xlfn.CONCAT($CI$1,MATCH(D432,$CH$7:$CH$100,0)+6+SUM(IF((D432=$CH$7:$CH$59)=TRUE,1,0))-1))*$R$3))/($S$3*$Q432),1,-1,TRUE)=0,"",_xlfn._xlws.SORT(TRANSPOSE(MMULT(MMULT(_xlfn.MUNIT(X432),IF(ROUND(MMULT(IF(E432=0,IF($DW$4=1,INDIRECT(_xlfn.CONCAT($CY$1,MATCH(F432,$CX$7:$CX$100,0)+6)):INDIRECT(_xlfn.CONCAT($CY$1,MATCH(F432,$CX$7:$CX$100,0)+6+SUM(IF((F432=$CX$7:$CX$59)=TRUE,1,0))-1)),INDIRECT(_xlfn.CONCAT($CQ$1,MATCH(F432,$CP$7:$CP$100,0)+6)):INDIRECT(_xlfn.CONCAT($CQ$1,MATCH(F432,$CP$7:$CP$100,0)+6+SUM(IF((F432=$CP$7:$CP$59)=TRUE,1,0))-1))),IF(OR($DW$4=2,$DW$4=3),INDIRECT(_xlfn.CONCAT($CU$1,MATCH(E432,$CT$7:$CT$100,0)+6)):INDIRECT(_xlfn.CONCAT($CU$1,MATCH(E432,$CT$7:$CT$100,0)+6+SUM(IF((E432=$CT$7:$CT$59)=TRUE,1,0))-1)),INDIRECT(_xlfn.CONCAT($CM$1,MATCH(E432,$CL$7:$CL$100,0)+6)):INDIRECT(_xlfn.CONCAT($CM$1,MATCH(E432,$CL$7:$CL$100,0)+6+SUM(IF((E432=$CL$7:$CL$59)=TRUE,1,0))-1))))*$S$3*IF(AND($DV$4=4,F432=0),1.1,1),1/TRANSPOSE(W432-INDIRECT(_xlfn.CONCAT($CI$1,MATCH(D432,$CH$7:$CH$100,0)+6)):INDIRECT(_xlfn.CONCAT($CI$1,MATCH(D432,$CH$7:$CH$100,0)+6+SUM(IF((D432=$CH$7:$CH$59)=TRUE,1,0))-1))*$R$3)),3)=1,1,0)),W432-INDIRECT(_xlfn.CONCAT($CI$1,MATCH(D432,$CH$7:$CH$100,0)+6)):INDIRECT(_xlfn.CONCAT($CI$1,MATCH(D432,$CH$7:$CH$100,0)+6+SUM(IF((D432=$CH$7:$CH$59)=TRUE,1,0))-1))*$R$3))/($S$3*$Q432),1,-1,TRUE)),1),"")</f>
        <v/>
      </c>
      <c r="AB432" s="65"/>
      <c r="AC432" s="65"/>
      <c r="AD432" s="65"/>
      <c r="AE432" s="65"/>
      <c r="AF432" s="65"/>
      <c r="AG432" s="65"/>
      <c r="AH432" s="65"/>
      <c r="AI432" s="6"/>
      <c r="AJ432" s="28" t="str">
        <f t="shared" ca="1" si="145"/>
        <v/>
      </c>
      <c r="AK432" s="29" t="str">
        <f t="shared" si="146"/>
        <v/>
      </c>
      <c r="AL432" s="29" t="str">
        <f t="shared" si="147"/>
        <v/>
      </c>
      <c r="AM432" s="29" t="str">
        <f t="shared" si="148"/>
        <v/>
      </c>
      <c r="AN432" s="112" t="str">
        <f t="shared" si="149"/>
        <v/>
      </c>
      <c r="AO432" s="28" t="str">
        <f t="shared" ca="1" si="136"/>
        <v/>
      </c>
      <c r="AP432" s="29" t="str">
        <f t="shared" si="137"/>
        <v/>
      </c>
      <c r="AQ432" s="29" t="str">
        <f t="shared" si="138"/>
        <v/>
      </c>
      <c r="AR432" s="29" t="str">
        <f t="shared" si="139"/>
        <v/>
      </c>
      <c r="AS432" s="30" t="str">
        <f t="shared" si="140"/>
        <v/>
      </c>
      <c r="AT432" s="6"/>
      <c r="AU432" s="20"/>
      <c r="AV432" s="20"/>
      <c r="AW432" s="44">
        <f t="shared" si="150"/>
        <v>12</v>
      </c>
      <c r="AX432" s="35" t="e">
        <f t="shared" si="151"/>
        <v>#N/A</v>
      </c>
      <c r="AY432" s="35" t="e" cm="1">
        <f t="array" ref="AY432">_xlfn.XMATCH(1,IF(IF((AU432=$DP$24:$EO$24)=TRUE,1,0)+IF((AV432=$DP$25:$EO$25)=TRUE,1,0)=2,1,0))</f>
        <v>#N/A</v>
      </c>
      <c r="AZ432" s="35" t="str" cm="1">
        <f t="array" aca="1" ref="AZ432:BD432" ca="1">AJ432:AN432</f>
        <v/>
      </c>
      <c r="BA432" s="35" t="str">
        <f ca="1"/>
        <v/>
      </c>
      <c r="BB432" s="35" t="str">
        <f ca="1"/>
        <v/>
      </c>
      <c r="BC432" s="35" t="str">
        <f ca="1"/>
        <v/>
      </c>
      <c r="BD432" s="35" t="str">
        <f ca="1"/>
        <v/>
      </c>
      <c r="BE432" s="35">
        <f t="shared" si="152"/>
        <v>0</v>
      </c>
      <c r="BF432" s="35" t="e" cm="1">
        <f t="array" ref="BF432">IF(AND(BE432=1,AX432&lt;&gt;1),VLOOKUP(E432,변환표준점수!$H$8:$O$60,_xlfn.XMATCH('표점 계산기'!$AU432,변환표준점수!$I$6:$O$6)+1,FALSE),IF(AND($E432=0,$DW$4=1),INDEX($CQ$7:$CQ$73,SUM(IF(AO432=$CY$7:$CY$59,ROW($A$1:$A$50),0))),IF(AND($E432&lt;&gt;0,$DW$4&lt;&gt;1),INDEX($CM$7:$CM$73,SUM(IF(AO432=$CU$7:$CU$59,ROW($A$1:$A$50),0))),AO432:AS432)))</f>
        <v>#N/A</v>
      </c>
      <c r="BG432" s="35"/>
      <c r="BH432" s="35"/>
      <c r="BI432" s="35"/>
      <c r="BJ432" s="35"/>
      <c r="BK432" s="35" t="e">
        <f>VLOOKUP(G432,변환표준점수!$X$8:$AM$16,_xlfn.XMATCH(AU432,변환표준점수!$Y$5:$AM$5)+IF(OR(AW432=6,AW432=7,AW432=10,AW432=11),IF(AX432=1,0,1),0)+1,FALSE)</f>
        <v>#N/A</v>
      </c>
      <c r="BL432" s="35" t="e">
        <f>VLOOKUP(H432,변환표준점수!$AO$8:$BE$16,_xlfn.XMATCH(AU432,변환표준점수!$AP$5:$BE$5)+IF(OR(AW432=3,AW432=6,AW432=8,AW432=9,AW432=10),IF(AX432=1,0,1),0)+1,FALSE)</f>
        <v>#N/A</v>
      </c>
      <c r="BM432" s="35" t="e">
        <f>IF(I432=0,VLOOKUP(K432,변환표준점수!$BU$8:$CF$62,'표점 계산기'!$AW432+1,FALSE),VLOOKUP(I432,변환표준점수!$BH$8:$BS$62,'표점 계산기'!$AW432+1,FALSE))</f>
        <v>#N/A</v>
      </c>
      <c r="BN432" s="35" t="e">
        <f>IF(J432=0,VLOOKUP(L432,변환표준점수!$BU$8:$CF$62,'표점 계산기'!$AW432+1,FALSE),VLOOKUP(J432,변환표준점수!$BH$8:$BS$62,'표점 계산기'!$AW432+1,FALSE))</f>
        <v>#N/A</v>
      </c>
      <c r="BO432" s="35" cm="1">
        <f t="array" ref="BO432">IF(M432=0,0,IF(OR(AW432=3,AW432=4),0,IF(AW432=1,INDEX($DI$7:$DI$15,SUM(IF(M432&lt;$DH$7:$DH$15=TRUE,1,0))+1),VLOOKUP(M432,변환표준점수!$BH$8:$BS$62,'표점 계산기'!AW432+1,FALSE))))</f>
        <v>0</v>
      </c>
      <c r="BP432" s="35" t="e" cm="1">
        <f t="array" ref="BP432">INDEX($DP$24:$EO$31,COLUMN(C427),$AY432)</f>
        <v>#N/A</v>
      </c>
      <c r="BQ432" s="35" t="e" cm="1">
        <f t="array" ref="BQ432">INDEX($DP$24:$EO$31,COLUMN(D427),$AY432)</f>
        <v>#N/A</v>
      </c>
      <c r="BR432" s="35" t="e" cm="1">
        <f t="array" ref="BR432">INDEX($DP$24:$EO$31,COLUMN(E427),$AY432)</f>
        <v>#N/A</v>
      </c>
      <c r="BS432" s="35" t="e" cm="1">
        <f t="array" ref="BS432">INDEX($DP$24:$EO$31,COLUMN(F427),$AY432)</f>
        <v>#N/A</v>
      </c>
      <c r="BT432" s="35" t="e" cm="1">
        <f t="array" ref="BT432">INDEX($DP$24:$EO$31,COLUMN(G427),$AY432)</f>
        <v>#N/A</v>
      </c>
      <c r="BU432" s="35" t="e" cm="1">
        <f t="array" ref="BU432">INDEX($DP$24:$EO$31,COLUMN(H427),$AY432)</f>
        <v>#N/A</v>
      </c>
      <c r="BV432" s="59" t="str" cm="1">
        <f t="array" aca="1" ref="BV432:BZ432" ca="1">IFERROR(ROUND(IF(IFERROR(BF432:BJ432/BF432:BJ432,0)=1,(IFERROR(AZ432:BD432*BP432,0)+IFERROR(BF432:BJ432*BQ432,0)+(SUM(BM432:BO432)-MIN(BM432:BO432))*BR432+BK432*BS432+BL432*BT432)*BU432+BK432*(1-BS432)+BL432*(1-BT432)+IF(AW432=1,BO432,0),""),2),"")</f>
        <v/>
      </c>
      <c r="BW432" s="48" t="str">
        <f ca="1"/>
        <v/>
      </c>
      <c r="BX432" s="48" t="str">
        <f ca="1"/>
        <v/>
      </c>
      <c r="BY432" s="48" t="str">
        <f ca="1"/>
        <v/>
      </c>
      <c r="BZ432" s="60" t="str">
        <f ca="1"/>
        <v/>
      </c>
      <c r="CA432" s="6"/>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6"/>
      <c r="DV432" s="6"/>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row>
    <row r="433" spans="1:162" x14ac:dyDescent="0.3">
      <c r="A433" s="5"/>
      <c r="B433" s="17" t="str">
        <f t="shared" si="134"/>
        <v/>
      </c>
      <c r="C433" s="23"/>
      <c r="D433" s="23"/>
      <c r="E433" s="23"/>
      <c r="F433" s="23"/>
      <c r="G433" s="23"/>
      <c r="H433" s="24"/>
      <c r="I433" s="24"/>
      <c r="J433" s="24"/>
      <c r="K433" s="24"/>
      <c r="L433" s="24"/>
      <c r="M433" s="24"/>
      <c r="N433" s="23"/>
      <c r="O433" s="24"/>
      <c r="P433" s="6"/>
      <c r="Q433" s="65">
        <f t="shared" si="135"/>
        <v>1</v>
      </c>
      <c r="R433" s="6" t="e">
        <f t="shared" si="141"/>
        <v>#N/A</v>
      </c>
      <c r="S433" s="6" t="e">
        <f t="shared" si="142"/>
        <v>#N/A</v>
      </c>
      <c r="T433" s="6" t="e">
        <f t="shared" si="143"/>
        <v>#N/A</v>
      </c>
      <c r="U433" s="6" t="e">
        <f t="shared" si="144"/>
        <v>#N/A</v>
      </c>
      <c r="V433" s="8" cm="1">
        <f t="array" ref="V433">IF(M433=0,0,IF(OR($DV$4=3,$DV$4=4),0,IF($DV$4=1,INDEX($DI$7:$DI$15,SUM(IF(M433&lt;$DH$7:$DH$15=TRUE,1,0))+1),VLOOKUP(M433,$DK$7:$DL$107,2,FALSE))))</f>
        <v>0</v>
      </c>
      <c r="W433" s="6" t="e">
        <f t="shared" si="133"/>
        <v>#N/A</v>
      </c>
      <c r="X433" s="65" cm="1">
        <f t="array" aca="1" ref="X433" ca="1">SUM(IF((IF(E433=0,INDIRECT(_xlfn.CONCAT($CQ$1,MATCH(F433,$CP$7:$CP$100,0)+6)):INDIRECT(_xlfn.CONCAT($CQ$1,MATCH(F433,$CP$7:$CP$100,0)+6+SUM(IF((F433=$CP$7:$CP$59)=TRUE,1,0))-1)),INDIRECT(_xlfn.CONCAT($CM$1,MATCH(E433,$CL$7:$CL$100,0)+6)):INDIRECT(_xlfn.CONCAT($CM$1,MATCH(E433,$CL$7:$CL$100,0)+6+SUM(IF((E433=$CL$7:$CL$59)=TRUE,1,0))-1)))*$S$3*$Q433)=0,0,1))</f>
        <v>2</v>
      </c>
      <c r="Y433" s="65" t="e" cm="1">
        <f t="array" aca="1" ref="Y433" ca="1">SUM(IF((TRANSPOSE(MMULT(MMULT(_xlfn.MUNIT(X433),IF(ROUND(MMULT(IF(E433=0,INDIRECT(_xlfn.CONCAT($CQ$1,MATCH(F433,$CP$7:$CP$100,0)+6)):INDIRECT(_xlfn.CONCAT($CQ$1,MATCH(F433,$CP$7:$CP$100,0)+6+SUM(IF((F433=$CP$7:$CP$59)=TRUE,1,0))-1)),INDIRECT(_xlfn.CONCAT($CM$1,MATCH(E433,$CL$7:$CL$100,0)+6)):INDIRECT(_xlfn.CONCAT($CM$1,MATCH(E433,$CL$7:$CL$100,0)+6+SUM(IF((E433=$CL$7:$CL$59)=TRUE,1,0))-1)))*$S$3*$Q433,1/TRANSPOSE(W433-INDIRECT(_xlfn.CONCAT($CI$1,MATCH(D433,$CH$7:$CH$100,0)+6)):INDIRECT(_xlfn.CONCAT($CI$1,MATCH(D433,$CH$7:$CH$100,0)+6+SUM(IF((D433=$CH$7:$CH$59)=TRUE,1,0))-1))*$R$3)),1)=1,1,0)),W433-INDIRECT(_xlfn.CONCAT($CI$1,MATCH(D433,$CH$7:$CH$100,0)+6)):INDIRECT(_xlfn.CONCAT($CI$1,MATCH(D433,$CH$7:$CH$100,0)+6+SUM(IF((D433=$CH$7:$CH$59)=TRUE,1,0))-1))*$R$3)))=0,0,1))</f>
        <v>#N/A</v>
      </c>
      <c r="Z433" s="65"/>
      <c r="AA433" s="65" t="str" cm="1">
        <f t="array" aca="1" ref="AA433" ca="1">IFERROR(ROUND(IF(_xlfn._xlws.SORT(TRANSPOSE(MMULT(MMULT(_xlfn.MUNIT(X433),IF(ROUND(MMULT(IF(E433=0,IF($DW$4=1,INDIRECT(_xlfn.CONCAT($CY$1,MATCH(F433,$CX$7:$CX$100,0)+6)):INDIRECT(_xlfn.CONCAT($CY$1,MATCH(F433,$CX$7:$CX$100,0)+6+SUM(IF((F433=$CX$7:$CX$59)=TRUE,1,0))-1)),INDIRECT(_xlfn.CONCAT($CQ$1,MATCH(F433,$CP$7:$CP$100,0)+6)):INDIRECT(_xlfn.CONCAT($CQ$1,MATCH(F433,$CP$7:$CP$100,0)+6+SUM(IF((F433=$CP$7:$CP$59)=TRUE,1,0))-1))),IF(OR($DW$4=2,$DW$4=3),INDIRECT(_xlfn.CONCAT($CU$1,MATCH(E433,$CT$7:$CT$100,0)+6)):INDIRECT(_xlfn.CONCAT($CU$1,MATCH(E433,$CT$7:$CT$100,0)+6+SUM(IF((E433=$CT$7:$CT$59)=TRUE,1,0))-1)),INDIRECT(_xlfn.CONCAT($CM$1,MATCH(E433,$CL$7:$CL$100,0)+6)):INDIRECT(_xlfn.CONCAT($CM$1,MATCH(E433,$CL$7:$CL$100,0)+6+SUM(IF((E433=$CL$7:$CL$59)=TRUE,1,0))-1))))*$S$3*IF(AND($DV$4=4,F433=0),1.1,1),1/TRANSPOSE(W433-INDIRECT(_xlfn.CONCAT($CI$1,MATCH(D433,$CH$7:$CH$100,0)+6)):INDIRECT(_xlfn.CONCAT($CI$1,MATCH(D433,$CH$7:$CH$100,0)+6+SUM(IF((D433=$CH$7:$CH$59)=TRUE,1,0))-1))*$R$3)),3)=1,1,0)),W433-INDIRECT(_xlfn.CONCAT($CI$1,MATCH(D433,$CH$7:$CH$100,0)+6)):INDIRECT(_xlfn.CONCAT($CI$1,MATCH(D433,$CH$7:$CH$100,0)+6+SUM(IF((D433=$CH$7:$CH$59)=TRUE,1,0))-1))*$R$3))/($S$3*$Q433),1,-1,TRUE)=0,"",_xlfn._xlws.SORT(TRANSPOSE(MMULT(MMULT(_xlfn.MUNIT(X433),IF(ROUND(MMULT(IF(E433=0,IF($DW$4=1,INDIRECT(_xlfn.CONCAT($CY$1,MATCH(F433,$CX$7:$CX$100,0)+6)):INDIRECT(_xlfn.CONCAT($CY$1,MATCH(F433,$CX$7:$CX$100,0)+6+SUM(IF((F433=$CX$7:$CX$59)=TRUE,1,0))-1)),INDIRECT(_xlfn.CONCAT($CQ$1,MATCH(F433,$CP$7:$CP$100,0)+6)):INDIRECT(_xlfn.CONCAT($CQ$1,MATCH(F433,$CP$7:$CP$100,0)+6+SUM(IF((F433=$CP$7:$CP$59)=TRUE,1,0))-1))),IF(OR($DW$4=2,$DW$4=3),INDIRECT(_xlfn.CONCAT($CU$1,MATCH(E433,$CT$7:$CT$100,0)+6)):INDIRECT(_xlfn.CONCAT($CU$1,MATCH(E433,$CT$7:$CT$100,0)+6+SUM(IF((E433=$CT$7:$CT$59)=TRUE,1,0))-1)),INDIRECT(_xlfn.CONCAT($CM$1,MATCH(E433,$CL$7:$CL$100,0)+6)):INDIRECT(_xlfn.CONCAT($CM$1,MATCH(E433,$CL$7:$CL$100,0)+6+SUM(IF((E433=$CL$7:$CL$59)=TRUE,1,0))-1))))*$S$3*IF(AND($DV$4=4,F433=0),1.1,1),1/TRANSPOSE(W433-INDIRECT(_xlfn.CONCAT($CI$1,MATCH(D433,$CH$7:$CH$100,0)+6)):INDIRECT(_xlfn.CONCAT($CI$1,MATCH(D433,$CH$7:$CH$100,0)+6+SUM(IF((D433=$CH$7:$CH$59)=TRUE,1,0))-1))*$R$3)),3)=1,1,0)),W433-INDIRECT(_xlfn.CONCAT($CI$1,MATCH(D433,$CH$7:$CH$100,0)+6)):INDIRECT(_xlfn.CONCAT($CI$1,MATCH(D433,$CH$7:$CH$100,0)+6+SUM(IF((D433=$CH$7:$CH$59)=TRUE,1,0))-1))*$R$3))/($S$3*$Q433),1,-1,TRUE)),1),"")</f>
        <v/>
      </c>
      <c r="AB433" s="65"/>
      <c r="AC433" s="65"/>
      <c r="AD433" s="65"/>
      <c r="AE433" s="65"/>
      <c r="AF433" s="65"/>
      <c r="AG433" s="65"/>
      <c r="AH433" s="65"/>
      <c r="AI433" s="6"/>
      <c r="AJ433" s="28" t="str">
        <f t="shared" ca="1" si="145"/>
        <v/>
      </c>
      <c r="AK433" s="29" t="str">
        <f t="shared" si="146"/>
        <v/>
      </c>
      <c r="AL433" s="29" t="str">
        <f t="shared" si="147"/>
        <v/>
      </c>
      <c r="AM433" s="29" t="str">
        <f t="shared" si="148"/>
        <v/>
      </c>
      <c r="AN433" s="112" t="str">
        <f t="shared" si="149"/>
        <v/>
      </c>
      <c r="AO433" s="28" t="str">
        <f t="shared" ca="1" si="136"/>
        <v/>
      </c>
      <c r="AP433" s="29" t="str">
        <f t="shared" si="137"/>
        <v/>
      </c>
      <c r="AQ433" s="29" t="str">
        <f t="shared" si="138"/>
        <v/>
      </c>
      <c r="AR433" s="29" t="str">
        <f t="shared" si="139"/>
        <v/>
      </c>
      <c r="AS433" s="30" t="str">
        <f t="shared" si="140"/>
        <v/>
      </c>
      <c r="AT433" s="6"/>
      <c r="AU433" s="20"/>
      <c r="AV433" s="20"/>
      <c r="AW433" s="44">
        <f t="shared" si="150"/>
        <v>12</v>
      </c>
      <c r="AX433" s="35" t="e">
        <f t="shared" si="151"/>
        <v>#N/A</v>
      </c>
      <c r="AY433" s="35" t="e" cm="1">
        <f t="array" ref="AY433">_xlfn.XMATCH(1,IF(IF((AU433=$DP$24:$EO$24)=TRUE,1,0)+IF((AV433=$DP$25:$EO$25)=TRUE,1,0)=2,1,0))</f>
        <v>#N/A</v>
      </c>
      <c r="AZ433" s="35" t="str" cm="1">
        <f t="array" aca="1" ref="AZ433:BD433" ca="1">AJ433:AN433</f>
        <v/>
      </c>
      <c r="BA433" s="35" t="str">
        <f ca="1"/>
        <v/>
      </c>
      <c r="BB433" s="35" t="str">
        <f ca="1"/>
        <v/>
      </c>
      <c r="BC433" s="35" t="str">
        <f ca="1"/>
        <v/>
      </c>
      <c r="BD433" s="35" t="str">
        <f ca="1"/>
        <v/>
      </c>
      <c r="BE433" s="35">
        <f t="shared" si="152"/>
        <v>0</v>
      </c>
      <c r="BF433" s="35" t="e" cm="1">
        <f t="array" ref="BF433">IF(AND(BE433=1,AX433&lt;&gt;1),VLOOKUP(E433,변환표준점수!$H$8:$O$60,_xlfn.XMATCH('표점 계산기'!$AU433,변환표준점수!$I$6:$O$6)+1,FALSE),IF(AND($E433=0,$DW$4=1),INDEX($CQ$7:$CQ$73,SUM(IF(AO433=$CY$7:$CY$59,ROW($A$1:$A$50),0))),IF(AND($E433&lt;&gt;0,$DW$4&lt;&gt;1),INDEX($CM$7:$CM$73,SUM(IF(AO433=$CU$7:$CU$59,ROW($A$1:$A$50),0))),AO433:AS433)))</f>
        <v>#N/A</v>
      </c>
      <c r="BG433" s="35"/>
      <c r="BH433" s="35"/>
      <c r="BI433" s="35"/>
      <c r="BJ433" s="35"/>
      <c r="BK433" s="35" t="e">
        <f>VLOOKUP(G433,변환표준점수!$X$8:$AM$16,_xlfn.XMATCH(AU433,변환표준점수!$Y$5:$AM$5)+IF(OR(AW433=6,AW433=7,AW433=10,AW433=11),IF(AX433=1,0,1),0)+1,FALSE)</f>
        <v>#N/A</v>
      </c>
      <c r="BL433" s="35" t="e">
        <f>VLOOKUP(H433,변환표준점수!$AO$8:$BE$16,_xlfn.XMATCH(AU433,변환표준점수!$AP$5:$BE$5)+IF(OR(AW433=3,AW433=6,AW433=8,AW433=9,AW433=10),IF(AX433=1,0,1),0)+1,FALSE)</f>
        <v>#N/A</v>
      </c>
      <c r="BM433" s="35" t="e">
        <f>IF(I433=0,VLOOKUP(K433,변환표준점수!$BU$8:$CF$62,'표점 계산기'!$AW433+1,FALSE),VLOOKUP(I433,변환표준점수!$BH$8:$BS$62,'표점 계산기'!$AW433+1,FALSE))</f>
        <v>#N/A</v>
      </c>
      <c r="BN433" s="35" t="e">
        <f>IF(J433=0,VLOOKUP(L433,변환표준점수!$BU$8:$CF$62,'표점 계산기'!$AW433+1,FALSE),VLOOKUP(J433,변환표준점수!$BH$8:$BS$62,'표점 계산기'!$AW433+1,FALSE))</f>
        <v>#N/A</v>
      </c>
      <c r="BO433" s="35" cm="1">
        <f t="array" ref="BO433">IF(M433=0,0,IF(OR(AW433=3,AW433=4),0,IF(AW433=1,INDEX($DI$7:$DI$15,SUM(IF(M433&lt;$DH$7:$DH$15=TRUE,1,0))+1),VLOOKUP(M433,변환표준점수!$BH$8:$BS$62,'표점 계산기'!AW433+1,FALSE))))</f>
        <v>0</v>
      </c>
      <c r="BP433" s="35" t="e" cm="1">
        <f t="array" ref="BP433">INDEX($DP$24:$EO$31,COLUMN(C428),$AY433)</f>
        <v>#N/A</v>
      </c>
      <c r="BQ433" s="35" t="e" cm="1">
        <f t="array" ref="BQ433">INDEX($DP$24:$EO$31,COLUMN(D428),$AY433)</f>
        <v>#N/A</v>
      </c>
      <c r="BR433" s="35" t="e" cm="1">
        <f t="array" ref="BR433">INDEX($DP$24:$EO$31,COLUMN(E428),$AY433)</f>
        <v>#N/A</v>
      </c>
      <c r="BS433" s="35" t="e" cm="1">
        <f t="array" ref="BS433">INDEX($DP$24:$EO$31,COLUMN(F428),$AY433)</f>
        <v>#N/A</v>
      </c>
      <c r="BT433" s="35" t="e" cm="1">
        <f t="array" ref="BT433">INDEX($DP$24:$EO$31,COLUMN(G428),$AY433)</f>
        <v>#N/A</v>
      </c>
      <c r="BU433" s="35" t="e" cm="1">
        <f t="array" ref="BU433">INDEX($DP$24:$EO$31,COLUMN(H428),$AY433)</f>
        <v>#N/A</v>
      </c>
      <c r="BV433" s="59" t="str" cm="1">
        <f t="array" aca="1" ref="BV433:BZ433" ca="1">IFERROR(ROUND(IF(IFERROR(BF433:BJ433/BF433:BJ433,0)=1,(IFERROR(AZ433:BD433*BP433,0)+IFERROR(BF433:BJ433*BQ433,0)+(SUM(BM433:BO433)-MIN(BM433:BO433))*BR433+BK433*BS433+BL433*BT433)*BU433+BK433*(1-BS433)+BL433*(1-BT433)+IF(AW433=1,BO433,0),""),2),"")</f>
        <v/>
      </c>
      <c r="BW433" s="48" t="str">
        <f ca="1"/>
        <v/>
      </c>
      <c r="BX433" s="48" t="str">
        <f ca="1"/>
        <v/>
      </c>
      <c r="BY433" s="48" t="str">
        <f ca="1"/>
        <v/>
      </c>
      <c r="BZ433" s="60" t="str">
        <f ca="1"/>
        <v/>
      </c>
      <c r="CA433" s="6"/>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6"/>
      <c r="DV433" s="6"/>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row>
    <row r="434" spans="1:162" x14ac:dyDescent="0.3">
      <c r="A434" s="5"/>
      <c r="B434" s="17" t="str">
        <f t="shared" si="134"/>
        <v/>
      </c>
      <c r="C434" s="23"/>
      <c r="D434" s="23"/>
      <c r="E434" s="23"/>
      <c r="F434" s="23"/>
      <c r="G434" s="23"/>
      <c r="H434" s="24"/>
      <c r="I434" s="24"/>
      <c r="J434" s="24"/>
      <c r="K434" s="24"/>
      <c r="L434" s="24"/>
      <c r="M434" s="24"/>
      <c r="N434" s="23"/>
      <c r="O434" s="24"/>
      <c r="P434" s="6"/>
      <c r="Q434" s="65">
        <f t="shared" si="135"/>
        <v>1</v>
      </c>
      <c r="R434" s="6" t="e">
        <f t="shared" si="141"/>
        <v>#N/A</v>
      </c>
      <c r="S434" s="6" t="e">
        <f t="shared" si="142"/>
        <v>#N/A</v>
      </c>
      <c r="T434" s="6" t="e">
        <f t="shared" si="143"/>
        <v>#N/A</v>
      </c>
      <c r="U434" s="6" t="e">
        <f t="shared" si="144"/>
        <v>#N/A</v>
      </c>
      <c r="V434" s="8" cm="1">
        <f t="array" ref="V434">IF(M434=0,0,IF(OR($DV$4=3,$DV$4=4),0,IF($DV$4=1,INDEX($DI$7:$DI$15,SUM(IF(M434&lt;$DH$7:$DH$15=TRUE,1,0))+1),VLOOKUP(M434,$DK$7:$DL$107,2,FALSE))))</f>
        <v>0</v>
      </c>
      <c r="W434" s="6" t="e">
        <f t="shared" si="133"/>
        <v>#N/A</v>
      </c>
      <c r="X434" s="65" cm="1">
        <f t="array" aca="1" ref="X434" ca="1">SUM(IF((IF(E434=0,INDIRECT(_xlfn.CONCAT($CQ$1,MATCH(F434,$CP$7:$CP$100,0)+6)):INDIRECT(_xlfn.CONCAT($CQ$1,MATCH(F434,$CP$7:$CP$100,0)+6+SUM(IF((F434=$CP$7:$CP$59)=TRUE,1,0))-1)),INDIRECT(_xlfn.CONCAT($CM$1,MATCH(E434,$CL$7:$CL$100,0)+6)):INDIRECT(_xlfn.CONCAT($CM$1,MATCH(E434,$CL$7:$CL$100,0)+6+SUM(IF((E434=$CL$7:$CL$59)=TRUE,1,0))-1)))*$S$3*$Q434)=0,0,1))</f>
        <v>2</v>
      </c>
      <c r="Y434" s="65" t="e" cm="1">
        <f t="array" aca="1" ref="Y434" ca="1">SUM(IF((TRANSPOSE(MMULT(MMULT(_xlfn.MUNIT(X434),IF(ROUND(MMULT(IF(E434=0,INDIRECT(_xlfn.CONCAT($CQ$1,MATCH(F434,$CP$7:$CP$100,0)+6)):INDIRECT(_xlfn.CONCAT($CQ$1,MATCH(F434,$CP$7:$CP$100,0)+6+SUM(IF((F434=$CP$7:$CP$59)=TRUE,1,0))-1)),INDIRECT(_xlfn.CONCAT($CM$1,MATCH(E434,$CL$7:$CL$100,0)+6)):INDIRECT(_xlfn.CONCAT($CM$1,MATCH(E434,$CL$7:$CL$100,0)+6+SUM(IF((E434=$CL$7:$CL$59)=TRUE,1,0))-1)))*$S$3*$Q434,1/TRANSPOSE(W434-INDIRECT(_xlfn.CONCAT($CI$1,MATCH(D434,$CH$7:$CH$100,0)+6)):INDIRECT(_xlfn.CONCAT($CI$1,MATCH(D434,$CH$7:$CH$100,0)+6+SUM(IF((D434=$CH$7:$CH$59)=TRUE,1,0))-1))*$R$3)),1)=1,1,0)),W434-INDIRECT(_xlfn.CONCAT($CI$1,MATCH(D434,$CH$7:$CH$100,0)+6)):INDIRECT(_xlfn.CONCAT($CI$1,MATCH(D434,$CH$7:$CH$100,0)+6+SUM(IF((D434=$CH$7:$CH$59)=TRUE,1,0))-1))*$R$3)))=0,0,1))</f>
        <v>#N/A</v>
      </c>
      <c r="Z434" s="65"/>
      <c r="AA434" s="65" t="str" cm="1">
        <f t="array" aca="1" ref="AA434" ca="1">IFERROR(ROUND(IF(_xlfn._xlws.SORT(TRANSPOSE(MMULT(MMULT(_xlfn.MUNIT(X434),IF(ROUND(MMULT(IF(E434=0,IF($DW$4=1,INDIRECT(_xlfn.CONCAT($CY$1,MATCH(F434,$CX$7:$CX$100,0)+6)):INDIRECT(_xlfn.CONCAT($CY$1,MATCH(F434,$CX$7:$CX$100,0)+6+SUM(IF((F434=$CX$7:$CX$59)=TRUE,1,0))-1)),INDIRECT(_xlfn.CONCAT($CQ$1,MATCH(F434,$CP$7:$CP$100,0)+6)):INDIRECT(_xlfn.CONCAT($CQ$1,MATCH(F434,$CP$7:$CP$100,0)+6+SUM(IF((F434=$CP$7:$CP$59)=TRUE,1,0))-1))),IF(OR($DW$4=2,$DW$4=3),INDIRECT(_xlfn.CONCAT($CU$1,MATCH(E434,$CT$7:$CT$100,0)+6)):INDIRECT(_xlfn.CONCAT($CU$1,MATCH(E434,$CT$7:$CT$100,0)+6+SUM(IF((E434=$CT$7:$CT$59)=TRUE,1,0))-1)),INDIRECT(_xlfn.CONCAT($CM$1,MATCH(E434,$CL$7:$CL$100,0)+6)):INDIRECT(_xlfn.CONCAT($CM$1,MATCH(E434,$CL$7:$CL$100,0)+6+SUM(IF((E434=$CL$7:$CL$59)=TRUE,1,0))-1))))*$S$3*IF(AND($DV$4=4,F434=0),1.1,1),1/TRANSPOSE(W434-INDIRECT(_xlfn.CONCAT($CI$1,MATCH(D434,$CH$7:$CH$100,0)+6)):INDIRECT(_xlfn.CONCAT($CI$1,MATCH(D434,$CH$7:$CH$100,0)+6+SUM(IF((D434=$CH$7:$CH$59)=TRUE,1,0))-1))*$R$3)),3)=1,1,0)),W434-INDIRECT(_xlfn.CONCAT($CI$1,MATCH(D434,$CH$7:$CH$100,0)+6)):INDIRECT(_xlfn.CONCAT($CI$1,MATCH(D434,$CH$7:$CH$100,0)+6+SUM(IF((D434=$CH$7:$CH$59)=TRUE,1,0))-1))*$R$3))/($S$3*$Q434),1,-1,TRUE)=0,"",_xlfn._xlws.SORT(TRANSPOSE(MMULT(MMULT(_xlfn.MUNIT(X434),IF(ROUND(MMULT(IF(E434=0,IF($DW$4=1,INDIRECT(_xlfn.CONCAT($CY$1,MATCH(F434,$CX$7:$CX$100,0)+6)):INDIRECT(_xlfn.CONCAT($CY$1,MATCH(F434,$CX$7:$CX$100,0)+6+SUM(IF((F434=$CX$7:$CX$59)=TRUE,1,0))-1)),INDIRECT(_xlfn.CONCAT($CQ$1,MATCH(F434,$CP$7:$CP$100,0)+6)):INDIRECT(_xlfn.CONCAT($CQ$1,MATCH(F434,$CP$7:$CP$100,0)+6+SUM(IF((F434=$CP$7:$CP$59)=TRUE,1,0))-1))),IF(OR($DW$4=2,$DW$4=3),INDIRECT(_xlfn.CONCAT($CU$1,MATCH(E434,$CT$7:$CT$100,0)+6)):INDIRECT(_xlfn.CONCAT($CU$1,MATCH(E434,$CT$7:$CT$100,0)+6+SUM(IF((E434=$CT$7:$CT$59)=TRUE,1,0))-1)),INDIRECT(_xlfn.CONCAT($CM$1,MATCH(E434,$CL$7:$CL$100,0)+6)):INDIRECT(_xlfn.CONCAT($CM$1,MATCH(E434,$CL$7:$CL$100,0)+6+SUM(IF((E434=$CL$7:$CL$59)=TRUE,1,0))-1))))*$S$3*IF(AND($DV$4=4,F434=0),1.1,1),1/TRANSPOSE(W434-INDIRECT(_xlfn.CONCAT($CI$1,MATCH(D434,$CH$7:$CH$100,0)+6)):INDIRECT(_xlfn.CONCAT($CI$1,MATCH(D434,$CH$7:$CH$100,0)+6+SUM(IF((D434=$CH$7:$CH$59)=TRUE,1,0))-1))*$R$3)),3)=1,1,0)),W434-INDIRECT(_xlfn.CONCAT($CI$1,MATCH(D434,$CH$7:$CH$100,0)+6)):INDIRECT(_xlfn.CONCAT($CI$1,MATCH(D434,$CH$7:$CH$100,0)+6+SUM(IF((D434=$CH$7:$CH$59)=TRUE,1,0))-1))*$R$3))/($S$3*$Q434),1,-1,TRUE)),1),"")</f>
        <v/>
      </c>
      <c r="AB434" s="65"/>
      <c r="AC434" s="65"/>
      <c r="AD434" s="65"/>
      <c r="AE434" s="65"/>
      <c r="AF434" s="65"/>
      <c r="AG434" s="65"/>
      <c r="AH434" s="65"/>
      <c r="AI434" s="6"/>
      <c r="AJ434" s="28" t="str">
        <f t="shared" ca="1" si="145"/>
        <v/>
      </c>
      <c r="AK434" s="29" t="str">
        <f t="shared" si="146"/>
        <v/>
      </c>
      <c r="AL434" s="29" t="str">
        <f t="shared" si="147"/>
        <v/>
      </c>
      <c r="AM434" s="29" t="str">
        <f t="shared" si="148"/>
        <v/>
      </c>
      <c r="AN434" s="112" t="str">
        <f t="shared" si="149"/>
        <v/>
      </c>
      <c r="AO434" s="28" t="str">
        <f t="shared" ca="1" si="136"/>
        <v/>
      </c>
      <c r="AP434" s="29" t="str">
        <f t="shared" si="137"/>
        <v/>
      </c>
      <c r="AQ434" s="29" t="str">
        <f t="shared" si="138"/>
        <v/>
      </c>
      <c r="AR434" s="29" t="str">
        <f t="shared" si="139"/>
        <v/>
      </c>
      <c r="AS434" s="30" t="str">
        <f t="shared" si="140"/>
        <v/>
      </c>
      <c r="AT434" s="6"/>
      <c r="AU434" s="20"/>
      <c r="AV434" s="20"/>
      <c r="AW434" s="44">
        <f t="shared" si="150"/>
        <v>12</v>
      </c>
      <c r="AX434" s="35" t="e">
        <f t="shared" si="151"/>
        <v>#N/A</v>
      </c>
      <c r="AY434" s="35" t="e" cm="1">
        <f t="array" ref="AY434">_xlfn.XMATCH(1,IF(IF((AU434=$DP$24:$EO$24)=TRUE,1,0)+IF((AV434=$DP$25:$EO$25)=TRUE,1,0)=2,1,0))</f>
        <v>#N/A</v>
      </c>
      <c r="AZ434" s="35" t="str" cm="1">
        <f t="array" aca="1" ref="AZ434:BD434" ca="1">AJ434:AN434</f>
        <v/>
      </c>
      <c r="BA434" s="35" t="str">
        <f ca="1"/>
        <v/>
      </c>
      <c r="BB434" s="35" t="str">
        <f ca="1"/>
        <v/>
      </c>
      <c r="BC434" s="35" t="str">
        <f ca="1"/>
        <v/>
      </c>
      <c r="BD434" s="35" t="str">
        <f ca="1"/>
        <v/>
      </c>
      <c r="BE434" s="35">
        <f t="shared" si="152"/>
        <v>0</v>
      </c>
      <c r="BF434" s="35" t="e" cm="1">
        <f t="array" ref="BF434">IF(AND(BE434=1,AX434&lt;&gt;1),VLOOKUP(E434,변환표준점수!$H$8:$O$60,_xlfn.XMATCH('표점 계산기'!$AU434,변환표준점수!$I$6:$O$6)+1,FALSE),IF(AND($E434=0,$DW$4=1),INDEX($CQ$7:$CQ$73,SUM(IF(AO434=$CY$7:$CY$59,ROW($A$1:$A$50),0))),IF(AND($E434&lt;&gt;0,$DW$4&lt;&gt;1),INDEX($CM$7:$CM$73,SUM(IF(AO434=$CU$7:$CU$59,ROW($A$1:$A$50),0))),AO434:AS434)))</f>
        <v>#N/A</v>
      </c>
      <c r="BG434" s="35"/>
      <c r="BH434" s="35"/>
      <c r="BI434" s="35"/>
      <c r="BJ434" s="35"/>
      <c r="BK434" s="35" t="e">
        <f>VLOOKUP(G434,변환표준점수!$X$8:$AM$16,_xlfn.XMATCH(AU434,변환표준점수!$Y$5:$AM$5)+IF(OR(AW434=6,AW434=7,AW434=10,AW434=11),IF(AX434=1,0,1),0)+1,FALSE)</f>
        <v>#N/A</v>
      </c>
      <c r="BL434" s="35" t="e">
        <f>VLOOKUP(H434,변환표준점수!$AO$8:$BE$16,_xlfn.XMATCH(AU434,변환표준점수!$AP$5:$BE$5)+IF(OR(AW434=3,AW434=6,AW434=8,AW434=9,AW434=10),IF(AX434=1,0,1),0)+1,FALSE)</f>
        <v>#N/A</v>
      </c>
      <c r="BM434" s="35" t="e">
        <f>IF(I434=0,VLOOKUP(K434,변환표준점수!$BU$8:$CF$62,'표점 계산기'!$AW434+1,FALSE),VLOOKUP(I434,변환표준점수!$BH$8:$BS$62,'표점 계산기'!$AW434+1,FALSE))</f>
        <v>#N/A</v>
      </c>
      <c r="BN434" s="35" t="e">
        <f>IF(J434=0,VLOOKUP(L434,변환표준점수!$BU$8:$CF$62,'표점 계산기'!$AW434+1,FALSE),VLOOKUP(J434,변환표준점수!$BH$8:$BS$62,'표점 계산기'!$AW434+1,FALSE))</f>
        <v>#N/A</v>
      </c>
      <c r="BO434" s="35" cm="1">
        <f t="array" ref="BO434">IF(M434=0,0,IF(OR(AW434=3,AW434=4),0,IF(AW434=1,INDEX($DI$7:$DI$15,SUM(IF(M434&lt;$DH$7:$DH$15=TRUE,1,0))+1),VLOOKUP(M434,변환표준점수!$BH$8:$BS$62,'표점 계산기'!AW434+1,FALSE))))</f>
        <v>0</v>
      </c>
      <c r="BP434" s="35" t="e" cm="1">
        <f t="array" ref="BP434">INDEX($DP$24:$EO$31,COLUMN(C429),$AY434)</f>
        <v>#N/A</v>
      </c>
      <c r="BQ434" s="35" t="e" cm="1">
        <f t="array" ref="BQ434">INDEX($DP$24:$EO$31,COLUMN(D429),$AY434)</f>
        <v>#N/A</v>
      </c>
      <c r="BR434" s="35" t="e" cm="1">
        <f t="array" ref="BR434">INDEX($DP$24:$EO$31,COLUMN(E429),$AY434)</f>
        <v>#N/A</v>
      </c>
      <c r="BS434" s="35" t="e" cm="1">
        <f t="array" ref="BS434">INDEX($DP$24:$EO$31,COLUMN(F429),$AY434)</f>
        <v>#N/A</v>
      </c>
      <c r="BT434" s="35" t="e" cm="1">
        <f t="array" ref="BT434">INDEX($DP$24:$EO$31,COLUMN(G429),$AY434)</f>
        <v>#N/A</v>
      </c>
      <c r="BU434" s="35" t="e" cm="1">
        <f t="array" ref="BU434">INDEX($DP$24:$EO$31,COLUMN(H429),$AY434)</f>
        <v>#N/A</v>
      </c>
      <c r="BV434" s="59" t="str" cm="1">
        <f t="array" aca="1" ref="BV434:BZ434" ca="1">IFERROR(ROUND(IF(IFERROR(BF434:BJ434/BF434:BJ434,0)=1,(IFERROR(AZ434:BD434*BP434,0)+IFERROR(BF434:BJ434*BQ434,0)+(SUM(BM434:BO434)-MIN(BM434:BO434))*BR434+BK434*BS434+BL434*BT434)*BU434+BK434*(1-BS434)+BL434*(1-BT434)+IF(AW434=1,BO434,0),""),2),"")</f>
        <v/>
      </c>
      <c r="BW434" s="48" t="str">
        <f ca="1"/>
        <v/>
      </c>
      <c r="BX434" s="48" t="str">
        <f ca="1"/>
        <v/>
      </c>
      <c r="BY434" s="48" t="str">
        <f ca="1"/>
        <v/>
      </c>
      <c r="BZ434" s="60" t="str">
        <f ca="1"/>
        <v/>
      </c>
      <c r="CA434" s="6"/>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6"/>
      <c r="DV434" s="6"/>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row>
    <row r="435" spans="1:162" x14ac:dyDescent="0.3">
      <c r="A435" s="5"/>
      <c r="B435" s="17" t="str">
        <f t="shared" si="134"/>
        <v/>
      </c>
      <c r="C435" s="23"/>
      <c r="D435" s="23"/>
      <c r="E435" s="23"/>
      <c r="F435" s="23"/>
      <c r="G435" s="23"/>
      <c r="H435" s="24"/>
      <c r="I435" s="24"/>
      <c r="J435" s="24"/>
      <c r="K435" s="24"/>
      <c r="L435" s="24"/>
      <c r="M435" s="24"/>
      <c r="N435" s="23"/>
      <c r="O435" s="24"/>
      <c r="P435" s="6"/>
      <c r="Q435" s="65">
        <f t="shared" si="135"/>
        <v>1</v>
      </c>
      <c r="R435" s="6" t="e">
        <f t="shared" si="141"/>
        <v>#N/A</v>
      </c>
      <c r="S435" s="6" t="e">
        <f t="shared" si="142"/>
        <v>#N/A</v>
      </c>
      <c r="T435" s="6" t="e">
        <f t="shared" si="143"/>
        <v>#N/A</v>
      </c>
      <c r="U435" s="6" t="e">
        <f t="shared" si="144"/>
        <v>#N/A</v>
      </c>
      <c r="V435" s="8" cm="1">
        <f t="array" ref="V435">IF(M435=0,0,IF(OR($DV$4=3,$DV$4=4),0,IF($DV$4=1,INDEX($DI$7:$DI$15,SUM(IF(M435&lt;$DH$7:$DH$15=TRUE,1,0))+1),VLOOKUP(M435,$DK$7:$DL$107,2,FALSE))))</f>
        <v>0</v>
      </c>
      <c r="W435" s="6" t="e">
        <f t="shared" si="133"/>
        <v>#N/A</v>
      </c>
      <c r="X435" s="65" cm="1">
        <f t="array" aca="1" ref="X435" ca="1">SUM(IF((IF(E435=0,INDIRECT(_xlfn.CONCAT($CQ$1,MATCH(F435,$CP$7:$CP$100,0)+6)):INDIRECT(_xlfn.CONCAT($CQ$1,MATCH(F435,$CP$7:$CP$100,0)+6+SUM(IF((F435=$CP$7:$CP$59)=TRUE,1,0))-1)),INDIRECT(_xlfn.CONCAT($CM$1,MATCH(E435,$CL$7:$CL$100,0)+6)):INDIRECT(_xlfn.CONCAT($CM$1,MATCH(E435,$CL$7:$CL$100,0)+6+SUM(IF((E435=$CL$7:$CL$59)=TRUE,1,0))-1)))*$S$3*$Q435)=0,0,1))</f>
        <v>2</v>
      </c>
      <c r="Y435" s="65" t="e" cm="1">
        <f t="array" aca="1" ref="Y435" ca="1">SUM(IF((TRANSPOSE(MMULT(MMULT(_xlfn.MUNIT(X435),IF(ROUND(MMULT(IF(E435=0,INDIRECT(_xlfn.CONCAT($CQ$1,MATCH(F435,$CP$7:$CP$100,0)+6)):INDIRECT(_xlfn.CONCAT($CQ$1,MATCH(F435,$CP$7:$CP$100,0)+6+SUM(IF((F435=$CP$7:$CP$59)=TRUE,1,0))-1)),INDIRECT(_xlfn.CONCAT($CM$1,MATCH(E435,$CL$7:$CL$100,0)+6)):INDIRECT(_xlfn.CONCAT($CM$1,MATCH(E435,$CL$7:$CL$100,0)+6+SUM(IF((E435=$CL$7:$CL$59)=TRUE,1,0))-1)))*$S$3*$Q435,1/TRANSPOSE(W435-INDIRECT(_xlfn.CONCAT($CI$1,MATCH(D435,$CH$7:$CH$100,0)+6)):INDIRECT(_xlfn.CONCAT($CI$1,MATCH(D435,$CH$7:$CH$100,0)+6+SUM(IF((D435=$CH$7:$CH$59)=TRUE,1,0))-1))*$R$3)),1)=1,1,0)),W435-INDIRECT(_xlfn.CONCAT($CI$1,MATCH(D435,$CH$7:$CH$100,0)+6)):INDIRECT(_xlfn.CONCAT($CI$1,MATCH(D435,$CH$7:$CH$100,0)+6+SUM(IF((D435=$CH$7:$CH$59)=TRUE,1,0))-1))*$R$3)))=0,0,1))</f>
        <v>#N/A</v>
      </c>
      <c r="Z435" s="65"/>
      <c r="AA435" s="65" t="str" cm="1">
        <f t="array" aca="1" ref="AA435" ca="1">IFERROR(ROUND(IF(_xlfn._xlws.SORT(TRANSPOSE(MMULT(MMULT(_xlfn.MUNIT(X435),IF(ROUND(MMULT(IF(E435=0,IF($DW$4=1,INDIRECT(_xlfn.CONCAT($CY$1,MATCH(F435,$CX$7:$CX$100,0)+6)):INDIRECT(_xlfn.CONCAT($CY$1,MATCH(F435,$CX$7:$CX$100,0)+6+SUM(IF((F435=$CX$7:$CX$59)=TRUE,1,0))-1)),INDIRECT(_xlfn.CONCAT($CQ$1,MATCH(F435,$CP$7:$CP$100,0)+6)):INDIRECT(_xlfn.CONCAT($CQ$1,MATCH(F435,$CP$7:$CP$100,0)+6+SUM(IF((F435=$CP$7:$CP$59)=TRUE,1,0))-1))),IF(OR($DW$4=2,$DW$4=3),INDIRECT(_xlfn.CONCAT($CU$1,MATCH(E435,$CT$7:$CT$100,0)+6)):INDIRECT(_xlfn.CONCAT($CU$1,MATCH(E435,$CT$7:$CT$100,0)+6+SUM(IF((E435=$CT$7:$CT$59)=TRUE,1,0))-1)),INDIRECT(_xlfn.CONCAT($CM$1,MATCH(E435,$CL$7:$CL$100,0)+6)):INDIRECT(_xlfn.CONCAT($CM$1,MATCH(E435,$CL$7:$CL$100,0)+6+SUM(IF((E435=$CL$7:$CL$59)=TRUE,1,0))-1))))*$S$3*IF(AND($DV$4=4,F435=0),1.1,1),1/TRANSPOSE(W435-INDIRECT(_xlfn.CONCAT($CI$1,MATCH(D435,$CH$7:$CH$100,0)+6)):INDIRECT(_xlfn.CONCAT($CI$1,MATCH(D435,$CH$7:$CH$100,0)+6+SUM(IF((D435=$CH$7:$CH$59)=TRUE,1,0))-1))*$R$3)),3)=1,1,0)),W435-INDIRECT(_xlfn.CONCAT($CI$1,MATCH(D435,$CH$7:$CH$100,0)+6)):INDIRECT(_xlfn.CONCAT($CI$1,MATCH(D435,$CH$7:$CH$100,0)+6+SUM(IF((D435=$CH$7:$CH$59)=TRUE,1,0))-1))*$R$3))/($S$3*$Q435),1,-1,TRUE)=0,"",_xlfn._xlws.SORT(TRANSPOSE(MMULT(MMULT(_xlfn.MUNIT(X435),IF(ROUND(MMULT(IF(E435=0,IF($DW$4=1,INDIRECT(_xlfn.CONCAT($CY$1,MATCH(F435,$CX$7:$CX$100,0)+6)):INDIRECT(_xlfn.CONCAT($CY$1,MATCH(F435,$CX$7:$CX$100,0)+6+SUM(IF((F435=$CX$7:$CX$59)=TRUE,1,0))-1)),INDIRECT(_xlfn.CONCAT($CQ$1,MATCH(F435,$CP$7:$CP$100,0)+6)):INDIRECT(_xlfn.CONCAT($CQ$1,MATCH(F435,$CP$7:$CP$100,0)+6+SUM(IF((F435=$CP$7:$CP$59)=TRUE,1,0))-1))),IF(OR($DW$4=2,$DW$4=3),INDIRECT(_xlfn.CONCAT($CU$1,MATCH(E435,$CT$7:$CT$100,0)+6)):INDIRECT(_xlfn.CONCAT($CU$1,MATCH(E435,$CT$7:$CT$100,0)+6+SUM(IF((E435=$CT$7:$CT$59)=TRUE,1,0))-1)),INDIRECT(_xlfn.CONCAT($CM$1,MATCH(E435,$CL$7:$CL$100,0)+6)):INDIRECT(_xlfn.CONCAT($CM$1,MATCH(E435,$CL$7:$CL$100,0)+6+SUM(IF((E435=$CL$7:$CL$59)=TRUE,1,0))-1))))*$S$3*IF(AND($DV$4=4,F435=0),1.1,1),1/TRANSPOSE(W435-INDIRECT(_xlfn.CONCAT($CI$1,MATCH(D435,$CH$7:$CH$100,0)+6)):INDIRECT(_xlfn.CONCAT($CI$1,MATCH(D435,$CH$7:$CH$100,0)+6+SUM(IF((D435=$CH$7:$CH$59)=TRUE,1,0))-1))*$R$3)),3)=1,1,0)),W435-INDIRECT(_xlfn.CONCAT($CI$1,MATCH(D435,$CH$7:$CH$100,0)+6)):INDIRECT(_xlfn.CONCAT($CI$1,MATCH(D435,$CH$7:$CH$100,0)+6+SUM(IF((D435=$CH$7:$CH$59)=TRUE,1,0))-1))*$R$3))/($S$3*$Q435),1,-1,TRUE)),1),"")</f>
        <v/>
      </c>
      <c r="AB435" s="65"/>
      <c r="AC435" s="65"/>
      <c r="AD435" s="65"/>
      <c r="AE435" s="65"/>
      <c r="AF435" s="65"/>
      <c r="AG435" s="65"/>
      <c r="AH435" s="65"/>
      <c r="AI435" s="6"/>
      <c r="AJ435" s="28" t="str">
        <f t="shared" ca="1" si="145"/>
        <v/>
      </c>
      <c r="AK435" s="29" t="str">
        <f t="shared" si="146"/>
        <v/>
      </c>
      <c r="AL435" s="29" t="str">
        <f t="shared" si="147"/>
        <v/>
      </c>
      <c r="AM435" s="29" t="str">
        <f t="shared" si="148"/>
        <v/>
      </c>
      <c r="AN435" s="112" t="str">
        <f t="shared" si="149"/>
        <v/>
      </c>
      <c r="AO435" s="28" t="str">
        <f t="shared" ca="1" si="136"/>
        <v/>
      </c>
      <c r="AP435" s="29" t="str">
        <f t="shared" si="137"/>
        <v/>
      </c>
      <c r="AQ435" s="29" t="str">
        <f t="shared" si="138"/>
        <v/>
      </c>
      <c r="AR435" s="29" t="str">
        <f t="shared" si="139"/>
        <v/>
      </c>
      <c r="AS435" s="30" t="str">
        <f t="shared" si="140"/>
        <v/>
      </c>
      <c r="AT435" s="6"/>
      <c r="AU435" s="20"/>
      <c r="AV435" s="20"/>
      <c r="AW435" s="44">
        <f t="shared" si="150"/>
        <v>12</v>
      </c>
      <c r="AX435" s="35" t="e">
        <f t="shared" si="151"/>
        <v>#N/A</v>
      </c>
      <c r="AY435" s="35" t="e" cm="1">
        <f t="array" ref="AY435">_xlfn.XMATCH(1,IF(IF((AU435=$DP$24:$EO$24)=TRUE,1,0)+IF((AV435=$DP$25:$EO$25)=TRUE,1,0)=2,1,0))</f>
        <v>#N/A</v>
      </c>
      <c r="AZ435" s="35" t="str" cm="1">
        <f t="array" aca="1" ref="AZ435:BD435" ca="1">AJ435:AN435</f>
        <v/>
      </c>
      <c r="BA435" s="35" t="str">
        <f ca="1"/>
        <v/>
      </c>
      <c r="BB435" s="35" t="str">
        <f ca="1"/>
        <v/>
      </c>
      <c r="BC435" s="35" t="str">
        <f ca="1"/>
        <v/>
      </c>
      <c r="BD435" s="35" t="str">
        <f ca="1"/>
        <v/>
      </c>
      <c r="BE435" s="35">
        <f t="shared" si="152"/>
        <v>0</v>
      </c>
      <c r="BF435" s="35" t="e" cm="1">
        <f t="array" ref="BF435">IF(AND(BE435=1,AX435&lt;&gt;1),VLOOKUP(E435,변환표준점수!$H$8:$O$60,_xlfn.XMATCH('표점 계산기'!$AU435,변환표준점수!$I$6:$O$6)+1,FALSE),IF(AND($E435=0,$DW$4=1),INDEX($CQ$7:$CQ$73,SUM(IF(AO435=$CY$7:$CY$59,ROW($A$1:$A$50),0))),IF(AND($E435&lt;&gt;0,$DW$4&lt;&gt;1),INDEX($CM$7:$CM$73,SUM(IF(AO435=$CU$7:$CU$59,ROW($A$1:$A$50),0))),AO435:AS435)))</f>
        <v>#N/A</v>
      </c>
      <c r="BG435" s="35"/>
      <c r="BH435" s="35"/>
      <c r="BI435" s="35"/>
      <c r="BJ435" s="35"/>
      <c r="BK435" s="35" t="e">
        <f>VLOOKUP(G435,변환표준점수!$X$8:$AM$16,_xlfn.XMATCH(AU435,변환표준점수!$Y$5:$AM$5)+IF(OR(AW435=6,AW435=7,AW435=10,AW435=11),IF(AX435=1,0,1),0)+1,FALSE)</f>
        <v>#N/A</v>
      </c>
      <c r="BL435" s="35" t="e">
        <f>VLOOKUP(H435,변환표준점수!$AO$8:$BE$16,_xlfn.XMATCH(AU435,변환표준점수!$AP$5:$BE$5)+IF(OR(AW435=3,AW435=6,AW435=8,AW435=9,AW435=10),IF(AX435=1,0,1),0)+1,FALSE)</f>
        <v>#N/A</v>
      </c>
      <c r="BM435" s="35" t="e">
        <f>IF(I435=0,VLOOKUP(K435,변환표준점수!$BU$8:$CF$62,'표점 계산기'!$AW435+1,FALSE),VLOOKUP(I435,변환표준점수!$BH$8:$BS$62,'표점 계산기'!$AW435+1,FALSE))</f>
        <v>#N/A</v>
      </c>
      <c r="BN435" s="35" t="e">
        <f>IF(J435=0,VLOOKUP(L435,변환표준점수!$BU$8:$CF$62,'표점 계산기'!$AW435+1,FALSE),VLOOKUP(J435,변환표준점수!$BH$8:$BS$62,'표점 계산기'!$AW435+1,FALSE))</f>
        <v>#N/A</v>
      </c>
      <c r="BO435" s="35" cm="1">
        <f t="array" ref="BO435">IF(M435=0,0,IF(OR(AW435=3,AW435=4),0,IF(AW435=1,INDEX($DI$7:$DI$15,SUM(IF(M435&lt;$DH$7:$DH$15=TRUE,1,0))+1),VLOOKUP(M435,변환표준점수!$BH$8:$BS$62,'표점 계산기'!AW435+1,FALSE))))</f>
        <v>0</v>
      </c>
      <c r="BP435" s="35" t="e" cm="1">
        <f t="array" ref="BP435">INDEX($DP$24:$EO$31,COLUMN(C430),$AY435)</f>
        <v>#N/A</v>
      </c>
      <c r="BQ435" s="35" t="e" cm="1">
        <f t="array" ref="BQ435">INDEX($DP$24:$EO$31,COLUMN(D430),$AY435)</f>
        <v>#N/A</v>
      </c>
      <c r="BR435" s="35" t="e" cm="1">
        <f t="array" ref="BR435">INDEX($DP$24:$EO$31,COLUMN(E430),$AY435)</f>
        <v>#N/A</v>
      </c>
      <c r="BS435" s="35" t="e" cm="1">
        <f t="array" ref="BS435">INDEX($DP$24:$EO$31,COLUMN(F430),$AY435)</f>
        <v>#N/A</v>
      </c>
      <c r="BT435" s="35" t="e" cm="1">
        <f t="array" ref="BT435">INDEX($DP$24:$EO$31,COLUMN(G430),$AY435)</f>
        <v>#N/A</v>
      </c>
      <c r="BU435" s="35" t="e" cm="1">
        <f t="array" ref="BU435">INDEX($DP$24:$EO$31,COLUMN(H430),$AY435)</f>
        <v>#N/A</v>
      </c>
      <c r="BV435" s="59" t="str" cm="1">
        <f t="array" aca="1" ref="BV435:BZ435" ca="1">IFERROR(ROUND(IF(IFERROR(BF435:BJ435/BF435:BJ435,0)=1,(IFERROR(AZ435:BD435*BP435,0)+IFERROR(BF435:BJ435*BQ435,0)+(SUM(BM435:BO435)-MIN(BM435:BO435))*BR435+BK435*BS435+BL435*BT435)*BU435+BK435*(1-BS435)+BL435*(1-BT435)+IF(AW435=1,BO435,0),""),2),"")</f>
        <v/>
      </c>
      <c r="BW435" s="48" t="str">
        <f ca="1"/>
        <v/>
      </c>
      <c r="BX435" s="48" t="str">
        <f ca="1"/>
        <v/>
      </c>
      <c r="BY435" s="48" t="str">
        <f ca="1"/>
        <v/>
      </c>
      <c r="BZ435" s="60" t="str">
        <f ca="1"/>
        <v/>
      </c>
      <c r="CA435" s="6"/>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6"/>
      <c r="DV435" s="6"/>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row>
    <row r="436" spans="1:162" x14ac:dyDescent="0.3">
      <c r="A436" s="5"/>
      <c r="B436" s="17" t="str">
        <f t="shared" si="134"/>
        <v/>
      </c>
      <c r="C436" s="23"/>
      <c r="D436" s="23"/>
      <c r="E436" s="23"/>
      <c r="F436" s="23"/>
      <c r="G436" s="23"/>
      <c r="H436" s="24"/>
      <c r="I436" s="24"/>
      <c r="J436" s="24"/>
      <c r="K436" s="24"/>
      <c r="L436" s="24"/>
      <c r="M436" s="24"/>
      <c r="N436" s="23"/>
      <c r="O436" s="24"/>
      <c r="P436" s="6"/>
      <c r="Q436" s="65">
        <f t="shared" si="135"/>
        <v>1</v>
      </c>
      <c r="R436" s="6" t="e">
        <f t="shared" si="141"/>
        <v>#N/A</v>
      </c>
      <c r="S436" s="6" t="e">
        <f t="shared" si="142"/>
        <v>#N/A</v>
      </c>
      <c r="T436" s="6" t="e">
        <f t="shared" si="143"/>
        <v>#N/A</v>
      </c>
      <c r="U436" s="6" t="e">
        <f t="shared" si="144"/>
        <v>#N/A</v>
      </c>
      <c r="V436" s="8" cm="1">
        <f t="array" ref="V436">IF(M436=0,0,IF(OR($DV$4=3,$DV$4=4),0,IF($DV$4=1,INDEX($DI$7:$DI$15,SUM(IF(M436&lt;$DH$7:$DH$15=TRUE,1,0))+1),VLOOKUP(M436,$DK$7:$DL$107,2,FALSE))))</f>
        <v>0</v>
      </c>
      <c r="W436" s="6" t="e">
        <f t="shared" si="133"/>
        <v>#N/A</v>
      </c>
      <c r="X436" s="65" cm="1">
        <f t="array" aca="1" ref="X436" ca="1">SUM(IF((IF(E436=0,INDIRECT(_xlfn.CONCAT($CQ$1,MATCH(F436,$CP$7:$CP$100,0)+6)):INDIRECT(_xlfn.CONCAT($CQ$1,MATCH(F436,$CP$7:$CP$100,0)+6+SUM(IF((F436=$CP$7:$CP$59)=TRUE,1,0))-1)),INDIRECT(_xlfn.CONCAT($CM$1,MATCH(E436,$CL$7:$CL$100,0)+6)):INDIRECT(_xlfn.CONCAT($CM$1,MATCH(E436,$CL$7:$CL$100,0)+6+SUM(IF((E436=$CL$7:$CL$59)=TRUE,1,0))-1)))*$S$3*$Q436)=0,0,1))</f>
        <v>2</v>
      </c>
      <c r="Y436" s="65" t="e" cm="1">
        <f t="array" aca="1" ref="Y436" ca="1">SUM(IF((TRANSPOSE(MMULT(MMULT(_xlfn.MUNIT(X436),IF(ROUND(MMULT(IF(E436=0,INDIRECT(_xlfn.CONCAT($CQ$1,MATCH(F436,$CP$7:$CP$100,0)+6)):INDIRECT(_xlfn.CONCAT($CQ$1,MATCH(F436,$CP$7:$CP$100,0)+6+SUM(IF((F436=$CP$7:$CP$59)=TRUE,1,0))-1)),INDIRECT(_xlfn.CONCAT($CM$1,MATCH(E436,$CL$7:$CL$100,0)+6)):INDIRECT(_xlfn.CONCAT($CM$1,MATCH(E436,$CL$7:$CL$100,0)+6+SUM(IF((E436=$CL$7:$CL$59)=TRUE,1,0))-1)))*$S$3*$Q436,1/TRANSPOSE(W436-INDIRECT(_xlfn.CONCAT($CI$1,MATCH(D436,$CH$7:$CH$100,0)+6)):INDIRECT(_xlfn.CONCAT($CI$1,MATCH(D436,$CH$7:$CH$100,0)+6+SUM(IF((D436=$CH$7:$CH$59)=TRUE,1,0))-1))*$R$3)),1)=1,1,0)),W436-INDIRECT(_xlfn.CONCAT($CI$1,MATCH(D436,$CH$7:$CH$100,0)+6)):INDIRECT(_xlfn.CONCAT($CI$1,MATCH(D436,$CH$7:$CH$100,0)+6+SUM(IF((D436=$CH$7:$CH$59)=TRUE,1,0))-1))*$R$3)))=0,0,1))</f>
        <v>#N/A</v>
      </c>
      <c r="Z436" s="65"/>
      <c r="AA436" s="65" t="str" cm="1">
        <f t="array" aca="1" ref="AA436" ca="1">IFERROR(ROUND(IF(_xlfn._xlws.SORT(TRANSPOSE(MMULT(MMULT(_xlfn.MUNIT(X436),IF(ROUND(MMULT(IF(E436=0,IF($DW$4=1,INDIRECT(_xlfn.CONCAT($CY$1,MATCH(F436,$CX$7:$CX$100,0)+6)):INDIRECT(_xlfn.CONCAT($CY$1,MATCH(F436,$CX$7:$CX$100,0)+6+SUM(IF((F436=$CX$7:$CX$59)=TRUE,1,0))-1)),INDIRECT(_xlfn.CONCAT($CQ$1,MATCH(F436,$CP$7:$CP$100,0)+6)):INDIRECT(_xlfn.CONCAT($CQ$1,MATCH(F436,$CP$7:$CP$100,0)+6+SUM(IF((F436=$CP$7:$CP$59)=TRUE,1,0))-1))),IF(OR($DW$4=2,$DW$4=3),INDIRECT(_xlfn.CONCAT($CU$1,MATCH(E436,$CT$7:$CT$100,0)+6)):INDIRECT(_xlfn.CONCAT($CU$1,MATCH(E436,$CT$7:$CT$100,0)+6+SUM(IF((E436=$CT$7:$CT$59)=TRUE,1,0))-1)),INDIRECT(_xlfn.CONCAT($CM$1,MATCH(E436,$CL$7:$CL$100,0)+6)):INDIRECT(_xlfn.CONCAT($CM$1,MATCH(E436,$CL$7:$CL$100,0)+6+SUM(IF((E436=$CL$7:$CL$59)=TRUE,1,0))-1))))*$S$3*IF(AND($DV$4=4,F436=0),1.1,1),1/TRANSPOSE(W436-INDIRECT(_xlfn.CONCAT($CI$1,MATCH(D436,$CH$7:$CH$100,0)+6)):INDIRECT(_xlfn.CONCAT($CI$1,MATCH(D436,$CH$7:$CH$100,0)+6+SUM(IF((D436=$CH$7:$CH$59)=TRUE,1,0))-1))*$R$3)),3)=1,1,0)),W436-INDIRECT(_xlfn.CONCAT($CI$1,MATCH(D436,$CH$7:$CH$100,0)+6)):INDIRECT(_xlfn.CONCAT($CI$1,MATCH(D436,$CH$7:$CH$100,0)+6+SUM(IF((D436=$CH$7:$CH$59)=TRUE,1,0))-1))*$R$3))/($S$3*$Q436),1,-1,TRUE)=0,"",_xlfn._xlws.SORT(TRANSPOSE(MMULT(MMULT(_xlfn.MUNIT(X436),IF(ROUND(MMULT(IF(E436=0,IF($DW$4=1,INDIRECT(_xlfn.CONCAT($CY$1,MATCH(F436,$CX$7:$CX$100,0)+6)):INDIRECT(_xlfn.CONCAT($CY$1,MATCH(F436,$CX$7:$CX$100,0)+6+SUM(IF((F436=$CX$7:$CX$59)=TRUE,1,0))-1)),INDIRECT(_xlfn.CONCAT($CQ$1,MATCH(F436,$CP$7:$CP$100,0)+6)):INDIRECT(_xlfn.CONCAT($CQ$1,MATCH(F436,$CP$7:$CP$100,0)+6+SUM(IF((F436=$CP$7:$CP$59)=TRUE,1,0))-1))),IF(OR($DW$4=2,$DW$4=3),INDIRECT(_xlfn.CONCAT($CU$1,MATCH(E436,$CT$7:$CT$100,0)+6)):INDIRECT(_xlfn.CONCAT($CU$1,MATCH(E436,$CT$7:$CT$100,0)+6+SUM(IF((E436=$CT$7:$CT$59)=TRUE,1,0))-1)),INDIRECT(_xlfn.CONCAT($CM$1,MATCH(E436,$CL$7:$CL$100,0)+6)):INDIRECT(_xlfn.CONCAT($CM$1,MATCH(E436,$CL$7:$CL$100,0)+6+SUM(IF((E436=$CL$7:$CL$59)=TRUE,1,0))-1))))*$S$3*IF(AND($DV$4=4,F436=0),1.1,1),1/TRANSPOSE(W436-INDIRECT(_xlfn.CONCAT($CI$1,MATCH(D436,$CH$7:$CH$100,0)+6)):INDIRECT(_xlfn.CONCAT($CI$1,MATCH(D436,$CH$7:$CH$100,0)+6+SUM(IF((D436=$CH$7:$CH$59)=TRUE,1,0))-1))*$R$3)),3)=1,1,0)),W436-INDIRECT(_xlfn.CONCAT($CI$1,MATCH(D436,$CH$7:$CH$100,0)+6)):INDIRECT(_xlfn.CONCAT($CI$1,MATCH(D436,$CH$7:$CH$100,0)+6+SUM(IF((D436=$CH$7:$CH$59)=TRUE,1,0))-1))*$R$3))/($S$3*$Q436),1,-1,TRUE)),1),"")</f>
        <v/>
      </c>
      <c r="AB436" s="65"/>
      <c r="AC436" s="65"/>
      <c r="AD436" s="65"/>
      <c r="AE436" s="65"/>
      <c r="AF436" s="65"/>
      <c r="AG436" s="65"/>
      <c r="AH436" s="65"/>
      <c r="AI436" s="6"/>
      <c r="AJ436" s="28" t="str">
        <f t="shared" ca="1" si="145"/>
        <v/>
      </c>
      <c r="AK436" s="29" t="str">
        <f t="shared" si="146"/>
        <v/>
      </c>
      <c r="AL436" s="29" t="str">
        <f t="shared" si="147"/>
        <v/>
      </c>
      <c r="AM436" s="29" t="str">
        <f t="shared" si="148"/>
        <v/>
      </c>
      <c r="AN436" s="112" t="str">
        <f t="shared" si="149"/>
        <v/>
      </c>
      <c r="AO436" s="28" t="str">
        <f t="shared" ca="1" si="136"/>
        <v/>
      </c>
      <c r="AP436" s="29" t="str">
        <f t="shared" si="137"/>
        <v/>
      </c>
      <c r="AQ436" s="29" t="str">
        <f t="shared" si="138"/>
        <v/>
      </c>
      <c r="AR436" s="29" t="str">
        <f t="shared" si="139"/>
        <v/>
      </c>
      <c r="AS436" s="30" t="str">
        <f t="shared" si="140"/>
        <v/>
      </c>
      <c r="AT436" s="6"/>
      <c r="AU436" s="20"/>
      <c r="AV436" s="20"/>
      <c r="AW436" s="44">
        <f t="shared" si="150"/>
        <v>12</v>
      </c>
      <c r="AX436" s="35" t="e">
        <f t="shared" si="151"/>
        <v>#N/A</v>
      </c>
      <c r="AY436" s="35" t="e" cm="1">
        <f t="array" ref="AY436">_xlfn.XMATCH(1,IF(IF((AU436=$DP$24:$EO$24)=TRUE,1,0)+IF((AV436=$DP$25:$EO$25)=TRUE,1,0)=2,1,0))</f>
        <v>#N/A</v>
      </c>
      <c r="AZ436" s="35" t="str" cm="1">
        <f t="array" aca="1" ref="AZ436:BD436" ca="1">AJ436:AN436</f>
        <v/>
      </c>
      <c r="BA436" s="35" t="str">
        <f ca="1"/>
        <v/>
      </c>
      <c r="BB436" s="35" t="str">
        <f ca="1"/>
        <v/>
      </c>
      <c r="BC436" s="35" t="str">
        <f ca="1"/>
        <v/>
      </c>
      <c r="BD436" s="35" t="str">
        <f ca="1"/>
        <v/>
      </c>
      <c r="BE436" s="35">
        <f t="shared" si="152"/>
        <v>0</v>
      </c>
      <c r="BF436" s="35" t="e" cm="1">
        <f t="array" ref="BF436">IF(AND(BE436=1,AX436&lt;&gt;1),VLOOKUP(E436,변환표준점수!$H$8:$O$60,_xlfn.XMATCH('표점 계산기'!$AU436,변환표준점수!$I$6:$O$6)+1,FALSE),IF(AND($E436=0,$DW$4=1),INDEX($CQ$7:$CQ$73,SUM(IF(AO436=$CY$7:$CY$59,ROW($A$1:$A$50),0))),IF(AND($E436&lt;&gt;0,$DW$4&lt;&gt;1),INDEX($CM$7:$CM$73,SUM(IF(AO436=$CU$7:$CU$59,ROW($A$1:$A$50),0))),AO436:AS436)))</f>
        <v>#N/A</v>
      </c>
      <c r="BG436" s="35"/>
      <c r="BH436" s="35"/>
      <c r="BI436" s="35"/>
      <c r="BJ436" s="35"/>
      <c r="BK436" s="35" t="e">
        <f>VLOOKUP(G436,변환표준점수!$X$8:$AM$16,_xlfn.XMATCH(AU436,변환표준점수!$Y$5:$AM$5)+IF(OR(AW436=6,AW436=7,AW436=10,AW436=11),IF(AX436=1,0,1),0)+1,FALSE)</f>
        <v>#N/A</v>
      </c>
      <c r="BL436" s="35" t="e">
        <f>VLOOKUP(H436,변환표준점수!$AO$8:$BE$16,_xlfn.XMATCH(AU436,변환표준점수!$AP$5:$BE$5)+IF(OR(AW436=3,AW436=6,AW436=8,AW436=9,AW436=10),IF(AX436=1,0,1),0)+1,FALSE)</f>
        <v>#N/A</v>
      </c>
      <c r="BM436" s="35" t="e">
        <f>IF(I436=0,VLOOKUP(K436,변환표준점수!$BU$8:$CF$62,'표점 계산기'!$AW436+1,FALSE),VLOOKUP(I436,변환표준점수!$BH$8:$BS$62,'표점 계산기'!$AW436+1,FALSE))</f>
        <v>#N/A</v>
      </c>
      <c r="BN436" s="35" t="e">
        <f>IF(J436=0,VLOOKUP(L436,변환표준점수!$BU$8:$CF$62,'표점 계산기'!$AW436+1,FALSE),VLOOKUP(J436,변환표준점수!$BH$8:$BS$62,'표점 계산기'!$AW436+1,FALSE))</f>
        <v>#N/A</v>
      </c>
      <c r="BO436" s="35" cm="1">
        <f t="array" ref="BO436">IF(M436=0,0,IF(OR(AW436=3,AW436=4),0,IF(AW436=1,INDEX($DI$7:$DI$15,SUM(IF(M436&lt;$DH$7:$DH$15=TRUE,1,0))+1),VLOOKUP(M436,변환표준점수!$BH$8:$BS$62,'표점 계산기'!AW436+1,FALSE))))</f>
        <v>0</v>
      </c>
      <c r="BP436" s="35" t="e" cm="1">
        <f t="array" ref="BP436">INDEX($DP$24:$EO$31,COLUMN(C431),$AY436)</f>
        <v>#N/A</v>
      </c>
      <c r="BQ436" s="35" t="e" cm="1">
        <f t="array" ref="BQ436">INDEX($DP$24:$EO$31,COLUMN(D431),$AY436)</f>
        <v>#N/A</v>
      </c>
      <c r="BR436" s="35" t="e" cm="1">
        <f t="array" ref="BR436">INDEX($DP$24:$EO$31,COLUMN(E431),$AY436)</f>
        <v>#N/A</v>
      </c>
      <c r="BS436" s="35" t="e" cm="1">
        <f t="array" ref="BS436">INDEX($DP$24:$EO$31,COLUMN(F431),$AY436)</f>
        <v>#N/A</v>
      </c>
      <c r="BT436" s="35" t="e" cm="1">
        <f t="array" ref="BT436">INDEX($DP$24:$EO$31,COLUMN(G431),$AY436)</f>
        <v>#N/A</v>
      </c>
      <c r="BU436" s="35" t="e" cm="1">
        <f t="array" ref="BU436">INDEX($DP$24:$EO$31,COLUMN(H431),$AY436)</f>
        <v>#N/A</v>
      </c>
      <c r="BV436" s="59" t="str" cm="1">
        <f t="array" aca="1" ref="BV436:BZ436" ca="1">IFERROR(ROUND(IF(IFERROR(BF436:BJ436/BF436:BJ436,0)=1,(IFERROR(AZ436:BD436*BP436,0)+IFERROR(BF436:BJ436*BQ436,0)+(SUM(BM436:BO436)-MIN(BM436:BO436))*BR436+BK436*BS436+BL436*BT436)*BU436+BK436*(1-BS436)+BL436*(1-BT436)+IF(AW436=1,BO436,0),""),2),"")</f>
        <v/>
      </c>
      <c r="BW436" s="48" t="str">
        <f ca="1"/>
        <v/>
      </c>
      <c r="BX436" s="48" t="str">
        <f ca="1"/>
        <v/>
      </c>
      <c r="BY436" s="48" t="str">
        <f ca="1"/>
        <v/>
      </c>
      <c r="BZ436" s="60" t="str">
        <f ca="1"/>
        <v/>
      </c>
      <c r="CA436" s="6"/>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6"/>
      <c r="DV436" s="6"/>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row>
    <row r="437" spans="1:162" x14ac:dyDescent="0.3">
      <c r="A437" s="5"/>
      <c r="B437" s="17" t="str">
        <f t="shared" si="134"/>
        <v/>
      </c>
      <c r="C437" s="23"/>
      <c r="D437" s="23"/>
      <c r="E437" s="23"/>
      <c r="F437" s="23"/>
      <c r="G437" s="23"/>
      <c r="H437" s="24"/>
      <c r="I437" s="24"/>
      <c r="J437" s="24"/>
      <c r="K437" s="24"/>
      <c r="L437" s="24"/>
      <c r="M437" s="24"/>
      <c r="N437" s="23"/>
      <c r="O437" s="24"/>
      <c r="P437" s="6"/>
      <c r="Q437" s="65">
        <f t="shared" si="135"/>
        <v>1</v>
      </c>
      <c r="R437" s="6" t="e">
        <f t="shared" si="141"/>
        <v>#N/A</v>
      </c>
      <c r="S437" s="6" t="e">
        <f t="shared" si="142"/>
        <v>#N/A</v>
      </c>
      <c r="T437" s="6" t="e">
        <f t="shared" si="143"/>
        <v>#N/A</v>
      </c>
      <c r="U437" s="6" t="e">
        <f t="shared" si="144"/>
        <v>#N/A</v>
      </c>
      <c r="V437" s="8" cm="1">
        <f t="array" ref="V437">IF(M437=0,0,IF(OR($DV$4=3,$DV$4=4),0,IF($DV$4=1,INDEX($DI$7:$DI$15,SUM(IF(M437&lt;$DH$7:$DH$15=TRUE,1,0))+1),VLOOKUP(M437,$DK$7:$DL$107,2,FALSE))))</f>
        <v>0</v>
      </c>
      <c r="W437" s="6" t="e">
        <f t="shared" si="133"/>
        <v>#N/A</v>
      </c>
      <c r="X437" s="65" cm="1">
        <f t="array" aca="1" ref="X437" ca="1">SUM(IF((IF(E437=0,INDIRECT(_xlfn.CONCAT($CQ$1,MATCH(F437,$CP$7:$CP$100,0)+6)):INDIRECT(_xlfn.CONCAT($CQ$1,MATCH(F437,$CP$7:$CP$100,0)+6+SUM(IF((F437=$CP$7:$CP$59)=TRUE,1,0))-1)),INDIRECT(_xlfn.CONCAT($CM$1,MATCH(E437,$CL$7:$CL$100,0)+6)):INDIRECT(_xlfn.CONCAT($CM$1,MATCH(E437,$CL$7:$CL$100,0)+6+SUM(IF((E437=$CL$7:$CL$59)=TRUE,1,0))-1)))*$S$3*$Q437)=0,0,1))</f>
        <v>2</v>
      </c>
      <c r="Y437" s="65" t="e" cm="1">
        <f t="array" aca="1" ref="Y437" ca="1">SUM(IF((TRANSPOSE(MMULT(MMULT(_xlfn.MUNIT(X437),IF(ROUND(MMULT(IF(E437=0,INDIRECT(_xlfn.CONCAT($CQ$1,MATCH(F437,$CP$7:$CP$100,0)+6)):INDIRECT(_xlfn.CONCAT($CQ$1,MATCH(F437,$CP$7:$CP$100,0)+6+SUM(IF((F437=$CP$7:$CP$59)=TRUE,1,0))-1)),INDIRECT(_xlfn.CONCAT($CM$1,MATCH(E437,$CL$7:$CL$100,0)+6)):INDIRECT(_xlfn.CONCAT($CM$1,MATCH(E437,$CL$7:$CL$100,0)+6+SUM(IF((E437=$CL$7:$CL$59)=TRUE,1,0))-1)))*$S$3*$Q437,1/TRANSPOSE(W437-INDIRECT(_xlfn.CONCAT($CI$1,MATCH(D437,$CH$7:$CH$100,0)+6)):INDIRECT(_xlfn.CONCAT($CI$1,MATCH(D437,$CH$7:$CH$100,0)+6+SUM(IF((D437=$CH$7:$CH$59)=TRUE,1,0))-1))*$R$3)),1)=1,1,0)),W437-INDIRECT(_xlfn.CONCAT($CI$1,MATCH(D437,$CH$7:$CH$100,0)+6)):INDIRECT(_xlfn.CONCAT($CI$1,MATCH(D437,$CH$7:$CH$100,0)+6+SUM(IF((D437=$CH$7:$CH$59)=TRUE,1,0))-1))*$R$3)))=0,0,1))</f>
        <v>#N/A</v>
      </c>
      <c r="Z437" s="65"/>
      <c r="AA437" s="65" t="str" cm="1">
        <f t="array" aca="1" ref="AA437" ca="1">IFERROR(ROUND(IF(_xlfn._xlws.SORT(TRANSPOSE(MMULT(MMULT(_xlfn.MUNIT(X437),IF(ROUND(MMULT(IF(E437=0,IF($DW$4=1,INDIRECT(_xlfn.CONCAT($CY$1,MATCH(F437,$CX$7:$CX$100,0)+6)):INDIRECT(_xlfn.CONCAT($CY$1,MATCH(F437,$CX$7:$CX$100,0)+6+SUM(IF((F437=$CX$7:$CX$59)=TRUE,1,0))-1)),INDIRECT(_xlfn.CONCAT($CQ$1,MATCH(F437,$CP$7:$CP$100,0)+6)):INDIRECT(_xlfn.CONCAT($CQ$1,MATCH(F437,$CP$7:$CP$100,0)+6+SUM(IF((F437=$CP$7:$CP$59)=TRUE,1,0))-1))),IF(OR($DW$4=2,$DW$4=3),INDIRECT(_xlfn.CONCAT($CU$1,MATCH(E437,$CT$7:$CT$100,0)+6)):INDIRECT(_xlfn.CONCAT($CU$1,MATCH(E437,$CT$7:$CT$100,0)+6+SUM(IF((E437=$CT$7:$CT$59)=TRUE,1,0))-1)),INDIRECT(_xlfn.CONCAT($CM$1,MATCH(E437,$CL$7:$CL$100,0)+6)):INDIRECT(_xlfn.CONCAT($CM$1,MATCH(E437,$CL$7:$CL$100,0)+6+SUM(IF((E437=$CL$7:$CL$59)=TRUE,1,0))-1))))*$S$3*IF(AND($DV$4=4,F437=0),1.1,1),1/TRANSPOSE(W437-INDIRECT(_xlfn.CONCAT($CI$1,MATCH(D437,$CH$7:$CH$100,0)+6)):INDIRECT(_xlfn.CONCAT($CI$1,MATCH(D437,$CH$7:$CH$100,0)+6+SUM(IF((D437=$CH$7:$CH$59)=TRUE,1,0))-1))*$R$3)),3)=1,1,0)),W437-INDIRECT(_xlfn.CONCAT($CI$1,MATCH(D437,$CH$7:$CH$100,0)+6)):INDIRECT(_xlfn.CONCAT($CI$1,MATCH(D437,$CH$7:$CH$100,0)+6+SUM(IF((D437=$CH$7:$CH$59)=TRUE,1,0))-1))*$R$3))/($S$3*$Q437),1,-1,TRUE)=0,"",_xlfn._xlws.SORT(TRANSPOSE(MMULT(MMULT(_xlfn.MUNIT(X437),IF(ROUND(MMULT(IF(E437=0,IF($DW$4=1,INDIRECT(_xlfn.CONCAT($CY$1,MATCH(F437,$CX$7:$CX$100,0)+6)):INDIRECT(_xlfn.CONCAT($CY$1,MATCH(F437,$CX$7:$CX$100,0)+6+SUM(IF((F437=$CX$7:$CX$59)=TRUE,1,0))-1)),INDIRECT(_xlfn.CONCAT($CQ$1,MATCH(F437,$CP$7:$CP$100,0)+6)):INDIRECT(_xlfn.CONCAT($CQ$1,MATCH(F437,$CP$7:$CP$100,0)+6+SUM(IF((F437=$CP$7:$CP$59)=TRUE,1,0))-1))),IF(OR($DW$4=2,$DW$4=3),INDIRECT(_xlfn.CONCAT($CU$1,MATCH(E437,$CT$7:$CT$100,0)+6)):INDIRECT(_xlfn.CONCAT($CU$1,MATCH(E437,$CT$7:$CT$100,0)+6+SUM(IF((E437=$CT$7:$CT$59)=TRUE,1,0))-1)),INDIRECT(_xlfn.CONCAT($CM$1,MATCH(E437,$CL$7:$CL$100,0)+6)):INDIRECT(_xlfn.CONCAT($CM$1,MATCH(E437,$CL$7:$CL$100,0)+6+SUM(IF((E437=$CL$7:$CL$59)=TRUE,1,0))-1))))*$S$3*IF(AND($DV$4=4,F437=0),1.1,1),1/TRANSPOSE(W437-INDIRECT(_xlfn.CONCAT($CI$1,MATCH(D437,$CH$7:$CH$100,0)+6)):INDIRECT(_xlfn.CONCAT($CI$1,MATCH(D437,$CH$7:$CH$100,0)+6+SUM(IF((D437=$CH$7:$CH$59)=TRUE,1,0))-1))*$R$3)),3)=1,1,0)),W437-INDIRECT(_xlfn.CONCAT($CI$1,MATCH(D437,$CH$7:$CH$100,0)+6)):INDIRECT(_xlfn.CONCAT($CI$1,MATCH(D437,$CH$7:$CH$100,0)+6+SUM(IF((D437=$CH$7:$CH$59)=TRUE,1,0))-1))*$R$3))/($S$3*$Q437),1,-1,TRUE)),1),"")</f>
        <v/>
      </c>
      <c r="AB437" s="65"/>
      <c r="AC437" s="65"/>
      <c r="AD437" s="65"/>
      <c r="AE437" s="65"/>
      <c r="AF437" s="65"/>
      <c r="AG437" s="65"/>
      <c r="AH437" s="65"/>
      <c r="AI437" s="6"/>
      <c r="AJ437" s="28" t="str">
        <f t="shared" ca="1" si="145"/>
        <v/>
      </c>
      <c r="AK437" s="29" t="str">
        <f t="shared" si="146"/>
        <v/>
      </c>
      <c r="AL437" s="29" t="str">
        <f t="shared" si="147"/>
        <v/>
      </c>
      <c r="AM437" s="29" t="str">
        <f t="shared" si="148"/>
        <v/>
      </c>
      <c r="AN437" s="112" t="str">
        <f t="shared" si="149"/>
        <v/>
      </c>
      <c r="AO437" s="28" t="str">
        <f t="shared" ca="1" si="136"/>
        <v/>
      </c>
      <c r="AP437" s="29" t="str">
        <f t="shared" si="137"/>
        <v/>
      </c>
      <c r="AQ437" s="29" t="str">
        <f t="shared" si="138"/>
        <v/>
      </c>
      <c r="AR437" s="29" t="str">
        <f t="shared" si="139"/>
        <v/>
      </c>
      <c r="AS437" s="30" t="str">
        <f t="shared" si="140"/>
        <v/>
      </c>
      <c r="AT437" s="6"/>
      <c r="AU437" s="20"/>
      <c r="AV437" s="20"/>
      <c r="AW437" s="44">
        <f t="shared" si="150"/>
        <v>12</v>
      </c>
      <c r="AX437" s="35" t="e">
        <f t="shared" si="151"/>
        <v>#N/A</v>
      </c>
      <c r="AY437" s="35" t="e" cm="1">
        <f t="array" ref="AY437">_xlfn.XMATCH(1,IF(IF((AU437=$DP$24:$EO$24)=TRUE,1,0)+IF((AV437=$DP$25:$EO$25)=TRUE,1,0)=2,1,0))</f>
        <v>#N/A</v>
      </c>
      <c r="AZ437" s="35" t="str" cm="1">
        <f t="array" aca="1" ref="AZ437:BD437" ca="1">AJ437:AN437</f>
        <v/>
      </c>
      <c r="BA437" s="35" t="str">
        <f ca="1"/>
        <v/>
      </c>
      <c r="BB437" s="35" t="str">
        <f ca="1"/>
        <v/>
      </c>
      <c r="BC437" s="35" t="str">
        <f ca="1"/>
        <v/>
      </c>
      <c r="BD437" s="35" t="str">
        <f ca="1"/>
        <v/>
      </c>
      <c r="BE437" s="35">
        <f t="shared" si="152"/>
        <v>0</v>
      </c>
      <c r="BF437" s="35" t="e" cm="1">
        <f t="array" ref="BF437">IF(AND(BE437=1,AX437&lt;&gt;1),VLOOKUP(E437,변환표준점수!$H$8:$O$60,_xlfn.XMATCH('표점 계산기'!$AU437,변환표준점수!$I$6:$O$6)+1,FALSE),IF(AND($E437=0,$DW$4=1),INDEX($CQ$7:$CQ$73,SUM(IF(AO437=$CY$7:$CY$59,ROW($A$1:$A$50),0))),IF(AND($E437&lt;&gt;0,$DW$4&lt;&gt;1),INDEX($CM$7:$CM$73,SUM(IF(AO437=$CU$7:$CU$59,ROW($A$1:$A$50),0))),AO437:AS437)))</f>
        <v>#N/A</v>
      </c>
      <c r="BG437" s="35"/>
      <c r="BH437" s="35"/>
      <c r="BI437" s="35"/>
      <c r="BJ437" s="35"/>
      <c r="BK437" s="35" t="e">
        <f>VLOOKUP(G437,변환표준점수!$X$8:$AM$16,_xlfn.XMATCH(AU437,변환표준점수!$Y$5:$AM$5)+IF(OR(AW437=6,AW437=7,AW437=10,AW437=11),IF(AX437=1,0,1),0)+1,FALSE)</f>
        <v>#N/A</v>
      </c>
      <c r="BL437" s="35" t="e">
        <f>VLOOKUP(H437,변환표준점수!$AO$8:$BE$16,_xlfn.XMATCH(AU437,변환표준점수!$AP$5:$BE$5)+IF(OR(AW437=3,AW437=6,AW437=8,AW437=9,AW437=10),IF(AX437=1,0,1),0)+1,FALSE)</f>
        <v>#N/A</v>
      </c>
      <c r="BM437" s="35" t="e">
        <f>IF(I437=0,VLOOKUP(K437,변환표준점수!$BU$8:$CF$62,'표점 계산기'!$AW437+1,FALSE),VLOOKUP(I437,변환표준점수!$BH$8:$BS$62,'표점 계산기'!$AW437+1,FALSE))</f>
        <v>#N/A</v>
      </c>
      <c r="BN437" s="35" t="e">
        <f>IF(J437=0,VLOOKUP(L437,변환표준점수!$BU$8:$CF$62,'표점 계산기'!$AW437+1,FALSE),VLOOKUP(J437,변환표준점수!$BH$8:$BS$62,'표점 계산기'!$AW437+1,FALSE))</f>
        <v>#N/A</v>
      </c>
      <c r="BO437" s="35" cm="1">
        <f t="array" ref="BO437">IF(M437=0,0,IF(OR(AW437=3,AW437=4),0,IF(AW437=1,INDEX($DI$7:$DI$15,SUM(IF(M437&lt;$DH$7:$DH$15=TRUE,1,0))+1),VLOOKUP(M437,변환표준점수!$BH$8:$BS$62,'표점 계산기'!AW437+1,FALSE))))</f>
        <v>0</v>
      </c>
      <c r="BP437" s="35" t="e" cm="1">
        <f t="array" ref="BP437">INDEX($DP$24:$EO$31,COLUMN(C432),$AY437)</f>
        <v>#N/A</v>
      </c>
      <c r="BQ437" s="35" t="e" cm="1">
        <f t="array" ref="BQ437">INDEX($DP$24:$EO$31,COLUMN(D432),$AY437)</f>
        <v>#N/A</v>
      </c>
      <c r="BR437" s="35" t="e" cm="1">
        <f t="array" ref="BR437">INDEX($DP$24:$EO$31,COLUMN(E432),$AY437)</f>
        <v>#N/A</v>
      </c>
      <c r="BS437" s="35" t="e" cm="1">
        <f t="array" ref="BS437">INDEX($DP$24:$EO$31,COLUMN(F432),$AY437)</f>
        <v>#N/A</v>
      </c>
      <c r="BT437" s="35" t="e" cm="1">
        <f t="array" ref="BT437">INDEX($DP$24:$EO$31,COLUMN(G432),$AY437)</f>
        <v>#N/A</v>
      </c>
      <c r="BU437" s="35" t="e" cm="1">
        <f t="array" ref="BU437">INDEX($DP$24:$EO$31,COLUMN(H432),$AY437)</f>
        <v>#N/A</v>
      </c>
      <c r="BV437" s="59" t="str" cm="1">
        <f t="array" aca="1" ref="BV437:BZ437" ca="1">IFERROR(ROUND(IF(IFERROR(BF437:BJ437/BF437:BJ437,0)=1,(IFERROR(AZ437:BD437*BP437,0)+IFERROR(BF437:BJ437*BQ437,0)+(SUM(BM437:BO437)-MIN(BM437:BO437))*BR437+BK437*BS437+BL437*BT437)*BU437+BK437*(1-BS437)+BL437*(1-BT437)+IF(AW437=1,BO437,0),""),2),"")</f>
        <v/>
      </c>
      <c r="BW437" s="48" t="str">
        <f ca="1"/>
        <v/>
      </c>
      <c r="BX437" s="48" t="str">
        <f ca="1"/>
        <v/>
      </c>
      <c r="BY437" s="48" t="str">
        <f ca="1"/>
        <v/>
      </c>
      <c r="BZ437" s="60" t="str">
        <f ca="1"/>
        <v/>
      </c>
      <c r="CA437" s="6"/>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6"/>
      <c r="DV437" s="6"/>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row>
    <row r="438" spans="1:162" x14ac:dyDescent="0.3">
      <c r="A438" s="5"/>
      <c r="B438" s="17" t="str">
        <f t="shared" si="134"/>
        <v/>
      </c>
      <c r="C438" s="23"/>
      <c r="D438" s="23"/>
      <c r="E438" s="23"/>
      <c r="F438" s="23"/>
      <c r="G438" s="23"/>
      <c r="H438" s="24"/>
      <c r="I438" s="24"/>
      <c r="J438" s="24"/>
      <c r="K438" s="24"/>
      <c r="L438" s="24"/>
      <c r="M438" s="24"/>
      <c r="N438" s="23"/>
      <c r="O438" s="24"/>
      <c r="P438" s="6"/>
      <c r="Q438" s="65">
        <f t="shared" si="135"/>
        <v>1</v>
      </c>
      <c r="R438" s="6" t="e">
        <f t="shared" si="141"/>
        <v>#N/A</v>
      </c>
      <c r="S438" s="6" t="e">
        <f t="shared" si="142"/>
        <v>#N/A</v>
      </c>
      <c r="T438" s="6" t="e">
        <f t="shared" si="143"/>
        <v>#N/A</v>
      </c>
      <c r="U438" s="6" t="e">
        <f t="shared" si="144"/>
        <v>#N/A</v>
      </c>
      <c r="V438" s="8" cm="1">
        <f t="array" ref="V438">IF(M438=0,0,IF(OR($DV$4=3,$DV$4=4),0,IF($DV$4=1,INDEX($DI$7:$DI$15,SUM(IF(M438&lt;$DH$7:$DH$15=TRUE,1,0))+1),VLOOKUP(M438,$DK$7:$DL$107,2,FALSE))))</f>
        <v>0</v>
      </c>
      <c r="W438" s="6" t="e">
        <f t="shared" si="133"/>
        <v>#N/A</v>
      </c>
      <c r="X438" s="65" cm="1">
        <f t="array" aca="1" ref="X438" ca="1">SUM(IF((IF(E438=0,INDIRECT(_xlfn.CONCAT($CQ$1,MATCH(F438,$CP$7:$CP$100,0)+6)):INDIRECT(_xlfn.CONCAT($CQ$1,MATCH(F438,$CP$7:$CP$100,0)+6+SUM(IF((F438=$CP$7:$CP$59)=TRUE,1,0))-1)),INDIRECT(_xlfn.CONCAT($CM$1,MATCH(E438,$CL$7:$CL$100,0)+6)):INDIRECT(_xlfn.CONCAT($CM$1,MATCH(E438,$CL$7:$CL$100,0)+6+SUM(IF((E438=$CL$7:$CL$59)=TRUE,1,0))-1)))*$S$3*$Q438)=0,0,1))</f>
        <v>2</v>
      </c>
      <c r="Y438" s="65" t="e" cm="1">
        <f t="array" aca="1" ref="Y438" ca="1">SUM(IF((TRANSPOSE(MMULT(MMULT(_xlfn.MUNIT(X438),IF(ROUND(MMULT(IF(E438=0,INDIRECT(_xlfn.CONCAT($CQ$1,MATCH(F438,$CP$7:$CP$100,0)+6)):INDIRECT(_xlfn.CONCAT($CQ$1,MATCH(F438,$CP$7:$CP$100,0)+6+SUM(IF((F438=$CP$7:$CP$59)=TRUE,1,0))-1)),INDIRECT(_xlfn.CONCAT($CM$1,MATCH(E438,$CL$7:$CL$100,0)+6)):INDIRECT(_xlfn.CONCAT($CM$1,MATCH(E438,$CL$7:$CL$100,0)+6+SUM(IF((E438=$CL$7:$CL$59)=TRUE,1,0))-1)))*$S$3*$Q438,1/TRANSPOSE(W438-INDIRECT(_xlfn.CONCAT($CI$1,MATCH(D438,$CH$7:$CH$100,0)+6)):INDIRECT(_xlfn.CONCAT($CI$1,MATCH(D438,$CH$7:$CH$100,0)+6+SUM(IF((D438=$CH$7:$CH$59)=TRUE,1,0))-1))*$R$3)),1)=1,1,0)),W438-INDIRECT(_xlfn.CONCAT($CI$1,MATCH(D438,$CH$7:$CH$100,0)+6)):INDIRECT(_xlfn.CONCAT($CI$1,MATCH(D438,$CH$7:$CH$100,0)+6+SUM(IF((D438=$CH$7:$CH$59)=TRUE,1,0))-1))*$R$3)))=0,0,1))</f>
        <v>#N/A</v>
      </c>
      <c r="Z438" s="65"/>
      <c r="AA438" s="65" t="str" cm="1">
        <f t="array" aca="1" ref="AA438" ca="1">IFERROR(ROUND(IF(_xlfn._xlws.SORT(TRANSPOSE(MMULT(MMULT(_xlfn.MUNIT(X438),IF(ROUND(MMULT(IF(E438=0,IF($DW$4=1,INDIRECT(_xlfn.CONCAT($CY$1,MATCH(F438,$CX$7:$CX$100,0)+6)):INDIRECT(_xlfn.CONCAT($CY$1,MATCH(F438,$CX$7:$CX$100,0)+6+SUM(IF((F438=$CX$7:$CX$59)=TRUE,1,0))-1)),INDIRECT(_xlfn.CONCAT($CQ$1,MATCH(F438,$CP$7:$CP$100,0)+6)):INDIRECT(_xlfn.CONCAT($CQ$1,MATCH(F438,$CP$7:$CP$100,0)+6+SUM(IF((F438=$CP$7:$CP$59)=TRUE,1,0))-1))),IF(OR($DW$4=2,$DW$4=3),INDIRECT(_xlfn.CONCAT($CU$1,MATCH(E438,$CT$7:$CT$100,0)+6)):INDIRECT(_xlfn.CONCAT($CU$1,MATCH(E438,$CT$7:$CT$100,0)+6+SUM(IF((E438=$CT$7:$CT$59)=TRUE,1,0))-1)),INDIRECT(_xlfn.CONCAT($CM$1,MATCH(E438,$CL$7:$CL$100,0)+6)):INDIRECT(_xlfn.CONCAT($CM$1,MATCH(E438,$CL$7:$CL$100,0)+6+SUM(IF((E438=$CL$7:$CL$59)=TRUE,1,0))-1))))*$S$3*IF(AND($DV$4=4,F438=0),1.1,1),1/TRANSPOSE(W438-INDIRECT(_xlfn.CONCAT($CI$1,MATCH(D438,$CH$7:$CH$100,0)+6)):INDIRECT(_xlfn.CONCAT($CI$1,MATCH(D438,$CH$7:$CH$100,0)+6+SUM(IF((D438=$CH$7:$CH$59)=TRUE,1,0))-1))*$R$3)),3)=1,1,0)),W438-INDIRECT(_xlfn.CONCAT($CI$1,MATCH(D438,$CH$7:$CH$100,0)+6)):INDIRECT(_xlfn.CONCAT($CI$1,MATCH(D438,$CH$7:$CH$100,0)+6+SUM(IF((D438=$CH$7:$CH$59)=TRUE,1,0))-1))*$R$3))/($S$3*$Q438),1,-1,TRUE)=0,"",_xlfn._xlws.SORT(TRANSPOSE(MMULT(MMULT(_xlfn.MUNIT(X438),IF(ROUND(MMULT(IF(E438=0,IF($DW$4=1,INDIRECT(_xlfn.CONCAT($CY$1,MATCH(F438,$CX$7:$CX$100,0)+6)):INDIRECT(_xlfn.CONCAT($CY$1,MATCH(F438,$CX$7:$CX$100,0)+6+SUM(IF((F438=$CX$7:$CX$59)=TRUE,1,0))-1)),INDIRECT(_xlfn.CONCAT($CQ$1,MATCH(F438,$CP$7:$CP$100,0)+6)):INDIRECT(_xlfn.CONCAT($CQ$1,MATCH(F438,$CP$7:$CP$100,0)+6+SUM(IF((F438=$CP$7:$CP$59)=TRUE,1,0))-1))),IF(OR($DW$4=2,$DW$4=3),INDIRECT(_xlfn.CONCAT($CU$1,MATCH(E438,$CT$7:$CT$100,0)+6)):INDIRECT(_xlfn.CONCAT($CU$1,MATCH(E438,$CT$7:$CT$100,0)+6+SUM(IF((E438=$CT$7:$CT$59)=TRUE,1,0))-1)),INDIRECT(_xlfn.CONCAT($CM$1,MATCH(E438,$CL$7:$CL$100,0)+6)):INDIRECT(_xlfn.CONCAT($CM$1,MATCH(E438,$CL$7:$CL$100,0)+6+SUM(IF((E438=$CL$7:$CL$59)=TRUE,1,0))-1))))*$S$3*IF(AND($DV$4=4,F438=0),1.1,1),1/TRANSPOSE(W438-INDIRECT(_xlfn.CONCAT($CI$1,MATCH(D438,$CH$7:$CH$100,0)+6)):INDIRECT(_xlfn.CONCAT($CI$1,MATCH(D438,$CH$7:$CH$100,0)+6+SUM(IF((D438=$CH$7:$CH$59)=TRUE,1,0))-1))*$R$3)),3)=1,1,0)),W438-INDIRECT(_xlfn.CONCAT($CI$1,MATCH(D438,$CH$7:$CH$100,0)+6)):INDIRECT(_xlfn.CONCAT($CI$1,MATCH(D438,$CH$7:$CH$100,0)+6+SUM(IF((D438=$CH$7:$CH$59)=TRUE,1,0))-1))*$R$3))/($S$3*$Q438),1,-1,TRUE)),1),"")</f>
        <v/>
      </c>
      <c r="AB438" s="65"/>
      <c r="AC438" s="65"/>
      <c r="AD438" s="65"/>
      <c r="AE438" s="65"/>
      <c r="AF438" s="65"/>
      <c r="AG438" s="65"/>
      <c r="AH438" s="65"/>
      <c r="AI438" s="6"/>
      <c r="AJ438" s="28" t="str">
        <f t="shared" ca="1" si="145"/>
        <v/>
      </c>
      <c r="AK438" s="29" t="str">
        <f t="shared" si="146"/>
        <v/>
      </c>
      <c r="AL438" s="29" t="str">
        <f t="shared" si="147"/>
        <v/>
      </c>
      <c r="AM438" s="29" t="str">
        <f t="shared" si="148"/>
        <v/>
      </c>
      <c r="AN438" s="112" t="str">
        <f t="shared" si="149"/>
        <v/>
      </c>
      <c r="AO438" s="28" t="str">
        <f t="shared" ca="1" si="136"/>
        <v/>
      </c>
      <c r="AP438" s="29" t="str">
        <f t="shared" si="137"/>
        <v/>
      </c>
      <c r="AQ438" s="29" t="str">
        <f t="shared" si="138"/>
        <v/>
      </c>
      <c r="AR438" s="29" t="str">
        <f t="shared" si="139"/>
        <v/>
      </c>
      <c r="AS438" s="30" t="str">
        <f t="shared" si="140"/>
        <v/>
      </c>
      <c r="AT438" s="6"/>
      <c r="AU438" s="20"/>
      <c r="AV438" s="20"/>
      <c r="AW438" s="44">
        <f t="shared" si="150"/>
        <v>12</v>
      </c>
      <c r="AX438" s="35" t="e">
        <f t="shared" si="151"/>
        <v>#N/A</v>
      </c>
      <c r="AY438" s="35" t="e" cm="1">
        <f t="array" ref="AY438">_xlfn.XMATCH(1,IF(IF((AU438=$DP$24:$EO$24)=TRUE,1,0)+IF((AV438=$DP$25:$EO$25)=TRUE,1,0)=2,1,0))</f>
        <v>#N/A</v>
      </c>
      <c r="AZ438" s="35" t="str" cm="1">
        <f t="array" aca="1" ref="AZ438:BD438" ca="1">AJ438:AN438</f>
        <v/>
      </c>
      <c r="BA438" s="35" t="str">
        <f ca="1"/>
        <v/>
      </c>
      <c r="BB438" s="35" t="str">
        <f ca="1"/>
        <v/>
      </c>
      <c r="BC438" s="35" t="str">
        <f ca="1"/>
        <v/>
      </c>
      <c r="BD438" s="35" t="str">
        <f ca="1"/>
        <v/>
      </c>
      <c r="BE438" s="35">
        <f t="shared" si="152"/>
        <v>0</v>
      </c>
      <c r="BF438" s="35" t="e" cm="1">
        <f t="array" ref="BF438">IF(AND(BE438=1,AX438&lt;&gt;1),VLOOKUP(E438,변환표준점수!$H$8:$O$60,_xlfn.XMATCH('표점 계산기'!$AU438,변환표준점수!$I$6:$O$6)+1,FALSE),IF(AND($E438=0,$DW$4=1),INDEX($CQ$7:$CQ$73,SUM(IF(AO438=$CY$7:$CY$59,ROW($A$1:$A$50),0))),IF(AND($E438&lt;&gt;0,$DW$4&lt;&gt;1),INDEX($CM$7:$CM$73,SUM(IF(AO438=$CU$7:$CU$59,ROW($A$1:$A$50),0))),AO438:AS438)))</f>
        <v>#N/A</v>
      </c>
      <c r="BG438" s="35"/>
      <c r="BH438" s="35"/>
      <c r="BI438" s="35"/>
      <c r="BJ438" s="35"/>
      <c r="BK438" s="35" t="e">
        <f>VLOOKUP(G438,변환표준점수!$X$8:$AM$16,_xlfn.XMATCH(AU438,변환표준점수!$Y$5:$AM$5)+IF(OR(AW438=6,AW438=7,AW438=10,AW438=11),IF(AX438=1,0,1),0)+1,FALSE)</f>
        <v>#N/A</v>
      </c>
      <c r="BL438" s="35" t="e">
        <f>VLOOKUP(H438,변환표준점수!$AO$8:$BE$16,_xlfn.XMATCH(AU438,변환표준점수!$AP$5:$BE$5)+IF(OR(AW438=3,AW438=6,AW438=8,AW438=9,AW438=10),IF(AX438=1,0,1),0)+1,FALSE)</f>
        <v>#N/A</v>
      </c>
      <c r="BM438" s="35" t="e">
        <f>IF(I438=0,VLOOKUP(K438,변환표준점수!$BU$8:$CF$62,'표점 계산기'!$AW438+1,FALSE),VLOOKUP(I438,변환표준점수!$BH$8:$BS$62,'표점 계산기'!$AW438+1,FALSE))</f>
        <v>#N/A</v>
      </c>
      <c r="BN438" s="35" t="e">
        <f>IF(J438=0,VLOOKUP(L438,변환표준점수!$BU$8:$CF$62,'표점 계산기'!$AW438+1,FALSE),VLOOKUP(J438,변환표준점수!$BH$8:$BS$62,'표점 계산기'!$AW438+1,FALSE))</f>
        <v>#N/A</v>
      </c>
      <c r="BO438" s="35" cm="1">
        <f t="array" ref="BO438">IF(M438=0,0,IF(OR(AW438=3,AW438=4),0,IF(AW438=1,INDEX($DI$7:$DI$15,SUM(IF(M438&lt;$DH$7:$DH$15=TRUE,1,0))+1),VLOOKUP(M438,변환표준점수!$BH$8:$BS$62,'표점 계산기'!AW438+1,FALSE))))</f>
        <v>0</v>
      </c>
      <c r="BP438" s="35" t="e" cm="1">
        <f t="array" ref="BP438">INDEX($DP$24:$EO$31,COLUMN(C433),$AY438)</f>
        <v>#N/A</v>
      </c>
      <c r="BQ438" s="35" t="e" cm="1">
        <f t="array" ref="BQ438">INDEX($DP$24:$EO$31,COLUMN(D433),$AY438)</f>
        <v>#N/A</v>
      </c>
      <c r="BR438" s="35" t="e" cm="1">
        <f t="array" ref="BR438">INDEX($DP$24:$EO$31,COLUMN(E433),$AY438)</f>
        <v>#N/A</v>
      </c>
      <c r="BS438" s="35" t="e" cm="1">
        <f t="array" ref="BS438">INDEX($DP$24:$EO$31,COLUMN(F433),$AY438)</f>
        <v>#N/A</v>
      </c>
      <c r="BT438" s="35" t="e" cm="1">
        <f t="array" ref="BT438">INDEX($DP$24:$EO$31,COLUMN(G433),$AY438)</f>
        <v>#N/A</v>
      </c>
      <c r="BU438" s="35" t="e" cm="1">
        <f t="array" ref="BU438">INDEX($DP$24:$EO$31,COLUMN(H433),$AY438)</f>
        <v>#N/A</v>
      </c>
      <c r="BV438" s="59" t="str" cm="1">
        <f t="array" aca="1" ref="BV438:BZ438" ca="1">IFERROR(ROUND(IF(IFERROR(BF438:BJ438/BF438:BJ438,0)=1,(IFERROR(AZ438:BD438*BP438,0)+IFERROR(BF438:BJ438*BQ438,0)+(SUM(BM438:BO438)-MIN(BM438:BO438))*BR438+BK438*BS438+BL438*BT438)*BU438+BK438*(1-BS438)+BL438*(1-BT438)+IF(AW438=1,BO438,0),""),2),"")</f>
        <v/>
      </c>
      <c r="BW438" s="48" t="str">
        <f ca="1"/>
        <v/>
      </c>
      <c r="BX438" s="48" t="str">
        <f ca="1"/>
        <v/>
      </c>
      <c r="BY438" s="48" t="str">
        <f ca="1"/>
        <v/>
      </c>
      <c r="BZ438" s="60" t="str">
        <f ca="1"/>
        <v/>
      </c>
      <c r="CA438" s="6"/>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6"/>
      <c r="DV438" s="6"/>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row>
    <row r="439" spans="1:162" x14ac:dyDescent="0.3">
      <c r="A439" s="5"/>
      <c r="B439" s="17" t="str">
        <f t="shared" si="134"/>
        <v/>
      </c>
      <c r="C439" s="23"/>
      <c r="D439" s="23"/>
      <c r="E439" s="23"/>
      <c r="F439" s="23"/>
      <c r="G439" s="23"/>
      <c r="H439" s="24"/>
      <c r="I439" s="24"/>
      <c r="J439" s="24"/>
      <c r="K439" s="24"/>
      <c r="L439" s="24"/>
      <c r="M439" s="24"/>
      <c r="N439" s="23"/>
      <c r="O439" s="24"/>
      <c r="P439" s="6"/>
      <c r="Q439" s="65">
        <f t="shared" si="135"/>
        <v>1</v>
      </c>
      <c r="R439" s="6" t="e">
        <f t="shared" si="141"/>
        <v>#N/A</v>
      </c>
      <c r="S439" s="6" t="e">
        <f t="shared" si="142"/>
        <v>#N/A</v>
      </c>
      <c r="T439" s="6" t="e">
        <f t="shared" si="143"/>
        <v>#N/A</v>
      </c>
      <c r="U439" s="6" t="e">
        <f t="shared" si="144"/>
        <v>#N/A</v>
      </c>
      <c r="V439" s="8" cm="1">
        <f t="array" ref="V439">IF(M439=0,0,IF(OR($DV$4=3,$DV$4=4),0,IF($DV$4=1,INDEX($DI$7:$DI$15,SUM(IF(M439&lt;$DH$7:$DH$15=TRUE,1,0))+1),VLOOKUP(M439,$DK$7:$DL$107,2,FALSE))))</f>
        <v>0</v>
      </c>
      <c r="W439" s="6" t="e">
        <f t="shared" si="133"/>
        <v>#N/A</v>
      </c>
      <c r="X439" s="65" cm="1">
        <f t="array" aca="1" ref="X439" ca="1">SUM(IF((IF(E439=0,INDIRECT(_xlfn.CONCAT($CQ$1,MATCH(F439,$CP$7:$CP$100,0)+6)):INDIRECT(_xlfn.CONCAT($CQ$1,MATCH(F439,$CP$7:$CP$100,0)+6+SUM(IF((F439=$CP$7:$CP$59)=TRUE,1,0))-1)),INDIRECT(_xlfn.CONCAT($CM$1,MATCH(E439,$CL$7:$CL$100,0)+6)):INDIRECT(_xlfn.CONCAT($CM$1,MATCH(E439,$CL$7:$CL$100,0)+6+SUM(IF((E439=$CL$7:$CL$59)=TRUE,1,0))-1)))*$S$3*$Q439)=0,0,1))</f>
        <v>2</v>
      </c>
      <c r="Y439" s="65" t="e" cm="1">
        <f t="array" aca="1" ref="Y439" ca="1">SUM(IF((TRANSPOSE(MMULT(MMULT(_xlfn.MUNIT(X439),IF(ROUND(MMULT(IF(E439=0,INDIRECT(_xlfn.CONCAT($CQ$1,MATCH(F439,$CP$7:$CP$100,0)+6)):INDIRECT(_xlfn.CONCAT($CQ$1,MATCH(F439,$CP$7:$CP$100,0)+6+SUM(IF((F439=$CP$7:$CP$59)=TRUE,1,0))-1)),INDIRECT(_xlfn.CONCAT($CM$1,MATCH(E439,$CL$7:$CL$100,0)+6)):INDIRECT(_xlfn.CONCAT($CM$1,MATCH(E439,$CL$7:$CL$100,0)+6+SUM(IF((E439=$CL$7:$CL$59)=TRUE,1,0))-1)))*$S$3*$Q439,1/TRANSPOSE(W439-INDIRECT(_xlfn.CONCAT($CI$1,MATCH(D439,$CH$7:$CH$100,0)+6)):INDIRECT(_xlfn.CONCAT($CI$1,MATCH(D439,$CH$7:$CH$100,0)+6+SUM(IF((D439=$CH$7:$CH$59)=TRUE,1,0))-1))*$R$3)),1)=1,1,0)),W439-INDIRECT(_xlfn.CONCAT($CI$1,MATCH(D439,$CH$7:$CH$100,0)+6)):INDIRECT(_xlfn.CONCAT($CI$1,MATCH(D439,$CH$7:$CH$100,0)+6+SUM(IF((D439=$CH$7:$CH$59)=TRUE,1,0))-1))*$R$3)))=0,0,1))</f>
        <v>#N/A</v>
      </c>
      <c r="Z439" s="65"/>
      <c r="AA439" s="65" t="str" cm="1">
        <f t="array" aca="1" ref="AA439" ca="1">IFERROR(ROUND(IF(_xlfn._xlws.SORT(TRANSPOSE(MMULT(MMULT(_xlfn.MUNIT(X439),IF(ROUND(MMULT(IF(E439=0,IF($DW$4=1,INDIRECT(_xlfn.CONCAT($CY$1,MATCH(F439,$CX$7:$CX$100,0)+6)):INDIRECT(_xlfn.CONCAT($CY$1,MATCH(F439,$CX$7:$CX$100,0)+6+SUM(IF((F439=$CX$7:$CX$59)=TRUE,1,0))-1)),INDIRECT(_xlfn.CONCAT($CQ$1,MATCH(F439,$CP$7:$CP$100,0)+6)):INDIRECT(_xlfn.CONCAT($CQ$1,MATCH(F439,$CP$7:$CP$100,0)+6+SUM(IF((F439=$CP$7:$CP$59)=TRUE,1,0))-1))),IF(OR($DW$4=2,$DW$4=3),INDIRECT(_xlfn.CONCAT($CU$1,MATCH(E439,$CT$7:$CT$100,0)+6)):INDIRECT(_xlfn.CONCAT($CU$1,MATCH(E439,$CT$7:$CT$100,0)+6+SUM(IF((E439=$CT$7:$CT$59)=TRUE,1,0))-1)),INDIRECT(_xlfn.CONCAT($CM$1,MATCH(E439,$CL$7:$CL$100,0)+6)):INDIRECT(_xlfn.CONCAT($CM$1,MATCH(E439,$CL$7:$CL$100,0)+6+SUM(IF((E439=$CL$7:$CL$59)=TRUE,1,0))-1))))*$S$3*IF(AND($DV$4=4,F439=0),1.1,1),1/TRANSPOSE(W439-INDIRECT(_xlfn.CONCAT($CI$1,MATCH(D439,$CH$7:$CH$100,0)+6)):INDIRECT(_xlfn.CONCAT($CI$1,MATCH(D439,$CH$7:$CH$100,0)+6+SUM(IF((D439=$CH$7:$CH$59)=TRUE,1,0))-1))*$R$3)),3)=1,1,0)),W439-INDIRECT(_xlfn.CONCAT($CI$1,MATCH(D439,$CH$7:$CH$100,0)+6)):INDIRECT(_xlfn.CONCAT($CI$1,MATCH(D439,$CH$7:$CH$100,0)+6+SUM(IF((D439=$CH$7:$CH$59)=TRUE,1,0))-1))*$R$3))/($S$3*$Q439),1,-1,TRUE)=0,"",_xlfn._xlws.SORT(TRANSPOSE(MMULT(MMULT(_xlfn.MUNIT(X439),IF(ROUND(MMULT(IF(E439=0,IF($DW$4=1,INDIRECT(_xlfn.CONCAT($CY$1,MATCH(F439,$CX$7:$CX$100,0)+6)):INDIRECT(_xlfn.CONCAT($CY$1,MATCH(F439,$CX$7:$CX$100,0)+6+SUM(IF((F439=$CX$7:$CX$59)=TRUE,1,0))-1)),INDIRECT(_xlfn.CONCAT($CQ$1,MATCH(F439,$CP$7:$CP$100,0)+6)):INDIRECT(_xlfn.CONCAT($CQ$1,MATCH(F439,$CP$7:$CP$100,0)+6+SUM(IF((F439=$CP$7:$CP$59)=TRUE,1,0))-1))),IF(OR($DW$4=2,$DW$4=3),INDIRECT(_xlfn.CONCAT($CU$1,MATCH(E439,$CT$7:$CT$100,0)+6)):INDIRECT(_xlfn.CONCAT($CU$1,MATCH(E439,$CT$7:$CT$100,0)+6+SUM(IF((E439=$CT$7:$CT$59)=TRUE,1,0))-1)),INDIRECT(_xlfn.CONCAT($CM$1,MATCH(E439,$CL$7:$CL$100,0)+6)):INDIRECT(_xlfn.CONCAT($CM$1,MATCH(E439,$CL$7:$CL$100,0)+6+SUM(IF((E439=$CL$7:$CL$59)=TRUE,1,0))-1))))*$S$3*IF(AND($DV$4=4,F439=0),1.1,1),1/TRANSPOSE(W439-INDIRECT(_xlfn.CONCAT($CI$1,MATCH(D439,$CH$7:$CH$100,0)+6)):INDIRECT(_xlfn.CONCAT($CI$1,MATCH(D439,$CH$7:$CH$100,0)+6+SUM(IF((D439=$CH$7:$CH$59)=TRUE,1,0))-1))*$R$3)),3)=1,1,0)),W439-INDIRECT(_xlfn.CONCAT($CI$1,MATCH(D439,$CH$7:$CH$100,0)+6)):INDIRECT(_xlfn.CONCAT($CI$1,MATCH(D439,$CH$7:$CH$100,0)+6+SUM(IF((D439=$CH$7:$CH$59)=TRUE,1,0))-1))*$R$3))/($S$3*$Q439),1,-1,TRUE)),1),"")</f>
        <v/>
      </c>
      <c r="AB439" s="65"/>
      <c r="AC439" s="65"/>
      <c r="AD439" s="65"/>
      <c r="AE439" s="65"/>
      <c r="AF439" s="65"/>
      <c r="AG439" s="65"/>
      <c r="AH439" s="65"/>
      <c r="AI439" s="6"/>
      <c r="AJ439" s="28" t="str">
        <f t="shared" ca="1" si="145"/>
        <v/>
      </c>
      <c r="AK439" s="29" t="str">
        <f t="shared" si="146"/>
        <v/>
      </c>
      <c r="AL439" s="29" t="str">
        <f t="shared" si="147"/>
        <v/>
      </c>
      <c r="AM439" s="29" t="str">
        <f t="shared" si="148"/>
        <v/>
      </c>
      <c r="AN439" s="112" t="str">
        <f t="shared" si="149"/>
        <v/>
      </c>
      <c r="AO439" s="28" t="str">
        <f t="shared" ca="1" si="136"/>
        <v/>
      </c>
      <c r="AP439" s="29" t="str">
        <f t="shared" si="137"/>
        <v/>
      </c>
      <c r="AQ439" s="29" t="str">
        <f t="shared" si="138"/>
        <v/>
      </c>
      <c r="AR439" s="29" t="str">
        <f t="shared" si="139"/>
        <v/>
      </c>
      <c r="AS439" s="30" t="str">
        <f t="shared" si="140"/>
        <v/>
      </c>
      <c r="AT439" s="6"/>
      <c r="AU439" s="20"/>
      <c r="AV439" s="20"/>
      <c r="AW439" s="44">
        <f t="shared" si="150"/>
        <v>12</v>
      </c>
      <c r="AX439" s="35" t="e">
        <f t="shared" si="151"/>
        <v>#N/A</v>
      </c>
      <c r="AY439" s="35" t="e" cm="1">
        <f t="array" ref="AY439">_xlfn.XMATCH(1,IF(IF((AU439=$DP$24:$EO$24)=TRUE,1,0)+IF((AV439=$DP$25:$EO$25)=TRUE,1,0)=2,1,0))</f>
        <v>#N/A</v>
      </c>
      <c r="AZ439" s="35" t="str" cm="1">
        <f t="array" aca="1" ref="AZ439:BD439" ca="1">AJ439:AN439</f>
        <v/>
      </c>
      <c r="BA439" s="35" t="str">
        <f ca="1"/>
        <v/>
      </c>
      <c r="BB439" s="35" t="str">
        <f ca="1"/>
        <v/>
      </c>
      <c r="BC439" s="35" t="str">
        <f ca="1"/>
        <v/>
      </c>
      <c r="BD439" s="35" t="str">
        <f ca="1"/>
        <v/>
      </c>
      <c r="BE439" s="35">
        <f t="shared" si="152"/>
        <v>0</v>
      </c>
      <c r="BF439" s="35" t="e" cm="1">
        <f t="array" ref="BF439">IF(AND(BE439=1,AX439&lt;&gt;1),VLOOKUP(E439,변환표준점수!$H$8:$O$60,_xlfn.XMATCH('표점 계산기'!$AU439,변환표준점수!$I$6:$O$6)+1,FALSE),IF(AND($E439=0,$DW$4=1),INDEX($CQ$7:$CQ$73,SUM(IF(AO439=$CY$7:$CY$59,ROW($A$1:$A$50),0))),IF(AND($E439&lt;&gt;0,$DW$4&lt;&gt;1),INDEX($CM$7:$CM$73,SUM(IF(AO439=$CU$7:$CU$59,ROW($A$1:$A$50),0))),AO439:AS439)))</f>
        <v>#N/A</v>
      </c>
      <c r="BG439" s="35"/>
      <c r="BH439" s="35"/>
      <c r="BI439" s="35"/>
      <c r="BJ439" s="35"/>
      <c r="BK439" s="35" t="e">
        <f>VLOOKUP(G439,변환표준점수!$X$8:$AM$16,_xlfn.XMATCH(AU439,변환표준점수!$Y$5:$AM$5)+IF(OR(AW439=6,AW439=7,AW439=10,AW439=11),IF(AX439=1,0,1),0)+1,FALSE)</f>
        <v>#N/A</v>
      </c>
      <c r="BL439" s="35" t="e">
        <f>VLOOKUP(H439,변환표준점수!$AO$8:$BE$16,_xlfn.XMATCH(AU439,변환표준점수!$AP$5:$BE$5)+IF(OR(AW439=3,AW439=6,AW439=8,AW439=9,AW439=10),IF(AX439=1,0,1),0)+1,FALSE)</f>
        <v>#N/A</v>
      </c>
      <c r="BM439" s="35" t="e">
        <f>IF(I439=0,VLOOKUP(K439,변환표준점수!$BU$8:$CF$62,'표점 계산기'!$AW439+1,FALSE),VLOOKUP(I439,변환표준점수!$BH$8:$BS$62,'표점 계산기'!$AW439+1,FALSE))</f>
        <v>#N/A</v>
      </c>
      <c r="BN439" s="35" t="e">
        <f>IF(J439=0,VLOOKUP(L439,변환표준점수!$BU$8:$CF$62,'표점 계산기'!$AW439+1,FALSE),VLOOKUP(J439,변환표준점수!$BH$8:$BS$62,'표점 계산기'!$AW439+1,FALSE))</f>
        <v>#N/A</v>
      </c>
      <c r="BO439" s="35" cm="1">
        <f t="array" ref="BO439">IF(M439=0,0,IF(OR(AW439=3,AW439=4),0,IF(AW439=1,INDEX($DI$7:$DI$15,SUM(IF(M439&lt;$DH$7:$DH$15=TRUE,1,0))+1),VLOOKUP(M439,변환표준점수!$BH$8:$BS$62,'표점 계산기'!AW439+1,FALSE))))</f>
        <v>0</v>
      </c>
      <c r="BP439" s="35" t="e" cm="1">
        <f t="array" ref="BP439">INDEX($DP$24:$EO$31,COLUMN(C434),$AY439)</f>
        <v>#N/A</v>
      </c>
      <c r="BQ439" s="35" t="e" cm="1">
        <f t="array" ref="BQ439">INDEX($DP$24:$EO$31,COLUMN(D434),$AY439)</f>
        <v>#N/A</v>
      </c>
      <c r="BR439" s="35" t="e" cm="1">
        <f t="array" ref="BR439">INDEX($DP$24:$EO$31,COLUMN(E434),$AY439)</f>
        <v>#N/A</v>
      </c>
      <c r="BS439" s="35" t="e" cm="1">
        <f t="array" ref="BS439">INDEX($DP$24:$EO$31,COLUMN(F434),$AY439)</f>
        <v>#N/A</v>
      </c>
      <c r="BT439" s="35" t="e" cm="1">
        <f t="array" ref="BT439">INDEX($DP$24:$EO$31,COLUMN(G434),$AY439)</f>
        <v>#N/A</v>
      </c>
      <c r="BU439" s="35" t="e" cm="1">
        <f t="array" ref="BU439">INDEX($DP$24:$EO$31,COLUMN(H434),$AY439)</f>
        <v>#N/A</v>
      </c>
      <c r="BV439" s="59" t="str" cm="1">
        <f t="array" aca="1" ref="BV439:BZ439" ca="1">IFERROR(ROUND(IF(IFERROR(BF439:BJ439/BF439:BJ439,0)=1,(IFERROR(AZ439:BD439*BP439,0)+IFERROR(BF439:BJ439*BQ439,0)+(SUM(BM439:BO439)-MIN(BM439:BO439))*BR439+BK439*BS439+BL439*BT439)*BU439+BK439*(1-BS439)+BL439*(1-BT439)+IF(AW439=1,BO439,0),""),2),"")</f>
        <v/>
      </c>
      <c r="BW439" s="48" t="str">
        <f ca="1"/>
        <v/>
      </c>
      <c r="BX439" s="48" t="str">
        <f ca="1"/>
        <v/>
      </c>
      <c r="BY439" s="48" t="str">
        <f ca="1"/>
        <v/>
      </c>
      <c r="BZ439" s="60" t="str">
        <f ca="1"/>
        <v/>
      </c>
      <c r="CA439" s="6"/>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6"/>
      <c r="DV439" s="6"/>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row>
    <row r="440" spans="1:162" x14ac:dyDescent="0.3">
      <c r="A440" s="5"/>
      <c r="B440" s="17" t="str">
        <f t="shared" si="134"/>
        <v/>
      </c>
      <c r="C440" s="23"/>
      <c r="D440" s="23"/>
      <c r="E440" s="23"/>
      <c r="F440" s="23"/>
      <c r="G440" s="23"/>
      <c r="H440" s="24"/>
      <c r="I440" s="24"/>
      <c r="J440" s="24"/>
      <c r="K440" s="24"/>
      <c r="L440" s="24"/>
      <c r="M440" s="24"/>
      <c r="N440" s="23"/>
      <c r="O440" s="24"/>
      <c r="P440" s="6"/>
      <c r="Q440" s="65">
        <f t="shared" si="135"/>
        <v>1</v>
      </c>
      <c r="R440" s="6" t="e">
        <f t="shared" si="141"/>
        <v>#N/A</v>
      </c>
      <c r="S440" s="6" t="e">
        <f t="shared" si="142"/>
        <v>#N/A</v>
      </c>
      <c r="T440" s="6" t="e">
        <f t="shared" si="143"/>
        <v>#N/A</v>
      </c>
      <c r="U440" s="6" t="e">
        <f t="shared" si="144"/>
        <v>#N/A</v>
      </c>
      <c r="V440" s="8" cm="1">
        <f t="array" ref="V440">IF(M440=0,0,IF(OR($DV$4=3,$DV$4=4),0,IF($DV$4=1,INDEX($DI$7:$DI$15,SUM(IF(M440&lt;$DH$7:$DH$15=TRUE,1,0))+1),VLOOKUP(M440,$DK$7:$DL$107,2,FALSE))))</f>
        <v>0</v>
      </c>
      <c r="W440" s="6" t="e">
        <f t="shared" si="133"/>
        <v>#N/A</v>
      </c>
      <c r="X440" s="65" cm="1">
        <f t="array" aca="1" ref="X440" ca="1">SUM(IF((IF(E440=0,INDIRECT(_xlfn.CONCAT($CQ$1,MATCH(F440,$CP$7:$CP$100,0)+6)):INDIRECT(_xlfn.CONCAT($CQ$1,MATCH(F440,$CP$7:$CP$100,0)+6+SUM(IF((F440=$CP$7:$CP$59)=TRUE,1,0))-1)),INDIRECT(_xlfn.CONCAT($CM$1,MATCH(E440,$CL$7:$CL$100,0)+6)):INDIRECT(_xlfn.CONCAT($CM$1,MATCH(E440,$CL$7:$CL$100,0)+6+SUM(IF((E440=$CL$7:$CL$59)=TRUE,1,0))-1)))*$S$3*$Q440)=0,0,1))</f>
        <v>2</v>
      </c>
      <c r="Y440" s="65" t="e" cm="1">
        <f t="array" aca="1" ref="Y440" ca="1">SUM(IF((TRANSPOSE(MMULT(MMULT(_xlfn.MUNIT(X440),IF(ROUND(MMULT(IF(E440=0,INDIRECT(_xlfn.CONCAT($CQ$1,MATCH(F440,$CP$7:$CP$100,0)+6)):INDIRECT(_xlfn.CONCAT($CQ$1,MATCH(F440,$CP$7:$CP$100,0)+6+SUM(IF((F440=$CP$7:$CP$59)=TRUE,1,0))-1)),INDIRECT(_xlfn.CONCAT($CM$1,MATCH(E440,$CL$7:$CL$100,0)+6)):INDIRECT(_xlfn.CONCAT($CM$1,MATCH(E440,$CL$7:$CL$100,0)+6+SUM(IF((E440=$CL$7:$CL$59)=TRUE,1,0))-1)))*$S$3*$Q440,1/TRANSPOSE(W440-INDIRECT(_xlfn.CONCAT($CI$1,MATCH(D440,$CH$7:$CH$100,0)+6)):INDIRECT(_xlfn.CONCAT($CI$1,MATCH(D440,$CH$7:$CH$100,0)+6+SUM(IF((D440=$CH$7:$CH$59)=TRUE,1,0))-1))*$R$3)),1)=1,1,0)),W440-INDIRECT(_xlfn.CONCAT($CI$1,MATCH(D440,$CH$7:$CH$100,0)+6)):INDIRECT(_xlfn.CONCAT($CI$1,MATCH(D440,$CH$7:$CH$100,0)+6+SUM(IF((D440=$CH$7:$CH$59)=TRUE,1,0))-1))*$R$3)))=0,0,1))</f>
        <v>#N/A</v>
      </c>
      <c r="Z440" s="65"/>
      <c r="AA440" s="65" t="str" cm="1">
        <f t="array" aca="1" ref="AA440" ca="1">IFERROR(ROUND(IF(_xlfn._xlws.SORT(TRANSPOSE(MMULT(MMULT(_xlfn.MUNIT(X440),IF(ROUND(MMULT(IF(E440=0,IF($DW$4=1,INDIRECT(_xlfn.CONCAT($CY$1,MATCH(F440,$CX$7:$CX$100,0)+6)):INDIRECT(_xlfn.CONCAT($CY$1,MATCH(F440,$CX$7:$CX$100,0)+6+SUM(IF((F440=$CX$7:$CX$59)=TRUE,1,0))-1)),INDIRECT(_xlfn.CONCAT($CQ$1,MATCH(F440,$CP$7:$CP$100,0)+6)):INDIRECT(_xlfn.CONCAT($CQ$1,MATCH(F440,$CP$7:$CP$100,0)+6+SUM(IF((F440=$CP$7:$CP$59)=TRUE,1,0))-1))),IF(OR($DW$4=2,$DW$4=3),INDIRECT(_xlfn.CONCAT($CU$1,MATCH(E440,$CT$7:$CT$100,0)+6)):INDIRECT(_xlfn.CONCAT($CU$1,MATCH(E440,$CT$7:$CT$100,0)+6+SUM(IF((E440=$CT$7:$CT$59)=TRUE,1,0))-1)),INDIRECT(_xlfn.CONCAT($CM$1,MATCH(E440,$CL$7:$CL$100,0)+6)):INDIRECT(_xlfn.CONCAT($CM$1,MATCH(E440,$CL$7:$CL$100,0)+6+SUM(IF((E440=$CL$7:$CL$59)=TRUE,1,0))-1))))*$S$3*IF(AND($DV$4=4,F440=0),1.1,1),1/TRANSPOSE(W440-INDIRECT(_xlfn.CONCAT($CI$1,MATCH(D440,$CH$7:$CH$100,0)+6)):INDIRECT(_xlfn.CONCAT($CI$1,MATCH(D440,$CH$7:$CH$100,0)+6+SUM(IF((D440=$CH$7:$CH$59)=TRUE,1,0))-1))*$R$3)),3)=1,1,0)),W440-INDIRECT(_xlfn.CONCAT($CI$1,MATCH(D440,$CH$7:$CH$100,0)+6)):INDIRECT(_xlfn.CONCAT($CI$1,MATCH(D440,$CH$7:$CH$100,0)+6+SUM(IF((D440=$CH$7:$CH$59)=TRUE,1,0))-1))*$R$3))/($S$3*$Q440),1,-1,TRUE)=0,"",_xlfn._xlws.SORT(TRANSPOSE(MMULT(MMULT(_xlfn.MUNIT(X440),IF(ROUND(MMULT(IF(E440=0,IF($DW$4=1,INDIRECT(_xlfn.CONCAT($CY$1,MATCH(F440,$CX$7:$CX$100,0)+6)):INDIRECT(_xlfn.CONCAT($CY$1,MATCH(F440,$CX$7:$CX$100,0)+6+SUM(IF((F440=$CX$7:$CX$59)=TRUE,1,0))-1)),INDIRECT(_xlfn.CONCAT($CQ$1,MATCH(F440,$CP$7:$CP$100,0)+6)):INDIRECT(_xlfn.CONCAT($CQ$1,MATCH(F440,$CP$7:$CP$100,0)+6+SUM(IF((F440=$CP$7:$CP$59)=TRUE,1,0))-1))),IF(OR($DW$4=2,$DW$4=3),INDIRECT(_xlfn.CONCAT($CU$1,MATCH(E440,$CT$7:$CT$100,0)+6)):INDIRECT(_xlfn.CONCAT($CU$1,MATCH(E440,$CT$7:$CT$100,0)+6+SUM(IF((E440=$CT$7:$CT$59)=TRUE,1,0))-1)),INDIRECT(_xlfn.CONCAT($CM$1,MATCH(E440,$CL$7:$CL$100,0)+6)):INDIRECT(_xlfn.CONCAT($CM$1,MATCH(E440,$CL$7:$CL$100,0)+6+SUM(IF((E440=$CL$7:$CL$59)=TRUE,1,0))-1))))*$S$3*IF(AND($DV$4=4,F440=0),1.1,1),1/TRANSPOSE(W440-INDIRECT(_xlfn.CONCAT($CI$1,MATCH(D440,$CH$7:$CH$100,0)+6)):INDIRECT(_xlfn.CONCAT($CI$1,MATCH(D440,$CH$7:$CH$100,0)+6+SUM(IF((D440=$CH$7:$CH$59)=TRUE,1,0))-1))*$R$3)),3)=1,1,0)),W440-INDIRECT(_xlfn.CONCAT($CI$1,MATCH(D440,$CH$7:$CH$100,0)+6)):INDIRECT(_xlfn.CONCAT($CI$1,MATCH(D440,$CH$7:$CH$100,0)+6+SUM(IF((D440=$CH$7:$CH$59)=TRUE,1,0))-1))*$R$3))/($S$3*$Q440),1,-1,TRUE)),1),"")</f>
        <v/>
      </c>
      <c r="AB440" s="65"/>
      <c r="AC440" s="65"/>
      <c r="AD440" s="65"/>
      <c r="AE440" s="65"/>
      <c r="AF440" s="65"/>
      <c r="AG440" s="65"/>
      <c r="AH440" s="65"/>
      <c r="AI440" s="6"/>
      <c r="AJ440" s="28" t="str">
        <f t="shared" ca="1" si="145"/>
        <v/>
      </c>
      <c r="AK440" s="29" t="str">
        <f t="shared" si="146"/>
        <v/>
      </c>
      <c r="AL440" s="29" t="str">
        <f t="shared" si="147"/>
        <v/>
      </c>
      <c r="AM440" s="29" t="str">
        <f t="shared" si="148"/>
        <v/>
      </c>
      <c r="AN440" s="112" t="str">
        <f t="shared" si="149"/>
        <v/>
      </c>
      <c r="AO440" s="28" t="str">
        <f t="shared" ca="1" si="136"/>
        <v/>
      </c>
      <c r="AP440" s="29" t="str">
        <f t="shared" si="137"/>
        <v/>
      </c>
      <c r="AQ440" s="29" t="str">
        <f t="shared" si="138"/>
        <v/>
      </c>
      <c r="AR440" s="29" t="str">
        <f t="shared" si="139"/>
        <v/>
      </c>
      <c r="AS440" s="30" t="str">
        <f t="shared" si="140"/>
        <v/>
      </c>
      <c r="AT440" s="6"/>
      <c r="AU440" s="20"/>
      <c r="AV440" s="20"/>
      <c r="AW440" s="44">
        <f t="shared" si="150"/>
        <v>12</v>
      </c>
      <c r="AX440" s="35" t="e">
        <f t="shared" si="151"/>
        <v>#N/A</v>
      </c>
      <c r="AY440" s="35" t="e" cm="1">
        <f t="array" ref="AY440">_xlfn.XMATCH(1,IF(IF((AU440=$DP$24:$EO$24)=TRUE,1,0)+IF((AV440=$DP$25:$EO$25)=TRUE,1,0)=2,1,0))</f>
        <v>#N/A</v>
      </c>
      <c r="AZ440" s="35" t="str" cm="1">
        <f t="array" aca="1" ref="AZ440:BD440" ca="1">AJ440:AN440</f>
        <v/>
      </c>
      <c r="BA440" s="35" t="str">
        <f ca="1"/>
        <v/>
      </c>
      <c r="BB440" s="35" t="str">
        <f ca="1"/>
        <v/>
      </c>
      <c r="BC440" s="35" t="str">
        <f ca="1"/>
        <v/>
      </c>
      <c r="BD440" s="35" t="str">
        <f ca="1"/>
        <v/>
      </c>
      <c r="BE440" s="35">
        <f t="shared" si="152"/>
        <v>0</v>
      </c>
      <c r="BF440" s="35" t="e" cm="1">
        <f t="array" ref="BF440">IF(AND(BE440=1,AX440&lt;&gt;1),VLOOKUP(E440,변환표준점수!$H$8:$O$60,_xlfn.XMATCH('표점 계산기'!$AU440,변환표준점수!$I$6:$O$6)+1,FALSE),IF(AND($E440=0,$DW$4=1),INDEX($CQ$7:$CQ$73,SUM(IF(AO440=$CY$7:$CY$59,ROW($A$1:$A$50),0))),IF(AND($E440&lt;&gt;0,$DW$4&lt;&gt;1),INDEX($CM$7:$CM$73,SUM(IF(AO440=$CU$7:$CU$59,ROW($A$1:$A$50),0))),AO440:AS440)))</f>
        <v>#N/A</v>
      </c>
      <c r="BG440" s="35"/>
      <c r="BH440" s="35"/>
      <c r="BI440" s="35"/>
      <c r="BJ440" s="35"/>
      <c r="BK440" s="35" t="e">
        <f>VLOOKUP(G440,변환표준점수!$X$8:$AM$16,_xlfn.XMATCH(AU440,변환표준점수!$Y$5:$AM$5)+IF(OR(AW440=6,AW440=7,AW440=10,AW440=11),IF(AX440=1,0,1),0)+1,FALSE)</f>
        <v>#N/A</v>
      </c>
      <c r="BL440" s="35" t="e">
        <f>VLOOKUP(H440,변환표준점수!$AO$8:$BE$16,_xlfn.XMATCH(AU440,변환표준점수!$AP$5:$BE$5)+IF(OR(AW440=3,AW440=6,AW440=8,AW440=9,AW440=10),IF(AX440=1,0,1),0)+1,FALSE)</f>
        <v>#N/A</v>
      </c>
      <c r="BM440" s="35" t="e">
        <f>IF(I440=0,VLOOKUP(K440,변환표준점수!$BU$8:$CF$62,'표점 계산기'!$AW440+1,FALSE),VLOOKUP(I440,변환표준점수!$BH$8:$BS$62,'표점 계산기'!$AW440+1,FALSE))</f>
        <v>#N/A</v>
      </c>
      <c r="BN440" s="35" t="e">
        <f>IF(J440=0,VLOOKUP(L440,변환표준점수!$BU$8:$CF$62,'표점 계산기'!$AW440+1,FALSE),VLOOKUP(J440,변환표준점수!$BH$8:$BS$62,'표점 계산기'!$AW440+1,FALSE))</f>
        <v>#N/A</v>
      </c>
      <c r="BO440" s="35" cm="1">
        <f t="array" ref="BO440">IF(M440=0,0,IF(OR(AW440=3,AW440=4),0,IF(AW440=1,INDEX($DI$7:$DI$15,SUM(IF(M440&lt;$DH$7:$DH$15=TRUE,1,0))+1),VLOOKUP(M440,변환표준점수!$BH$8:$BS$62,'표점 계산기'!AW440+1,FALSE))))</f>
        <v>0</v>
      </c>
      <c r="BP440" s="35" t="e" cm="1">
        <f t="array" ref="BP440">INDEX($DP$24:$EO$31,COLUMN(C435),$AY440)</f>
        <v>#N/A</v>
      </c>
      <c r="BQ440" s="35" t="e" cm="1">
        <f t="array" ref="BQ440">INDEX($DP$24:$EO$31,COLUMN(D435),$AY440)</f>
        <v>#N/A</v>
      </c>
      <c r="BR440" s="35" t="e" cm="1">
        <f t="array" ref="BR440">INDEX($DP$24:$EO$31,COLUMN(E435),$AY440)</f>
        <v>#N/A</v>
      </c>
      <c r="BS440" s="35" t="e" cm="1">
        <f t="array" ref="BS440">INDEX($DP$24:$EO$31,COLUMN(F435),$AY440)</f>
        <v>#N/A</v>
      </c>
      <c r="BT440" s="35" t="e" cm="1">
        <f t="array" ref="BT440">INDEX($DP$24:$EO$31,COLUMN(G435),$AY440)</f>
        <v>#N/A</v>
      </c>
      <c r="BU440" s="35" t="e" cm="1">
        <f t="array" ref="BU440">INDEX($DP$24:$EO$31,COLUMN(H435),$AY440)</f>
        <v>#N/A</v>
      </c>
      <c r="BV440" s="59" t="str" cm="1">
        <f t="array" aca="1" ref="BV440:BZ440" ca="1">IFERROR(ROUND(IF(IFERROR(BF440:BJ440/BF440:BJ440,0)=1,(IFERROR(AZ440:BD440*BP440,0)+IFERROR(BF440:BJ440*BQ440,0)+(SUM(BM440:BO440)-MIN(BM440:BO440))*BR440+BK440*BS440+BL440*BT440)*BU440+BK440*(1-BS440)+BL440*(1-BT440)+IF(AW440=1,BO440,0),""),2),"")</f>
        <v/>
      </c>
      <c r="BW440" s="48" t="str">
        <f ca="1"/>
        <v/>
      </c>
      <c r="BX440" s="48" t="str">
        <f ca="1"/>
        <v/>
      </c>
      <c r="BY440" s="48" t="str">
        <f ca="1"/>
        <v/>
      </c>
      <c r="BZ440" s="60" t="str">
        <f ca="1"/>
        <v/>
      </c>
      <c r="CA440" s="6"/>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6"/>
      <c r="DV440" s="6"/>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row>
    <row r="441" spans="1:162" x14ac:dyDescent="0.3">
      <c r="A441" s="5"/>
      <c r="B441" s="17" t="str">
        <f t="shared" si="134"/>
        <v/>
      </c>
      <c r="C441" s="23"/>
      <c r="D441" s="23"/>
      <c r="E441" s="23"/>
      <c r="F441" s="23"/>
      <c r="G441" s="23"/>
      <c r="H441" s="24"/>
      <c r="I441" s="24"/>
      <c r="J441" s="24"/>
      <c r="K441" s="24"/>
      <c r="L441" s="24"/>
      <c r="M441" s="24"/>
      <c r="N441" s="23"/>
      <c r="O441" s="24"/>
      <c r="P441" s="6"/>
      <c r="Q441" s="65">
        <f t="shared" si="135"/>
        <v>1</v>
      </c>
      <c r="R441" s="6" t="e">
        <f t="shared" si="141"/>
        <v>#N/A</v>
      </c>
      <c r="S441" s="6" t="e">
        <f t="shared" si="142"/>
        <v>#N/A</v>
      </c>
      <c r="T441" s="6" t="e">
        <f t="shared" si="143"/>
        <v>#N/A</v>
      </c>
      <c r="U441" s="6" t="e">
        <f t="shared" si="144"/>
        <v>#N/A</v>
      </c>
      <c r="V441" s="8" cm="1">
        <f t="array" ref="V441">IF(M441=0,0,IF(OR($DV$4=3,$DV$4=4),0,IF($DV$4=1,INDEX($DI$7:$DI$15,SUM(IF(M441&lt;$DH$7:$DH$15=TRUE,1,0))+1),VLOOKUP(M441,$DK$7:$DL$107,2,FALSE))))</f>
        <v>0</v>
      </c>
      <c r="W441" s="6" t="e">
        <f t="shared" si="133"/>
        <v>#N/A</v>
      </c>
      <c r="X441" s="65" cm="1">
        <f t="array" aca="1" ref="X441" ca="1">SUM(IF((IF(E441=0,INDIRECT(_xlfn.CONCAT($CQ$1,MATCH(F441,$CP$7:$CP$100,0)+6)):INDIRECT(_xlfn.CONCAT($CQ$1,MATCH(F441,$CP$7:$CP$100,0)+6+SUM(IF((F441=$CP$7:$CP$59)=TRUE,1,0))-1)),INDIRECT(_xlfn.CONCAT($CM$1,MATCH(E441,$CL$7:$CL$100,0)+6)):INDIRECT(_xlfn.CONCAT($CM$1,MATCH(E441,$CL$7:$CL$100,0)+6+SUM(IF((E441=$CL$7:$CL$59)=TRUE,1,0))-1)))*$S$3*$Q441)=0,0,1))</f>
        <v>2</v>
      </c>
      <c r="Y441" s="65" t="e" cm="1">
        <f t="array" aca="1" ref="Y441" ca="1">SUM(IF((TRANSPOSE(MMULT(MMULT(_xlfn.MUNIT(X441),IF(ROUND(MMULT(IF(E441=0,INDIRECT(_xlfn.CONCAT($CQ$1,MATCH(F441,$CP$7:$CP$100,0)+6)):INDIRECT(_xlfn.CONCAT($CQ$1,MATCH(F441,$CP$7:$CP$100,0)+6+SUM(IF((F441=$CP$7:$CP$59)=TRUE,1,0))-1)),INDIRECT(_xlfn.CONCAT($CM$1,MATCH(E441,$CL$7:$CL$100,0)+6)):INDIRECT(_xlfn.CONCAT($CM$1,MATCH(E441,$CL$7:$CL$100,0)+6+SUM(IF((E441=$CL$7:$CL$59)=TRUE,1,0))-1)))*$S$3*$Q441,1/TRANSPOSE(W441-INDIRECT(_xlfn.CONCAT($CI$1,MATCH(D441,$CH$7:$CH$100,0)+6)):INDIRECT(_xlfn.CONCAT($CI$1,MATCH(D441,$CH$7:$CH$100,0)+6+SUM(IF((D441=$CH$7:$CH$59)=TRUE,1,0))-1))*$R$3)),1)=1,1,0)),W441-INDIRECT(_xlfn.CONCAT($CI$1,MATCH(D441,$CH$7:$CH$100,0)+6)):INDIRECT(_xlfn.CONCAT($CI$1,MATCH(D441,$CH$7:$CH$100,0)+6+SUM(IF((D441=$CH$7:$CH$59)=TRUE,1,0))-1))*$R$3)))=0,0,1))</f>
        <v>#N/A</v>
      </c>
      <c r="Z441" s="65"/>
      <c r="AA441" s="65" t="str" cm="1">
        <f t="array" aca="1" ref="AA441" ca="1">IFERROR(ROUND(IF(_xlfn._xlws.SORT(TRANSPOSE(MMULT(MMULT(_xlfn.MUNIT(X441),IF(ROUND(MMULT(IF(E441=0,IF($DW$4=1,INDIRECT(_xlfn.CONCAT($CY$1,MATCH(F441,$CX$7:$CX$100,0)+6)):INDIRECT(_xlfn.CONCAT($CY$1,MATCH(F441,$CX$7:$CX$100,0)+6+SUM(IF((F441=$CX$7:$CX$59)=TRUE,1,0))-1)),INDIRECT(_xlfn.CONCAT($CQ$1,MATCH(F441,$CP$7:$CP$100,0)+6)):INDIRECT(_xlfn.CONCAT($CQ$1,MATCH(F441,$CP$7:$CP$100,0)+6+SUM(IF((F441=$CP$7:$CP$59)=TRUE,1,0))-1))),IF(OR($DW$4=2,$DW$4=3),INDIRECT(_xlfn.CONCAT($CU$1,MATCH(E441,$CT$7:$CT$100,0)+6)):INDIRECT(_xlfn.CONCAT($CU$1,MATCH(E441,$CT$7:$CT$100,0)+6+SUM(IF((E441=$CT$7:$CT$59)=TRUE,1,0))-1)),INDIRECT(_xlfn.CONCAT($CM$1,MATCH(E441,$CL$7:$CL$100,0)+6)):INDIRECT(_xlfn.CONCAT($CM$1,MATCH(E441,$CL$7:$CL$100,0)+6+SUM(IF((E441=$CL$7:$CL$59)=TRUE,1,0))-1))))*$S$3*IF(AND($DV$4=4,F441=0),1.1,1),1/TRANSPOSE(W441-INDIRECT(_xlfn.CONCAT($CI$1,MATCH(D441,$CH$7:$CH$100,0)+6)):INDIRECT(_xlfn.CONCAT($CI$1,MATCH(D441,$CH$7:$CH$100,0)+6+SUM(IF((D441=$CH$7:$CH$59)=TRUE,1,0))-1))*$R$3)),3)=1,1,0)),W441-INDIRECT(_xlfn.CONCAT($CI$1,MATCH(D441,$CH$7:$CH$100,0)+6)):INDIRECT(_xlfn.CONCAT($CI$1,MATCH(D441,$CH$7:$CH$100,0)+6+SUM(IF((D441=$CH$7:$CH$59)=TRUE,1,0))-1))*$R$3))/($S$3*$Q441),1,-1,TRUE)=0,"",_xlfn._xlws.SORT(TRANSPOSE(MMULT(MMULT(_xlfn.MUNIT(X441),IF(ROUND(MMULT(IF(E441=0,IF($DW$4=1,INDIRECT(_xlfn.CONCAT($CY$1,MATCH(F441,$CX$7:$CX$100,0)+6)):INDIRECT(_xlfn.CONCAT($CY$1,MATCH(F441,$CX$7:$CX$100,0)+6+SUM(IF((F441=$CX$7:$CX$59)=TRUE,1,0))-1)),INDIRECT(_xlfn.CONCAT($CQ$1,MATCH(F441,$CP$7:$CP$100,0)+6)):INDIRECT(_xlfn.CONCAT($CQ$1,MATCH(F441,$CP$7:$CP$100,0)+6+SUM(IF((F441=$CP$7:$CP$59)=TRUE,1,0))-1))),IF(OR($DW$4=2,$DW$4=3),INDIRECT(_xlfn.CONCAT($CU$1,MATCH(E441,$CT$7:$CT$100,0)+6)):INDIRECT(_xlfn.CONCAT($CU$1,MATCH(E441,$CT$7:$CT$100,0)+6+SUM(IF((E441=$CT$7:$CT$59)=TRUE,1,0))-1)),INDIRECT(_xlfn.CONCAT($CM$1,MATCH(E441,$CL$7:$CL$100,0)+6)):INDIRECT(_xlfn.CONCAT($CM$1,MATCH(E441,$CL$7:$CL$100,0)+6+SUM(IF((E441=$CL$7:$CL$59)=TRUE,1,0))-1))))*$S$3*IF(AND($DV$4=4,F441=0),1.1,1),1/TRANSPOSE(W441-INDIRECT(_xlfn.CONCAT($CI$1,MATCH(D441,$CH$7:$CH$100,0)+6)):INDIRECT(_xlfn.CONCAT($CI$1,MATCH(D441,$CH$7:$CH$100,0)+6+SUM(IF((D441=$CH$7:$CH$59)=TRUE,1,0))-1))*$R$3)),3)=1,1,0)),W441-INDIRECT(_xlfn.CONCAT($CI$1,MATCH(D441,$CH$7:$CH$100,0)+6)):INDIRECT(_xlfn.CONCAT($CI$1,MATCH(D441,$CH$7:$CH$100,0)+6+SUM(IF((D441=$CH$7:$CH$59)=TRUE,1,0))-1))*$R$3))/($S$3*$Q441),1,-1,TRUE)),1),"")</f>
        <v/>
      </c>
      <c r="AB441" s="65"/>
      <c r="AC441" s="65"/>
      <c r="AD441" s="65"/>
      <c r="AE441" s="65"/>
      <c r="AF441" s="65"/>
      <c r="AG441" s="65"/>
      <c r="AH441" s="65"/>
      <c r="AI441" s="6"/>
      <c r="AJ441" s="28" t="str">
        <f t="shared" ca="1" si="145"/>
        <v/>
      </c>
      <c r="AK441" s="29" t="str">
        <f t="shared" si="146"/>
        <v/>
      </c>
      <c r="AL441" s="29" t="str">
        <f t="shared" si="147"/>
        <v/>
      </c>
      <c r="AM441" s="29" t="str">
        <f t="shared" si="148"/>
        <v/>
      </c>
      <c r="AN441" s="112" t="str">
        <f t="shared" si="149"/>
        <v/>
      </c>
      <c r="AO441" s="28" t="str">
        <f t="shared" ca="1" si="136"/>
        <v/>
      </c>
      <c r="AP441" s="29" t="str">
        <f t="shared" si="137"/>
        <v/>
      </c>
      <c r="AQ441" s="29" t="str">
        <f t="shared" si="138"/>
        <v/>
      </c>
      <c r="AR441" s="29" t="str">
        <f t="shared" si="139"/>
        <v/>
      </c>
      <c r="AS441" s="30" t="str">
        <f t="shared" si="140"/>
        <v/>
      </c>
      <c r="AT441" s="6"/>
      <c r="AU441" s="20"/>
      <c r="AV441" s="20"/>
      <c r="AW441" s="44">
        <f t="shared" si="150"/>
        <v>12</v>
      </c>
      <c r="AX441" s="35" t="e">
        <f t="shared" si="151"/>
        <v>#N/A</v>
      </c>
      <c r="AY441" s="35" t="e" cm="1">
        <f t="array" ref="AY441">_xlfn.XMATCH(1,IF(IF((AU441=$DP$24:$EO$24)=TRUE,1,0)+IF((AV441=$DP$25:$EO$25)=TRUE,1,0)=2,1,0))</f>
        <v>#N/A</v>
      </c>
      <c r="AZ441" s="35" t="str" cm="1">
        <f t="array" aca="1" ref="AZ441:BD441" ca="1">AJ441:AN441</f>
        <v/>
      </c>
      <c r="BA441" s="35" t="str">
        <f ca="1"/>
        <v/>
      </c>
      <c r="BB441" s="35" t="str">
        <f ca="1"/>
        <v/>
      </c>
      <c r="BC441" s="35" t="str">
        <f ca="1"/>
        <v/>
      </c>
      <c r="BD441" s="35" t="str">
        <f ca="1"/>
        <v/>
      </c>
      <c r="BE441" s="35">
        <f t="shared" si="152"/>
        <v>0</v>
      </c>
      <c r="BF441" s="35" t="e" cm="1">
        <f t="array" ref="BF441">IF(AND(BE441=1,AX441&lt;&gt;1),VLOOKUP(E441,변환표준점수!$H$8:$O$60,_xlfn.XMATCH('표점 계산기'!$AU441,변환표준점수!$I$6:$O$6)+1,FALSE),IF(AND($E441=0,$DW$4=1),INDEX($CQ$7:$CQ$73,SUM(IF(AO441=$CY$7:$CY$59,ROW($A$1:$A$50),0))),IF(AND($E441&lt;&gt;0,$DW$4&lt;&gt;1),INDEX($CM$7:$CM$73,SUM(IF(AO441=$CU$7:$CU$59,ROW($A$1:$A$50),0))),AO441:AS441)))</f>
        <v>#N/A</v>
      </c>
      <c r="BG441" s="35"/>
      <c r="BH441" s="35"/>
      <c r="BI441" s="35"/>
      <c r="BJ441" s="35"/>
      <c r="BK441" s="35" t="e">
        <f>VLOOKUP(G441,변환표준점수!$X$8:$AM$16,_xlfn.XMATCH(AU441,변환표준점수!$Y$5:$AM$5)+IF(OR(AW441=6,AW441=7,AW441=10,AW441=11),IF(AX441=1,0,1),0)+1,FALSE)</f>
        <v>#N/A</v>
      </c>
      <c r="BL441" s="35" t="e">
        <f>VLOOKUP(H441,변환표준점수!$AO$8:$BE$16,_xlfn.XMATCH(AU441,변환표준점수!$AP$5:$BE$5)+IF(OR(AW441=3,AW441=6,AW441=8,AW441=9,AW441=10),IF(AX441=1,0,1),0)+1,FALSE)</f>
        <v>#N/A</v>
      </c>
      <c r="BM441" s="35" t="e">
        <f>IF(I441=0,VLOOKUP(K441,변환표준점수!$BU$8:$CF$62,'표점 계산기'!$AW441+1,FALSE),VLOOKUP(I441,변환표준점수!$BH$8:$BS$62,'표점 계산기'!$AW441+1,FALSE))</f>
        <v>#N/A</v>
      </c>
      <c r="BN441" s="35" t="e">
        <f>IF(J441=0,VLOOKUP(L441,변환표준점수!$BU$8:$CF$62,'표점 계산기'!$AW441+1,FALSE),VLOOKUP(J441,변환표준점수!$BH$8:$BS$62,'표점 계산기'!$AW441+1,FALSE))</f>
        <v>#N/A</v>
      </c>
      <c r="BO441" s="35" cm="1">
        <f t="array" ref="BO441">IF(M441=0,0,IF(OR(AW441=3,AW441=4),0,IF(AW441=1,INDEX($DI$7:$DI$15,SUM(IF(M441&lt;$DH$7:$DH$15=TRUE,1,0))+1),VLOOKUP(M441,변환표준점수!$BH$8:$BS$62,'표점 계산기'!AW441+1,FALSE))))</f>
        <v>0</v>
      </c>
      <c r="BP441" s="35" t="e" cm="1">
        <f t="array" ref="BP441">INDEX($DP$24:$EO$31,COLUMN(C436),$AY441)</f>
        <v>#N/A</v>
      </c>
      <c r="BQ441" s="35" t="e" cm="1">
        <f t="array" ref="BQ441">INDEX($DP$24:$EO$31,COLUMN(D436),$AY441)</f>
        <v>#N/A</v>
      </c>
      <c r="BR441" s="35" t="e" cm="1">
        <f t="array" ref="BR441">INDEX($DP$24:$EO$31,COLUMN(E436),$AY441)</f>
        <v>#N/A</v>
      </c>
      <c r="BS441" s="35" t="e" cm="1">
        <f t="array" ref="BS441">INDEX($DP$24:$EO$31,COLUMN(F436),$AY441)</f>
        <v>#N/A</v>
      </c>
      <c r="BT441" s="35" t="e" cm="1">
        <f t="array" ref="BT441">INDEX($DP$24:$EO$31,COLUMN(G436),$AY441)</f>
        <v>#N/A</v>
      </c>
      <c r="BU441" s="35" t="e" cm="1">
        <f t="array" ref="BU441">INDEX($DP$24:$EO$31,COLUMN(H436),$AY441)</f>
        <v>#N/A</v>
      </c>
      <c r="BV441" s="59" t="str" cm="1">
        <f t="array" aca="1" ref="BV441:BZ441" ca="1">IFERROR(ROUND(IF(IFERROR(BF441:BJ441/BF441:BJ441,0)=1,(IFERROR(AZ441:BD441*BP441,0)+IFERROR(BF441:BJ441*BQ441,0)+(SUM(BM441:BO441)-MIN(BM441:BO441))*BR441+BK441*BS441+BL441*BT441)*BU441+BK441*(1-BS441)+BL441*(1-BT441)+IF(AW441=1,BO441,0),""),2),"")</f>
        <v/>
      </c>
      <c r="BW441" s="48" t="str">
        <f ca="1"/>
        <v/>
      </c>
      <c r="BX441" s="48" t="str">
        <f ca="1"/>
        <v/>
      </c>
      <c r="BY441" s="48" t="str">
        <f ca="1"/>
        <v/>
      </c>
      <c r="BZ441" s="60" t="str">
        <f ca="1"/>
        <v/>
      </c>
      <c r="CA441" s="6"/>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6"/>
      <c r="DV441" s="6"/>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row>
    <row r="442" spans="1:162" x14ac:dyDescent="0.3">
      <c r="A442" s="5"/>
      <c r="B442" s="17" t="str">
        <f t="shared" si="134"/>
        <v/>
      </c>
      <c r="C442" s="23"/>
      <c r="D442" s="23"/>
      <c r="E442" s="23"/>
      <c r="F442" s="23"/>
      <c r="G442" s="23"/>
      <c r="H442" s="24"/>
      <c r="I442" s="24"/>
      <c r="J442" s="24"/>
      <c r="K442" s="24"/>
      <c r="L442" s="24"/>
      <c r="M442" s="24"/>
      <c r="N442" s="23"/>
      <c r="O442" s="24"/>
      <c r="P442" s="6"/>
      <c r="Q442" s="65">
        <f t="shared" si="135"/>
        <v>1</v>
      </c>
      <c r="R442" s="6" t="e">
        <f t="shared" si="141"/>
        <v>#N/A</v>
      </c>
      <c r="S442" s="6" t="e">
        <f t="shared" si="142"/>
        <v>#N/A</v>
      </c>
      <c r="T442" s="6" t="e">
        <f t="shared" si="143"/>
        <v>#N/A</v>
      </c>
      <c r="U442" s="6" t="e">
        <f t="shared" si="144"/>
        <v>#N/A</v>
      </c>
      <c r="V442" s="8" cm="1">
        <f t="array" ref="V442">IF(M442=0,0,IF(OR($DV$4=3,$DV$4=4),0,IF($DV$4=1,INDEX($DI$7:$DI$15,SUM(IF(M442&lt;$DH$7:$DH$15=TRUE,1,0))+1),VLOOKUP(M442,$DK$7:$DL$107,2,FALSE))))</f>
        <v>0</v>
      </c>
      <c r="W442" s="6" t="e">
        <f t="shared" si="133"/>
        <v>#N/A</v>
      </c>
      <c r="X442" s="65" cm="1">
        <f t="array" aca="1" ref="X442" ca="1">SUM(IF((IF(E442=0,INDIRECT(_xlfn.CONCAT($CQ$1,MATCH(F442,$CP$7:$CP$100,0)+6)):INDIRECT(_xlfn.CONCAT($CQ$1,MATCH(F442,$CP$7:$CP$100,0)+6+SUM(IF((F442=$CP$7:$CP$59)=TRUE,1,0))-1)),INDIRECT(_xlfn.CONCAT($CM$1,MATCH(E442,$CL$7:$CL$100,0)+6)):INDIRECT(_xlfn.CONCAT($CM$1,MATCH(E442,$CL$7:$CL$100,0)+6+SUM(IF((E442=$CL$7:$CL$59)=TRUE,1,0))-1)))*$S$3*$Q442)=0,0,1))</f>
        <v>2</v>
      </c>
      <c r="Y442" s="65" t="e" cm="1">
        <f t="array" aca="1" ref="Y442" ca="1">SUM(IF((TRANSPOSE(MMULT(MMULT(_xlfn.MUNIT(X442),IF(ROUND(MMULT(IF(E442=0,INDIRECT(_xlfn.CONCAT($CQ$1,MATCH(F442,$CP$7:$CP$100,0)+6)):INDIRECT(_xlfn.CONCAT($CQ$1,MATCH(F442,$CP$7:$CP$100,0)+6+SUM(IF((F442=$CP$7:$CP$59)=TRUE,1,0))-1)),INDIRECT(_xlfn.CONCAT($CM$1,MATCH(E442,$CL$7:$CL$100,0)+6)):INDIRECT(_xlfn.CONCAT($CM$1,MATCH(E442,$CL$7:$CL$100,0)+6+SUM(IF((E442=$CL$7:$CL$59)=TRUE,1,0))-1)))*$S$3*$Q442,1/TRANSPOSE(W442-INDIRECT(_xlfn.CONCAT($CI$1,MATCH(D442,$CH$7:$CH$100,0)+6)):INDIRECT(_xlfn.CONCAT($CI$1,MATCH(D442,$CH$7:$CH$100,0)+6+SUM(IF((D442=$CH$7:$CH$59)=TRUE,1,0))-1))*$R$3)),1)=1,1,0)),W442-INDIRECT(_xlfn.CONCAT($CI$1,MATCH(D442,$CH$7:$CH$100,0)+6)):INDIRECT(_xlfn.CONCAT($CI$1,MATCH(D442,$CH$7:$CH$100,0)+6+SUM(IF((D442=$CH$7:$CH$59)=TRUE,1,0))-1))*$R$3)))=0,0,1))</f>
        <v>#N/A</v>
      </c>
      <c r="Z442" s="65"/>
      <c r="AA442" s="65" t="str" cm="1">
        <f t="array" aca="1" ref="AA442" ca="1">IFERROR(ROUND(IF(_xlfn._xlws.SORT(TRANSPOSE(MMULT(MMULT(_xlfn.MUNIT(X442),IF(ROUND(MMULT(IF(E442=0,IF($DW$4=1,INDIRECT(_xlfn.CONCAT($CY$1,MATCH(F442,$CX$7:$CX$100,0)+6)):INDIRECT(_xlfn.CONCAT($CY$1,MATCH(F442,$CX$7:$CX$100,0)+6+SUM(IF((F442=$CX$7:$CX$59)=TRUE,1,0))-1)),INDIRECT(_xlfn.CONCAT($CQ$1,MATCH(F442,$CP$7:$CP$100,0)+6)):INDIRECT(_xlfn.CONCAT($CQ$1,MATCH(F442,$CP$7:$CP$100,0)+6+SUM(IF((F442=$CP$7:$CP$59)=TRUE,1,0))-1))),IF(OR($DW$4=2,$DW$4=3),INDIRECT(_xlfn.CONCAT($CU$1,MATCH(E442,$CT$7:$CT$100,0)+6)):INDIRECT(_xlfn.CONCAT($CU$1,MATCH(E442,$CT$7:$CT$100,0)+6+SUM(IF((E442=$CT$7:$CT$59)=TRUE,1,0))-1)),INDIRECT(_xlfn.CONCAT($CM$1,MATCH(E442,$CL$7:$CL$100,0)+6)):INDIRECT(_xlfn.CONCAT($CM$1,MATCH(E442,$CL$7:$CL$100,0)+6+SUM(IF((E442=$CL$7:$CL$59)=TRUE,1,0))-1))))*$S$3*IF(AND($DV$4=4,F442=0),1.1,1),1/TRANSPOSE(W442-INDIRECT(_xlfn.CONCAT($CI$1,MATCH(D442,$CH$7:$CH$100,0)+6)):INDIRECT(_xlfn.CONCAT($CI$1,MATCH(D442,$CH$7:$CH$100,0)+6+SUM(IF((D442=$CH$7:$CH$59)=TRUE,1,0))-1))*$R$3)),3)=1,1,0)),W442-INDIRECT(_xlfn.CONCAT($CI$1,MATCH(D442,$CH$7:$CH$100,0)+6)):INDIRECT(_xlfn.CONCAT($CI$1,MATCH(D442,$CH$7:$CH$100,0)+6+SUM(IF((D442=$CH$7:$CH$59)=TRUE,1,0))-1))*$R$3))/($S$3*$Q442),1,-1,TRUE)=0,"",_xlfn._xlws.SORT(TRANSPOSE(MMULT(MMULT(_xlfn.MUNIT(X442),IF(ROUND(MMULT(IF(E442=0,IF($DW$4=1,INDIRECT(_xlfn.CONCAT($CY$1,MATCH(F442,$CX$7:$CX$100,0)+6)):INDIRECT(_xlfn.CONCAT($CY$1,MATCH(F442,$CX$7:$CX$100,0)+6+SUM(IF((F442=$CX$7:$CX$59)=TRUE,1,0))-1)),INDIRECT(_xlfn.CONCAT($CQ$1,MATCH(F442,$CP$7:$CP$100,0)+6)):INDIRECT(_xlfn.CONCAT($CQ$1,MATCH(F442,$CP$7:$CP$100,0)+6+SUM(IF((F442=$CP$7:$CP$59)=TRUE,1,0))-1))),IF(OR($DW$4=2,$DW$4=3),INDIRECT(_xlfn.CONCAT($CU$1,MATCH(E442,$CT$7:$CT$100,0)+6)):INDIRECT(_xlfn.CONCAT($CU$1,MATCH(E442,$CT$7:$CT$100,0)+6+SUM(IF((E442=$CT$7:$CT$59)=TRUE,1,0))-1)),INDIRECT(_xlfn.CONCAT($CM$1,MATCH(E442,$CL$7:$CL$100,0)+6)):INDIRECT(_xlfn.CONCAT($CM$1,MATCH(E442,$CL$7:$CL$100,0)+6+SUM(IF((E442=$CL$7:$CL$59)=TRUE,1,0))-1))))*$S$3*IF(AND($DV$4=4,F442=0),1.1,1),1/TRANSPOSE(W442-INDIRECT(_xlfn.CONCAT($CI$1,MATCH(D442,$CH$7:$CH$100,0)+6)):INDIRECT(_xlfn.CONCAT($CI$1,MATCH(D442,$CH$7:$CH$100,0)+6+SUM(IF((D442=$CH$7:$CH$59)=TRUE,1,0))-1))*$R$3)),3)=1,1,0)),W442-INDIRECT(_xlfn.CONCAT($CI$1,MATCH(D442,$CH$7:$CH$100,0)+6)):INDIRECT(_xlfn.CONCAT($CI$1,MATCH(D442,$CH$7:$CH$100,0)+6+SUM(IF((D442=$CH$7:$CH$59)=TRUE,1,0))-1))*$R$3))/($S$3*$Q442),1,-1,TRUE)),1),"")</f>
        <v/>
      </c>
      <c r="AB442" s="65"/>
      <c r="AC442" s="65"/>
      <c r="AD442" s="65"/>
      <c r="AE442" s="65"/>
      <c r="AF442" s="65"/>
      <c r="AG442" s="65"/>
      <c r="AH442" s="65"/>
      <c r="AI442" s="6"/>
      <c r="AJ442" s="28" t="str">
        <f t="shared" ca="1" si="145"/>
        <v/>
      </c>
      <c r="AK442" s="29" t="str">
        <f t="shared" si="146"/>
        <v/>
      </c>
      <c r="AL442" s="29" t="str">
        <f t="shared" si="147"/>
        <v/>
      </c>
      <c r="AM442" s="29" t="str">
        <f t="shared" si="148"/>
        <v/>
      </c>
      <c r="AN442" s="112" t="str">
        <f t="shared" si="149"/>
        <v/>
      </c>
      <c r="AO442" s="28" t="str">
        <f t="shared" ca="1" si="136"/>
        <v/>
      </c>
      <c r="AP442" s="29" t="str">
        <f t="shared" si="137"/>
        <v/>
      </c>
      <c r="AQ442" s="29" t="str">
        <f t="shared" si="138"/>
        <v/>
      </c>
      <c r="AR442" s="29" t="str">
        <f t="shared" si="139"/>
        <v/>
      </c>
      <c r="AS442" s="30" t="str">
        <f t="shared" si="140"/>
        <v/>
      </c>
      <c r="AT442" s="6"/>
      <c r="AU442" s="20"/>
      <c r="AV442" s="20"/>
      <c r="AW442" s="44">
        <f t="shared" si="150"/>
        <v>12</v>
      </c>
      <c r="AX442" s="35" t="e">
        <f t="shared" si="151"/>
        <v>#N/A</v>
      </c>
      <c r="AY442" s="35" t="e" cm="1">
        <f t="array" ref="AY442">_xlfn.XMATCH(1,IF(IF((AU442=$DP$24:$EO$24)=TRUE,1,0)+IF((AV442=$DP$25:$EO$25)=TRUE,1,0)=2,1,0))</f>
        <v>#N/A</v>
      </c>
      <c r="AZ442" s="35" t="str" cm="1">
        <f t="array" aca="1" ref="AZ442:BD442" ca="1">AJ442:AN442</f>
        <v/>
      </c>
      <c r="BA442" s="35" t="str">
        <f ca="1"/>
        <v/>
      </c>
      <c r="BB442" s="35" t="str">
        <f ca="1"/>
        <v/>
      </c>
      <c r="BC442" s="35" t="str">
        <f ca="1"/>
        <v/>
      </c>
      <c r="BD442" s="35" t="str">
        <f ca="1"/>
        <v/>
      </c>
      <c r="BE442" s="35">
        <f t="shared" si="152"/>
        <v>0</v>
      </c>
      <c r="BF442" s="35" t="e" cm="1">
        <f t="array" ref="BF442">IF(AND(BE442=1,AX442&lt;&gt;1),VLOOKUP(E442,변환표준점수!$H$8:$O$60,_xlfn.XMATCH('표점 계산기'!$AU442,변환표준점수!$I$6:$O$6)+1,FALSE),IF(AND($E442=0,$DW$4=1),INDEX($CQ$7:$CQ$73,SUM(IF(AO442=$CY$7:$CY$59,ROW($A$1:$A$50),0))),IF(AND($E442&lt;&gt;0,$DW$4&lt;&gt;1),INDEX($CM$7:$CM$73,SUM(IF(AO442=$CU$7:$CU$59,ROW($A$1:$A$50),0))),AO442:AS442)))</f>
        <v>#N/A</v>
      </c>
      <c r="BG442" s="35"/>
      <c r="BH442" s="35"/>
      <c r="BI442" s="35"/>
      <c r="BJ442" s="35"/>
      <c r="BK442" s="35" t="e">
        <f>VLOOKUP(G442,변환표준점수!$X$8:$AM$16,_xlfn.XMATCH(AU442,변환표준점수!$Y$5:$AM$5)+IF(OR(AW442=6,AW442=7,AW442=10,AW442=11),IF(AX442=1,0,1),0)+1,FALSE)</f>
        <v>#N/A</v>
      </c>
      <c r="BL442" s="35" t="e">
        <f>VLOOKUP(H442,변환표준점수!$AO$8:$BE$16,_xlfn.XMATCH(AU442,변환표준점수!$AP$5:$BE$5)+IF(OR(AW442=3,AW442=6,AW442=8,AW442=9,AW442=10),IF(AX442=1,0,1),0)+1,FALSE)</f>
        <v>#N/A</v>
      </c>
      <c r="BM442" s="35" t="e">
        <f>IF(I442=0,VLOOKUP(K442,변환표준점수!$BU$8:$CF$62,'표점 계산기'!$AW442+1,FALSE),VLOOKUP(I442,변환표준점수!$BH$8:$BS$62,'표점 계산기'!$AW442+1,FALSE))</f>
        <v>#N/A</v>
      </c>
      <c r="BN442" s="35" t="e">
        <f>IF(J442=0,VLOOKUP(L442,변환표준점수!$BU$8:$CF$62,'표점 계산기'!$AW442+1,FALSE),VLOOKUP(J442,변환표준점수!$BH$8:$BS$62,'표점 계산기'!$AW442+1,FALSE))</f>
        <v>#N/A</v>
      </c>
      <c r="BO442" s="35" cm="1">
        <f t="array" ref="BO442">IF(M442=0,0,IF(OR(AW442=3,AW442=4),0,IF(AW442=1,INDEX($DI$7:$DI$15,SUM(IF(M442&lt;$DH$7:$DH$15=TRUE,1,0))+1),VLOOKUP(M442,변환표준점수!$BH$8:$BS$62,'표점 계산기'!AW442+1,FALSE))))</f>
        <v>0</v>
      </c>
      <c r="BP442" s="35" t="e" cm="1">
        <f t="array" ref="BP442">INDEX($DP$24:$EO$31,COLUMN(C437),$AY442)</f>
        <v>#N/A</v>
      </c>
      <c r="BQ442" s="35" t="e" cm="1">
        <f t="array" ref="BQ442">INDEX($DP$24:$EO$31,COLUMN(D437),$AY442)</f>
        <v>#N/A</v>
      </c>
      <c r="BR442" s="35" t="e" cm="1">
        <f t="array" ref="BR442">INDEX($DP$24:$EO$31,COLUMN(E437),$AY442)</f>
        <v>#N/A</v>
      </c>
      <c r="BS442" s="35" t="e" cm="1">
        <f t="array" ref="BS442">INDEX($DP$24:$EO$31,COLUMN(F437),$AY442)</f>
        <v>#N/A</v>
      </c>
      <c r="BT442" s="35" t="e" cm="1">
        <f t="array" ref="BT442">INDEX($DP$24:$EO$31,COLUMN(G437),$AY442)</f>
        <v>#N/A</v>
      </c>
      <c r="BU442" s="35" t="e" cm="1">
        <f t="array" ref="BU442">INDEX($DP$24:$EO$31,COLUMN(H437),$AY442)</f>
        <v>#N/A</v>
      </c>
      <c r="BV442" s="59" t="str" cm="1">
        <f t="array" aca="1" ref="BV442:BZ442" ca="1">IFERROR(ROUND(IF(IFERROR(BF442:BJ442/BF442:BJ442,0)=1,(IFERROR(AZ442:BD442*BP442,0)+IFERROR(BF442:BJ442*BQ442,0)+(SUM(BM442:BO442)-MIN(BM442:BO442))*BR442+BK442*BS442+BL442*BT442)*BU442+BK442*(1-BS442)+BL442*(1-BT442)+IF(AW442=1,BO442,0),""),2),"")</f>
        <v/>
      </c>
      <c r="BW442" s="48" t="str">
        <f ca="1"/>
        <v/>
      </c>
      <c r="BX442" s="48" t="str">
        <f ca="1"/>
        <v/>
      </c>
      <c r="BY442" s="48" t="str">
        <f ca="1"/>
        <v/>
      </c>
      <c r="BZ442" s="60" t="str">
        <f ca="1"/>
        <v/>
      </c>
      <c r="CA442" s="6"/>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6"/>
      <c r="DV442" s="6"/>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row>
    <row r="443" spans="1:162" x14ac:dyDescent="0.3">
      <c r="A443" s="5"/>
      <c r="B443" s="17" t="str">
        <f t="shared" si="134"/>
        <v/>
      </c>
      <c r="C443" s="23"/>
      <c r="D443" s="23"/>
      <c r="E443" s="23"/>
      <c r="F443" s="23"/>
      <c r="G443" s="23"/>
      <c r="H443" s="24"/>
      <c r="I443" s="24"/>
      <c r="J443" s="24"/>
      <c r="K443" s="24"/>
      <c r="L443" s="24"/>
      <c r="M443" s="24"/>
      <c r="N443" s="23"/>
      <c r="O443" s="24"/>
      <c r="P443" s="6"/>
      <c r="Q443" s="65">
        <f t="shared" si="135"/>
        <v>1</v>
      </c>
      <c r="R443" s="6" t="e">
        <f t="shared" si="141"/>
        <v>#N/A</v>
      </c>
      <c r="S443" s="6" t="e">
        <f t="shared" si="142"/>
        <v>#N/A</v>
      </c>
      <c r="T443" s="6" t="e">
        <f t="shared" si="143"/>
        <v>#N/A</v>
      </c>
      <c r="U443" s="6" t="e">
        <f t="shared" si="144"/>
        <v>#N/A</v>
      </c>
      <c r="V443" s="8" cm="1">
        <f t="array" ref="V443">IF(M443=0,0,IF(OR($DV$4=3,$DV$4=4),0,IF($DV$4=1,INDEX($DI$7:$DI$15,SUM(IF(M443&lt;$DH$7:$DH$15=TRUE,1,0))+1),VLOOKUP(M443,$DK$7:$DL$107,2,FALSE))))</f>
        <v>0</v>
      </c>
      <c r="W443" s="6" t="e">
        <f t="shared" si="133"/>
        <v>#N/A</v>
      </c>
      <c r="X443" s="65" cm="1">
        <f t="array" aca="1" ref="X443" ca="1">SUM(IF((IF(E443=0,INDIRECT(_xlfn.CONCAT($CQ$1,MATCH(F443,$CP$7:$CP$100,0)+6)):INDIRECT(_xlfn.CONCAT($CQ$1,MATCH(F443,$CP$7:$CP$100,0)+6+SUM(IF((F443=$CP$7:$CP$59)=TRUE,1,0))-1)),INDIRECT(_xlfn.CONCAT($CM$1,MATCH(E443,$CL$7:$CL$100,0)+6)):INDIRECT(_xlfn.CONCAT($CM$1,MATCH(E443,$CL$7:$CL$100,0)+6+SUM(IF((E443=$CL$7:$CL$59)=TRUE,1,0))-1)))*$S$3*$Q443)=0,0,1))</f>
        <v>2</v>
      </c>
      <c r="Y443" s="65" t="e" cm="1">
        <f t="array" aca="1" ref="Y443" ca="1">SUM(IF((TRANSPOSE(MMULT(MMULT(_xlfn.MUNIT(X443),IF(ROUND(MMULT(IF(E443=0,INDIRECT(_xlfn.CONCAT($CQ$1,MATCH(F443,$CP$7:$CP$100,0)+6)):INDIRECT(_xlfn.CONCAT($CQ$1,MATCH(F443,$CP$7:$CP$100,0)+6+SUM(IF((F443=$CP$7:$CP$59)=TRUE,1,0))-1)),INDIRECT(_xlfn.CONCAT($CM$1,MATCH(E443,$CL$7:$CL$100,0)+6)):INDIRECT(_xlfn.CONCAT($CM$1,MATCH(E443,$CL$7:$CL$100,0)+6+SUM(IF((E443=$CL$7:$CL$59)=TRUE,1,0))-1)))*$S$3*$Q443,1/TRANSPOSE(W443-INDIRECT(_xlfn.CONCAT($CI$1,MATCH(D443,$CH$7:$CH$100,0)+6)):INDIRECT(_xlfn.CONCAT($CI$1,MATCH(D443,$CH$7:$CH$100,0)+6+SUM(IF((D443=$CH$7:$CH$59)=TRUE,1,0))-1))*$R$3)),1)=1,1,0)),W443-INDIRECT(_xlfn.CONCAT($CI$1,MATCH(D443,$CH$7:$CH$100,0)+6)):INDIRECT(_xlfn.CONCAT($CI$1,MATCH(D443,$CH$7:$CH$100,0)+6+SUM(IF((D443=$CH$7:$CH$59)=TRUE,1,0))-1))*$R$3)))=0,0,1))</f>
        <v>#N/A</v>
      </c>
      <c r="Z443" s="65"/>
      <c r="AA443" s="65" t="str" cm="1">
        <f t="array" aca="1" ref="AA443" ca="1">IFERROR(ROUND(IF(_xlfn._xlws.SORT(TRANSPOSE(MMULT(MMULT(_xlfn.MUNIT(X443),IF(ROUND(MMULT(IF(E443=0,IF($DW$4=1,INDIRECT(_xlfn.CONCAT($CY$1,MATCH(F443,$CX$7:$CX$100,0)+6)):INDIRECT(_xlfn.CONCAT($CY$1,MATCH(F443,$CX$7:$CX$100,0)+6+SUM(IF((F443=$CX$7:$CX$59)=TRUE,1,0))-1)),INDIRECT(_xlfn.CONCAT($CQ$1,MATCH(F443,$CP$7:$CP$100,0)+6)):INDIRECT(_xlfn.CONCAT($CQ$1,MATCH(F443,$CP$7:$CP$100,0)+6+SUM(IF((F443=$CP$7:$CP$59)=TRUE,1,0))-1))),IF(OR($DW$4=2,$DW$4=3),INDIRECT(_xlfn.CONCAT($CU$1,MATCH(E443,$CT$7:$CT$100,0)+6)):INDIRECT(_xlfn.CONCAT($CU$1,MATCH(E443,$CT$7:$CT$100,0)+6+SUM(IF((E443=$CT$7:$CT$59)=TRUE,1,0))-1)),INDIRECT(_xlfn.CONCAT($CM$1,MATCH(E443,$CL$7:$CL$100,0)+6)):INDIRECT(_xlfn.CONCAT($CM$1,MATCH(E443,$CL$7:$CL$100,0)+6+SUM(IF((E443=$CL$7:$CL$59)=TRUE,1,0))-1))))*$S$3*IF(AND($DV$4=4,F443=0),1.1,1),1/TRANSPOSE(W443-INDIRECT(_xlfn.CONCAT($CI$1,MATCH(D443,$CH$7:$CH$100,0)+6)):INDIRECT(_xlfn.CONCAT($CI$1,MATCH(D443,$CH$7:$CH$100,0)+6+SUM(IF((D443=$CH$7:$CH$59)=TRUE,1,0))-1))*$R$3)),3)=1,1,0)),W443-INDIRECT(_xlfn.CONCAT($CI$1,MATCH(D443,$CH$7:$CH$100,0)+6)):INDIRECT(_xlfn.CONCAT($CI$1,MATCH(D443,$CH$7:$CH$100,0)+6+SUM(IF((D443=$CH$7:$CH$59)=TRUE,1,0))-1))*$R$3))/($S$3*$Q443),1,-1,TRUE)=0,"",_xlfn._xlws.SORT(TRANSPOSE(MMULT(MMULT(_xlfn.MUNIT(X443),IF(ROUND(MMULT(IF(E443=0,IF($DW$4=1,INDIRECT(_xlfn.CONCAT($CY$1,MATCH(F443,$CX$7:$CX$100,0)+6)):INDIRECT(_xlfn.CONCAT($CY$1,MATCH(F443,$CX$7:$CX$100,0)+6+SUM(IF((F443=$CX$7:$CX$59)=TRUE,1,0))-1)),INDIRECT(_xlfn.CONCAT($CQ$1,MATCH(F443,$CP$7:$CP$100,0)+6)):INDIRECT(_xlfn.CONCAT($CQ$1,MATCH(F443,$CP$7:$CP$100,0)+6+SUM(IF((F443=$CP$7:$CP$59)=TRUE,1,0))-1))),IF(OR($DW$4=2,$DW$4=3),INDIRECT(_xlfn.CONCAT($CU$1,MATCH(E443,$CT$7:$CT$100,0)+6)):INDIRECT(_xlfn.CONCAT($CU$1,MATCH(E443,$CT$7:$CT$100,0)+6+SUM(IF((E443=$CT$7:$CT$59)=TRUE,1,0))-1)),INDIRECT(_xlfn.CONCAT($CM$1,MATCH(E443,$CL$7:$CL$100,0)+6)):INDIRECT(_xlfn.CONCAT($CM$1,MATCH(E443,$CL$7:$CL$100,0)+6+SUM(IF((E443=$CL$7:$CL$59)=TRUE,1,0))-1))))*$S$3*IF(AND($DV$4=4,F443=0),1.1,1),1/TRANSPOSE(W443-INDIRECT(_xlfn.CONCAT($CI$1,MATCH(D443,$CH$7:$CH$100,0)+6)):INDIRECT(_xlfn.CONCAT($CI$1,MATCH(D443,$CH$7:$CH$100,0)+6+SUM(IF((D443=$CH$7:$CH$59)=TRUE,1,0))-1))*$R$3)),3)=1,1,0)),W443-INDIRECT(_xlfn.CONCAT($CI$1,MATCH(D443,$CH$7:$CH$100,0)+6)):INDIRECT(_xlfn.CONCAT($CI$1,MATCH(D443,$CH$7:$CH$100,0)+6+SUM(IF((D443=$CH$7:$CH$59)=TRUE,1,0))-1))*$R$3))/($S$3*$Q443),1,-1,TRUE)),1),"")</f>
        <v/>
      </c>
      <c r="AB443" s="65"/>
      <c r="AC443" s="65"/>
      <c r="AD443" s="65"/>
      <c r="AE443" s="65"/>
      <c r="AF443" s="65"/>
      <c r="AG443" s="65"/>
      <c r="AH443" s="65"/>
      <c r="AI443" s="6"/>
      <c r="AJ443" s="28" t="str">
        <f t="shared" ca="1" si="145"/>
        <v/>
      </c>
      <c r="AK443" s="29" t="str">
        <f t="shared" si="146"/>
        <v/>
      </c>
      <c r="AL443" s="29" t="str">
        <f t="shared" si="147"/>
        <v/>
      </c>
      <c r="AM443" s="29" t="str">
        <f t="shared" si="148"/>
        <v/>
      </c>
      <c r="AN443" s="112" t="str">
        <f t="shared" si="149"/>
        <v/>
      </c>
      <c r="AO443" s="28" t="str">
        <f t="shared" ca="1" si="136"/>
        <v/>
      </c>
      <c r="AP443" s="29" t="str">
        <f t="shared" si="137"/>
        <v/>
      </c>
      <c r="AQ443" s="29" t="str">
        <f t="shared" si="138"/>
        <v/>
      </c>
      <c r="AR443" s="29" t="str">
        <f t="shared" si="139"/>
        <v/>
      </c>
      <c r="AS443" s="30" t="str">
        <f t="shared" si="140"/>
        <v/>
      </c>
      <c r="AT443" s="6"/>
      <c r="AU443" s="20"/>
      <c r="AV443" s="20"/>
      <c r="AW443" s="44">
        <f t="shared" si="150"/>
        <v>12</v>
      </c>
      <c r="AX443" s="35" t="e">
        <f t="shared" si="151"/>
        <v>#N/A</v>
      </c>
      <c r="AY443" s="35" t="e" cm="1">
        <f t="array" ref="AY443">_xlfn.XMATCH(1,IF(IF((AU443=$DP$24:$EO$24)=TRUE,1,0)+IF((AV443=$DP$25:$EO$25)=TRUE,1,0)=2,1,0))</f>
        <v>#N/A</v>
      </c>
      <c r="AZ443" s="35" t="str" cm="1">
        <f t="array" aca="1" ref="AZ443:BD443" ca="1">AJ443:AN443</f>
        <v/>
      </c>
      <c r="BA443" s="35" t="str">
        <f ca="1"/>
        <v/>
      </c>
      <c r="BB443" s="35" t="str">
        <f ca="1"/>
        <v/>
      </c>
      <c r="BC443" s="35" t="str">
        <f ca="1"/>
        <v/>
      </c>
      <c r="BD443" s="35" t="str">
        <f ca="1"/>
        <v/>
      </c>
      <c r="BE443" s="35">
        <f t="shared" si="152"/>
        <v>0</v>
      </c>
      <c r="BF443" s="35" t="e" cm="1">
        <f t="array" ref="BF443">IF(AND(BE443=1,AX443&lt;&gt;1),VLOOKUP(E443,변환표준점수!$H$8:$O$60,_xlfn.XMATCH('표점 계산기'!$AU443,변환표준점수!$I$6:$O$6)+1,FALSE),IF(AND($E443=0,$DW$4=1),INDEX($CQ$7:$CQ$73,SUM(IF(AO443=$CY$7:$CY$59,ROW($A$1:$A$50),0))),IF(AND($E443&lt;&gt;0,$DW$4&lt;&gt;1),INDEX($CM$7:$CM$73,SUM(IF(AO443=$CU$7:$CU$59,ROW($A$1:$A$50),0))),AO443:AS443)))</f>
        <v>#N/A</v>
      </c>
      <c r="BG443" s="35"/>
      <c r="BH443" s="35"/>
      <c r="BI443" s="35"/>
      <c r="BJ443" s="35"/>
      <c r="BK443" s="35" t="e">
        <f>VLOOKUP(G443,변환표준점수!$X$8:$AM$16,_xlfn.XMATCH(AU443,변환표준점수!$Y$5:$AM$5)+IF(OR(AW443=6,AW443=7,AW443=10,AW443=11),IF(AX443=1,0,1),0)+1,FALSE)</f>
        <v>#N/A</v>
      </c>
      <c r="BL443" s="35" t="e">
        <f>VLOOKUP(H443,변환표준점수!$AO$8:$BE$16,_xlfn.XMATCH(AU443,변환표준점수!$AP$5:$BE$5)+IF(OR(AW443=3,AW443=6,AW443=8,AW443=9,AW443=10),IF(AX443=1,0,1),0)+1,FALSE)</f>
        <v>#N/A</v>
      </c>
      <c r="BM443" s="35" t="e">
        <f>IF(I443=0,VLOOKUP(K443,변환표준점수!$BU$8:$CF$62,'표점 계산기'!$AW443+1,FALSE),VLOOKUP(I443,변환표준점수!$BH$8:$BS$62,'표점 계산기'!$AW443+1,FALSE))</f>
        <v>#N/A</v>
      </c>
      <c r="BN443" s="35" t="e">
        <f>IF(J443=0,VLOOKUP(L443,변환표준점수!$BU$8:$CF$62,'표점 계산기'!$AW443+1,FALSE),VLOOKUP(J443,변환표준점수!$BH$8:$BS$62,'표점 계산기'!$AW443+1,FALSE))</f>
        <v>#N/A</v>
      </c>
      <c r="BO443" s="35" cm="1">
        <f t="array" ref="BO443">IF(M443=0,0,IF(OR(AW443=3,AW443=4),0,IF(AW443=1,INDEX($DI$7:$DI$15,SUM(IF(M443&lt;$DH$7:$DH$15=TRUE,1,0))+1),VLOOKUP(M443,변환표준점수!$BH$8:$BS$62,'표점 계산기'!AW443+1,FALSE))))</f>
        <v>0</v>
      </c>
      <c r="BP443" s="35" t="e" cm="1">
        <f t="array" ref="BP443">INDEX($DP$24:$EO$31,COLUMN(C438),$AY443)</f>
        <v>#N/A</v>
      </c>
      <c r="BQ443" s="35" t="e" cm="1">
        <f t="array" ref="BQ443">INDEX($DP$24:$EO$31,COLUMN(D438),$AY443)</f>
        <v>#N/A</v>
      </c>
      <c r="BR443" s="35" t="e" cm="1">
        <f t="array" ref="BR443">INDEX($DP$24:$EO$31,COLUMN(E438),$AY443)</f>
        <v>#N/A</v>
      </c>
      <c r="BS443" s="35" t="e" cm="1">
        <f t="array" ref="BS443">INDEX($DP$24:$EO$31,COLUMN(F438),$AY443)</f>
        <v>#N/A</v>
      </c>
      <c r="BT443" s="35" t="e" cm="1">
        <f t="array" ref="BT443">INDEX($DP$24:$EO$31,COLUMN(G438),$AY443)</f>
        <v>#N/A</v>
      </c>
      <c r="BU443" s="35" t="e" cm="1">
        <f t="array" ref="BU443">INDEX($DP$24:$EO$31,COLUMN(H438),$AY443)</f>
        <v>#N/A</v>
      </c>
      <c r="BV443" s="59" t="str" cm="1">
        <f t="array" aca="1" ref="BV443:BZ443" ca="1">IFERROR(ROUND(IF(IFERROR(BF443:BJ443/BF443:BJ443,0)=1,(IFERROR(AZ443:BD443*BP443,0)+IFERROR(BF443:BJ443*BQ443,0)+(SUM(BM443:BO443)-MIN(BM443:BO443))*BR443+BK443*BS443+BL443*BT443)*BU443+BK443*(1-BS443)+BL443*(1-BT443)+IF(AW443=1,BO443,0),""),2),"")</f>
        <v/>
      </c>
      <c r="BW443" s="48" t="str">
        <f ca="1"/>
        <v/>
      </c>
      <c r="BX443" s="48" t="str">
        <f ca="1"/>
        <v/>
      </c>
      <c r="BY443" s="48" t="str">
        <f ca="1"/>
        <v/>
      </c>
      <c r="BZ443" s="60" t="str">
        <f ca="1"/>
        <v/>
      </c>
      <c r="CA443" s="6"/>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6"/>
      <c r="DV443" s="6"/>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row>
    <row r="444" spans="1:162" x14ac:dyDescent="0.3">
      <c r="A444" s="5"/>
      <c r="B444" s="17" t="str">
        <f t="shared" si="134"/>
        <v/>
      </c>
      <c r="C444" s="23"/>
      <c r="D444" s="23"/>
      <c r="E444" s="23"/>
      <c r="F444" s="23"/>
      <c r="G444" s="23"/>
      <c r="H444" s="24"/>
      <c r="I444" s="24"/>
      <c r="J444" s="24"/>
      <c r="K444" s="24"/>
      <c r="L444" s="24"/>
      <c r="M444" s="24"/>
      <c r="N444" s="23"/>
      <c r="O444" s="24"/>
      <c r="P444" s="6"/>
      <c r="Q444" s="65">
        <f t="shared" si="135"/>
        <v>1</v>
      </c>
      <c r="R444" s="6" t="e">
        <f t="shared" si="141"/>
        <v>#N/A</v>
      </c>
      <c r="S444" s="6" t="e">
        <f t="shared" si="142"/>
        <v>#N/A</v>
      </c>
      <c r="T444" s="6" t="e">
        <f t="shared" si="143"/>
        <v>#N/A</v>
      </c>
      <c r="U444" s="6" t="e">
        <f t="shared" si="144"/>
        <v>#N/A</v>
      </c>
      <c r="V444" s="8" cm="1">
        <f t="array" ref="V444">IF(M444=0,0,IF(OR($DV$4=3,$DV$4=4),0,IF($DV$4=1,INDEX($DI$7:$DI$15,SUM(IF(M444&lt;$DH$7:$DH$15=TRUE,1,0))+1),VLOOKUP(M444,$DK$7:$DL$107,2,FALSE))))</f>
        <v>0</v>
      </c>
      <c r="W444" s="6" t="e">
        <f t="shared" si="133"/>
        <v>#N/A</v>
      </c>
      <c r="X444" s="65" cm="1">
        <f t="array" aca="1" ref="X444" ca="1">SUM(IF((IF(E444=0,INDIRECT(_xlfn.CONCAT($CQ$1,MATCH(F444,$CP$7:$CP$100,0)+6)):INDIRECT(_xlfn.CONCAT($CQ$1,MATCH(F444,$CP$7:$CP$100,0)+6+SUM(IF((F444=$CP$7:$CP$59)=TRUE,1,0))-1)),INDIRECT(_xlfn.CONCAT($CM$1,MATCH(E444,$CL$7:$CL$100,0)+6)):INDIRECT(_xlfn.CONCAT($CM$1,MATCH(E444,$CL$7:$CL$100,0)+6+SUM(IF((E444=$CL$7:$CL$59)=TRUE,1,0))-1)))*$S$3*$Q444)=0,0,1))</f>
        <v>2</v>
      </c>
      <c r="Y444" s="65" t="e" cm="1">
        <f t="array" aca="1" ref="Y444" ca="1">SUM(IF((TRANSPOSE(MMULT(MMULT(_xlfn.MUNIT(X444),IF(ROUND(MMULT(IF(E444=0,INDIRECT(_xlfn.CONCAT($CQ$1,MATCH(F444,$CP$7:$CP$100,0)+6)):INDIRECT(_xlfn.CONCAT($CQ$1,MATCH(F444,$CP$7:$CP$100,0)+6+SUM(IF((F444=$CP$7:$CP$59)=TRUE,1,0))-1)),INDIRECT(_xlfn.CONCAT($CM$1,MATCH(E444,$CL$7:$CL$100,0)+6)):INDIRECT(_xlfn.CONCAT($CM$1,MATCH(E444,$CL$7:$CL$100,0)+6+SUM(IF((E444=$CL$7:$CL$59)=TRUE,1,0))-1)))*$S$3*$Q444,1/TRANSPOSE(W444-INDIRECT(_xlfn.CONCAT($CI$1,MATCH(D444,$CH$7:$CH$100,0)+6)):INDIRECT(_xlfn.CONCAT($CI$1,MATCH(D444,$CH$7:$CH$100,0)+6+SUM(IF((D444=$CH$7:$CH$59)=TRUE,1,0))-1))*$R$3)),1)=1,1,0)),W444-INDIRECT(_xlfn.CONCAT($CI$1,MATCH(D444,$CH$7:$CH$100,0)+6)):INDIRECT(_xlfn.CONCAT($CI$1,MATCH(D444,$CH$7:$CH$100,0)+6+SUM(IF((D444=$CH$7:$CH$59)=TRUE,1,0))-1))*$R$3)))=0,0,1))</f>
        <v>#N/A</v>
      </c>
      <c r="Z444" s="65"/>
      <c r="AA444" s="65" t="str" cm="1">
        <f t="array" aca="1" ref="AA444" ca="1">IFERROR(ROUND(IF(_xlfn._xlws.SORT(TRANSPOSE(MMULT(MMULT(_xlfn.MUNIT(X444),IF(ROUND(MMULT(IF(E444=0,IF($DW$4=1,INDIRECT(_xlfn.CONCAT($CY$1,MATCH(F444,$CX$7:$CX$100,0)+6)):INDIRECT(_xlfn.CONCAT($CY$1,MATCH(F444,$CX$7:$CX$100,0)+6+SUM(IF((F444=$CX$7:$CX$59)=TRUE,1,0))-1)),INDIRECT(_xlfn.CONCAT($CQ$1,MATCH(F444,$CP$7:$CP$100,0)+6)):INDIRECT(_xlfn.CONCAT($CQ$1,MATCH(F444,$CP$7:$CP$100,0)+6+SUM(IF((F444=$CP$7:$CP$59)=TRUE,1,0))-1))),IF(OR($DW$4=2,$DW$4=3),INDIRECT(_xlfn.CONCAT($CU$1,MATCH(E444,$CT$7:$CT$100,0)+6)):INDIRECT(_xlfn.CONCAT($CU$1,MATCH(E444,$CT$7:$CT$100,0)+6+SUM(IF((E444=$CT$7:$CT$59)=TRUE,1,0))-1)),INDIRECT(_xlfn.CONCAT($CM$1,MATCH(E444,$CL$7:$CL$100,0)+6)):INDIRECT(_xlfn.CONCAT($CM$1,MATCH(E444,$CL$7:$CL$100,0)+6+SUM(IF((E444=$CL$7:$CL$59)=TRUE,1,0))-1))))*$S$3*IF(AND($DV$4=4,F444=0),1.1,1),1/TRANSPOSE(W444-INDIRECT(_xlfn.CONCAT($CI$1,MATCH(D444,$CH$7:$CH$100,0)+6)):INDIRECT(_xlfn.CONCAT($CI$1,MATCH(D444,$CH$7:$CH$100,0)+6+SUM(IF((D444=$CH$7:$CH$59)=TRUE,1,0))-1))*$R$3)),3)=1,1,0)),W444-INDIRECT(_xlfn.CONCAT($CI$1,MATCH(D444,$CH$7:$CH$100,0)+6)):INDIRECT(_xlfn.CONCAT($CI$1,MATCH(D444,$CH$7:$CH$100,0)+6+SUM(IF((D444=$CH$7:$CH$59)=TRUE,1,0))-1))*$R$3))/($S$3*$Q444),1,-1,TRUE)=0,"",_xlfn._xlws.SORT(TRANSPOSE(MMULT(MMULT(_xlfn.MUNIT(X444),IF(ROUND(MMULT(IF(E444=0,IF($DW$4=1,INDIRECT(_xlfn.CONCAT($CY$1,MATCH(F444,$CX$7:$CX$100,0)+6)):INDIRECT(_xlfn.CONCAT($CY$1,MATCH(F444,$CX$7:$CX$100,0)+6+SUM(IF((F444=$CX$7:$CX$59)=TRUE,1,0))-1)),INDIRECT(_xlfn.CONCAT($CQ$1,MATCH(F444,$CP$7:$CP$100,0)+6)):INDIRECT(_xlfn.CONCAT($CQ$1,MATCH(F444,$CP$7:$CP$100,0)+6+SUM(IF((F444=$CP$7:$CP$59)=TRUE,1,0))-1))),IF(OR($DW$4=2,$DW$4=3),INDIRECT(_xlfn.CONCAT($CU$1,MATCH(E444,$CT$7:$CT$100,0)+6)):INDIRECT(_xlfn.CONCAT($CU$1,MATCH(E444,$CT$7:$CT$100,0)+6+SUM(IF((E444=$CT$7:$CT$59)=TRUE,1,0))-1)),INDIRECT(_xlfn.CONCAT($CM$1,MATCH(E444,$CL$7:$CL$100,0)+6)):INDIRECT(_xlfn.CONCAT($CM$1,MATCH(E444,$CL$7:$CL$100,0)+6+SUM(IF((E444=$CL$7:$CL$59)=TRUE,1,0))-1))))*$S$3*IF(AND($DV$4=4,F444=0),1.1,1),1/TRANSPOSE(W444-INDIRECT(_xlfn.CONCAT($CI$1,MATCH(D444,$CH$7:$CH$100,0)+6)):INDIRECT(_xlfn.CONCAT($CI$1,MATCH(D444,$CH$7:$CH$100,0)+6+SUM(IF((D444=$CH$7:$CH$59)=TRUE,1,0))-1))*$R$3)),3)=1,1,0)),W444-INDIRECT(_xlfn.CONCAT($CI$1,MATCH(D444,$CH$7:$CH$100,0)+6)):INDIRECT(_xlfn.CONCAT($CI$1,MATCH(D444,$CH$7:$CH$100,0)+6+SUM(IF((D444=$CH$7:$CH$59)=TRUE,1,0))-1))*$R$3))/($S$3*$Q444),1,-1,TRUE)),1),"")</f>
        <v/>
      </c>
      <c r="AB444" s="65"/>
      <c r="AC444" s="65"/>
      <c r="AD444" s="65"/>
      <c r="AE444" s="65"/>
      <c r="AF444" s="65"/>
      <c r="AG444" s="65"/>
      <c r="AH444" s="65"/>
      <c r="AI444" s="6"/>
      <c r="AJ444" s="28" t="str">
        <f t="shared" ca="1" si="145"/>
        <v/>
      </c>
      <c r="AK444" s="29" t="str">
        <f t="shared" si="146"/>
        <v/>
      </c>
      <c r="AL444" s="29" t="str">
        <f t="shared" si="147"/>
        <v/>
      </c>
      <c r="AM444" s="29" t="str">
        <f t="shared" si="148"/>
        <v/>
      </c>
      <c r="AN444" s="112" t="str">
        <f t="shared" si="149"/>
        <v/>
      </c>
      <c r="AO444" s="28" t="str">
        <f t="shared" ca="1" si="136"/>
        <v/>
      </c>
      <c r="AP444" s="29" t="str">
        <f t="shared" si="137"/>
        <v/>
      </c>
      <c r="AQ444" s="29" t="str">
        <f t="shared" si="138"/>
        <v/>
      </c>
      <c r="AR444" s="29" t="str">
        <f t="shared" si="139"/>
        <v/>
      </c>
      <c r="AS444" s="30" t="str">
        <f t="shared" si="140"/>
        <v/>
      </c>
      <c r="AT444" s="6"/>
      <c r="AU444" s="20"/>
      <c r="AV444" s="20"/>
      <c r="AW444" s="44">
        <f t="shared" si="150"/>
        <v>12</v>
      </c>
      <c r="AX444" s="35" t="e">
        <f t="shared" si="151"/>
        <v>#N/A</v>
      </c>
      <c r="AY444" s="35" t="e" cm="1">
        <f t="array" ref="AY444">_xlfn.XMATCH(1,IF(IF((AU444=$DP$24:$EO$24)=TRUE,1,0)+IF((AV444=$DP$25:$EO$25)=TRUE,1,0)=2,1,0))</f>
        <v>#N/A</v>
      </c>
      <c r="AZ444" s="35" t="str" cm="1">
        <f t="array" aca="1" ref="AZ444:BD444" ca="1">AJ444:AN444</f>
        <v/>
      </c>
      <c r="BA444" s="35" t="str">
        <f ca="1"/>
        <v/>
      </c>
      <c r="BB444" s="35" t="str">
        <f ca="1"/>
        <v/>
      </c>
      <c r="BC444" s="35" t="str">
        <f ca="1"/>
        <v/>
      </c>
      <c r="BD444" s="35" t="str">
        <f ca="1"/>
        <v/>
      </c>
      <c r="BE444" s="35">
        <f t="shared" si="152"/>
        <v>0</v>
      </c>
      <c r="BF444" s="35" t="e" cm="1">
        <f t="array" ref="BF444">IF(AND(BE444=1,AX444&lt;&gt;1),VLOOKUP(E444,변환표준점수!$H$8:$O$60,_xlfn.XMATCH('표점 계산기'!$AU444,변환표준점수!$I$6:$O$6)+1,FALSE),IF(AND($E444=0,$DW$4=1),INDEX($CQ$7:$CQ$73,SUM(IF(AO444=$CY$7:$CY$59,ROW($A$1:$A$50),0))),IF(AND($E444&lt;&gt;0,$DW$4&lt;&gt;1),INDEX($CM$7:$CM$73,SUM(IF(AO444=$CU$7:$CU$59,ROW($A$1:$A$50),0))),AO444:AS444)))</f>
        <v>#N/A</v>
      </c>
      <c r="BG444" s="35"/>
      <c r="BH444" s="35"/>
      <c r="BI444" s="35"/>
      <c r="BJ444" s="35"/>
      <c r="BK444" s="35" t="e">
        <f>VLOOKUP(G444,변환표준점수!$X$8:$AM$16,_xlfn.XMATCH(AU444,변환표준점수!$Y$5:$AM$5)+IF(OR(AW444=6,AW444=7,AW444=10,AW444=11),IF(AX444=1,0,1),0)+1,FALSE)</f>
        <v>#N/A</v>
      </c>
      <c r="BL444" s="35" t="e">
        <f>VLOOKUP(H444,변환표준점수!$AO$8:$BE$16,_xlfn.XMATCH(AU444,변환표준점수!$AP$5:$BE$5)+IF(OR(AW444=3,AW444=6,AW444=8,AW444=9,AW444=10),IF(AX444=1,0,1),0)+1,FALSE)</f>
        <v>#N/A</v>
      </c>
      <c r="BM444" s="35" t="e">
        <f>IF(I444=0,VLOOKUP(K444,변환표준점수!$BU$8:$CF$62,'표점 계산기'!$AW444+1,FALSE),VLOOKUP(I444,변환표준점수!$BH$8:$BS$62,'표점 계산기'!$AW444+1,FALSE))</f>
        <v>#N/A</v>
      </c>
      <c r="BN444" s="35" t="e">
        <f>IF(J444=0,VLOOKUP(L444,변환표준점수!$BU$8:$CF$62,'표점 계산기'!$AW444+1,FALSE),VLOOKUP(J444,변환표준점수!$BH$8:$BS$62,'표점 계산기'!$AW444+1,FALSE))</f>
        <v>#N/A</v>
      </c>
      <c r="BO444" s="35" cm="1">
        <f t="array" ref="BO444">IF(M444=0,0,IF(OR(AW444=3,AW444=4),0,IF(AW444=1,INDEX($DI$7:$DI$15,SUM(IF(M444&lt;$DH$7:$DH$15=TRUE,1,0))+1),VLOOKUP(M444,변환표준점수!$BH$8:$BS$62,'표점 계산기'!AW444+1,FALSE))))</f>
        <v>0</v>
      </c>
      <c r="BP444" s="35" t="e" cm="1">
        <f t="array" ref="BP444">INDEX($DP$24:$EO$31,COLUMN(C439),$AY444)</f>
        <v>#N/A</v>
      </c>
      <c r="BQ444" s="35" t="e" cm="1">
        <f t="array" ref="BQ444">INDEX($DP$24:$EO$31,COLUMN(D439),$AY444)</f>
        <v>#N/A</v>
      </c>
      <c r="BR444" s="35" t="e" cm="1">
        <f t="array" ref="BR444">INDEX($DP$24:$EO$31,COLUMN(E439),$AY444)</f>
        <v>#N/A</v>
      </c>
      <c r="BS444" s="35" t="e" cm="1">
        <f t="array" ref="BS444">INDEX($DP$24:$EO$31,COLUMN(F439),$AY444)</f>
        <v>#N/A</v>
      </c>
      <c r="BT444" s="35" t="e" cm="1">
        <f t="array" ref="BT444">INDEX($DP$24:$EO$31,COLUMN(G439),$AY444)</f>
        <v>#N/A</v>
      </c>
      <c r="BU444" s="35" t="e" cm="1">
        <f t="array" ref="BU444">INDEX($DP$24:$EO$31,COLUMN(H439),$AY444)</f>
        <v>#N/A</v>
      </c>
      <c r="BV444" s="59" t="str" cm="1">
        <f t="array" aca="1" ref="BV444:BZ444" ca="1">IFERROR(ROUND(IF(IFERROR(BF444:BJ444/BF444:BJ444,0)=1,(IFERROR(AZ444:BD444*BP444,0)+IFERROR(BF444:BJ444*BQ444,0)+(SUM(BM444:BO444)-MIN(BM444:BO444))*BR444+BK444*BS444+BL444*BT444)*BU444+BK444*(1-BS444)+BL444*(1-BT444)+IF(AW444=1,BO444,0),""),2),"")</f>
        <v/>
      </c>
      <c r="BW444" s="48" t="str">
        <f ca="1"/>
        <v/>
      </c>
      <c r="BX444" s="48" t="str">
        <f ca="1"/>
        <v/>
      </c>
      <c r="BY444" s="48" t="str">
        <f ca="1"/>
        <v/>
      </c>
      <c r="BZ444" s="60" t="str">
        <f ca="1"/>
        <v/>
      </c>
      <c r="CA444" s="6"/>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6"/>
      <c r="DV444" s="6"/>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row>
    <row r="445" spans="1:162" x14ac:dyDescent="0.3">
      <c r="A445" s="5"/>
      <c r="B445" s="17" t="str">
        <f t="shared" si="134"/>
        <v/>
      </c>
      <c r="C445" s="23"/>
      <c r="D445" s="23"/>
      <c r="E445" s="23"/>
      <c r="F445" s="23"/>
      <c r="G445" s="23"/>
      <c r="H445" s="24"/>
      <c r="I445" s="24"/>
      <c r="J445" s="24"/>
      <c r="K445" s="24"/>
      <c r="L445" s="24"/>
      <c r="M445" s="24"/>
      <c r="N445" s="23"/>
      <c r="O445" s="24"/>
      <c r="P445" s="6"/>
      <c r="Q445" s="65">
        <f t="shared" si="135"/>
        <v>1</v>
      </c>
      <c r="R445" s="6" t="e">
        <f t="shared" si="141"/>
        <v>#N/A</v>
      </c>
      <c r="S445" s="6" t="e">
        <f t="shared" si="142"/>
        <v>#N/A</v>
      </c>
      <c r="T445" s="6" t="e">
        <f t="shared" si="143"/>
        <v>#N/A</v>
      </c>
      <c r="U445" s="6" t="e">
        <f t="shared" si="144"/>
        <v>#N/A</v>
      </c>
      <c r="V445" s="8" cm="1">
        <f t="array" ref="V445">IF(M445=0,0,IF(OR($DV$4=3,$DV$4=4),0,IF($DV$4=1,INDEX($DI$7:$DI$15,SUM(IF(M445&lt;$DH$7:$DH$15=TRUE,1,0))+1),VLOOKUP(M445,$DK$7:$DL$107,2,FALSE))))</f>
        <v>0</v>
      </c>
      <c r="W445" s="6" t="e">
        <f t="shared" si="133"/>
        <v>#N/A</v>
      </c>
      <c r="X445" s="65" cm="1">
        <f t="array" aca="1" ref="X445" ca="1">SUM(IF((IF(E445=0,INDIRECT(_xlfn.CONCAT($CQ$1,MATCH(F445,$CP$7:$CP$100,0)+6)):INDIRECT(_xlfn.CONCAT($CQ$1,MATCH(F445,$CP$7:$CP$100,0)+6+SUM(IF((F445=$CP$7:$CP$59)=TRUE,1,0))-1)),INDIRECT(_xlfn.CONCAT($CM$1,MATCH(E445,$CL$7:$CL$100,0)+6)):INDIRECT(_xlfn.CONCAT($CM$1,MATCH(E445,$CL$7:$CL$100,0)+6+SUM(IF((E445=$CL$7:$CL$59)=TRUE,1,0))-1)))*$S$3*$Q445)=0,0,1))</f>
        <v>2</v>
      </c>
      <c r="Y445" s="65" t="e" cm="1">
        <f t="array" aca="1" ref="Y445" ca="1">SUM(IF((TRANSPOSE(MMULT(MMULT(_xlfn.MUNIT(X445),IF(ROUND(MMULT(IF(E445=0,INDIRECT(_xlfn.CONCAT($CQ$1,MATCH(F445,$CP$7:$CP$100,0)+6)):INDIRECT(_xlfn.CONCAT($CQ$1,MATCH(F445,$CP$7:$CP$100,0)+6+SUM(IF((F445=$CP$7:$CP$59)=TRUE,1,0))-1)),INDIRECT(_xlfn.CONCAT($CM$1,MATCH(E445,$CL$7:$CL$100,0)+6)):INDIRECT(_xlfn.CONCAT($CM$1,MATCH(E445,$CL$7:$CL$100,0)+6+SUM(IF((E445=$CL$7:$CL$59)=TRUE,1,0))-1)))*$S$3*$Q445,1/TRANSPOSE(W445-INDIRECT(_xlfn.CONCAT($CI$1,MATCH(D445,$CH$7:$CH$100,0)+6)):INDIRECT(_xlfn.CONCAT($CI$1,MATCH(D445,$CH$7:$CH$100,0)+6+SUM(IF((D445=$CH$7:$CH$59)=TRUE,1,0))-1))*$R$3)),1)=1,1,0)),W445-INDIRECT(_xlfn.CONCAT($CI$1,MATCH(D445,$CH$7:$CH$100,0)+6)):INDIRECT(_xlfn.CONCAT($CI$1,MATCH(D445,$CH$7:$CH$100,0)+6+SUM(IF((D445=$CH$7:$CH$59)=TRUE,1,0))-1))*$R$3)))=0,0,1))</f>
        <v>#N/A</v>
      </c>
      <c r="Z445" s="65"/>
      <c r="AA445" s="65" t="str" cm="1">
        <f t="array" aca="1" ref="AA445" ca="1">IFERROR(ROUND(IF(_xlfn._xlws.SORT(TRANSPOSE(MMULT(MMULT(_xlfn.MUNIT(X445),IF(ROUND(MMULT(IF(E445=0,IF($DW$4=1,INDIRECT(_xlfn.CONCAT($CY$1,MATCH(F445,$CX$7:$CX$100,0)+6)):INDIRECT(_xlfn.CONCAT($CY$1,MATCH(F445,$CX$7:$CX$100,0)+6+SUM(IF((F445=$CX$7:$CX$59)=TRUE,1,0))-1)),INDIRECT(_xlfn.CONCAT($CQ$1,MATCH(F445,$CP$7:$CP$100,0)+6)):INDIRECT(_xlfn.CONCAT($CQ$1,MATCH(F445,$CP$7:$CP$100,0)+6+SUM(IF((F445=$CP$7:$CP$59)=TRUE,1,0))-1))),IF(OR($DW$4=2,$DW$4=3),INDIRECT(_xlfn.CONCAT($CU$1,MATCH(E445,$CT$7:$CT$100,0)+6)):INDIRECT(_xlfn.CONCAT($CU$1,MATCH(E445,$CT$7:$CT$100,0)+6+SUM(IF((E445=$CT$7:$CT$59)=TRUE,1,0))-1)),INDIRECT(_xlfn.CONCAT($CM$1,MATCH(E445,$CL$7:$CL$100,0)+6)):INDIRECT(_xlfn.CONCAT($CM$1,MATCH(E445,$CL$7:$CL$100,0)+6+SUM(IF((E445=$CL$7:$CL$59)=TRUE,1,0))-1))))*$S$3*IF(AND($DV$4=4,F445=0),1.1,1),1/TRANSPOSE(W445-INDIRECT(_xlfn.CONCAT($CI$1,MATCH(D445,$CH$7:$CH$100,0)+6)):INDIRECT(_xlfn.CONCAT($CI$1,MATCH(D445,$CH$7:$CH$100,0)+6+SUM(IF((D445=$CH$7:$CH$59)=TRUE,1,0))-1))*$R$3)),3)=1,1,0)),W445-INDIRECT(_xlfn.CONCAT($CI$1,MATCH(D445,$CH$7:$CH$100,0)+6)):INDIRECT(_xlfn.CONCAT($CI$1,MATCH(D445,$CH$7:$CH$100,0)+6+SUM(IF((D445=$CH$7:$CH$59)=TRUE,1,0))-1))*$R$3))/($S$3*$Q445),1,-1,TRUE)=0,"",_xlfn._xlws.SORT(TRANSPOSE(MMULT(MMULT(_xlfn.MUNIT(X445),IF(ROUND(MMULT(IF(E445=0,IF($DW$4=1,INDIRECT(_xlfn.CONCAT($CY$1,MATCH(F445,$CX$7:$CX$100,0)+6)):INDIRECT(_xlfn.CONCAT($CY$1,MATCH(F445,$CX$7:$CX$100,0)+6+SUM(IF((F445=$CX$7:$CX$59)=TRUE,1,0))-1)),INDIRECT(_xlfn.CONCAT($CQ$1,MATCH(F445,$CP$7:$CP$100,0)+6)):INDIRECT(_xlfn.CONCAT($CQ$1,MATCH(F445,$CP$7:$CP$100,0)+6+SUM(IF((F445=$CP$7:$CP$59)=TRUE,1,0))-1))),IF(OR($DW$4=2,$DW$4=3),INDIRECT(_xlfn.CONCAT($CU$1,MATCH(E445,$CT$7:$CT$100,0)+6)):INDIRECT(_xlfn.CONCAT($CU$1,MATCH(E445,$CT$7:$CT$100,0)+6+SUM(IF((E445=$CT$7:$CT$59)=TRUE,1,0))-1)),INDIRECT(_xlfn.CONCAT($CM$1,MATCH(E445,$CL$7:$CL$100,0)+6)):INDIRECT(_xlfn.CONCAT($CM$1,MATCH(E445,$CL$7:$CL$100,0)+6+SUM(IF((E445=$CL$7:$CL$59)=TRUE,1,0))-1))))*$S$3*IF(AND($DV$4=4,F445=0),1.1,1),1/TRANSPOSE(W445-INDIRECT(_xlfn.CONCAT($CI$1,MATCH(D445,$CH$7:$CH$100,0)+6)):INDIRECT(_xlfn.CONCAT($CI$1,MATCH(D445,$CH$7:$CH$100,0)+6+SUM(IF((D445=$CH$7:$CH$59)=TRUE,1,0))-1))*$R$3)),3)=1,1,0)),W445-INDIRECT(_xlfn.CONCAT($CI$1,MATCH(D445,$CH$7:$CH$100,0)+6)):INDIRECT(_xlfn.CONCAT($CI$1,MATCH(D445,$CH$7:$CH$100,0)+6+SUM(IF((D445=$CH$7:$CH$59)=TRUE,1,0))-1))*$R$3))/($S$3*$Q445),1,-1,TRUE)),1),"")</f>
        <v/>
      </c>
      <c r="AB445" s="65"/>
      <c r="AC445" s="65"/>
      <c r="AD445" s="65"/>
      <c r="AE445" s="65"/>
      <c r="AF445" s="65"/>
      <c r="AG445" s="65"/>
      <c r="AH445" s="65"/>
      <c r="AI445" s="6"/>
      <c r="AJ445" s="28" t="str">
        <f t="shared" ca="1" si="145"/>
        <v/>
      </c>
      <c r="AK445" s="29" t="str">
        <f t="shared" si="146"/>
        <v/>
      </c>
      <c r="AL445" s="29" t="str">
        <f t="shared" si="147"/>
        <v/>
      </c>
      <c r="AM445" s="29" t="str">
        <f t="shared" si="148"/>
        <v/>
      </c>
      <c r="AN445" s="112" t="str">
        <f t="shared" si="149"/>
        <v/>
      </c>
      <c r="AO445" s="28" t="str">
        <f t="shared" ca="1" si="136"/>
        <v/>
      </c>
      <c r="AP445" s="29" t="str">
        <f t="shared" si="137"/>
        <v/>
      </c>
      <c r="AQ445" s="29" t="str">
        <f t="shared" si="138"/>
        <v/>
      </c>
      <c r="AR445" s="29" t="str">
        <f t="shared" si="139"/>
        <v/>
      </c>
      <c r="AS445" s="30" t="str">
        <f t="shared" si="140"/>
        <v/>
      </c>
      <c r="AT445" s="6"/>
      <c r="AU445" s="20"/>
      <c r="AV445" s="20"/>
      <c r="AW445" s="44">
        <f t="shared" si="150"/>
        <v>12</v>
      </c>
      <c r="AX445" s="35" t="e">
        <f t="shared" si="151"/>
        <v>#N/A</v>
      </c>
      <c r="AY445" s="35" t="e" cm="1">
        <f t="array" ref="AY445">_xlfn.XMATCH(1,IF(IF((AU445=$DP$24:$EO$24)=TRUE,1,0)+IF((AV445=$DP$25:$EO$25)=TRUE,1,0)=2,1,0))</f>
        <v>#N/A</v>
      </c>
      <c r="AZ445" s="35" t="str" cm="1">
        <f t="array" aca="1" ref="AZ445:BD445" ca="1">AJ445:AN445</f>
        <v/>
      </c>
      <c r="BA445" s="35" t="str">
        <f ca="1"/>
        <v/>
      </c>
      <c r="BB445" s="35" t="str">
        <f ca="1"/>
        <v/>
      </c>
      <c r="BC445" s="35" t="str">
        <f ca="1"/>
        <v/>
      </c>
      <c r="BD445" s="35" t="str">
        <f ca="1"/>
        <v/>
      </c>
      <c r="BE445" s="35">
        <f t="shared" si="152"/>
        <v>0</v>
      </c>
      <c r="BF445" s="35" t="e" cm="1">
        <f t="array" ref="BF445">IF(AND(BE445=1,AX445&lt;&gt;1),VLOOKUP(E445,변환표준점수!$H$8:$O$60,_xlfn.XMATCH('표점 계산기'!$AU445,변환표준점수!$I$6:$O$6)+1,FALSE),IF(AND($E445=0,$DW$4=1),INDEX($CQ$7:$CQ$73,SUM(IF(AO445=$CY$7:$CY$59,ROW($A$1:$A$50),0))),IF(AND($E445&lt;&gt;0,$DW$4&lt;&gt;1),INDEX($CM$7:$CM$73,SUM(IF(AO445=$CU$7:$CU$59,ROW($A$1:$A$50),0))),AO445:AS445)))</f>
        <v>#N/A</v>
      </c>
      <c r="BG445" s="35"/>
      <c r="BH445" s="35"/>
      <c r="BI445" s="35"/>
      <c r="BJ445" s="35"/>
      <c r="BK445" s="35" t="e">
        <f>VLOOKUP(G445,변환표준점수!$X$8:$AM$16,_xlfn.XMATCH(AU445,변환표준점수!$Y$5:$AM$5)+IF(OR(AW445=6,AW445=7,AW445=10,AW445=11),IF(AX445=1,0,1),0)+1,FALSE)</f>
        <v>#N/A</v>
      </c>
      <c r="BL445" s="35" t="e">
        <f>VLOOKUP(H445,변환표준점수!$AO$8:$BE$16,_xlfn.XMATCH(AU445,변환표준점수!$AP$5:$BE$5)+IF(OR(AW445=3,AW445=6,AW445=8,AW445=9,AW445=10),IF(AX445=1,0,1),0)+1,FALSE)</f>
        <v>#N/A</v>
      </c>
      <c r="BM445" s="35" t="e">
        <f>IF(I445=0,VLOOKUP(K445,변환표준점수!$BU$8:$CF$62,'표점 계산기'!$AW445+1,FALSE),VLOOKUP(I445,변환표준점수!$BH$8:$BS$62,'표점 계산기'!$AW445+1,FALSE))</f>
        <v>#N/A</v>
      </c>
      <c r="BN445" s="35" t="e">
        <f>IF(J445=0,VLOOKUP(L445,변환표준점수!$BU$8:$CF$62,'표점 계산기'!$AW445+1,FALSE),VLOOKUP(J445,변환표준점수!$BH$8:$BS$62,'표점 계산기'!$AW445+1,FALSE))</f>
        <v>#N/A</v>
      </c>
      <c r="BO445" s="35" cm="1">
        <f t="array" ref="BO445">IF(M445=0,0,IF(OR(AW445=3,AW445=4),0,IF(AW445=1,INDEX($DI$7:$DI$15,SUM(IF(M445&lt;$DH$7:$DH$15=TRUE,1,0))+1),VLOOKUP(M445,변환표준점수!$BH$8:$BS$62,'표점 계산기'!AW445+1,FALSE))))</f>
        <v>0</v>
      </c>
      <c r="BP445" s="35" t="e" cm="1">
        <f t="array" ref="BP445">INDEX($DP$24:$EO$31,COLUMN(C440),$AY445)</f>
        <v>#N/A</v>
      </c>
      <c r="BQ445" s="35" t="e" cm="1">
        <f t="array" ref="BQ445">INDEX($DP$24:$EO$31,COLUMN(D440),$AY445)</f>
        <v>#N/A</v>
      </c>
      <c r="BR445" s="35" t="e" cm="1">
        <f t="array" ref="BR445">INDEX($DP$24:$EO$31,COLUMN(E440),$AY445)</f>
        <v>#N/A</v>
      </c>
      <c r="BS445" s="35" t="e" cm="1">
        <f t="array" ref="BS445">INDEX($DP$24:$EO$31,COLUMN(F440),$AY445)</f>
        <v>#N/A</v>
      </c>
      <c r="BT445" s="35" t="e" cm="1">
        <f t="array" ref="BT445">INDEX($DP$24:$EO$31,COLUMN(G440),$AY445)</f>
        <v>#N/A</v>
      </c>
      <c r="BU445" s="35" t="e" cm="1">
        <f t="array" ref="BU445">INDEX($DP$24:$EO$31,COLUMN(H440),$AY445)</f>
        <v>#N/A</v>
      </c>
      <c r="BV445" s="59" t="str" cm="1">
        <f t="array" aca="1" ref="BV445:BZ445" ca="1">IFERROR(ROUND(IF(IFERROR(BF445:BJ445/BF445:BJ445,0)=1,(IFERROR(AZ445:BD445*BP445,0)+IFERROR(BF445:BJ445*BQ445,0)+(SUM(BM445:BO445)-MIN(BM445:BO445))*BR445+BK445*BS445+BL445*BT445)*BU445+BK445*(1-BS445)+BL445*(1-BT445)+IF(AW445=1,BO445,0),""),2),"")</f>
        <v/>
      </c>
      <c r="BW445" s="48" t="str">
        <f ca="1"/>
        <v/>
      </c>
      <c r="BX445" s="48" t="str">
        <f ca="1"/>
        <v/>
      </c>
      <c r="BY445" s="48" t="str">
        <f ca="1"/>
        <v/>
      </c>
      <c r="BZ445" s="60" t="str">
        <f ca="1"/>
        <v/>
      </c>
      <c r="CA445" s="6"/>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6"/>
      <c r="DV445" s="6"/>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row>
    <row r="446" spans="1:162" x14ac:dyDescent="0.3">
      <c r="A446" s="5"/>
      <c r="B446" s="17" t="str">
        <f t="shared" si="134"/>
        <v/>
      </c>
      <c r="C446" s="23"/>
      <c r="D446" s="23"/>
      <c r="E446" s="23"/>
      <c r="F446" s="23"/>
      <c r="G446" s="23"/>
      <c r="H446" s="24"/>
      <c r="I446" s="24"/>
      <c r="J446" s="24"/>
      <c r="K446" s="24"/>
      <c r="L446" s="24"/>
      <c r="M446" s="24"/>
      <c r="N446" s="23"/>
      <c r="O446" s="24"/>
      <c r="P446" s="6"/>
      <c r="Q446" s="65">
        <f t="shared" si="135"/>
        <v>1</v>
      </c>
      <c r="R446" s="6" t="e">
        <f t="shared" si="141"/>
        <v>#N/A</v>
      </c>
      <c r="S446" s="6" t="e">
        <f t="shared" si="142"/>
        <v>#N/A</v>
      </c>
      <c r="T446" s="6" t="e">
        <f t="shared" si="143"/>
        <v>#N/A</v>
      </c>
      <c r="U446" s="6" t="e">
        <f t="shared" si="144"/>
        <v>#N/A</v>
      </c>
      <c r="V446" s="8" cm="1">
        <f t="array" ref="V446">IF(M446=0,0,IF(OR($DV$4=3,$DV$4=4),0,IF($DV$4=1,INDEX($DI$7:$DI$15,SUM(IF(M446&lt;$DH$7:$DH$15=TRUE,1,0))+1),VLOOKUP(M446,$DK$7:$DL$107,2,FALSE))))</f>
        <v>0</v>
      </c>
      <c r="W446" s="6" t="e">
        <f t="shared" si="133"/>
        <v>#N/A</v>
      </c>
      <c r="X446" s="65" cm="1">
        <f t="array" aca="1" ref="X446" ca="1">SUM(IF((IF(E446=0,INDIRECT(_xlfn.CONCAT($CQ$1,MATCH(F446,$CP$7:$CP$100,0)+6)):INDIRECT(_xlfn.CONCAT($CQ$1,MATCH(F446,$CP$7:$CP$100,0)+6+SUM(IF((F446=$CP$7:$CP$59)=TRUE,1,0))-1)),INDIRECT(_xlfn.CONCAT($CM$1,MATCH(E446,$CL$7:$CL$100,0)+6)):INDIRECT(_xlfn.CONCAT($CM$1,MATCH(E446,$CL$7:$CL$100,0)+6+SUM(IF((E446=$CL$7:$CL$59)=TRUE,1,0))-1)))*$S$3*$Q446)=0,0,1))</f>
        <v>2</v>
      </c>
      <c r="Y446" s="65" t="e" cm="1">
        <f t="array" aca="1" ref="Y446" ca="1">SUM(IF((TRANSPOSE(MMULT(MMULT(_xlfn.MUNIT(X446),IF(ROUND(MMULT(IF(E446=0,INDIRECT(_xlfn.CONCAT($CQ$1,MATCH(F446,$CP$7:$CP$100,0)+6)):INDIRECT(_xlfn.CONCAT($CQ$1,MATCH(F446,$CP$7:$CP$100,0)+6+SUM(IF((F446=$CP$7:$CP$59)=TRUE,1,0))-1)),INDIRECT(_xlfn.CONCAT($CM$1,MATCH(E446,$CL$7:$CL$100,0)+6)):INDIRECT(_xlfn.CONCAT($CM$1,MATCH(E446,$CL$7:$CL$100,0)+6+SUM(IF((E446=$CL$7:$CL$59)=TRUE,1,0))-1)))*$S$3*$Q446,1/TRANSPOSE(W446-INDIRECT(_xlfn.CONCAT($CI$1,MATCH(D446,$CH$7:$CH$100,0)+6)):INDIRECT(_xlfn.CONCAT($CI$1,MATCH(D446,$CH$7:$CH$100,0)+6+SUM(IF((D446=$CH$7:$CH$59)=TRUE,1,0))-1))*$R$3)),1)=1,1,0)),W446-INDIRECT(_xlfn.CONCAT($CI$1,MATCH(D446,$CH$7:$CH$100,0)+6)):INDIRECT(_xlfn.CONCAT($CI$1,MATCH(D446,$CH$7:$CH$100,0)+6+SUM(IF((D446=$CH$7:$CH$59)=TRUE,1,0))-1))*$R$3)))=0,0,1))</f>
        <v>#N/A</v>
      </c>
      <c r="Z446" s="65"/>
      <c r="AA446" s="65" t="str" cm="1">
        <f t="array" aca="1" ref="AA446" ca="1">IFERROR(ROUND(IF(_xlfn._xlws.SORT(TRANSPOSE(MMULT(MMULT(_xlfn.MUNIT(X446),IF(ROUND(MMULT(IF(E446=0,IF($DW$4=1,INDIRECT(_xlfn.CONCAT($CY$1,MATCH(F446,$CX$7:$CX$100,0)+6)):INDIRECT(_xlfn.CONCAT($CY$1,MATCH(F446,$CX$7:$CX$100,0)+6+SUM(IF((F446=$CX$7:$CX$59)=TRUE,1,0))-1)),INDIRECT(_xlfn.CONCAT($CQ$1,MATCH(F446,$CP$7:$CP$100,0)+6)):INDIRECT(_xlfn.CONCAT($CQ$1,MATCH(F446,$CP$7:$CP$100,0)+6+SUM(IF((F446=$CP$7:$CP$59)=TRUE,1,0))-1))),IF(OR($DW$4=2,$DW$4=3),INDIRECT(_xlfn.CONCAT($CU$1,MATCH(E446,$CT$7:$CT$100,0)+6)):INDIRECT(_xlfn.CONCAT($CU$1,MATCH(E446,$CT$7:$CT$100,0)+6+SUM(IF((E446=$CT$7:$CT$59)=TRUE,1,0))-1)),INDIRECT(_xlfn.CONCAT($CM$1,MATCH(E446,$CL$7:$CL$100,0)+6)):INDIRECT(_xlfn.CONCAT($CM$1,MATCH(E446,$CL$7:$CL$100,0)+6+SUM(IF((E446=$CL$7:$CL$59)=TRUE,1,0))-1))))*$S$3*IF(AND($DV$4=4,F446=0),1.1,1),1/TRANSPOSE(W446-INDIRECT(_xlfn.CONCAT($CI$1,MATCH(D446,$CH$7:$CH$100,0)+6)):INDIRECT(_xlfn.CONCAT($CI$1,MATCH(D446,$CH$7:$CH$100,0)+6+SUM(IF((D446=$CH$7:$CH$59)=TRUE,1,0))-1))*$R$3)),3)=1,1,0)),W446-INDIRECT(_xlfn.CONCAT($CI$1,MATCH(D446,$CH$7:$CH$100,0)+6)):INDIRECT(_xlfn.CONCAT($CI$1,MATCH(D446,$CH$7:$CH$100,0)+6+SUM(IF((D446=$CH$7:$CH$59)=TRUE,1,0))-1))*$R$3))/($S$3*$Q446),1,-1,TRUE)=0,"",_xlfn._xlws.SORT(TRANSPOSE(MMULT(MMULT(_xlfn.MUNIT(X446),IF(ROUND(MMULT(IF(E446=0,IF($DW$4=1,INDIRECT(_xlfn.CONCAT($CY$1,MATCH(F446,$CX$7:$CX$100,0)+6)):INDIRECT(_xlfn.CONCAT($CY$1,MATCH(F446,$CX$7:$CX$100,0)+6+SUM(IF((F446=$CX$7:$CX$59)=TRUE,1,0))-1)),INDIRECT(_xlfn.CONCAT($CQ$1,MATCH(F446,$CP$7:$CP$100,0)+6)):INDIRECT(_xlfn.CONCAT($CQ$1,MATCH(F446,$CP$7:$CP$100,0)+6+SUM(IF((F446=$CP$7:$CP$59)=TRUE,1,0))-1))),IF(OR($DW$4=2,$DW$4=3),INDIRECT(_xlfn.CONCAT($CU$1,MATCH(E446,$CT$7:$CT$100,0)+6)):INDIRECT(_xlfn.CONCAT($CU$1,MATCH(E446,$CT$7:$CT$100,0)+6+SUM(IF((E446=$CT$7:$CT$59)=TRUE,1,0))-1)),INDIRECT(_xlfn.CONCAT($CM$1,MATCH(E446,$CL$7:$CL$100,0)+6)):INDIRECT(_xlfn.CONCAT($CM$1,MATCH(E446,$CL$7:$CL$100,0)+6+SUM(IF((E446=$CL$7:$CL$59)=TRUE,1,0))-1))))*$S$3*IF(AND($DV$4=4,F446=0),1.1,1),1/TRANSPOSE(W446-INDIRECT(_xlfn.CONCAT($CI$1,MATCH(D446,$CH$7:$CH$100,0)+6)):INDIRECT(_xlfn.CONCAT($CI$1,MATCH(D446,$CH$7:$CH$100,0)+6+SUM(IF((D446=$CH$7:$CH$59)=TRUE,1,0))-1))*$R$3)),3)=1,1,0)),W446-INDIRECT(_xlfn.CONCAT($CI$1,MATCH(D446,$CH$7:$CH$100,0)+6)):INDIRECT(_xlfn.CONCAT($CI$1,MATCH(D446,$CH$7:$CH$100,0)+6+SUM(IF((D446=$CH$7:$CH$59)=TRUE,1,0))-1))*$R$3))/($S$3*$Q446),1,-1,TRUE)),1),"")</f>
        <v/>
      </c>
      <c r="AB446" s="65"/>
      <c r="AC446" s="65"/>
      <c r="AD446" s="65"/>
      <c r="AE446" s="65"/>
      <c r="AF446" s="65"/>
      <c r="AG446" s="65"/>
      <c r="AH446" s="65"/>
      <c r="AI446" s="6"/>
      <c r="AJ446" s="28" t="str">
        <f t="shared" ca="1" si="145"/>
        <v/>
      </c>
      <c r="AK446" s="29" t="str">
        <f t="shared" si="146"/>
        <v/>
      </c>
      <c r="AL446" s="29" t="str">
        <f t="shared" si="147"/>
        <v/>
      </c>
      <c r="AM446" s="29" t="str">
        <f t="shared" si="148"/>
        <v/>
      </c>
      <c r="AN446" s="112" t="str">
        <f t="shared" si="149"/>
        <v/>
      </c>
      <c r="AO446" s="28" t="str">
        <f t="shared" ca="1" si="136"/>
        <v/>
      </c>
      <c r="AP446" s="29" t="str">
        <f t="shared" si="137"/>
        <v/>
      </c>
      <c r="AQ446" s="29" t="str">
        <f t="shared" si="138"/>
        <v/>
      </c>
      <c r="AR446" s="29" t="str">
        <f t="shared" si="139"/>
        <v/>
      </c>
      <c r="AS446" s="30" t="str">
        <f t="shared" si="140"/>
        <v/>
      </c>
      <c r="AT446" s="6"/>
      <c r="AU446" s="20"/>
      <c r="AV446" s="20"/>
      <c r="AW446" s="44">
        <f t="shared" si="150"/>
        <v>12</v>
      </c>
      <c r="AX446" s="35" t="e">
        <f t="shared" si="151"/>
        <v>#N/A</v>
      </c>
      <c r="AY446" s="35" t="e" cm="1">
        <f t="array" ref="AY446">_xlfn.XMATCH(1,IF(IF((AU446=$DP$24:$EO$24)=TRUE,1,0)+IF((AV446=$DP$25:$EO$25)=TRUE,1,0)=2,1,0))</f>
        <v>#N/A</v>
      </c>
      <c r="AZ446" s="35" t="str" cm="1">
        <f t="array" aca="1" ref="AZ446:BD446" ca="1">AJ446:AN446</f>
        <v/>
      </c>
      <c r="BA446" s="35" t="str">
        <f ca="1"/>
        <v/>
      </c>
      <c r="BB446" s="35" t="str">
        <f ca="1"/>
        <v/>
      </c>
      <c r="BC446" s="35" t="str">
        <f ca="1"/>
        <v/>
      </c>
      <c r="BD446" s="35" t="str">
        <f ca="1"/>
        <v/>
      </c>
      <c r="BE446" s="35">
        <f t="shared" si="152"/>
        <v>0</v>
      </c>
      <c r="BF446" s="35" t="e" cm="1">
        <f t="array" ref="BF446">IF(AND(BE446=1,AX446&lt;&gt;1),VLOOKUP(E446,변환표준점수!$H$8:$O$60,_xlfn.XMATCH('표점 계산기'!$AU446,변환표준점수!$I$6:$O$6)+1,FALSE),IF(AND($E446=0,$DW$4=1),INDEX($CQ$7:$CQ$73,SUM(IF(AO446=$CY$7:$CY$59,ROW($A$1:$A$50),0))),IF(AND($E446&lt;&gt;0,$DW$4&lt;&gt;1),INDEX($CM$7:$CM$73,SUM(IF(AO446=$CU$7:$CU$59,ROW($A$1:$A$50),0))),AO446:AS446)))</f>
        <v>#N/A</v>
      </c>
      <c r="BG446" s="35"/>
      <c r="BH446" s="35"/>
      <c r="BI446" s="35"/>
      <c r="BJ446" s="35"/>
      <c r="BK446" s="35" t="e">
        <f>VLOOKUP(G446,변환표준점수!$X$8:$AM$16,_xlfn.XMATCH(AU446,변환표준점수!$Y$5:$AM$5)+IF(OR(AW446=6,AW446=7,AW446=10,AW446=11),IF(AX446=1,0,1),0)+1,FALSE)</f>
        <v>#N/A</v>
      </c>
      <c r="BL446" s="35" t="e">
        <f>VLOOKUP(H446,변환표준점수!$AO$8:$BE$16,_xlfn.XMATCH(AU446,변환표준점수!$AP$5:$BE$5)+IF(OR(AW446=3,AW446=6,AW446=8,AW446=9,AW446=10),IF(AX446=1,0,1),0)+1,FALSE)</f>
        <v>#N/A</v>
      </c>
      <c r="BM446" s="35" t="e">
        <f>IF(I446=0,VLOOKUP(K446,변환표준점수!$BU$8:$CF$62,'표점 계산기'!$AW446+1,FALSE),VLOOKUP(I446,변환표준점수!$BH$8:$BS$62,'표점 계산기'!$AW446+1,FALSE))</f>
        <v>#N/A</v>
      </c>
      <c r="BN446" s="35" t="e">
        <f>IF(J446=0,VLOOKUP(L446,변환표준점수!$BU$8:$CF$62,'표점 계산기'!$AW446+1,FALSE),VLOOKUP(J446,변환표준점수!$BH$8:$BS$62,'표점 계산기'!$AW446+1,FALSE))</f>
        <v>#N/A</v>
      </c>
      <c r="BO446" s="35" cm="1">
        <f t="array" ref="BO446">IF(M446=0,0,IF(OR(AW446=3,AW446=4),0,IF(AW446=1,INDEX($DI$7:$DI$15,SUM(IF(M446&lt;$DH$7:$DH$15=TRUE,1,0))+1),VLOOKUP(M446,변환표준점수!$BH$8:$BS$62,'표점 계산기'!AW446+1,FALSE))))</f>
        <v>0</v>
      </c>
      <c r="BP446" s="35" t="e" cm="1">
        <f t="array" ref="BP446">INDEX($DP$24:$EO$31,COLUMN(C441),$AY446)</f>
        <v>#N/A</v>
      </c>
      <c r="BQ446" s="35" t="e" cm="1">
        <f t="array" ref="BQ446">INDEX($DP$24:$EO$31,COLUMN(D441),$AY446)</f>
        <v>#N/A</v>
      </c>
      <c r="BR446" s="35" t="e" cm="1">
        <f t="array" ref="BR446">INDEX($DP$24:$EO$31,COLUMN(E441),$AY446)</f>
        <v>#N/A</v>
      </c>
      <c r="BS446" s="35" t="e" cm="1">
        <f t="array" ref="BS446">INDEX($DP$24:$EO$31,COLUMN(F441),$AY446)</f>
        <v>#N/A</v>
      </c>
      <c r="BT446" s="35" t="e" cm="1">
        <f t="array" ref="BT446">INDEX($DP$24:$EO$31,COLUMN(G441),$AY446)</f>
        <v>#N/A</v>
      </c>
      <c r="BU446" s="35" t="e" cm="1">
        <f t="array" ref="BU446">INDEX($DP$24:$EO$31,COLUMN(H441),$AY446)</f>
        <v>#N/A</v>
      </c>
      <c r="BV446" s="59" t="str" cm="1">
        <f t="array" aca="1" ref="BV446:BZ446" ca="1">IFERROR(ROUND(IF(IFERROR(BF446:BJ446/BF446:BJ446,0)=1,(IFERROR(AZ446:BD446*BP446,0)+IFERROR(BF446:BJ446*BQ446,0)+(SUM(BM446:BO446)-MIN(BM446:BO446))*BR446+BK446*BS446+BL446*BT446)*BU446+BK446*(1-BS446)+BL446*(1-BT446)+IF(AW446=1,BO446,0),""),2),"")</f>
        <v/>
      </c>
      <c r="BW446" s="48" t="str">
        <f ca="1"/>
        <v/>
      </c>
      <c r="BX446" s="48" t="str">
        <f ca="1"/>
        <v/>
      </c>
      <c r="BY446" s="48" t="str">
        <f ca="1"/>
        <v/>
      </c>
      <c r="BZ446" s="60" t="str">
        <f ca="1"/>
        <v/>
      </c>
      <c r="CA446" s="6"/>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6"/>
      <c r="DV446" s="6"/>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row>
    <row r="447" spans="1:162" x14ac:dyDescent="0.3">
      <c r="A447" s="5"/>
      <c r="B447" s="17" t="str">
        <f t="shared" si="134"/>
        <v/>
      </c>
      <c r="C447" s="23"/>
      <c r="D447" s="23"/>
      <c r="E447" s="23"/>
      <c r="F447" s="23"/>
      <c r="G447" s="23"/>
      <c r="H447" s="24"/>
      <c r="I447" s="24"/>
      <c r="J447" s="24"/>
      <c r="K447" s="24"/>
      <c r="L447" s="24"/>
      <c r="M447" s="24"/>
      <c r="N447" s="23"/>
      <c r="O447" s="24"/>
      <c r="P447" s="6"/>
      <c r="Q447" s="65">
        <f t="shared" si="135"/>
        <v>1</v>
      </c>
      <c r="R447" s="6" t="e">
        <f t="shared" si="141"/>
        <v>#N/A</v>
      </c>
      <c r="S447" s="6" t="e">
        <f t="shared" si="142"/>
        <v>#N/A</v>
      </c>
      <c r="T447" s="6" t="e">
        <f t="shared" si="143"/>
        <v>#N/A</v>
      </c>
      <c r="U447" s="6" t="e">
        <f t="shared" si="144"/>
        <v>#N/A</v>
      </c>
      <c r="V447" s="8" cm="1">
        <f t="array" ref="V447">IF(M447=0,0,IF(OR($DV$4=3,$DV$4=4),0,IF($DV$4=1,INDEX($DI$7:$DI$15,SUM(IF(M447&lt;$DH$7:$DH$15=TRUE,1,0))+1),VLOOKUP(M447,$DK$7:$DL$107,2,FALSE))))</f>
        <v>0</v>
      </c>
      <c r="W447" s="6" t="e">
        <f t="shared" si="133"/>
        <v>#N/A</v>
      </c>
      <c r="X447" s="65" cm="1">
        <f t="array" aca="1" ref="X447" ca="1">SUM(IF((IF(E447=0,INDIRECT(_xlfn.CONCAT($CQ$1,MATCH(F447,$CP$7:$CP$100,0)+6)):INDIRECT(_xlfn.CONCAT($CQ$1,MATCH(F447,$CP$7:$CP$100,0)+6+SUM(IF((F447=$CP$7:$CP$59)=TRUE,1,0))-1)),INDIRECT(_xlfn.CONCAT($CM$1,MATCH(E447,$CL$7:$CL$100,0)+6)):INDIRECT(_xlfn.CONCAT($CM$1,MATCH(E447,$CL$7:$CL$100,0)+6+SUM(IF((E447=$CL$7:$CL$59)=TRUE,1,0))-1)))*$S$3*$Q447)=0,0,1))</f>
        <v>2</v>
      </c>
      <c r="Y447" s="65" t="e" cm="1">
        <f t="array" aca="1" ref="Y447" ca="1">SUM(IF((TRANSPOSE(MMULT(MMULT(_xlfn.MUNIT(X447),IF(ROUND(MMULT(IF(E447=0,INDIRECT(_xlfn.CONCAT($CQ$1,MATCH(F447,$CP$7:$CP$100,0)+6)):INDIRECT(_xlfn.CONCAT($CQ$1,MATCH(F447,$CP$7:$CP$100,0)+6+SUM(IF((F447=$CP$7:$CP$59)=TRUE,1,0))-1)),INDIRECT(_xlfn.CONCAT($CM$1,MATCH(E447,$CL$7:$CL$100,0)+6)):INDIRECT(_xlfn.CONCAT($CM$1,MATCH(E447,$CL$7:$CL$100,0)+6+SUM(IF((E447=$CL$7:$CL$59)=TRUE,1,0))-1)))*$S$3*$Q447,1/TRANSPOSE(W447-INDIRECT(_xlfn.CONCAT($CI$1,MATCH(D447,$CH$7:$CH$100,0)+6)):INDIRECT(_xlfn.CONCAT($CI$1,MATCH(D447,$CH$7:$CH$100,0)+6+SUM(IF((D447=$CH$7:$CH$59)=TRUE,1,0))-1))*$R$3)),1)=1,1,0)),W447-INDIRECT(_xlfn.CONCAT($CI$1,MATCH(D447,$CH$7:$CH$100,0)+6)):INDIRECT(_xlfn.CONCAT($CI$1,MATCH(D447,$CH$7:$CH$100,0)+6+SUM(IF((D447=$CH$7:$CH$59)=TRUE,1,0))-1))*$R$3)))=0,0,1))</f>
        <v>#N/A</v>
      </c>
      <c r="Z447" s="65"/>
      <c r="AA447" s="65" t="str" cm="1">
        <f t="array" aca="1" ref="AA447" ca="1">IFERROR(ROUND(IF(_xlfn._xlws.SORT(TRANSPOSE(MMULT(MMULT(_xlfn.MUNIT(X447),IF(ROUND(MMULT(IF(E447=0,IF($DW$4=1,INDIRECT(_xlfn.CONCAT($CY$1,MATCH(F447,$CX$7:$CX$100,0)+6)):INDIRECT(_xlfn.CONCAT($CY$1,MATCH(F447,$CX$7:$CX$100,0)+6+SUM(IF((F447=$CX$7:$CX$59)=TRUE,1,0))-1)),INDIRECT(_xlfn.CONCAT($CQ$1,MATCH(F447,$CP$7:$CP$100,0)+6)):INDIRECT(_xlfn.CONCAT($CQ$1,MATCH(F447,$CP$7:$CP$100,0)+6+SUM(IF((F447=$CP$7:$CP$59)=TRUE,1,0))-1))),IF(OR($DW$4=2,$DW$4=3),INDIRECT(_xlfn.CONCAT($CU$1,MATCH(E447,$CT$7:$CT$100,0)+6)):INDIRECT(_xlfn.CONCAT($CU$1,MATCH(E447,$CT$7:$CT$100,0)+6+SUM(IF((E447=$CT$7:$CT$59)=TRUE,1,0))-1)),INDIRECT(_xlfn.CONCAT($CM$1,MATCH(E447,$CL$7:$CL$100,0)+6)):INDIRECT(_xlfn.CONCAT($CM$1,MATCH(E447,$CL$7:$CL$100,0)+6+SUM(IF((E447=$CL$7:$CL$59)=TRUE,1,0))-1))))*$S$3*IF(AND($DV$4=4,F447=0),1.1,1),1/TRANSPOSE(W447-INDIRECT(_xlfn.CONCAT($CI$1,MATCH(D447,$CH$7:$CH$100,0)+6)):INDIRECT(_xlfn.CONCAT($CI$1,MATCH(D447,$CH$7:$CH$100,0)+6+SUM(IF((D447=$CH$7:$CH$59)=TRUE,1,0))-1))*$R$3)),3)=1,1,0)),W447-INDIRECT(_xlfn.CONCAT($CI$1,MATCH(D447,$CH$7:$CH$100,0)+6)):INDIRECT(_xlfn.CONCAT($CI$1,MATCH(D447,$CH$7:$CH$100,0)+6+SUM(IF((D447=$CH$7:$CH$59)=TRUE,1,0))-1))*$R$3))/($S$3*$Q447),1,-1,TRUE)=0,"",_xlfn._xlws.SORT(TRANSPOSE(MMULT(MMULT(_xlfn.MUNIT(X447),IF(ROUND(MMULT(IF(E447=0,IF($DW$4=1,INDIRECT(_xlfn.CONCAT($CY$1,MATCH(F447,$CX$7:$CX$100,0)+6)):INDIRECT(_xlfn.CONCAT($CY$1,MATCH(F447,$CX$7:$CX$100,0)+6+SUM(IF((F447=$CX$7:$CX$59)=TRUE,1,0))-1)),INDIRECT(_xlfn.CONCAT($CQ$1,MATCH(F447,$CP$7:$CP$100,0)+6)):INDIRECT(_xlfn.CONCAT($CQ$1,MATCH(F447,$CP$7:$CP$100,0)+6+SUM(IF((F447=$CP$7:$CP$59)=TRUE,1,0))-1))),IF(OR($DW$4=2,$DW$4=3),INDIRECT(_xlfn.CONCAT($CU$1,MATCH(E447,$CT$7:$CT$100,0)+6)):INDIRECT(_xlfn.CONCAT($CU$1,MATCH(E447,$CT$7:$CT$100,0)+6+SUM(IF((E447=$CT$7:$CT$59)=TRUE,1,0))-1)),INDIRECT(_xlfn.CONCAT($CM$1,MATCH(E447,$CL$7:$CL$100,0)+6)):INDIRECT(_xlfn.CONCAT($CM$1,MATCH(E447,$CL$7:$CL$100,0)+6+SUM(IF((E447=$CL$7:$CL$59)=TRUE,1,0))-1))))*$S$3*IF(AND($DV$4=4,F447=0),1.1,1),1/TRANSPOSE(W447-INDIRECT(_xlfn.CONCAT($CI$1,MATCH(D447,$CH$7:$CH$100,0)+6)):INDIRECT(_xlfn.CONCAT($CI$1,MATCH(D447,$CH$7:$CH$100,0)+6+SUM(IF((D447=$CH$7:$CH$59)=TRUE,1,0))-1))*$R$3)),3)=1,1,0)),W447-INDIRECT(_xlfn.CONCAT($CI$1,MATCH(D447,$CH$7:$CH$100,0)+6)):INDIRECT(_xlfn.CONCAT($CI$1,MATCH(D447,$CH$7:$CH$100,0)+6+SUM(IF((D447=$CH$7:$CH$59)=TRUE,1,0))-1))*$R$3))/($S$3*$Q447),1,-1,TRUE)),1),"")</f>
        <v/>
      </c>
      <c r="AB447" s="65"/>
      <c r="AC447" s="65"/>
      <c r="AD447" s="65"/>
      <c r="AE447" s="65"/>
      <c r="AF447" s="65"/>
      <c r="AG447" s="65"/>
      <c r="AH447" s="65"/>
      <c r="AI447" s="6"/>
      <c r="AJ447" s="28" t="str">
        <f t="shared" ca="1" si="145"/>
        <v/>
      </c>
      <c r="AK447" s="29" t="str">
        <f t="shared" si="146"/>
        <v/>
      </c>
      <c r="AL447" s="29" t="str">
        <f t="shared" si="147"/>
        <v/>
      </c>
      <c r="AM447" s="29" t="str">
        <f t="shared" si="148"/>
        <v/>
      </c>
      <c r="AN447" s="112" t="str">
        <f t="shared" si="149"/>
        <v/>
      </c>
      <c r="AO447" s="28" t="str">
        <f t="shared" ca="1" si="136"/>
        <v/>
      </c>
      <c r="AP447" s="29" t="str">
        <f t="shared" si="137"/>
        <v/>
      </c>
      <c r="AQ447" s="29" t="str">
        <f t="shared" si="138"/>
        <v/>
      </c>
      <c r="AR447" s="29" t="str">
        <f t="shared" si="139"/>
        <v/>
      </c>
      <c r="AS447" s="30" t="str">
        <f t="shared" si="140"/>
        <v/>
      </c>
      <c r="AT447" s="6"/>
      <c r="AU447" s="20"/>
      <c r="AV447" s="20"/>
      <c r="AW447" s="44">
        <f t="shared" si="150"/>
        <v>12</v>
      </c>
      <c r="AX447" s="35" t="e">
        <f t="shared" si="151"/>
        <v>#N/A</v>
      </c>
      <c r="AY447" s="35" t="e" cm="1">
        <f t="array" ref="AY447">_xlfn.XMATCH(1,IF(IF((AU447=$DP$24:$EO$24)=TRUE,1,0)+IF((AV447=$DP$25:$EO$25)=TRUE,1,0)=2,1,0))</f>
        <v>#N/A</v>
      </c>
      <c r="AZ447" s="35" t="str" cm="1">
        <f t="array" aca="1" ref="AZ447:BD447" ca="1">AJ447:AN447</f>
        <v/>
      </c>
      <c r="BA447" s="35" t="str">
        <f ca="1"/>
        <v/>
      </c>
      <c r="BB447" s="35" t="str">
        <f ca="1"/>
        <v/>
      </c>
      <c r="BC447" s="35" t="str">
        <f ca="1"/>
        <v/>
      </c>
      <c r="BD447" s="35" t="str">
        <f ca="1"/>
        <v/>
      </c>
      <c r="BE447" s="35">
        <f t="shared" si="152"/>
        <v>0</v>
      </c>
      <c r="BF447" s="35" t="e" cm="1">
        <f t="array" ref="BF447">IF(AND(BE447=1,AX447&lt;&gt;1),VLOOKUP(E447,변환표준점수!$H$8:$O$60,_xlfn.XMATCH('표점 계산기'!$AU447,변환표준점수!$I$6:$O$6)+1,FALSE),IF(AND($E447=0,$DW$4=1),INDEX($CQ$7:$CQ$73,SUM(IF(AO447=$CY$7:$CY$59,ROW($A$1:$A$50),0))),IF(AND($E447&lt;&gt;0,$DW$4&lt;&gt;1),INDEX($CM$7:$CM$73,SUM(IF(AO447=$CU$7:$CU$59,ROW($A$1:$A$50),0))),AO447:AS447)))</f>
        <v>#N/A</v>
      </c>
      <c r="BG447" s="35"/>
      <c r="BH447" s="35"/>
      <c r="BI447" s="35"/>
      <c r="BJ447" s="35"/>
      <c r="BK447" s="35" t="e">
        <f>VLOOKUP(G447,변환표준점수!$X$8:$AM$16,_xlfn.XMATCH(AU447,변환표준점수!$Y$5:$AM$5)+IF(OR(AW447=6,AW447=7,AW447=10,AW447=11),IF(AX447=1,0,1),0)+1,FALSE)</f>
        <v>#N/A</v>
      </c>
      <c r="BL447" s="35" t="e">
        <f>VLOOKUP(H447,변환표준점수!$AO$8:$BE$16,_xlfn.XMATCH(AU447,변환표준점수!$AP$5:$BE$5)+IF(OR(AW447=3,AW447=6,AW447=8,AW447=9,AW447=10),IF(AX447=1,0,1),0)+1,FALSE)</f>
        <v>#N/A</v>
      </c>
      <c r="BM447" s="35" t="e">
        <f>IF(I447=0,VLOOKUP(K447,변환표준점수!$BU$8:$CF$62,'표점 계산기'!$AW447+1,FALSE),VLOOKUP(I447,변환표준점수!$BH$8:$BS$62,'표점 계산기'!$AW447+1,FALSE))</f>
        <v>#N/A</v>
      </c>
      <c r="BN447" s="35" t="e">
        <f>IF(J447=0,VLOOKUP(L447,변환표준점수!$BU$8:$CF$62,'표점 계산기'!$AW447+1,FALSE),VLOOKUP(J447,변환표준점수!$BH$8:$BS$62,'표점 계산기'!$AW447+1,FALSE))</f>
        <v>#N/A</v>
      </c>
      <c r="BO447" s="35" cm="1">
        <f t="array" ref="BO447">IF(M447=0,0,IF(OR(AW447=3,AW447=4),0,IF(AW447=1,INDEX($DI$7:$DI$15,SUM(IF(M447&lt;$DH$7:$DH$15=TRUE,1,0))+1),VLOOKUP(M447,변환표준점수!$BH$8:$BS$62,'표점 계산기'!AW447+1,FALSE))))</f>
        <v>0</v>
      </c>
      <c r="BP447" s="35" t="e" cm="1">
        <f t="array" ref="BP447">INDEX($DP$24:$EO$31,COLUMN(C442),$AY447)</f>
        <v>#N/A</v>
      </c>
      <c r="BQ447" s="35" t="e" cm="1">
        <f t="array" ref="BQ447">INDEX($DP$24:$EO$31,COLUMN(D442),$AY447)</f>
        <v>#N/A</v>
      </c>
      <c r="BR447" s="35" t="e" cm="1">
        <f t="array" ref="BR447">INDEX($DP$24:$EO$31,COLUMN(E442),$AY447)</f>
        <v>#N/A</v>
      </c>
      <c r="BS447" s="35" t="e" cm="1">
        <f t="array" ref="BS447">INDEX($DP$24:$EO$31,COLUMN(F442),$AY447)</f>
        <v>#N/A</v>
      </c>
      <c r="BT447" s="35" t="e" cm="1">
        <f t="array" ref="BT447">INDEX($DP$24:$EO$31,COLUMN(G442),$AY447)</f>
        <v>#N/A</v>
      </c>
      <c r="BU447" s="35" t="e" cm="1">
        <f t="array" ref="BU447">INDEX($DP$24:$EO$31,COLUMN(H442),$AY447)</f>
        <v>#N/A</v>
      </c>
      <c r="BV447" s="59" t="str" cm="1">
        <f t="array" aca="1" ref="BV447:BZ447" ca="1">IFERROR(ROUND(IF(IFERROR(BF447:BJ447/BF447:BJ447,0)=1,(IFERROR(AZ447:BD447*BP447,0)+IFERROR(BF447:BJ447*BQ447,0)+(SUM(BM447:BO447)-MIN(BM447:BO447))*BR447+BK447*BS447+BL447*BT447)*BU447+BK447*(1-BS447)+BL447*(1-BT447)+IF(AW447=1,BO447,0),""),2),"")</f>
        <v/>
      </c>
      <c r="BW447" s="48" t="str">
        <f ca="1"/>
        <v/>
      </c>
      <c r="BX447" s="48" t="str">
        <f ca="1"/>
        <v/>
      </c>
      <c r="BY447" s="48" t="str">
        <f ca="1"/>
        <v/>
      </c>
      <c r="BZ447" s="60" t="str">
        <f ca="1"/>
        <v/>
      </c>
      <c r="CA447" s="6"/>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6"/>
      <c r="DV447" s="6"/>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row>
    <row r="448" spans="1:162" x14ac:dyDescent="0.3">
      <c r="A448" s="5"/>
      <c r="B448" s="17" t="str">
        <f t="shared" si="134"/>
        <v/>
      </c>
      <c r="C448" s="23"/>
      <c r="D448" s="23"/>
      <c r="E448" s="23"/>
      <c r="F448" s="23"/>
      <c r="G448" s="23"/>
      <c r="H448" s="24"/>
      <c r="I448" s="24"/>
      <c r="J448" s="24"/>
      <c r="K448" s="24"/>
      <c r="L448" s="24"/>
      <c r="M448" s="24"/>
      <c r="N448" s="23"/>
      <c r="O448" s="24"/>
      <c r="P448" s="6"/>
      <c r="Q448" s="65">
        <f t="shared" si="135"/>
        <v>1</v>
      </c>
      <c r="R448" s="6" t="e">
        <f t="shared" si="141"/>
        <v>#N/A</v>
      </c>
      <c r="S448" s="6" t="e">
        <f t="shared" si="142"/>
        <v>#N/A</v>
      </c>
      <c r="T448" s="6" t="e">
        <f t="shared" si="143"/>
        <v>#N/A</v>
      </c>
      <c r="U448" s="6" t="e">
        <f t="shared" si="144"/>
        <v>#N/A</v>
      </c>
      <c r="V448" s="8" cm="1">
        <f t="array" ref="V448">IF(M448=0,0,IF(OR($DV$4=3,$DV$4=4),0,IF($DV$4=1,INDEX($DI$7:$DI$15,SUM(IF(M448&lt;$DH$7:$DH$15=TRUE,1,0))+1),VLOOKUP(M448,$DK$7:$DL$107,2,FALSE))))</f>
        <v>0</v>
      </c>
      <c r="W448" s="6" t="e">
        <f t="shared" si="133"/>
        <v>#N/A</v>
      </c>
      <c r="X448" s="65" cm="1">
        <f t="array" aca="1" ref="X448" ca="1">SUM(IF((IF(E448=0,INDIRECT(_xlfn.CONCAT($CQ$1,MATCH(F448,$CP$7:$CP$100,0)+6)):INDIRECT(_xlfn.CONCAT($CQ$1,MATCH(F448,$CP$7:$CP$100,0)+6+SUM(IF((F448=$CP$7:$CP$59)=TRUE,1,0))-1)),INDIRECT(_xlfn.CONCAT($CM$1,MATCH(E448,$CL$7:$CL$100,0)+6)):INDIRECT(_xlfn.CONCAT($CM$1,MATCH(E448,$CL$7:$CL$100,0)+6+SUM(IF((E448=$CL$7:$CL$59)=TRUE,1,0))-1)))*$S$3*$Q448)=0,0,1))</f>
        <v>2</v>
      </c>
      <c r="Y448" s="65" t="e" cm="1">
        <f t="array" aca="1" ref="Y448" ca="1">SUM(IF((TRANSPOSE(MMULT(MMULT(_xlfn.MUNIT(X448),IF(ROUND(MMULT(IF(E448=0,INDIRECT(_xlfn.CONCAT($CQ$1,MATCH(F448,$CP$7:$CP$100,0)+6)):INDIRECT(_xlfn.CONCAT($CQ$1,MATCH(F448,$CP$7:$CP$100,0)+6+SUM(IF((F448=$CP$7:$CP$59)=TRUE,1,0))-1)),INDIRECT(_xlfn.CONCAT($CM$1,MATCH(E448,$CL$7:$CL$100,0)+6)):INDIRECT(_xlfn.CONCAT($CM$1,MATCH(E448,$CL$7:$CL$100,0)+6+SUM(IF((E448=$CL$7:$CL$59)=TRUE,1,0))-1)))*$S$3*$Q448,1/TRANSPOSE(W448-INDIRECT(_xlfn.CONCAT($CI$1,MATCH(D448,$CH$7:$CH$100,0)+6)):INDIRECT(_xlfn.CONCAT($CI$1,MATCH(D448,$CH$7:$CH$100,0)+6+SUM(IF((D448=$CH$7:$CH$59)=TRUE,1,0))-1))*$R$3)),1)=1,1,0)),W448-INDIRECT(_xlfn.CONCAT($CI$1,MATCH(D448,$CH$7:$CH$100,0)+6)):INDIRECT(_xlfn.CONCAT($CI$1,MATCH(D448,$CH$7:$CH$100,0)+6+SUM(IF((D448=$CH$7:$CH$59)=TRUE,1,0))-1))*$R$3)))=0,0,1))</f>
        <v>#N/A</v>
      </c>
      <c r="Z448" s="65"/>
      <c r="AA448" s="65" t="str" cm="1">
        <f t="array" aca="1" ref="AA448" ca="1">IFERROR(ROUND(IF(_xlfn._xlws.SORT(TRANSPOSE(MMULT(MMULT(_xlfn.MUNIT(X448),IF(ROUND(MMULT(IF(E448=0,IF($DW$4=1,INDIRECT(_xlfn.CONCAT($CY$1,MATCH(F448,$CX$7:$CX$100,0)+6)):INDIRECT(_xlfn.CONCAT($CY$1,MATCH(F448,$CX$7:$CX$100,0)+6+SUM(IF((F448=$CX$7:$CX$59)=TRUE,1,0))-1)),INDIRECT(_xlfn.CONCAT($CQ$1,MATCH(F448,$CP$7:$CP$100,0)+6)):INDIRECT(_xlfn.CONCAT($CQ$1,MATCH(F448,$CP$7:$CP$100,0)+6+SUM(IF((F448=$CP$7:$CP$59)=TRUE,1,0))-1))),IF(OR($DW$4=2,$DW$4=3),INDIRECT(_xlfn.CONCAT($CU$1,MATCH(E448,$CT$7:$CT$100,0)+6)):INDIRECT(_xlfn.CONCAT($CU$1,MATCH(E448,$CT$7:$CT$100,0)+6+SUM(IF((E448=$CT$7:$CT$59)=TRUE,1,0))-1)),INDIRECT(_xlfn.CONCAT($CM$1,MATCH(E448,$CL$7:$CL$100,0)+6)):INDIRECT(_xlfn.CONCAT($CM$1,MATCH(E448,$CL$7:$CL$100,0)+6+SUM(IF((E448=$CL$7:$CL$59)=TRUE,1,0))-1))))*$S$3*IF(AND($DV$4=4,F448=0),1.1,1),1/TRANSPOSE(W448-INDIRECT(_xlfn.CONCAT($CI$1,MATCH(D448,$CH$7:$CH$100,0)+6)):INDIRECT(_xlfn.CONCAT($CI$1,MATCH(D448,$CH$7:$CH$100,0)+6+SUM(IF((D448=$CH$7:$CH$59)=TRUE,1,0))-1))*$R$3)),3)=1,1,0)),W448-INDIRECT(_xlfn.CONCAT($CI$1,MATCH(D448,$CH$7:$CH$100,0)+6)):INDIRECT(_xlfn.CONCAT($CI$1,MATCH(D448,$CH$7:$CH$100,0)+6+SUM(IF((D448=$CH$7:$CH$59)=TRUE,1,0))-1))*$R$3))/($S$3*$Q448),1,-1,TRUE)=0,"",_xlfn._xlws.SORT(TRANSPOSE(MMULT(MMULT(_xlfn.MUNIT(X448),IF(ROUND(MMULT(IF(E448=0,IF($DW$4=1,INDIRECT(_xlfn.CONCAT($CY$1,MATCH(F448,$CX$7:$CX$100,0)+6)):INDIRECT(_xlfn.CONCAT($CY$1,MATCH(F448,$CX$7:$CX$100,0)+6+SUM(IF((F448=$CX$7:$CX$59)=TRUE,1,0))-1)),INDIRECT(_xlfn.CONCAT($CQ$1,MATCH(F448,$CP$7:$CP$100,0)+6)):INDIRECT(_xlfn.CONCAT($CQ$1,MATCH(F448,$CP$7:$CP$100,0)+6+SUM(IF((F448=$CP$7:$CP$59)=TRUE,1,0))-1))),IF(OR($DW$4=2,$DW$4=3),INDIRECT(_xlfn.CONCAT($CU$1,MATCH(E448,$CT$7:$CT$100,0)+6)):INDIRECT(_xlfn.CONCAT($CU$1,MATCH(E448,$CT$7:$CT$100,0)+6+SUM(IF((E448=$CT$7:$CT$59)=TRUE,1,0))-1)),INDIRECT(_xlfn.CONCAT($CM$1,MATCH(E448,$CL$7:$CL$100,0)+6)):INDIRECT(_xlfn.CONCAT($CM$1,MATCH(E448,$CL$7:$CL$100,0)+6+SUM(IF((E448=$CL$7:$CL$59)=TRUE,1,0))-1))))*$S$3*IF(AND($DV$4=4,F448=0),1.1,1),1/TRANSPOSE(W448-INDIRECT(_xlfn.CONCAT($CI$1,MATCH(D448,$CH$7:$CH$100,0)+6)):INDIRECT(_xlfn.CONCAT($CI$1,MATCH(D448,$CH$7:$CH$100,0)+6+SUM(IF((D448=$CH$7:$CH$59)=TRUE,1,0))-1))*$R$3)),3)=1,1,0)),W448-INDIRECT(_xlfn.CONCAT($CI$1,MATCH(D448,$CH$7:$CH$100,0)+6)):INDIRECT(_xlfn.CONCAT($CI$1,MATCH(D448,$CH$7:$CH$100,0)+6+SUM(IF((D448=$CH$7:$CH$59)=TRUE,1,0))-1))*$R$3))/($S$3*$Q448),1,-1,TRUE)),1),"")</f>
        <v/>
      </c>
      <c r="AB448" s="65"/>
      <c r="AC448" s="65"/>
      <c r="AD448" s="65"/>
      <c r="AE448" s="65"/>
      <c r="AF448" s="65"/>
      <c r="AG448" s="65"/>
      <c r="AH448" s="65"/>
      <c r="AI448" s="6"/>
      <c r="AJ448" s="28" t="str">
        <f t="shared" ca="1" si="145"/>
        <v/>
      </c>
      <c r="AK448" s="29" t="str">
        <f t="shared" si="146"/>
        <v/>
      </c>
      <c r="AL448" s="29" t="str">
        <f t="shared" si="147"/>
        <v/>
      </c>
      <c r="AM448" s="29" t="str">
        <f t="shared" si="148"/>
        <v/>
      </c>
      <c r="AN448" s="112" t="str">
        <f t="shared" si="149"/>
        <v/>
      </c>
      <c r="AO448" s="28" t="str">
        <f t="shared" ca="1" si="136"/>
        <v/>
      </c>
      <c r="AP448" s="29" t="str">
        <f t="shared" si="137"/>
        <v/>
      </c>
      <c r="AQ448" s="29" t="str">
        <f t="shared" si="138"/>
        <v/>
      </c>
      <c r="AR448" s="29" t="str">
        <f t="shared" si="139"/>
        <v/>
      </c>
      <c r="AS448" s="30" t="str">
        <f t="shared" si="140"/>
        <v/>
      </c>
      <c r="AT448" s="6"/>
      <c r="AU448" s="20"/>
      <c r="AV448" s="20"/>
      <c r="AW448" s="44">
        <f t="shared" si="150"/>
        <v>12</v>
      </c>
      <c r="AX448" s="35" t="e">
        <f t="shared" si="151"/>
        <v>#N/A</v>
      </c>
      <c r="AY448" s="35" t="e" cm="1">
        <f t="array" ref="AY448">_xlfn.XMATCH(1,IF(IF((AU448=$DP$24:$EO$24)=TRUE,1,0)+IF((AV448=$DP$25:$EO$25)=TRUE,1,0)=2,1,0))</f>
        <v>#N/A</v>
      </c>
      <c r="AZ448" s="35" t="str" cm="1">
        <f t="array" aca="1" ref="AZ448:BD448" ca="1">AJ448:AN448</f>
        <v/>
      </c>
      <c r="BA448" s="35" t="str">
        <f ca="1"/>
        <v/>
      </c>
      <c r="BB448" s="35" t="str">
        <f ca="1"/>
        <v/>
      </c>
      <c r="BC448" s="35" t="str">
        <f ca="1"/>
        <v/>
      </c>
      <c r="BD448" s="35" t="str">
        <f ca="1"/>
        <v/>
      </c>
      <c r="BE448" s="35">
        <f t="shared" si="152"/>
        <v>0</v>
      </c>
      <c r="BF448" s="35" t="e" cm="1">
        <f t="array" ref="BF448">IF(AND(BE448=1,AX448&lt;&gt;1),VLOOKUP(E448,변환표준점수!$H$8:$O$60,_xlfn.XMATCH('표점 계산기'!$AU448,변환표준점수!$I$6:$O$6)+1,FALSE),IF(AND($E448=0,$DW$4=1),INDEX($CQ$7:$CQ$73,SUM(IF(AO448=$CY$7:$CY$59,ROW($A$1:$A$50),0))),IF(AND($E448&lt;&gt;0,$DW$4&lt;&gt;1),INDEX($CM$7:$CM$73,SUM(IF(AO448=$CU$7:$CU$59,ROW($A$1:$A$50),0))),AO448:AS448)))</f>
        <v>#N/A</v>
      </c>
      <c r="BG448" s="35"/>
      <c r="BH448" s="35"/>
      <c r="BI448" s="35"/>
      <c r="BJ448" s="35"/>
      <c r="BK448" s="35" t="e">
        <f>VLOOKUP(G448,변환표준점수!$X$8:$AM$16,_xlfn.XMATCH(AU448,변환표준점수!$Y$5:$AM$5)+IF(OR(AW448=6,AW448=7,AW448=10,AW448=11),IF(AX448=1,0,1),0)+1,FALSE)</f>
        <v>#N/A</v>
      </c>
      <c r="BL448" s="35" t="e">
        <f>VLOOKUP(H448,변환표준점수!$AO$8:$BE$16,_xlfn.XMATCH(AU448,변환표준점수!$AP$5:$BE$5)+IF(OR(AW448=3,AW448=6,AW448=8,AW448=9,AW448=10),IF(AX448=1,0,1),0)+1,FALSE)</f>
        <v>#N/A</v>
      </c>
      <c r="BM448" s="35" t="e">
        <f>IF(I448=0,VLOOKUP(K448,변환표준점수!$BU$8:$CF$62,'표점 계산기'!$AW448+1,FALSE),VLOOKUP(I448,변환표준점수!$BH$8:$BS$62,'표점 계산기'!$AW448+1,FALSE))</f>
        <v>#N/A</v>
      </c>
      <c r="BN448" s="35" t="e">
        <f>IF(J448=0,VLOOKUP(L448,변환표준점수!$BU$8:$CF$62,'표점 계산기'!$AW448+1,FALSE),VLOOKUP(J448,변환표준점수!$BH$8:$BS$62,'표점 계산기'!$AW448+1,FALSE))</f>
        <v>#N/A</v>
      </c>
      <c r="BO448" s="35" cm="1">
        <f t="array" ref="BO448">IF(M448=0,0,IF(OR(AW448=3,AW448=4),0,IF(AW448=1,INDEX($DI$7:$DI$15,SUM(IF(M448&lt;$DH$7:$DH$15=TRUE,1,0))+1),VLOOKUP(M448,변환표준점수!$BH$8:$BS$62,'표점 계산기'!AW448+1,FALSE))))</f>
        <v>0</v>
      </c>
      <c r="BP448" s="35" t="e" cm="1">
        <f t="array" ref="BP448">INDEX($DP$24:$EO$31,COLUMN(C443),$AY448)</f>
        <v>#N/A</v>
      </c>
      <c r="BQ448" s="35" t="e" cm="1">
        <f t="array" ref="BQ448">INDEX($DP$24:$EO$31,COLUMN(D443),$AY448)</f>
        <v>#N/A</v>
      </c>
      <c r="BR448" s="35" t="e" cm="1">
        <f t="array" ref="BR448">INDEX($DP$24:$EO$31,COLUMN(E443),$AY448)</f>
        <v>#N/A</v>
      </c>
      <c r="BS448" s="35" t="e" cm="1">
        <f t="array" ref="BS448">INDEX($DP$24:$EO$31,COLUMN(F443),$AY448)</f>
        <v>#N/A</v>
      </c>
      <c r="BT448" s="35" t="e" cm="1">
        <f t="array" ref="BT448">INDEX($DP$24:$EO$31,COLUMN(G443),$AY448)</f>
        <v>#N/A</v>
      </c>
      <c r="BU448" s="35" t="e" cm="1">
        <f t="array" ref="BU448">INDEX($DP$24:$EO$31,COLUMN(H443),$AY448)</f>
        <v>#N/A</v>
      </c>
      <c r="BV448" s="59" t="str" cm="1">
        <f t="array" aca="1" ref="BV448:BZ448" ca="1">IFERROR(ROUND(IF(IFERROR(BF448:BJ448/BF448:BJ448,0)=1,(IFERROR(AZ448:BD448*BP448,0)+IFERROR(BF448:BJ448*BQ448,0)+(SUM(BM448:BO448)-MIN(BM448:BO448))*BR448+BK448*BS448+BL448*BT448)*BU448+BK448*(1-BS448)+BL448*(1-BT448)+IF(AW448=1,BO448,0),""),2),"")</f>
        <v/>
      </c>
      <c r="BW448" s="48" t="str">
        <f ca="1"/>
        <v/>
      </c>
      <c r="BX448" s="48" t="str">
        <f ca="1"/>
        <v/>
      </c>
      <c r="BY448" s="48" t="str">
        <f ca="1"/>
        <v/>
      </c>
      <c r="BZ448" s="60" t="str">
        <f ca="1"/>
        <v/>
      </c>
      <c r="CA448" s="6"/>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6"/>
      <c r="DV448" s="6"/>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row>
    <row r="449" spans="1:162" x14ac:dyDescent="0.3">
      <c r="A449" s="5"/>
      <c r="B449" s="17" t="str">
        <f t="shared" si="134"/>
        <v/>
      </c>
      <c r="C449" s="23"/>
      <c r="D449" s="23"/>
      <c r="E449" s="23"/>
      <c r="F449" s="23"/>
      <c r="G449" s="23"/>
      <c r="H449" s="24"/>
      <c r="I449" s="24"/>
      <c r="J449" s="24"/>
      <c r="K449" s="24"/>
      <c r="L449" s="24"/>
      <c r="M449" s="24"/>
      <c r="N449" s="23"/>
      <c r="O449" s="24"/>
      <c r="P449" s="6"/>
      <c r="Q449" s="65">
        <f t="shared" si="135"/>
        <v>1</v>
      </c>
      <c r="R449" s="6" t="e">
        <f t="shared" si="141"/>
        <v>#N/A</v>
      </c>
      <c r="S449" s="6" t="e">
        <f t="shared" si="142"/>
        <v>#N/A</v>
      </c>
      <c r="T449" s="6" t="e">
        <f t="shared" si="143"/>
        <v>#N/A</v>
      </c>
      <c r="U449" s="6" t="e">
        <f t="shared" si="144"/>
        <v>#N/A</v>
      </c>
      <c r="V449" s="8" cm="1">
        <f t="array" ref="V449">IF(M449=0,0,IF(OR($DV$4=3,$DV$4=4),0,IF($DV$4=1,INDEX($DI$7:$DI$15,SUM(IF(M449&lt;$DH$7:$DH$15=TRUE,1,0))+1),VLOOKUP(M449,$DK$7:$DL$107,2,FALSE))))</f>
        <v>0</v>
      </c>
      <c r="W449" s="6" t="e">
        <f t="shared" si="133"/>
        <v>#N/A</v>
      </c>
      <c r="X449" s="65" cm="1">
        <f t="array" aca="1" ref="X449" ca="1">SUM(IF((IF(E449=0,INDIRECT(_xlfn.CONCAT($CQ$1,MATCH(F449,$CP$7:$CP$100,0)+6)):INDIRECT(_xlfn.CONCAT($CQ$1,MATCH(F449,$CP$7:$CP$100,0)+6+SUM(IF((F449=$CP$7:$CP$59)=TRUE,1,0))-1)),INDIRECT(_xlfn.CONCAT($CM$1,MATCH(E449,$CL$7:$CL$100,0)+6)):INDIRECT(_xlfn.CONCAT($CM$1,MATCH(E449,$CL$7:$CL$100,0)+6+SUM(IF((E449=$CL$7:$CL$59)=TRUE,1,0))-1)))*$S$3*$Q449)=0,0,1))</f>
        <v>2</v>
      </c>
      <c r="Y449" s="65" t="e" cm="1">
        <f t="array" aca="1" ref="Y449" ca="1">SUM(IF((TRANSPOSE(MMULT(MMULT(_xlfn.MUNIT(X449),IF(ROUND(MMULT(IF(E449=0,INDIRECT(_xlfn.CONCAT($CQ$1,MATCH(F449,$CP$7:$CP$100,0)+6)):INDIRECT(_xlfn.CONCAT($CQ$1,MATCH(F449,$CP$7:$CP$100,0)+6+SUM(IF((F449=$CP$7:$CP$59)=TRUE,1,0))-1)),INDIRECT(_xlfn.CONCAT($CM$1,MATCH(E449,$CL$7:$CL$100,0)+6)):INDIRECT(_xlfn.CONCAT($CM$1,MATCH(E449,$CL$7:$CL$100,0)+6+SUM(IF((E449=$CL$7:$CL$59)=TRUE,1,0))-1)))*$S$3*$Q449,1/TRANSPOSE(W449-INDIRECT(_xlfn.CONCAT($CI$1,MATCH(D449,$CH$7:$CH$100,0)+6)):INDIRECT(_xlfn.CONCAT($CI$1,MATCH(D449,$CH$7:$CH$100,0)+6+SUM(IF((D449=$CH$7:$CH$59)=TRUE,1,0))-1))*$R$3)),1)=1,1,0)),W449-INDIRECT(_xlfn.CONCAT($CI$1,MATCH(D449,$CH$7:$CH$100,0)+6)):INDIRECT(_xlfn.CONCAT($CI$1,MATCH(D449,$CH$7:$CH$100,0)+6+SUM(IF((D449=$CH$7:$CH$59)=TRUE,1,0))-1))*$R$3)))=0,0,1))</f>
        <v>#N/A</v>
      </c>
      <c r="Z449" s="65"/>
      <c r="AA449" s="65" t="str" cm="1">
        <f t="array" aca="1" ref="AA449" ca="1">IFERROR(ROUND(IF(_xlfn._xlws.SORT(TRANSPOSE(MMULT(MMULT(_xlfn.MUNIT(X449),IF(ROUND(MMULT(IF(E449=0,IF($DW$4=1,INDIRECT(_xlfn.CONCAT($CY$1,MATCH(F449,$CX$7:$CX$100,0)+6)):INDIRECT(_xlfn.CONCAT($CY$1,MATCH(F449,$CX$7:$CX$100,0)+6+SUM(IF((F449=$CX$7:$CX$59)=TRUE,1,0))-1)),INDIRECT(_xlfn.CONCAT($CQ$1,MATCH(F449,$CP$7:$CP$100,0)+6)):INDIRECT(_xlfn.CONCAT($CQ$1,MATCH(F449,$CP$7:$CP$100,0)+6+SUM(IF((F449=$CP$7:$CP$59)=TRUE,1,0))-1))),IF(OR($DW$4=2,$DW$4=3),INDIRECT(_xlfn.CONCAT($CU$1,MATCH(E449,$CT$7:$CT$100,0)+6)):INDIRECT(_xlfn.CONCAT($CU$1,MATCH(E449,$CT$7:$CT$100,0)+6+SUM(IF((E449=$CT$7:$CT$59)=TRUE,1,0))-1)),INDIRECT(_xlfn.CONCAT($CM$1,MATCH(E449,$CL$7:$CL$100,0)+6)):INDIRECT(_xlfn.CONCAT($CM$1,MATCH(E449,$CL$7:$CL$100,0)+6+SUM(IF((E449=$CL$7:$CL$59)=TRUE,1,0))-1))))*$S$3*IF(AND($DV$4=4,F449=0),1.1,1),1/TRANSPOSE(W449-INDIRECT(_xlfn.CONCAT($CI$1,MATCH(D449,$CH$7:$CH$100,0)+6)):INDIRECT(_xlfn.CONCAT($CI$1,MATCH(D449,$CH$7:$CH$100,0)+6+SUM(IF((D449=$CH$7:$CH$59)=TRUE,1,0))-1))*$R$3)),3)=1,1,0)),W449-INDIRECT(_xlfn.CONCAT($CI$1,MATCH(D449,$CH$7:$CH$100,0)+6)):INDIRECT(_xlfn.CONCAT($CI$1,MATCH(D449,$CH$7:$CH$100,0)+6+SUM(IF((D449=$CH$7:$CH$59)=TRUE,1,0))-1))*$R$3))/($S$3*$Q449),1,-1,TRUE)=0,"",_xlfn._xlws.SORT(TRANSPOSE(MMULT(MMULT(_xlfn.MUNIT(X449),IF(ROUND(MMULT(IF(E449=0,IF($DW$4=1,INDIRECT(_xlfn.CONCAT($CY$1,MATCH(F449,$CX$7:$CX$100,0)+6)):INDIRECT(_xlfn.CONCAT($CY$1,MATCH(F449,$CX$7:$CX$100,0)+6+SUM(IF((F449=$CX$7:$CX$59)=TRUE,1,0))-1)),INDIRECT(_xlfn.CONCAT($CQ$1,MATCH(F449,$CP$7:$CP$100,0)+6)):INDIRECT(_xlfn.CONCAT($CQ$1,MATCH(F449,$CP$7:$CP$100,0)+6+SUM(IF((F449=$CP$7:$CP$59)=TRUE,1,0))-1))),IF(OR($DW$4=2,$DW$4=3),INDIRECT(_xlfn.CONCAT($CU$1,MATCH(E449,$CT$7:$CT$100,0)+6)):INDIRECT(_xlfn.CONCAT($CU$1,MATCH(E449,$CT$7:$CT$100,0)+6+SUM(IF((E449=$CT$7:$CT$59)=TRUE,1,0))-1)),INDIRECT(_xlfn.CONCAT($CM$1,MATCH(E449,$CL$7:$CL$100,0)+6)):INDIRECT(_xlfn.CONCAT($CM$1,MATCH(E449,$CL$7:$CL$100,0)+6+SUM(IF((E449=$CL$7:$CL$59)=TRUE,1,0))-1))))*$S$3*IF(AND($DV$4=4,F449=0),1.1,1),1/TRANSPOSE(W449-INDIRECT(_xlfn.CONCAT($CI$1,MATCH(D449,$CH$7:$CH$100,0)+6)):INDIRECT(_xlfn.CONCAT($CI$1,MATCH(D449,$CH$7:$CH$100,0)+6+SUM(IF((D449=$CH$7:$CH$59)=TRUE,1,0))-1))*$R$3)),3)=1,1,0)),W449-INDIRECT(_xlfn.CONCAT($CI$1,MATCH(D449,$CH$7:$CH$100,0)+6)):INDIRECT(_xlfn.CONCAT($CI$1,MATCH(D449,$CH$7:$CH$100,0)+6+SUM(IF((D449=$CH$7:$CH$59)=TRUE,1,0))-1))*$R$3))/($S$3*$Q449),1,-1,TRUE)),1),"")</f>
        <v/>
      </c>
      <c r="AB449" s="65"/>
      <c r="AC449" s="65"/>
      <c r="AD449" s="65"/>
      <c r="AE449" s="65"/>
      <c r="AF449" s="65"/>
      <c r="AG449" s="65"/>
      <c r="AH449" s="65"/>
      <c r="AI449" s="6"/>
      <c r="AJ449" s="28" t="str">
        <f t="shared" ca="1" si="145"/>
        <v/>
      </c>
      <c r="AK449" s="29" t="str">
        <f t="shared" si="146"/>
        <v/>
      </c>
      <c r="AL449" s="29" t="str">
        <f t="shared" si="147"/>
        <v/>
      </c>
      <c r="AM449" s="29" t="str">
        <f t="shared" si="148"/>
        <v/>
      </c>
      <c r="AN449" s="112" t="str">
        <f t="shared" si="149"/>
        <v/>
      </c>
      <c r="AO449" s="28" t="str">
        <f t="shared" ca="1" si="136"/>
        <v/>
      </c>
      <c r="AP449" s="29" t="str">
        <f t="shared" si="137"/>
        <v/>
      </c>
      <c r="AQ449" s="29" t="str">
        <f t="shared" si="138"/>
        <v/>
      </c>
      <c r="AR449" s="29" t="str">
        <f t="shared" si="139"/>
        <v/>
      </c>
      <c r="AS449" s="30" t="str">
        <f t="shared" si="140"/>
        <v/>
      </c>
      <c r="AT449" s="6"/>
      <c r="AU449" s="20"/>
      <c r="AV449" s="20"/>
      <c r="AW449" s="44">
        <f t="shared" si="150"/>
        <v>12</v>
      </c>
      <c r="AX449" s="35" t="e">
        <f t="shared" si="151"/>
        <v>#N/A</v>
      </c>
      <c r="AY449" s="35" t="e" cm="1">
        <f t="array" ref="AY449">_xlfn.XMATCH(1,IF(IF((AU449=$DP$24:$EO$24)=TRUE,1,0)+IF((AV449=$DP$25:$EO$25)=TRUE,1,0)=2,1,0))</f>
        <v>#N/A</v>
      </c>
      <c r="AZ449" s="35" t="str" cm="1">
        <f t="array" aca="1" ref="AZ449:BD449" ca="1">AJ449:AN449</f>
        <v/>
      </c>
      <c r="BA449" s="35" t="str">
        <f ca="1"/>
        <v/>
      </c>
      <c r="BB449" s="35" t="str">
        <f ca="1"/>
        <v/>
      </c>
      <c r="BC449" s="35" t="str">
        <f ca="1"/>
        <v/>
      </c>
      <c r="BD449" s="35" t="str">
        <f ca="1"/>
        <v/>
      </c>
      <c r="BE449" s="35">
        <f t="shared" si="152"/>
        <v>0</v>
      </c>
      <c r="BF449" s="35" t="e" cm="1">
        <f t="array" ref="BF449">IF(AND(BE449=1,AX449&lt;&gt;1),VLOOKUP(E449,변환표준점수!$H$8:$O$60,_xlfn.XMATCH('표점 계산기'!$AU449,변환표준점수!$I$6:$O$6)+1,FALSE),IF(AND($E449=0,$DW$4=1),INDEX($CQ$7:$CQ$73,SUM(IF(AO449=$CY$7:$CY$59,ROW($A$1:$A$50),0))),IF(AND($E449&lt;&gt;0,$DW$4&lt;&gt;1),INDEX($CM$7:$CM$73,SUM(IF(AO449=$CU$7:$CU$59,ROW($A$1:$A$50),0))),AO449:AS449)))</f>
        <v>#N/A</v>
      </c>
      <c r="BG449" s="35"/>
      <c r="BH449" s="35"/>
      <c r="BI449" s="35"/>
      <c r="BJ449" s="35"/>
      <c r="BK449" s="35" t="e">
        <f>VLOOKUP(G449,변환표준점수!$X$8:$AM$16,_xlfn.XMATCH(AU449,변환표준점수!$Y$5:$AM$5)+IF(OR(AW449=6,AW449=7,AW449=10,AW449=11),IF(AX449=1,0,1),0)+1,FALSE)</f>
        <v>#N/A</v>
      </c>
      <c r="BL449" s="35" t="e">
        <f>VLOOKUP(H449,변환표준점수!$AO$8:$BE$16,_xlfn.XMATCH(AU449,변환표준점수!$AP$5:$BE$5)+IF(OR(AW449=3,AW449=6,AW449=8,AW449=9,AW449=10),IF(AX449=1,0,1),0)+1,FALSE)</f>
        <v>#N/A</v>
      </c>
      <c r="BM449" s="35" t="e">
        <f>IF(I449=0,VLOOKUP(K449,변환표준점수!$BU$8:$CF$62,'표점 계산기'!$AW449+1,FALSE),VLOOKUP(I449,변환표준점수!$BH$8:$BS$62,'표점 계산기'!$AW449+1,FALSE))</f>
        <v>#N/A</v>
      </c>
      <c r="BN449" s="35" t="e">
        <f>IF(J449=0,VLOOKUP(L449,변환표준점수!$BU$8:$CF$62,'표점 계산기'!$AW449+1,FALSE),VLOOKUP(J449,변환표준점수!$BH$8:$BS$62,'표점 계산기'!$AW449+1,FALSE))</f>
        <v>#N/A</v>
      </c>
      <c r="BO449" s="35" cm="1">
        <f t="array" ref="BO449">IF(M449=0,0,IF(OR(AW449=3,AW449=4),0,IF(AW449=1,INDEX($DI$7:$DI$15,SUM(IF(M449&lt;$DH$7:$DH$15=TRUE,1,0))+1),VLOOKUP(M449,변환표준점수!$BH$8:$BS$62,'표점 계산기'!AW449+1,FALSE))))</f>
        <v>0</v>
      </c>
      <c r="BP449" s="35" t="e" cm="1">
        <f t="array" ref="BP449">INDEX($DP$24:$EO$31,COLUMN(C444),$AY449)</f>
        <v>#N/A</v>
      </c>
      <c r="BQ449" s="35" t="e" cm="1">
        <f t="array" ref="BQ449">INDEX($DP$24:$EO$31,COLUMN(D444),$AY449)</f>
        <v>#N/A</v>
      </c>
      <c r="BR449" s="35" t="e" cm="1">
        <f t="array" ref="BR449">INDEX($DP$24:$EO$31,COLUMN(E444),$AY449)</f>
        <v>#N/A</v>
      </c>
      <c r="BS449" s="35" t="e" cm="1">
        <f t="array" ref="BS449">INDEX($DP$24:$EO$31,COLUMN(F444),$AY449)</f>
        <v>#N/A</v>
      </c>
      <c r="BT449" s="35" t="e" cm="1">
        <f t="array" ref="BT449">INDEX($DP$24:$EO$31,COLUMN(G444),$AY449)</f>
        <v>#N/A</v>
      </c>
      <c r="BU449" s="35" t="e" cm="1">
        <f t="array" ref="BU449">INDEX($DP$24:$EO$31,COLUMN(H444),$AY449)</f>
        <v>#N/A</v>
      </c>
      <c r="BV449" s="59" t="str" cm="1">
        <f t="array" aca="1" ref="BV449:BZ449" ca="1">IFERROR(ROUND(IF(IFERROR(BF449:BJ449/BF449:BJ449,0)=1,(IFERROR(AZ449:BD449*BP449,0)+IFERROR(BF449:BJ449*BQ449,0)+(SUM(BM449:BO449)-MIN(BM449:BO449))*BR449+BK449*BS449+BL449*BT449)*BU449+BK449*(1-BS449)+BL449*(1-BT449)+IF(AW449=1,BO449,0),""),2),"")</f>
        <v/>
      </c>
      <c r="BW449" s="48" t="str">
        <f ca="1"/>
        <v/>
      </c>
      <c r="BX449" s="48" t="str">
        <f ca="1"/>
        <v/>
      </c>
      <c r="BY449" s="48" t="str">
        <f ca="1"/>
        <v/>
      </c>
      <c r="BZ449" s="60" t="str">
        <f ca="1"/>
        <v/>
      </c>
      <c r="CA449" s="6"/>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6"/>
      <c r="DV449" s="6"/>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row>
    <row r="450" spans="1:162" x14ac:dyDescent="0.3">
      <c r="A450" s="5"/>
      <c r="B450" s="17" t="str">
        <f t="shared" si="134"/>
        <v/>
      </c>
      <c r="C450" s="23"/>
      <c r="D450" s="23"/>
      <c r="E450" s="23"/>
      <c r="F450" s="23"/>
      <c r="G450" s="23"/>
      <c r="H450" s="24"/>
      <c r="I450" s="24"/>
      <c r="J450" s="24"/>
      <c r="K450" s="24"/>
      <c r="L450" s="24"/>
      <c r="M450" s="24"/>
      <c r="N450" s="23"/>
      <c r="O450" s="24"/>
      <c r="P450" s="6"/>
      <c r="Q450" s="65">
        <f t="shared" si="135"/>
        <v>1</v>
      </c>
      <c r="R450" s="6" t="e">
        <f t="shared" si="141"/>
        <v>#N/A</v>
      </c>
      <c r="S450" s="6" t="e">
        <f t="shared" si="142"/>
        <v>#N/A</v>
      </c>
      <c r="T450" s="6" t="e">
        <f t="shared" si="143"/>
        <v>#N/A</v>
      </c>
      <c r="U450" s="6" t="e">
        <f t="shared" si="144"/>
        <v>#N/A</v>
      </c>
      <c r="V450" s="8" cm="1">
        <f t="array" ref="V450">IF(M450=0,0,IF(OR($DV$4=3,$DV$4=4),0,IF($DV$4=1,INDEX($DI$7:$DI$15,SUM(IF(M450&lt;$DH$7:$DH$15=TRUE,1,0))+1),VLOOKUP(M450,$DK$7:$DL$107,2,FALSE))))</f>
        <v>0</v>
      </c>
      <c r="W450" s="6" t="e">
        <f t="shared" si="133"/>
        <v>#N/A</v>
      </c>
      <c r="X450" s="65" cm="1">
        <f t="array" aca="1" ref="X450" ca="1">SUM(IF((IF(E450=0,INDIRECT(_xlfn.CONCAT($CQ$1,MATCH(F450,$CP$7:$CP$100,0)+6)):INDIRECT(_xlfn.CONCAT($CQ$1,MATCH(F450,$CP$7:$CP$100,0)+6+SUM(IF((F450=$CP$7:$CP$59)=TRUE,1,0))-1)),INDIRECT(_xlfn.CONCAT($CM$1,MATCH(E450,$CL$7:$CL$100,0)+6)):INDIRECT(_xlfn.CONCAT($CM$1,MATCH(E450,$CL$7:$CL$100,0)+6+SUM(IF((E450=$CL$7:$CL$59)=TRUE,1,0))-1)))*$S$3*$Q450)=0,0,1))</f>
        <v>2</v>
      </c>
      <c r="Y450" s="65" t="e" cm="1">
        <f t="array" aca="1" ref="Y450" ca="1">SUM(IF((TRANSPOSE(MMULT(MMULT(_xlfn.MUNIT(X450),IF(ROUND(MMULT(IF(E450=0,INDIRECT(_xlfn.CONCAT($CQ$1,MATCH(F450,$CP$7:$CP$100,0)+6)):INDIRECT(_xlfn.CONCAT($CQ$1,MATCH(F450,$CP$7:$CP$100,0)+6+SUM(IF((F450=$CP$7:$CP$59)=TRUE,1,0))-1)),INDIRECT(_xlfn.CONCAT($CM$1,MATCH(E450,$CL$7:$CL$100,0)+6)):INDIRECT(_xlfn.CONCAT($CM$1,MATCH(E450,$CL$7:$CL$100,0)+6+SUM(IF((E450=$CL$7:$CL$59)=TRUE,1,0))-1)))*$S$3*$Q450,1/TRANSPOSE(W450-INDIRECT(_xlfn.CONCAT($CI$1,MATCH(D450,$CH$7:$CH$100,0)+6)):INDIRECT(_xlfn.CONCAT($CI$1,MATCH(D450,$CH$7:$CH$100,0)+6+SUM(IF((D450=$CH$7:$CH$59)=TRUE,1,0))-1))*$R$3)),1)=1,1,0)),W450-INDIRECT(_xlfn.CONCAT($CI$1,MATCH(D450,$CH$7:$CH$100,0)+6)):INDIRECT(_xlfn.CONCAT($CI$1,MATCH(D450,$CH$7:$CH$100,0)+6+SUM(IF((D450=$CH$7:$CH$59)=TRUE,1,0))-1))*$R$3)))=0,0,1))</f>
        <v>#N/A</v>
      </c>
      <c r="Z450" s="65"/>
      <c r="AA450" s="65" t="str" cm="1">
        <f t="array" aca="1" ref="AA450" ca="1">IFERROR(ROUND(IF(_xlfn._xlws.SORT(TRANSPOSE(MMULT(MMULT(_xlfn.MUNIT(X450),IF(ROUND(MMULT(IF(E450=0,IF($DW$4=1,INDIRECT(_xlfn.CONCAT($CY$1,MATCH(F450,$CX$7:$CX$100,0)+6)):INDIRECT(_xlfn.CONCAT($CY$1,MATCH(F450,$CX$7:$CX$100,0)+6+SUM(IF((F450=$CX$7:$CX$59)=TRUE,1,0))-1)),INDIRECT(_xlfn.CONCAT($CQ$1,MATCH(F450,$CP$7:$CP$100,0)+6)):INDIRECT(_xlfn.CONCAT($CQ$1,MATCH(F450,$CP$7:$CP$100,0)+6+SUM(IF((F450=$CP$7:$CP$59)=TRUE,1,0))-1))),IF(OR($DW$4=2,$DW$4=3),INDIRECT(_xlfn.CONCAT($CU$1,MATCH(E450,$CT$7:$CT$100,0)+6)):INDIRECT(_xlfn.CONCAT($CU$1,MATCH(E450,$CT$7:$CT$100,0)+6+SUM(IF((E450=$CT$7:$CT$59)=TRUE,1,0))-1)),INDIRECT(_xlfn.CONCAT($CM$1,MATCH(E450,$CL$7:$CL$100,0)+6)):INDIRECT(_xlfn.CONCAT($CM$1,MATCH(E450,$CL$7:$CL$100,0)+6+SUM(IF((E450=$CL$7:$CL$59)=TRUE,1,0))-1))))*$S$3*IF(AND($DV$4=4,F450=0),1.1,1),1/TRANSPOSE(W450-INDIRECT(_xlfn.CONCAT($CI$1,MATCH(D450,$CH$7:$CH$100,0)+6)):INDIRECT(_xlfn.CONCAT($CI$1,MATCH(D450,$CH$7:$CH$100,0)+6+SUM(IF((D450=$CH$7:$CH$59)=TRUE,1,0))-1))*$R$3)),3)=1,1,0)),W450-INDIRECT(_xlfn.CONCAT($CI$1,MATCH(D450,$CH$7:$CH$100,0)+6)):INDIRECT(_xlfn.CONCAT($CI$1,MATCH(D450,$CH$7:$CH$100,0)+6+SUM(IF((D450=$CH$7:$CH$59)=TRUE,1,0))-1))*$R$3))/($S$3*$Q450),1,-1,TRUE)=0,"",_xlfn._xlws.SORT(TRANSPOSE(MMULT(MMULT(_xlfn.MUNIT(X450),IF(ROUND(MMULT(IF(E450=0,IF($DW$4=1,INDIRECT(_xlfn.CONCAT($CY$1,MATCH(F450,$CX$7:$CX$100,0)+6)):INDIRECT(_xlfn.CONCAT($CY$1,MATCH(F450,$CX$7:$CX$100,0)+6+SUM(IF((F450=$CX$7:$CX$59)=TRUE,1,0))-1)),INDIRECT(_xlfn.CONCAT($CQ$1,MATCH(F450,$CP$7:$CP$100,0)+6)):INDIRECT(_xlfn.CONCAT($CQ$1,MATCH(F450,$CP$7:$CP$100,0)+6+SUM(IF((F450=$CP$7:$CP$59)=TRUE,1,0))-1))),IF(OR($DW$4=2,$DW$4=3),INDIRECT(_xlfn.CONCAT($CU$1,MATCH(E450,$CT$7:$CT$100,0)+6)):INDIRECT(_xlfn.CONCAT($CU$1,MATCH(E450,$CT$7:$CT$100,0)+6+SUM(IF((E450=$CT$7:$CT$59)=TRUE,1,0))-1)),INDIRECT(_xlfn.CONCAT($CM$1,MATCH(E450,$CL$7:$CL$100,0)+6)):INDIRECT(_xlfn.CONCAT($CM$1,MATCH(E450,$CL$7:$CL$100,0)+6+SUM(IF((E450=$CL$7:$CL$59)=TRUE,1,0))-1))))*$S$3*IF(AND($DV$4=4,F450=0),1.1,1),1/TRANSPOSE(W450-INDIRECT(_xlfn.CONCAT($CI$1,MATCH(D450,$CH$7:$CH$100,0)+6)):INDIRECT(_xlfn.CONCAT($CI$1,MATCH(D450,$CH$7:$CH$100,0)+6+SUM(IF((D450=$CH$7:$CH$59)=TRUE,1,0))-1))*$R$3)),3)=1,1,0)),W450-INDIRECT(_xlfn.CONCAT($CI$1,MATCH(D450,$CH$7:$CH$100,0)+6)):INDIRECT(_xlfn.CONCAT($CI$1,MATCH(D450,$CH$7:$CH$100,0)+6+SUM(IF((D450=$CH$7:$CH$59)=TRUE,1,0))-1))*$R$3))/($S$3*$Q450),1,-1,TRUE)),1),"")</f>
        <v/>
      </c>
      <c r="AB450" s="65"/>
      <c r="AC450" s="65"/>
      <c r="AD450" s="65"/>
      <c r="AE450" s="65"/>
      <c r="AF450" s="65"/>
      <c r="AG450" s="65"/>
      <c r="AH450" s="65"/>
      <c r="AI450" s="6"/>
      <c r="AJ450" s="28" t="str">
        <f t="shared" ca="1" si="145"/>
        <v/>
      </c>
      <c r="AK450" s="29" t="str">
        <f t="shared" si="146"/>
        <v/>
      </c>
      <c r="AL450" s="29" t="str">
        <f t="shared" si="147"/>
        <v/>
      </c>
      <c r="AM450" s="29" t="str">
        <f t="shared" si="148"/>
        <v/>
      </c>
      <c r="AN450" s="112" t="str">
        <f t="shared" si="149"/>
        <v/>
      </c>
      <c r="AO450" s="28" t="str">
        <f t="shared" ca="1" si="136"/>
        <v/>
      </c>
      <c r="AP450" s="29" t="str">
        <f t="shared" si="137"/>
        <v/>
      </c>
      <c r="AQ450" s="29" t="str">
        <f t="shared" si="138"/>
        <v/>
      </c>
      <c r="AR450" s="29" t="str">
        <f t="shared" si="139"/>
        <v/>
      </c>
      <c r="AS450" s="30" t="str">
        <f t="shared" si="140"/>
        <v/>
      </c>
      <c r="AT450" s="6"/>
      <c r="AU450" s="20"/>
      <c r="AV450" s="20"/>
      <c r="AW450" s="44">
        <f t="shared" si="150"/>
        <v>12</v>
      </c>
      <c r="AX450" s="35" t="e">
        <f t="shared" si="151"/>
        <v>#N/A</v>
      </c>
      <c r="AY450" s="35" t="e" cm="1">
        <f t="array" ref="AY450">_xlfn.XMATCH(1,IF(IF((AU450=$DP$24:$EO$24)=TRUE,1,0)+IF((AV450=$DP$25:$EO$25)=TRUE,1,0)=2,1,0))</f>
        <v>#N/A</v>
      </c>
      <c r="AZ450" s="35" t="str" cm="1">
        <f t="array" aca="1" ref="AZ450:BD450" ca="1">AJ450:AN450</f>
        <v/>
      </c>
      <c r="BA450" s="35" t="str">
        <f ca="1"/>
        <v/>
      </c>
      <c r="BB450" s="35" t="str">
        <f ca="1"/>
        <v/>
      </c>
      <c r="BC450" s="35" t="str">
        <f ca="1"/>
        <v/>
      </c>
      <c r="BD450" s="35" t="str">
        <f ca="1"/>
        <v/>
      </c>
      <c r="BE450" s="35">
        <f t="shared" si="152"/>
        <v>0</v>
      </c>
      <c r="BF450" s="35" t="e" cm="1">
        <f t="array" ref="BF450">IF(AND(BE450=1,AX450&lt;&gt;1),VLOOKUP(E450,변환표준점수!$H$8:$O$60,_xlfn.XMATCH('표점 계산기'!$AU450,변환표준점수!$I$6:$O$6)+1,FALSE),IF(AND($E450=0,$DW$4=1),INDEX($CQ$7:$CQ$73,SUM(IF(AO450=$CY$7:$CY$59,ROW($A$1:$A$50),0))),IF(AND($E450&lt;&gt;0,$DW$4&lt;&gt;1),INDEX($CM$7:$CM$73,SUM(IF(AO450=$CU$7:$CU$59,ROW($A$1:$A$50),0))),AO450:AS450)))</f>
        <v>#N/A</v>
      </c>
      <c r="BG450" s="35"/>
      <c r="BH450" s="35"/>
      <c r="BI450" s="35"/>
      <c r="BJ450" s="35"/>
      <c r="BK450" s="35" t="e">
        <f>VLOOKUP(G450,변환표준점수!$X$8:$AM$16,_xlfn.XMATCH(AU450,변환표준점수!$Y$5:$AM$5)+IF(OR(AW450=6,AW450=7,AW450=10,AW450=11),IF(AX450=1,0,1),0)+1,FALSE)</f>
        <v>#N/A</v>
      </c>
      <c r="BL450" s="35" t="e">
        <f>VLOOKUP(H450,변환표준점수!$AO$8:$BE$16,_xlfn.XMATCH(AU450,변환표준점수!$AP$5:$BE$5)+IF(OR(AW450=3,AW450=6,AW450=8,AW450=9,AW450=10),IF(AX450=1,0,1),0)+1,FALSE)</f>
        <v>#N/A</v>
      </c>
      <c r="BM450" s="35" t="e">
        <f>IF(I450=0,VLOOKUP(K450,변환표준점수!$BU$8:$CF$62,'표점 계산기'!$AW450+1,FALSE),VLOOKUP(I450,변환표준점수!$BH$8:$BS$62,'표점 계산기'!$AW450+1,FALSE))</f>
        <v>#N/A</v>
      </c>
      <c r="BN450" s="35" t="e">
        <f>IF(J450=0,VLOOKUP(L450,변환표준점수!$BU$8:$CF$62,'표점 계산기'!$AW450+1,FALSE),VLOOKUP(J450,변환표준점수!$BH$8:$BS$62,'표점 계산기'!$AW450+1,FALSE))</f>
        <v>#N/A</v>
      </c>
      <c r="BO450" s="35" cm="1">
        <f t="array" ref="BO450">IF(M450=0,0,IF(OR(AW450=3,AW450=4),0,IF(AW450=1,INDEX($DI$7:$DI$15,SUM(IF(M450&lt;$DH$7:$DH$15=TRUE,1,0))+1),VLOOKUP(M450,변환표준점수!$BH$8:$BS$62,'표점 계산기'!AW450+1,FALSE))))</f>
        <v>0</v>
      </c>
      <c r="BP450" s="35" t="e" cm="1">
        <f t="array" ref="BP450">INDEX($DP$24:$EO$31,COLUMN(C445),$AY450)</f>
        <v>#N/A</v>
      </c>
      <c r="BQ450" s="35" t="e" cm="1">
        <f t="array" ref="BQ450">INDEX($DP$24:$EO$31,COLUMN(D445),$AY450)</f>
        <v>#N/A</v>
      </c>
      <c r="BR450" s="35" t="e" cm="1">
        <f t="array" ref="BR450">INDEX($DP$24:$EO$31,COLUMN(E445),$AY450)</f>
        <v>#N/A</v>
      </c>
      <c r="BS450" s="35" t="e" cm="1">
        <f t="array" ref="BS450">INDEX($DP$24:$EO$31,COLUMN(F445),$AY450)</f>
        <v>#N/A</v>
      </c>
      <c r="BT450" s="35" t="e" cm="1">
        <f t="array" ref="BT450">INDEX($DP$24:$EO$31,COLUMN(G445),$AY450)</f>
        <v>#N/A</v>
      </c>
      <c r="BU450" s="35" t="e" cm="1">
        <f t="array" ref="BU450">INDEX($DP$24:$EO$31,COLUMN(H445),$AY450)</f>
        <v>#N/A</v>
      </c>
      <c r="BV450" s="59" t="str" cm="1">
        <f t="array" aca="1" ref="BV450:BZ450" ca="1">IFERROR(ROUND(IF(IFERROR(BF450:BJ450/BF450:BJ450,0)=1,(IFERROR(AZ450:BD450*BP450,0)+IFERROR(BF450:BJ450*BQ450,0)+(SUM(BM450:BO450)-MIN(BM450:BO450))*BR450+BK450*BS450+BL450*BT450)*BU450+BK450*(1-BS450)+BL450*(1-BT450)+IF(AW450=1,BO450,0),""),2),"")</f>
        <v/>
      </c>
      <c r="BW450" s="48" t="str">
        <f ca="1"/>
        <v/>
      </c>
      <c r="BX450" s="48" t="str">
        <f ca="1"/>
        <v/>
      </c>
      <c r="BY450" s="48" t="str">
        <f ca="1"/>
        <v/>
      </c>
      <c r="BZ450" s="60" t="str">
        <f ca="1"/>
        <v/>
      </c>
      <c r="CA450" s="6"/>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6"/>
      <c r="DV450" s="6"/>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row>
    <row r="451" spans="1:162" x14ac:dyDescent="0.3">
      <c r="A451" s="5"/>
      <c r="B451" s="17" t="str">
        <f t="shared" si="134"/>
        <v/>
      </c>
      <c r="C451" s="23"/>
      <c r="D451" s="23"/>
      <c r="E451" s="23"/>
      <c r="F451" s="23"/>
      <c r="G451" s="23"/>
      <c r="H451" s="24"/>
      <c r="I451" s="24"/>
      <c r="J451" s="24"/>
      <c r="K451" s="24"/>
      <c r="L451" s="24"/>
      <c r="M451" s="24"/>
      <c r="N451" s="23"/>
      <c r="O451" s="24"/>
      <c r="P451" s="6"/>
      <c r="Q451" s="65">
        <f t="shared" si="135"/>
        <v>1</v>
      </c>
      <c r="R451" s="6" t="e">
        <f t="shared" si="141"/>
        <v>#N/A</v>
      </c>
      <c r="S451" s="6" t="e">
        <f t="shared" si="142"/>
        <v>#N/A</v>
      </c>
      <c r="T451" s="6" t="e">
        <f t="shared" si="143"/>
        <v>#N/A</v>
      </c>
      <c r="U451" s="6" t="e">
        <f t="shared" si="144"/>
        <v>#N/A</v>
      </c>
      <c r="V451" s="8" cm="1">
        <f t="array" ref="V451">IF(M451=0,0,IF(OR($DV$4=3,$DV$4=4),0,IF($DV$4=1,INDEX($DI$7:$DI$15,SUM(IF(M451&lt;$DH$7:$DH$15=TRUE,1,0))+1),VLOOKUP(M451,$DK$7:$DL$107,2,FALSE))))</f>
        <v>0</v>
      </c>
      <c r="W451" s="6" t="e">
        <f t="shared" si="133"/>
        <v>#N/A</v>
      </c>
      <c r="X451" s="65" cm="1">
        <f t="array" aca="1" ref="X451" ca="1">SUM(IF((IF(E451=0,INDIRECT(_xlfn.CONCAT($CQ$1,MATCH(F451,$CP$7:$CP$100,0)+6)):INDIRECT(_xlfn.CONCAT($CQ$1,MATCH(F451,$CP$7:$CP$100,0)+6+SUM(IF((F451=$CP$7:$CP$59)=TRUE,1,0))-1)),INDIRECT(_xlfn.CONCAT($CM$1,MATCH(E451,$CL$7:$CL$100,0)+6)):INDIRECT(_xlfn.CONCAT($CM$1,MATCH(E451,$CL$7:$CL$100,0)+6+SUM(IF((E451=$CL$7:$CL$59)=TRUE,1,0))-1)))*$S$3*$Q451)=0,0,1))</f>
        <v>2</v>
      </c>
      <c r="Y451" s="65" t="e" cm="1">
        <f t="array" aca="1" ref="Y451" ca="1">SUM(IF((TRANSPOSE(MMULT(MMULT(_xlfn.MUNIT(X451),IF(ROUND(MMULT(IF(E451=0,INDIRECT(_xlfn.CONCAT($CQ$1,MATCH(F451,$CP$7:$CP$100,0)+6)):INDIRECT(_xlfn.CONCAT($CQ$1,MATCH(F451,$CP$7:$CP$100,0)+6+SUM(IF((F451=$CP$7:$CP$59)=TRUE,1,0))-1)),INDIRECT(_xlfn.CONCAT($CM$1,MATCH(E451,$CL$7:$CL$100,0)+6)):INDIRECT(_xlfn.CONCAT($CM$1,MATCH(E451,$CL$7:$CL$100,0)+6+SUM(IF((E451=$CL$7:$CL$59)=TRUE,1,0))-1)))*$S$3*$Q451,1/TRANSPOSE(W451-INDIRECT(_xlfn.CONCAT($CI$1,MATCH(D451,$CH$7:$CH$100,0)+6)):INDIRECT(_xlfn.CONCAT($CI$1,MATCH(D451,$CH$7:$CH$100,0)+6+SUM(IF((D451=$CH$7:$CH$59)=TRUE,1,0))-1))*$R$3)),1)=1,1,0)),W451-INDIRECT(_xlfn.CONCAT($CI$1,MATCH(D451,$CH$7:$CH$100,0)+6)):INDIRECT(_xlfn.CONCAT($CI$1,MATCH(D451,$CH$7:$CH$100,0)+6+SUM(IF((D451=$CH$7:$CH$59)=TRUE,1,0))-1))*$R$3)))=0,0,1))</f>
        <v>#N/A</v>
      </c>
      <c r="Z451" s="65"/>
      <c r="AA451" s="65" t="str" cm="1">
        <f t="array" aca="1" ref="AA451" ca="1">IFERROR(ROUND(IF(_xlfn._xlws.SORT(TRANSPOSE(MMULT(MMULT(_xlfn.MUNIT(X451),IF(ROUND(MMULT(IF(E451=0,IF($DW$4=1,INDIRECT(_xlfn.CONCAT($CY$1,MATCH(F451,$CX$7:$CX$100,0)+6)):INDIRECT(_xlfn.CONCAT($CY$1,MATCH(F451,$CX$7:$CX$100,0)+6+SUM(IF((F451=$CX$7:$CX$59)=TRUE,1,0))-1)),INDIRECT(_xlfn.CONCAT($CQ$1,MATCH(F451,$CP$7:$CP$100,0)+6)):INDIRECT(_xlfn.CONCAT($CQ$1,MATCH(F451,$CP$7:$CP$100,0)+6+SUM(IF((F451=$CP$7:$CP$59)=TRUE,1,0))-1))),IF(OR($DW$4=2,$DW$4=3),INDIRECT(_xlfn.CONCAT($CU$1,MATCH(E451,$CT$7:$CT$100,0)+6)):INDIRECT(_xlfn.CONCAT($CU$1,MATCH(E451,$CT$7:$CT$100,0)+6+SUM(IF((E451=$CT$7:$CT$59)=TRUE,1,0))-1)),INDIRECT(_xlfn.CONCAT($CM$1,MATCH(E451,$CL$7:$CL$100,0)+6)):INDIRECT(_xlfn.CONCAT($CM$1,MATCH(E451,$CL$7:$CL$100,0)+6+SUM(IF((E451=$CL$7:$CL$59)=TRUE,1,0))-1))))*$S$3*IF(AND($DV$4=4,F451=0),1.1,1),1/TRANSPOSE(W451-INDIRECT(_xlfn.CONCAT($CI$1,MATCH(D451,$CH$7:$CH$100,0)+6)):INDIRECT(_xlfn.CONCAT($CI$1,MATCH(D451,$CH$7:$CH$100,0)+6+SUM(IF((D451=$CH$7:$CH$59)=TRUE,1,0))-1))*$R$3)),3)=1,1,0)),W451-INDIRECT(_xlfn.CONCAT($CI$1,MATCH(D451,$CH$7:$CH$100,0)+6)):INDIRECT(_xlfn.CONCAT($CI$1,MATCH(D451,$CH$7:$CH$100,0)+6+SUM(IF((D451=$CH$7:$CH$59)=TRUE,1,0))-1))*$R$3))/($S$3*$Q451),1,-1,TRUE)=0,"",_xlfn._xlws.SORT(TRANSPOSE(MMULT(MMULT(_xlfn.MUNIT(X451),IF(ROUND(MMULT(IF(E451=0,IF($DW$4=1,INDIRECT(_xlfn.CONCAT($CY$1,MATCH(F451,$CX$7:$CX$100,0)+6)):INDIRECT(_xlfn.CONCAT($CY$1,MATCH(F451,$CX$7:$CX$100,0)+6+SUM(IF((F451=$CX$7:$CX$59)=TRUE,1,0))-1)),INDIRECT(_xlfn.CONCAT($CQ$1,MATCH(F451,$CP$7:$CP$100,0)+6)):INDIRECT(_xlfn.CONCAT($CQ$1,MATCH(F451,$CP$7:$CP$100,0)+6+SUM(IF((F451=$CP$7:$CP$59)=TRUE,1,0))-1))),IF(OR($DW$4=2,$DW$4=3),INDIRECT(_xlfn.CONCAT($CU$1,MATCH(E451,$CT$7:$CT$100,0)+6)):INDIRECT(_xlfn.CONCAT($CU$1,MATCH(E451,$CT$7:$CT$100,0)+6+SUM(IF((E451=$CT$7:$CT$59)=TRUE,1,0))-1)),INDIRECT(_xlfn.CONCAT($CM$1,MATCH(E451,$CL$7:$CL$100,0)+6)):INDIRECT(_xlfn.CONCAT($CM$1,MATCH(E451,$CL$7:$CL$100,0)+6+SUM(IF((E451=$CL$7:$CL$59)=TRUE,1,0))-1))))*$S$3*IF(AND($DV$4=4,F451=0),1.1,1),1/TRANSPOSE(W451-INDIRECT(_xlfn.CONCAT($CI$1,MATCH(D451,$CH$7:$CH$100,0)+6)):INDIRECT(_xlfn.CONCAT($CI$1,MATCH(D451,$CH$7:$CH$100,0)+6+SUM(IF((D451=$CH$7:$CH$59)=TRUE,1,0))-1))*$R$3)),3)=1,1,0)),W451-INDIRECT(_xlfn.CONCAT($CI$1,MATCH(D451,$CH$7:$CH$100,0)+6)):INDIRECT(_xlfn.CONCAT($CI$1,MATCH(D451,$CH$7:$CH$100,0)+6+SUM(IF((D451=$CH$7:$CH$59)=TRUE,1,0))-1))*$R$3))/($S$3*$Q451),1,-1,TRUE)),1),"")</f>
        <v/>
      </c>
      <c r="AB451" s="65"/>
      <c r="AC451" s="65"/>
      <c r="AD451" s="65"/>
      <c r="AE451" s="65"/>
      <c r="AF451" s="65"/>
      <c r="AG451" s="65"/>
      <c r="AH451" s="65"/>
      <c r="AI451" s="6"/>
      <c r="AJ451" s="28" t="str">
        <f t="shared" ca="1" si="145"/>
        <v/>
      </c>
      <c r="AK451" s="29" t="str">
        <f t="shared" si="146"/>
        <v/>
      </c>
      <c r="AL451" s="29" t="str">
        <f t="shared" si="147"/>
        <v/>
      </c>
      <c r="AM451" s="29" t="str">
        <f t="shared" si="148"/>
        <v/>
      </c>
      <c r="AN451" s="112" t="str">
        <f t="shared" si="149"/>
        <v/>
      </c>
      <c r="AO451" s="28" t="str">
        <f t="shared" ca="1" si="136"/>
        <v/>
      </c>
      <c r="AP451" s="29" t="str">
        <f t="shared" si="137"/>
        <v/>
      </c>
      <c r="AQ451" s="29" t="str">
        <f t="shared" si="138"/>
        <v/>
      </c>
      <c r="AR451" s="29" t="str">
        <f t="shared" si="139"/>
        <v/>
      </c>
      <c r="AS451" s="30" t="str">
        <f t="shared" si="140"/>
        <v/>
      </c>
      <c r="AT451" s="6"/>
      <c r="AU451" s="20"/>
      <c r="AV451" s="20"/>
      <c r="AW451" s="44">
        <f t="shared" si="150"/>
        <v>12</v>
      </c>
      <c r="AX451" s="35" t="e">
        <f t="shared" si="151"/>
        <v>#N/A</v>
      </c>
      <c r="AY451" s="35" t="e" cm="1">
        <f t="array" ref="AY451">_xlfn.XMATCH(1,IF(IF((AU451=$DP$24:$EO$24)=TRUE,1,0)+IF((AV451=$DP$25:$EO$25)=TRUE,1,0)=2,1,0))</f>
        <v>#N/A</v>
      </c>
      <c r="AZ451" s="35" t="str" cm="1">
        <f t="array" aca="1" ref="AZ451:BD451" ca="1">AJ451:AN451</f>
        <v/>
      </c>
      <c r="BA451" s="35" t="str">
        <f ca="1"/>
        <v/>
      </c>
      <c r="BB451" s="35" t="str">
        <f ca="1"/>
        <v/>
      </c>
      <c r="BC451" s="35" t="str">
        <f ca="1"/>
        <v/>
      </c>
      <c r="BD451" s="35" t="str">
        <f ca="1"/>
        <v/>
      </c>
      <c r="BE451" s="35">
        <f t="shared" si="152"/>
        <v>0</v>
      </c>
      <c r="BF451" s="35" t="e" cm="1">
        <f t="array" ref="BF451">IF(AND(BE451=1,AX451&lt;&gt;1),VLOOKUP(E451,변환표준점수!$H$8:$O$60,_xlfn.XMATCH('표점 계산기'!$AU451,변환표준점수!$I$6:$O$6)+1,FALSE),IF(AND($E451=0,$DW$4=1),INDEX($CQ$7:$CQ$73,SUM(IF(AO451=$CY$7:$CY$59,ROW($A$1:$A$50),0))),IF(AND($E451&lt;&gt;0,$DW$4&lt;&gt;1),INDEX($CM$7:$CM$73,SUM(IF(AO451=$CU$7:$CU$59,ROW($A$1:$A$50),0))),AO451:AS451)))</f>
        <v>#N/A</v>
      </c>
      <c r="BG451" s="35"/>
      <c r="BH451" s="35"/>
      <c r="BI451" s="35"/>
      <c r="BJ451" s="35"/>
      <c r="BK451" s="35" t="e">
        <f>VLOOKUP(G451,변환표준점수!$X$8:$AM$16,_xlfn.XMATCH(AU451,변환표준점수!$Y$5:$AM$5)+IF(OR(AW451=6,AW451=7,AW451=10,AW451=11),IF(AX451=1,0,1),0)+1,FALSE)</f>
        <v>#N/A</v>
      </c>
      <c r="BL451" s="35" t="e">
        <f>VLOOKUP(H451,변환표준점수!$AO$8:$BE$16,_xlfn.XMATCH(AU451,변환표준점수!$AP$5:$BE$5)+IF(OR(AW451=3,AW451=6,AW451=8,AW451=9,AW451=10),IF(AX451=1,0,1),0)+1,FALSE)</f>
        <v>#N/A</v>
      </c>
      <c r="BM451" s="35" t="e">
        <f>IF(I451=0,VLOOKUP(K451,변환표준점수!$BU$8:$CF$62,'표점 계산기'!$AW451+1,FALSE),VLOOKUP(I451,변환표준점수!$BH$8:$BS$62,'표점 계산기'!$AW451+1,FALSE))</f>
        <v>#N/A</v>
      </c>
      <c r="BN451" s="35" t="e">
        <f>IF(J451=0,VLOOKUP(L451,변환표준점수!$BU$8:$CF$62,'표점 계산기'!$AW451+1,FALSE),VLOOKUP(J451,변환표준점수!$BH$8:$BS$62,'표점 계산기'!$AW451+1,FALSE))</f>
        <v>#N/A</v>
      </c>
      <c r="BO451" s="35" cm="1">
        <f t="array" ref="BO451">IF(M451=0,0,IF(OR(AW451=3,AW451=4),0,IF(AW451=1,INDEX($DI$7:$DI$15,SUM(IF(M451&lt;$DH$7:$DH$15=TRUE,1,0))+1),VLOOKUP(M451,변환표준점수!$BH$8:$BS$62,'표점 계산기'!AW451+1,FALSE))))</f>
        <v>0</v>
      </c>
      <c r="BP451" s="35" t="e" cm="1">
        <f t="array" ref="BP451">INDEX($DP$24:$EO$31,COLUMN(C446),$AY451)</f>
        <v>#N/A</v>
      </c>
      <c r="BQ451" s="35" t="e" cm="1">
        <f t="array" ref="BQ451">INDEX($DP$24:$EO$31,COLUMN(D446),$AY451)</f>
        <v>#N/A</v>
      </c>
      <c r="BR451" s="35" t="e" cm="1">
        <f t="array" ref="BR451">INDEX($DP$24:$EO$31,COLUMN(E446),$AY451)</f>
        <v>#N/A</v>
      </c>
      <c r="BS451" s="35" t="e" cm="1">
        <f t="array" ref="BS451">INDEX($DP$24:$EO$31,COLUMN(F446),$AY451)</f>
        <v>#N/A</v>
      </c>
      <c r="BT451" s="35" t="e" cm="1">
        <f t="array" ref="BT451">INDEX($DP$24:$EO$31,COLUMN(G446),$AY451)</f>
        <v>#N/A</v>
      </c>
      <c r="BU451" s="35" t="e" cm="1">
        <f t="array" ref="BU451">INDEX($DP$24:$EO$31,COLUMN(H446),$AY451)</f>
        <v>#N/A</v>
      </c>
      <c r="BV451" s="59" t="str" cm="1">
        <f t="array" aca="1" ref="BV451:BZ451" ca="1">IFERROR(ROUND(IF(IFERROR(BF451:BJ451/BF451:BJ451,0)=1,(IFERROR(AZ451:BD451*BP451,0)+IFERROR(BF451:BJ451*BQ451,0)+(SUM(BM451:BO451)-MIN(BM451:BO451))*BR451+BK451*BS451+BL451*BT451)*BU451+BK451*(1-BS451)+BL451*(1-BT451)+IF(AW451=1,BO451,0),""),2),"")</f>
        <v/>
      </c>
      <c r="BW451" s="48" t="str">
        <f ca="1"/>
        <v/>
      </c>
      <c r="BX451" s="48" t="str">
        <f ca="1"/>
        <v/>
      </c>
      <c r="BY451" s="48" t="str">
        <f ca="1"/>
        <v/>
      </c>
      <c r="BZ451" s="60" t="str">
        <f ca="1"/>
        <v/>
      </c>
      <c r="CA451" s="6"/>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6"/>
      <c r="DV451" s="6"/>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row>
    <row r="452" spans="1:162" x14ac:dyDescent="0.3">
      <c r="A452" s="5"/>
      <c r="B452" s="17" t="str">
        <f t="shared" si="134"/>
        <v/>
      </c>
      <c r="C452" s="23"/>
      <c r="D452" s="23"/>
      <c r="E452" s="23"/>
      <c r="F452" s="23"/>
      <c r="G452" s="23"/>
      <c r="H452" s="24"/>
      <c r="I452" s="24"/>
      <c r="J452" s="24"/>
      <c r="K452" s="24"/>
      <c r="L452" s="24"/>
      <c r="M452" s="24"/>
      <c r="N452" s="23"/>
      <c r="O452" s="24"/>
      <c r="P452" s="6"/>
      <c r="Q452" s="65">
        <f t="shared" si="135"/>
        <v>1</v>
      </c>
      <c r="R452" s="6" t="e">
        <f t="shared" si="141"/>
        <v>#N/A</v>
      </c>
      <c r="S452" s="6" t="e">
        <f t="shared" si="142"/>
        <v>#N/A</v>
      </c>
      <c r="T452" s="6" t="e">
        <f t="shared" si="143"/>
        <v>#N/A</v>
      </c>
      <c r="U452" s="6" t="e">
        <f t="shared" si="144"/>
        <v>#N/A</v>
      </c>
      <c r="V452" s="8" cm="1">
        <f t="array" ref="V452">IF(M452=0,0,IF(OR($DV$4=3,$DV$4=4),0,IF($DV$4=1,INDEX($DI$7:$DI$15,SUM(IF(M452&lt;$DH$7:$DH$15=TRUE,1,0))+1),VLOOKUP(M452,$DK$7:$DL$107,2,FALSE))))</f>
        <v>0</v>
      </c>
      <c r="W452" s="6" t="e">
        <f t="shared" si="133"/>
        <v>#N/A</v>
      </c>
      <c r="X452" s="65" cm="1">
        <f t="array" aca="1" ref="X452" ca="1">SUM(IF((IF(E452=0,INDIRECT(_xlfn.CONCAT($CQ$1,MATCH(F452,$CP$7:$CP$100,0)+6)):INDIRECT(_xlfn.CONCAT($CQ$1,MATCH(F452,$CP$7:$CP$100,0)+6+SUM(IF((F452=$CP$7:$CP$59)=TRUE,1,0))-1)),INDIRECT(_xlfn.CONCAT($CM$1,MATCH(E452,$CL$7:$CL$100,0)+6)):INDIRECT(_xlfn.CONCAT($CM$1,MATCH(E452,$CL$7:$CL$100,0)+6+SUM(IF((E452=$CL$7:$CL$59)=TRUE,1,0))-1)))*$S$3*$Q452)=0,0,1))</f>
        <v>2</v>
      </c>
      <c r="Y452" s="65" t="e" cm="1">
        <f t="array" aca="1" ref="Y452" ca="1">SUM(IF((TRANSPOSE(MMULT(MMULT(_xlfn.MUNIT(X452),IF(ROUND(MMULT(IF(E452=0,INDIRECT(_xlfn.CONCAT($CQ$1,MATCH(F452,$CP$7:$CP$100,0)+6)):INDIRECT(_xlfn.CONCAT($CQ$1,MATCH(F452,$CP$7:$CP$100,0)+6+SUM(IF((F452=$CP$7:$CP$59)=TRUE,1,0))-1)),INDIRECT(_xlfn.CONCAT($CM$1,MATCH(E452,$CL$7:$CL$100,0)+6)):INDIRECT(_xlfn.CONCAT($CM$1,MATCH(E452,$CL$7:$CL$100,0)+6+SUM(IF((E452=$CL$7:$CL$59)=TRUE,1,0))-1)))*$S$3*$Q452,1/TRANSPOSE(W452-INDIRECT(_xlfn.CONCAT($CI$1,MATCH(D452,$CH$7:$CH$100,0)+6)):INDIRECT(_xlfn.CONCAT($CI$1,MATCH(D452,$CH$7:$CH$100,0)+6+SUM(IF((D452=$CH$7:$CH$59)=TRUE,1,0))-1))*$R$3)),1)=1,1,0)),W452-INDIRECT(_xlfn.CONCAT($CI$1,MATCH(D452,$CH$7:$CH$100,0)+6)):INDIRECT(_xlfn.CONCAT($CI$1,MATCH(D452,$CH$7:$CH$100,0)+6+SUM(IF((D452=$CH$7:$CH$59)=TRUE,1,0))-1))*$R$3)))=0,0,1))</f>
        <v>#N/A</v>
      </c>
      <c r="Z452" s="65"/>
      <c r="AA452" s="65" t="str" cm="1">
        <f t="array" aca="1" ref="AA452" ca="1">IFERROR(ROUND(IF(_xlfn._xlws.SORT(TRANSPOSE(MMULT(MMULT(_xlfn.MUNIT(X452),IF(ROUND(MMULT(IF(E452=0,IF($DW$4=1,INDIRECT(_xlfn.CONCAT($CY$1,MATCH(F452,$CX$7:$CX$100,0)+6)):INDIRECT(_xlfn.CONCAT($CY$1,MATCH(F452,$CX$7:$CX$100,0)+6+SUM(IF((F452=$CX$7:$CX$59)=TRUE,1,0))-1)),INDIRECT(_xlfn.CONCAT($CQ$1,MATCH(F452,$CP$7:$CP$100,0)+6)):INDIRECT(_xlfn.CONCAT($CQ$1,MATCH(F452,$CP$7:$CP$100,0)+6+SUM(IF((F452=$CP$7:$CP$59)=TRUE,1,0))-1))),IF(OR($DW$4=2,$DW$4=3),INDIRECT(_xlfn.CONCAT($CU$1,MATCH(E452,$CT$7:$CT$100,0)+6)):INDIRECT(_xlfn.CONCAT($CU$1,MATCH(E452,$CT$7:$CT$100,0)+6+SUM(IF((E452=$CT$7:$CT$59)=TRUE,1,0))-1)),INDIRECT(_xlfn.CONCAT($CM$1,MATCH(E452,$CL$7:$CL$100,0)+6)):INDIRECT(_xlfn.CONCAT($CM$1,MATCH(E452,$CL$7:$CL$100,0)+6+SUM(IF((E452=$CL$7:$CL$59)=TRUE,1,0))-1))))*$S$3*IF(AND($DV$4=4,F452=0),1.1,1),1/TRANSPOSE(W452-INDIRECT(_xlfn.CONCAT($CI$1,MATCH(D452,$CH$7:$CH$100,0)+6)):INDIRECT(_xlfn.CONCAT($CI$1,MATCH(D452,$CH$7:$CH$100,0)+6+SUM(IF((D452=$CH$7:$CH$59)=TRUE,1,0))-1))*$R$3)),3)=1,1,0)),W452-INDIRECT(_xlfn.CONCAT($CI$1,MATCH(D452,$CH$7:$CH$100,0)+6)):INDIRECT(_xlfn.CONCAT($CI$1,MATCH(D452,$CH$7:$CH$100,0)+6+SUM(IF((D452=$CH$7:$CH$59)=TRUE,1,0))-1))*$R$3))/($S$3*$Q452),1,-1,TRUE)=0,"",_xlfn._xlws.SORT(TRANSPOSE(MMULT(MMULT(_xlfn.MUNIT(X452),IF(ROUND(MMULT(IF(E452=0,IF($DW$4=1,INDIRECT(_xlfn.CONCAT($CY$1,MATCH(F452,$CX$7:$CX$100,0)+6)):INDIRECT(_xlfn.CONCAT($CY$1,MATCH(F452,$CX$7:$CX$100,0)+6+SUM(IF((F452=$CX$7:$CX$59)=TRUE,1,0))-1)),INDIRECT(_xlfn.CONCAT($CQ$1,MATCH(F452,$CP$7:$CP$100,0)+6)):INDIRECT(_xlfn.CONCAT($CQ$1,MATCH(F452,$CP$7:$CP$100,0)+6+SUM(IF((F452=$CP$7:$CP$59)=TRUE,1,0))-1))),IF(OR($DW$4=2,$DW$4=3),INDIRECT(_xlfn.CONCAT($CU$1,MATCH(E452,$CT$7:$CT$100,0)+6)):INDIRECT(_xlfn.CONCAT($CU$1,MATCH(E452,$CT$7:$CT$100,0)+6+SUM(IF((E452=$CT$7:$CT$59)=TRUE,1,0))-1)),INDIRECT(_xlfn.CONCAT($CM$1,MATCH(E452,$CL$7:$CL$100,0)+6)):INDIRECT(_xlfn.CONCAT($CM$1,MATCH(E452,$CL$7:$CL$100,0)+6+SUM(IF((E452=$CL$7:$CL$59)=TRUE,1,0))-1))))*$S$3*IF(AND($DV$4=4,F452=0),1.1,1),1/TRANSPOSE(W452-INDIRECT(_xlfn.CONCAT($CI$1,MATCH(D452,$CH$7:$CH$100,0)+6)):INDIRECT(_xlfn.CONCAT($CI$1,MATCH(D452,$CH$7:$CH$100,0)+6+SUM(IF((D452=$CH$7:$CH$59)=TRUE,1,0))-1))*$R$3)),3)=1,1,0)),W452-INDIRECT(_xlfn.CONCAT($CI$1,MATCH(D452,$CH$7:$CH$100,0)+6)):INDIRECT(_xlfn.CONCAT($CI$1,MATCH(D452,$CH$7:$CH$100,0)+6+SUM(IF((D452=$CH$7:$CH$59)=TRUE,1,0))-1))*$R$3))/($S$3*$Q452),1,-1,TRUE)),1),"")</f>
        <v/>
      </c>
      <c r="AB452" s="65"/>
      <c r="AC452" s="65"/>
      <c r="AD452" s="65"/>
      <c r="AE452" s="65"/>
      <c r="AF452" s="65"/>
      <c r="AG452" s="65"/>
      <c r="AH452" s="65"/>
      <c r="AI452" s="6"/>
      <c r="AJ452" s="28" t="str">
        <f t="shared" ca="1" si="145"/>
        <v/>
      </c>
      <c r="AK452" s="29" t="str">
        <f t="shared" si="146"/>
        <v/>
      </c>
      <c r="AL452" s="29" t="str">
        <f t="shared" si="147"/>
        <v/>
      </c>
      <c r="AM452" s="29" t="str">
        <f t="shared" si="148"/>
        <v/>
      </c>
      <c r="AN452" s="112" t="str">
        <f t="shared" si="149"/>
        <v/>
      </c>
      <c r="AO452" s="28" t="str">
        <f t="shared" ca="1" si="136"/>
        <v/>
      </c>
      <c r="AP452" s="29" t="str">
        <f t="shared" si="137"/>
        <v/>
      </c>
      <c r="AQ452" s="29" t="str">
        <f t="shared" si="138"/>
        <v/>
      </c>
      <c r="AR452" s="29" t="str">
        <f t="shared" si="139"/>
        <v/>
      </c>
      <c r="AS452" s="30" t="str">
        <f t="shared" si="140"/>
        <v/>
      </c>
      <c r="AT452" s="6"/>
      <c r="AU452" s="20"/>
      <c r="AV452" s="20"/>
      <c r="AW452" s="44">
        <f t="shared" si="150"/>
        <v>12</v>
      </c>
      <c r="AX452" s="35" t="e">
        <f t="shared" si="151"/>
        <v>#N/A</v>
      </c>
      <c r="AY452" s="35" t="e" cm="1">
        <f t="array" ref="AY452">_xlfn.XMATCH(1,IF(IF((AU452=$DP$24:$EO$24)=TRUE,1,0)+IF((AV452=$DP$25:$EO$25)=TRUE,1,0)=2,1,0))</f>
        <v>#N/A</v>
      </c>
      <c r="AZ452" s="35" t="str" cm="1">
        <f t="array" aca="1" ref="AZ452:BD452" ca="1">AJ452:AN452</f>
        <v/>
      </c>
      <c r="BA452" s="35" t="str">
        <f ca="1"/>
        <v/>
      </c>
      <c r="BB452" s="35" t="str">
        <f ca="1"/>
        <v/>
      </c>
      <c r="BC452" s="35" t="str">
        <f ca="1"/>
        <v/>
      </c>
      <c r="BD452" s="35" t="str">
        <f ca="1"/>
        <v/>
      </c>
      <c r="BE452" s="35">
        <f t="shared" si="152"/>
        <v>0</v>
      </c>
      <c r="BF452" s="35" t="e" cm="1">
        <f t="array" ref="BF452">IF(AND(BE452=1,AX452&lt;&gt;1),VLOOKUP(E452,변환표준점수!$H$8:$O$60,_xlfn.XMATCH('표점 계산기'!$AU452,변환표준점수!$I$6:$O$6)+1,FALSE),IF(AND($E452=0,$DW$4=1),INDEX($CQ$7:$CQ$73,SUM(IF(AO452=$CY$7:$CY$59,ROW($A$1:$A$50),0))),IF(AND($E452&lt;&gt;0,$DW$4&lt;&gt;1),INDEX($CM$7:$CM$73,SUM(IF(AO452=$CU$7:$CU$59,ROW($A$1:$A$50),0))),AO452:AS452)))</f>
        <v>#N/A</v>
      </c>
      <c r="BG452" s="35"/>
      <c r="BH452" s="35"/>
      <c r="BI452" s="35"/>
      <c r="BJ452" s="35"/>
      <c r="BK452" s="35" t="e">
        <f>VLOOKUP(G452,변환표준점수!$X$8:$AM$16,_xlfn.XMATCH(AU452,변환표준점수!$Y$5:$AM$5)+IF(OR(AW452=6,AW452=7,AW452=10,AW452=11),IF(AX452=1,0,1),0)+1,FALSE)</f>
        <v>#N/A</v>
      </c>
      <c r="BL452" s="35" t="e">
        <f>VLOOKUP(H452,변환표준점수!$AO$8:$BE$16,_xlfn.XMATCH(AU452,변환표준점수!$AP$5:$BE$5)+IF(OR(AW452=3,AW452=6,AW452=8,AW452=9,AW452=10),IF(AX452=1,0,1),0)+1,FALSE)</f>
        <v>#N/A</v>
      </c>
      <c r="BM452" s="35" t="e">
        <f>IF(I452=0,VLOOKUP(K452,변환표준점수!$BU$8:$CF$62,'표점 계산기'!$AW452+1,FALSE),VLOOKUP(I452,변환표준점수!$BH$8:$BS$62,'표점 계산기'!$AW452+1,FALSE))</f>
        <v>#N/A</v>
      </c>
      <c r="BN452" s="35" t="e">
        <f>IF(J452=0,VLOOKUP(L452,변환표준점수!$BU$8:$CF$62,'표점 계산기'!$AW452+1,FALSE),VLOOKUP(J452,변환표준점수!$BH$8:$BS$62,'표점 계산기'!$AW452+1,FALSE))</f>
        <v>#N/A</v>
      </c>
      <c r="BO452" s="35" cm="1">
        <f t="array" ref="BO452">IF(M452=0,0,IF(OR(AW452=3,AW452=4),0,IF(AW452=1,INDEX($DI$7:$DI$15,SUM(IF(M452&lt;$DH$7:$DH$15=TRUE,1,0))+1),VLOOKUP(M452,변환표준점수!$BH$8:$BS$62,'표점 계산기'!AW452+1,FALSE))))</f>
        <v>0</v>
      </c>
      <c r="BP452" s="35" t="e" cm="1">
        <f t="array" ref="BP452">INDEX($DP$24:$EO$31,COLUMN(C447),$AY452)</f>
        <v>#N/A</v>
      </c>
      <c r="BQ452" s="35" t="e" cm="1">
        <f t="array" ref="BQ452">INDEX($DP$24:$EO$31,COLUMN(D447),$AY452)</f>
        <v>#N/A</v>
      </c>
      <c r="BR452" s="35" t="e" cm="1">
        <f t="array" ref="BR452">INDEX($DP$24:$EO$31,COLUMN(E447),$AY452)</f>
        <v>#N/A</v>
      </c>
      <c r="BS452" s="35" t="e" cm="1">
        <f t="array" ref="BS452">INDEX($DP$24:$EO$31,COLUMN(F447),$AY452)</f>
        <v>#N/A</v>
      </c>
      <c r="BT452" s="35" t="e" cm="1">
        <f t="array" ref="BT452">INDEX($DP$24:$EO$31,COLUMN(G447),$AY452)</f>
        <v>#N/A</v>
      </c>
      <c r="BU452" s="35" t="e" cm="1">
        <f t="array" ref="BU452">INDEX($DP$24:$EO$31,COLUMN(H447),$AY452)</f>
        <v>#N/A</v>
      </c>
      <c r="BV452" s="59" t="str" cm="1">
        <f t="array" aca="1" ref="BV452:BZ452" ca="1">IFERROR(ROUND(IF(IFERROR(BF452:BJ452/BF452:BJ452,0)=1,(IFERROR(AZ452:BD452*BP452,0)+IFERROR(BF452:BJ452*BQ452,0)+(SUM(BM452:BO452)-MIN(BM452:BO452))*BR452+BK452*BS452+BL452*BT452)*BU452+BK452*(1-BS452)+BL452*(1-BT452)+IF(AW452=1,BO452,0),""),2),"")</f>
        <v/>
      </c>
      <c r="BW452" s="48" t="str">
        <f ca="1"/>
        <v/>
      </c>
      <c r="BX452" s="48" t="str">
        <f ca="1"/>
        <v/>
      </c>
      <c r="BY452" s="48" t="str">
        <f ca="1"/>
        <v/>
      </c>
      <c r="BZ452" s="60" t="str">
        <f ca="1"/>
        <v/>
      </c>
      <c r="CA452" s="6"/>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6"/>
      <c r="DV452" s="6"/>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row>
    <row r="453" spans="1:162" x14ac:dyDescent="0.3">
      <c r="A453" s="5"/>
      <c r="B453" s="17" t="str">
        <f t="shared" si="134"/>
        <v/>
      </c>
      <c r="C453" s="23"/>
      <c r="D453" s="23"/>
      <c r="E453" s="23"/>
      <c r="F453" s="23"/>
      <c r="G453" s="23"/>
      <c r="H453" s="24"/>
      <c r="I453" s="24"/>
      <c r="J453" s="24"/>
      <c r="K453" s="24"/>
      <c r="L453" s="24"/>
      <c r="M453" s="24"/>
      <c r="N453" s="23"/>
      <c r="O453" s="24"/>
      <c r="P453" s="6"/>
      <c r="Q453" s="65">
        <f t="shared" si="135"/>
        <v>1</v>
      </c>
      <c r="R453" s="6" t="e">
        <f t="shared" si="141"/>
        <v>#N/A</v>
      </c>
      <c r="S453" s="6" t="e">
        <f t="shared" si="142"/>
        <v>#N/A</v>
      </c>
      <c r="T453" s="6" t="e">
        <f t="shared" si="143"/>
        <v>#N/A</v>
      </c>
      <c r="U453" s="6" t="e">
        <f t="shared" si="144"/>
        <v>#N/A</v>
      </c>
      <c r="V453" s="8" cm="1">
        <f t="array" ref="V453">IF(M453=0,0,IF(OR($DV$4=3,$DV$4=4),0,IF($DV$4=1,INDEX($DI$7:$DI$15,SUM(IF(M453&lt;$DH$7:$DH$15=TRUE,1,0))+1),VLOOKUP(M453,$DK$7:$DL$107,2,FALSE))))</f>
        <v>0</v>
      </c>
      <c r="W453" s="6" t="e">
        <f t="shared" si="133"/>
        <v>#N/A</v>
      </c>
      <c r="X453" s="65" cm="1">
        <f t="array" aca="1" ref="X453" ca="1">SUM(IF((IF(E453=0,INDIRECT(_xlfn.CONCAT($CQ$1,MATCH(F453,$CP$7:$CP$100,0)+6)):INDIRECT(_xlfn.CONCAT($CQ$1,MATCH(F453,$CP$7:$CP$100,0)+6+SUM(IF((F453=$CP$7:$CP$59)=TRUE,1,0))-1)),INDIRECT(_xlfn.CONCAT($CM$1,MATCH(E453,$CL$7:$CL$100,0)+6)):INDIRECT(_xlfn.CONCAT($CM$1,MATCH(E453,$CL$7:$CL$100,0)+6+SUM(IF((E453=$CL$7:$CL$59)=TRUE,1,0))-1)))*$S$3*$Q453)=0,0,1))</f>
        <v>2</v>
      </c>
      <c r="Y453" s="65" t="e" cm="1">
        <f t="array" aca="1" ref="Y453" ca="1">SUM(IF((TRANSPOSE(MMULT(MMULT(_xlfn.MUNIT(X453),IF(ROUND(MMULT(IF(E453=0,INDIRECT(_xlfn.CONCAT($CQ$1,MATCH(F453,$CP$7:$CP$100,0)+6)):INDIRECT(_xlfn.CONCAT($CQ$1,MATCH(F453,$CP$7:$CP$100,0)+6+SUM(IF((F453=$CP$7:$CP$59)=TRUE,1,0))-1)),INDIRECT(_xlfn.CONCAT($CM$1,MATCH(E453,$CL$7:$CL$100,0)+6)):INDIRECT(_xlfn.CONCAT($CM$1,MATCH(E453,$CL$7:$CL$100,0)+6+SUM(IF((E453=$CL$7:$CL$59)=TRUE,1,0))-1)))*$S$3*$Q453,1/TRANSPOSE(W453-INDIRECT(_xlfn.CONCAT($CI$1,MATCH(D453,$CH$7:$CH$100,0)+6)):INDIRECT(_xlfn.CONCAT($CI$1,MATCH(D453,$CH$7:$CH$100,0)+6+SUM(IF((D453=$CH$7:$CH$59)=TRUE,1,0))-1))*$R$3)),1)=1,1,0)),W453-INDIRECT(_xlfn.CONCAT($CI$1,MATCH(D453,$CH$7:$CH$100,0)+6)):INDIRECT(_xlfn.CONCAT($CI$1,MATCH(D453,$CH$7:$CH$100,0)+6+SUM(IF((D453=$CH$7:$CH$59)=TRUE,1,0))-1))*$R$3)))=0,0,1))</f>
        <v>#N/A</v>
      </c>
      <c r="Z453" s="65"/>
      <c r="AA453" s="65" t="str" cm="1">
        <f t="array" aca="1" ref="AA453" ca="1">IFERROR(ROUND(IF(_xlfn._xlws.SORT(TRANSPOSE(MMULT(MMULT(_xlfn.MUNIT(X453),IF(ROUND(MMULT(IF(E453=0,IF($DW$4=1,INDIRECT(_xlfn.CONCAT($CY$1,MATCH(F453,$CX$7:$CX$100,0)+6)):INDIRECT(_xlfn.CONCAT($CY$1,MATCH(F453,$CX$7:$CX$100,0)+6+SUM(IF((F453=$CX$7:$CX$59)=TRUE,1,0))-1)),INDIRECT(_xlfn.CONCAT($CQ$1,MATCH(F453,$CP$7:$CP$100,0)+6)):INDIRECT(_xlfn.CONCAT($CQ$1,MATCH(F453,$CP$7:$CP$100,0)+6+SUM(IF((F453=$CP$7:$CP$59)=TRUE,1,0))-1))),IF(OR($DW$4=2,$DW$4=3),INDIRECT(_xlfn.CONCAT($CU$1,MATCH(E453,$CT$7:$CT$100,0)+6)):INDIRECT(_xlfn.CONCAT($CU$1,MATCH(E453,$CT$7:$CT$100,0)+6+SUM(IF((E453=$CT$7:$CT$59)=TRUE,1,0))-1)),INDIRECT(_xlfn.CONCAT($CM$1,MATCH(E453,$CL$7:$CL$100,0)+6)):INDIRECT(_xlfn.CONCAT($CM$1,MATCH(E453,$CL$7:$CL$100,0)+6+SUM(IF((E453=$CL$7:$CL$59)=TRUE,1,0))-1))))*$S$3*IF(AND($DV$4=4,F453=0),1.1,1),1/TRANSPOSE(W453-INDIRECT(_xlfn.CONCAT($CI$1,MATCH(D453,$CH$7:$CH$100,0)+6)):INDIRECT(_xlfn.CONCAT($CI$1,MATCH(D453,$CH$7:$CH$100,0)+6+SUM(IF((D453=$CH$7:$CH$59)=TRUE,1,0))-1))*$R$3)),3)=1,1,0)),W453-INDIRECT(_xlfn.CONCAT($CI$1,MATCH(D453,$CH$7:$CH$100,0)+6)):INDIRECT(_xlfn.CONCAT($CI$1,MATCH(D453,$CH$7:$CH$100,0)+6+SUM(IF((D453=$CH$7:$CH$59)=TRUE,1,0))-1))*$R$3))/($S$3*$Q453),1,-1,TRUE)=0,"",_xlfn._xlws.SORT(TRANSPOSE(MMULT(MMULT(_xlfn.MUNIT(X453),IF(ROUND(MMULT(IF(E453=0,IF($DW$4=1,INDIRECT(_xlfn.CONCAT($CY$1,MATCH(F453,$CX$7:$CX$100,0)+6)):INDIRECT(_xlfn.CONCAT($CY$1,MATCH(F453,$CX$7:$CX$100,0)+6+SUM(IF((F453=$CX$7:$CX$59)=TRUE,1,0))-1)),INDIRECT(_xlfn.CONCAT($CQ$1,MATCH(F453,$CP$7:$CP$100,0)+6)):INDIRECT(_xlfn.CONCAT($CQ$1,MATCH(F453,$CP$7:$CP$100,0)+6+SUM(IF((F453=$CP$7:$CP$59)=TRUE,1,0))-1))),IF(OR($DW$4=2,$DW$4=3),INDIRECT(_xlfn.CONCAT($CU$1,MATCH(E453,$CT$7:$CT$100,0)+6)):INDIRECT(_xlfn.CONCAT($CU$1,MATCH(E453,$CT$7:$CT$100,0)+6+SUM(IF((E453=$CT$7:$CT$59)=TRUE,1,0))-1)),INDIRECT(_xlfn.CONCAT($CM$1,MATCH(E453,$CL$7:$CL$100,0)+6)):INDIRECT(_xlfn.CONCAT($CM$1,MATCH(E453,$CL$7:$CL$100,0)+6+SUM(IF((E453=$CL$7:$CL$59)=TRUE,1,0))-1))))*$S$3*IF(AND($DV$4=4,F453=0),1.1,1),1/TRANSPOSE(W453-INDIRECT(_xlfn.CONCAT($CI$1,MATCH(D453,$CH$7:$CH$100,0)+6)):INDIRECT(_xlfn.CONCAT($CI$1,MATCH(D453,$CH$7:$CH$100,0)+6+SUM(IF((D453=$CH$7:$CH$59)=TRUE,1,0))-1))*$R$3)),3)=1,1,0)),W453-INDIRECT(_xlfn.CONCAT($CI$1,MATCH(D453,$CH$7:$CH$100,0)+6)):INDIRECT(_xlfn.CONCAT($CI$1,MATCH(D453,$CH$7:$CH$100,0)+6+SUM(IF((D453=$CH$7:$CH$59)=TRUE,1,0))-1))*$R$3))/($S$3*$Q453),1,-1,TRUE)),1),"")</f>
        <v/>
      </c>
      <c r="AB453" s="65"/>
      <c r="AC453" s="65"/>
      <c r="AD453" s="65"/>
      <c r="AE453" s="65"/>
      <c r="AF453" s="65"/>
      <c r="AG453" s="65"/>
      <c r="AH453" s="65"/>
      <c r="AI453" s="6"/>
      <c r="AJ453" s="28" t="str">
        <f t="shared" ca="1" si="145"/>
        <v/>
      </c>
      <c r="AK453" s="29" t="str">
        <f t="shared" si="146"/>
        <v/>
      </c>
      <c r="AL453" s="29" t="str">
        <f t="shared" si="147"/>
        <v/>
      </c>
      <c r="AM453" s="29" t="str">
        <f t="shared" si="148"/>
        <v/>
      </c>
      <c r="AN453" s="112" t="str">
        <f t="shared" si="149"/>
        <v/>
      </c>
      <c r="AO453" s="28" t="str">
        <f t="shared" ca="1" si="136"/>
        <v/>
      </c>
      <c r="AP453" s="29" t="str">
        <f t="shared" si="137"/>
        <v/>
      </c>
      <c r="AQ453" s="29" t="str">
        <f t="shared" si="138"/>
        <v/>
      </c>
      <c r="AR453" s="29" t="str">
        <f t="shared" si="139"/>
        <v/>
      </c>
      <c r="AS453" s="30" t="str">
        <f t="shared" si="140"/>
        <v/>
      </c>
      <c r="AT453" s="6"/>
      <c r="AU453" s="20"/>
      <c r="AV453" s="20"/>
      <c r="AW453" s="44">
        <f t="shared" si="150"/>
        <v>12</v>
      </c>
      <c r="AX453" s="35" t="e">
        <f t="shared" si="151"/>
        <v>#N/A</v>
      </c>
      <c r="AY453" s="35" t="e" cm="1">
        <f t="array" ref="AY453">_xlfn.XMATCH(1,IF(IF((AU453=$DP$24:$EO$24)=TRUE,1,0)+IF((AV453=$DP$25:$EO$25)=TRUE,1,0)=2,1,0))</f>
        <v>#N/A</v>
      </c>
      <c r="AZ453" s="35" t="str" cm="1">
        <f t="array" aca="1" ref="AZ453:BD453" ca="1">AJ453:AN453</f>
        <v/>
      </c>
      <c r="BA453" s="35" t="str">
        <f ca="1"/>
        <v/>
      </c>
      <c r="BB453" s="35" t="str">
        <f ca="1"/>
        <v/>
      </c>
      <c r="BC453" s="35" t="str">
        <f ca="1"/>
        <v/>
      </c>
      <c r="BD453" s="35" t="str">
        <f ca="1"/>
        <v/>
      </c>
      <c r="BE453" s="35">
        <f t="shared" si="152"/>
        <v>0</v>
      </c>
      <c r="BF453" s="35" t="e" cm="1">
        <f t="array" ref="BF453">IF(AND(BE453=1,AX453&lt;&gt;1),VLOOKUP(E453,변환표준점수!$H$8:$O$60,_xlfn.XMATCH('표점 계산기'!$AU453,변환표준점수!$I$6:$O$6)+1,FALSE),IF(AND($E453=0,$DW$4=1),INDEX($CQ$7:$CQ$73,SUM(IF(AO453=$CY$7:$CY$59,ROW($A$1:$A$50),0))),IF(AND($E453&lt;&gt;0,$DW$4&lt;&gt;1),INDEX($CM$7:$CM$73,SUM(IF(AO453=$CU$7:$CU$59,ROW($A$1:$A$50),0))),AO453:AS453)))</f>
        <v>#N/A</v>
      </c>
      <c r="BG453" s="35"/>
      <c r="BH453" s="35"/>
      <c r="BI453" s="35"/>
      <c r="BJ453" s="35"/>
      <c r="BK453" s="35" t="e">
        <f>VLOOKUP(G453,변환표준점수!$X$8:$AM$16,_xlfn.XMATCH(AU453,변환표준점수!$Y$5:$AM$5)+IF(OR(AW453=6,AW453=7,AW453=10,AW453=11),IF(AX453=1,0,1),0)+1,FALSE)</f>
        <v>#N/A</v>
      </c>
      <c r="BL453" s="35" t="e">
        <f>VLOOKUP(H453,변환표준점수!$AO$8:$BE$16,_xlfn.XMATCH(AU453,변환표준점수!$AP$5:$BE$5)+IF(OR(AW453=3,AW453=6,AW453=8,AW453=9,AW453=10),IF(AX453=1,0,1),0)+1,FALSE)</f>
        <v>#N/A</v>
      </c>
      <c r="BM453" s="35" t="e">
        <f>IF(I453=0,VLOOKUP(K453,변환표준점수!$BU$8:$CF$62,'표점 계산기'!$AW453+1,FALSE),VLOOKUP(I453,변환표준점수!$BH$8:$BS$62,'표점 계산기'!$AW453+1,FALSE))</f>
        <v>#N/A</v>
      </c>
      <c r="BN453" s="35" t="e">
        <f>IF(J453=0,VLOOKUP(L453,변환표준점수!$BU$8:$CF$62,'표점 계산기'!$AW453+1,FALSE),VLOOKUP(J453,변환표준점수!$BH$8:$BS$62,'표점 계산기'!$AW453+1,FALSE))</f>
        <v>#N/A</v>
      </c>
      <c r="BO453" s="35" cm="1">
        <f t="array" ref="BO453">IF(M453=0,0,IF(OR(AW453=3,AW453=4),0,IF(AW453=1,INDEX($DI$7:$DI$15,SUM(IF(M453&lt;$DH$7:$DH$15=TRUE,1,0))+1),VLOOKUP(M453,변환표준점수!$BH$8:$BS$62,'표점 계산기'!AW453+1,FALSE))))</f>
        <v>0</v>
      </c>
      <c r="BP453" s="35" t="e" cm="1">
        <f t="array" ref="BP453">INDEX($DP$24:$EO$31,COLUMN(C448),$AY453)</f>
        <v>#N/A</v>
      </c>
      <c r="BQ453" s="35" t="e" cm="1">
        <f t="array" ref="BQ453">INDEX($DP$24:$EO$31,COLUMN(D448),$AY453)</f>
        <v>#N/A</v>
      </c>
      <c r="BR453" s="35" t="e" cm="1">
        <f t="array" ref="BR453">INDEX($DP$24:$EO$31,COLUMN(E448),$AY453)</f>
        <v>#N/A</v>
      </c>
      <c r="BS453" s="35" t="e" cm="1">
        <f t="array" ref="BS453">INDEX($DP$24:$EO$31,COLUMN(F448),$AY453)</f>
        <v>#N/A</v>
      </c>
      <c r="BT453" s="35" t="e" cm="1">
        <f t="array" ref="BT453">INDEX($DP$24:$EO$31,COLUMN(G448),$AY453)</f>
        <v>#N/A</v>
      </c>
      <c r="BU453" s="35" t="e" cm="1">
        <f t="array" ref="BU453">INDEX($DP$24:$EO$31,COLUMN(H448),$AY453)</f>
        <v>#N/A</v>
      </c>
      <c r="BV453" s="59" t="str" cm="1">
        <f t="array" aca="1" ref="BV453:BZ453" ca="1">IFERROR(ROUND(IF(IFERROR(BF453:BJ453/BF453:BJ453,0)=1,(IFERROR(AZ453:BD453*BP453,0)+IFERROR(BF453:BJ453*BQ453,0)+(SUM(BM453:BO453)-MIN(BM453:BO453))*BR453+BK453*BS453+BL453*BT453)*BU453+BK453*(1-BS453)+BL453*(1-BT453)+IF(AW453=1,BO453,0),""),2),"")</f>
        <v/>
      </c>
      <c r="BW453" s="48" t="str">
        <f ca="1"/>
        <v/>
      </c>
      <c r="BX453" s="48" t="str">
        <f ca="1"/>
        <v/>
      </c>
      <c r="BY453" s="48" t="str">
        <f ca="1"/>
        <v/>
      </c>
      <c r="BZ453" s="60" t="str">
        <f ca="1"/>
        <v/>
      </c>
      <c r="CA453" s="6"/>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6"/>
      <c r="DV453" s="6"/>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row>
    <row r="454" spans="1:162" x14ac:dyDescent="0.3">
      <c r="A454" s="5"/>
      <c r="B454" s="17" t="str">
        <f t="shared" si="134"/>
        <v/>
      </c>
      <c r="C454" s="23"/>
      <c r="D454" s="23"/>
      <c r="E454" s="23"/>
      <c r="F454" s="23"/>
      <c r="G454" s="23"/>
      <c r="H454" s="24"/>
      <c r="I454" s="24"/>
      <c r="J454" s="24"/>
      <c r="K454" s="24"/>
      <c r="L454" s="24"/>
      <c r="M454" s="24"/>
      <c r="N454" s="23"/>
      <c r="O454" s="24"/>
      <c r="P454" s="6"/>
      <c r="Q454" s="65">
        <f t="shared" si="135"/>
        <v>1</v>
      </c>
      <c r="R454" s="6" t="e">
        <f t="shared" si="141"/>
        <v>#N/A</v>
      </c>
      <c r="S454" s="6" t="e">
        <f t="shared" si="142"/>
        <v>#N/A</v>
      </c>
      <c r="T454" s="6" t="e">
        <f t="shared" si="143"/>
        <v>#N/A</v>
      </c>
      <c r="U454" s="6" t="e">
        <f t="shared" si="144"/>
        <v>#N/A</v>
      </c>
      <c r="V454" s="8" cm="1">
        <f t="array" ref="V454">IF(M454=0,0,IF(OR($DV$4=3,$DV$4=4),0,IF($DV$4=1,INDEX($DI$7:$DI$15,SUM(IF(M454&lt;$DH$7:$DH$15=TRUE,1,0))+1),VLOOKUP(M454,$DK$7:$DL$107,2,FALSE))))</f>
        <v>0</v>
      </c>
      <c r="W454" s="6" t="e">
        <f t="shared" ref="W454:W508" si="153">ROUND((C454-S454*(1-$V$3)-V454*(IF($DV$4=1,1,0))-R454*(1-$U$3))/$W$3-R454*$U$3-S454*$V$3-(SUM(T454:V454)-MIN(T454:V454))*$T$3,2)</f>
        <v>#N/A</v>
      </c>
      <c r="X454" s="65" cm="1">
        <f t="array" aca="1" ref="X454" ca="1">SUM(IF((IF(E454=0,INDIRECT(_xlfn.CONCAT($CQ$1,MATCH(F454,$CP$7:$CP$100,0)+6)):INDIRECT(_xlfn.CONCAT($CQ$1,MATCH(F454,$CP$7:$CP$100,0)+6+SUM(IF((F454=$CP$7:$CP$59)=TRUE,1,0))-1)),INDIRECT(_xlfn.CONCAT($CM$1,MATCH(E454,$CL$7:$CL$100,0)+6)):INDIRECT(_xlfn.CONCAT($CM$1,MATCH(E454,$CL$7:$CL$100,0)+6+SUM(IF((E454=$CL$7:$CL$59)=TRUE,1,0))-1)))*$S$3*$Q454)=0,0,1))</f>
        <v>2</v>
      </c>
      <c r="Y454" s="65" t="e" cm="1">
        <f t="array" aca="1" ref="Y454" ca="1">SUM(IF((TRANSPOSE(MMULT(MMULT(_xlfn.MUNIT(X454),IF(ROUND(MMULT(IF(E454=0,INDIRECT(_xlfn.CONCAT($CQ$1,MATCH(F454,$CP$7:$CP$100,0)+6)):INDIRECT(_xlfn.CONCAT($CQ$1,MATCH(F454,$CP$7:$CP$100,0)+6+SUM(IF((F454=$CP$7:$CP$59)=TRUE,1,0))-1)),INDIRECT(_xlfn.CONCAT($CM$1,MATCH(E454,$CL$7:$CL$100,0)+6)):INDIRECT(_xlfn.CONCAT($CM$1,MATCH(E454,$CL$7:$CL$100,0)+6+SUM(IF((E454=$CL$7:$CL$59)=TRUE,1,0))-1)))*$S$3*$Q454,1/TRANSPOSE(W454-INDIRECT(_xlfn.CONCAT($CI$1,MATCH(D454,$CH$7:$CH$100,0)+6)):INDIRECT(_xlfn.CONCAT($CI$1,MATCH(D454,$CH$7:$CH$100,0)+6+SUM(IF((D454=$CH$7:$CH$59)=TRUE,1,0))-1))*$R$3)),1)=1,1,0)),W454-INDIRECT(_xlfn.CONCAT($CI$1,MATCH(D454,$CH$7:$CH$100,0)+6)):INDIRECT(_xlfn.CONCAT($CI$1,MATCH(D454,$CH$7:$CH$100,0)+6+SUM(IF((D454=$CH$7:$CH$59)=TRUE,1,0))-1))*$R$3)))=0,0,1))</f>
        <v>#N/A</v>
      </c>
      <c r="Z454" s="65"/>
      <c r="AA454" s="65" t="str" cm="1">
        <f t="array" aca="1" ref="AA454" ca="1">IFERROR(ROUND(IF(_xlfn._xlws.SORT(TRANSPOSE(MMULT(MMULT(_xlfn.MUNIT(X454),IF(ROUND(MMULT(IF(E454=0,IF($DW$4=1,INDIRECT(_xlfn.CONCAT($CY$1,MATCH(F454,$CX$7:$CX$100,0)+6)):INDIRECT(_xlfn.CONCAT($CY$1,MATCH(F454,$CX$7:$CX$100,0)+6+SUM(IF((F454=$CX$7:$CX$59)=TRUE,1,0))-1)),INDIRECT(_xlfn.CONCAT($CQ$1,MATCH(F454,$CP$7:$CP$100,0)+6)):INDIRECT(_xlfn.CONCAT($CQ$1,MATCH(F454,$CP$7:$CP$100,0)+6+SUM(IF((F454=$CP$7:$CP$59)=TRUE,1,0))-1))),IF(OR($DW$4=2,$DW$4=3),INDIRECT(_xlfn.CONCAT($CU$1,MATCH(E454,$CT$7:$CT$100,0)+6)):INDIRECT(_xlfn.CONCAT($CU$1,MATCH(E454,$CT$7:$CT$100,0)+6+SUM(IF((E454=$CT$7:$CT$59)=TRUE,1,0))-1)),INDIRECT(_xlfn.CONCAT($CM$1,MATCH(E454,$CL$7:$CL$100,0)+6)):INDIRECT(_xlfn.CONCAT($CM$1,MATCH(E454,$CL$7:$CL$100,0)+6+SUM(IF((E454=$CL$7:$CL$59)=TRUE,1,0))-1))))*$S$3*IF(AND($DV$4=4,F454=0),1.1,1),1/TRANSPOSE(W454-INDIRECT(_xlfn.CONCAT($CI$1,MATCH(D454,$CH$7:$CH$100,0)+6)):INDIRECT(_xlfn.CONCAT($CI$1,MATCH(D454,$CH$7:$CH$100,0)+6+SUM(IF((D454=$CH$7:$CH$59)=TRUE,1,0))-1))*$R$3)),3)=1,1,0)),W454-INDIRECT(_xlfn.CONCAT($CI$1,MATCH(D454,$CH$7:$CH$100,0)+6)):INDIRECT(_xlfn.CONCAT($CI$1,MATCH(D454,$CH$7:$CH$100,0)+6+SUM(IF((D454=$CH$7:$CH$59)=TRUE,1,0))-1))*$R$3))/($S$3*$Q454),1,-1,TRUE)=0,"",_xlfn._xlws.SORT(TRANSPOSE(MMULT(MMULT(_xlfn.MUNIT(X454),IF(ROUND(MMULT(IF(E454=0,IF($DW$4=1,INDIRECT(_xlfn.CONCAT($CY$1,MATCH(F454,$CX$7:$CX$100,0)+6)):INDIRECT(_xlfn.CONCAT($CY$1,MATCH(F454,$CX$7:$CX$100,0)+6+SUM(IF((F454=$CX$7:$CX$59)=TRUE,1,0))-1)),INDIRECT(_xlfn.CONCAT($CQ$1,MATCH(F454,$CP$7:$CP$100,0)+6)):INDIRECT(_xlfn.CONCAT($CQ$1,MATCH(F454,$CP$7:$CP$100,0)+6+SUM(IF((F454=$CP$7:$CP$59)=TRUE,1,0))-1))),IF(OR($DW$4=2,$DW$4=3),INDIRECT(_xlfn.CONCAT($CU$1,MATCH(E454,$CT$7:$CT$100,0)+6)):INDIRECT(_xlfn.CONCAT($CU$1,MATCH(E454,$CT$7:$CT$100,0)+6+SUM(IF((E454=$CT$7:$CT$59)=TRUE,1,0))-1)),INDIRECT(_xlfn.CONCAT($CM$1,MATCH(E454,$CL$7:$CL$100,0)+6)):INDIRECT(_xlfn.CONCAT($CM$1,MATCH(E454,$CL$7:$CL$100,0)+6+SUM(IF((E454=$CL$7:$CL$59)=TRUE,1,0))-1))))*$S$3*IF(AND($DV$4=4,F454=0),1.1,1),1/TRANSPOSE(W454-INDIRECT(_xlfn.CONCAT($CI$1,MATCH(D454,$CH$7:$CH$100,0)+6)):INDIRECT(_xlfn.CONCAT($CI$1,MATCH(D454,$CH$7:$CH$100,0)+6+SUM(IF((D454=$CH$7:$CH$59)=TRUE,1,0))-1))*$R$3)),3)=1,1,0)),W454-INDIRECT(_xlfn.CONCAT($CI$1,MATCH(D454,$CH$7:$CH$100,0)+6)):INDIRECT(_xlfn.CONCAT($CI$1,MATCH(D454,$CH$7:$CH$100,0)+6+SUM(IF((D454=$CH$7:$CH$59)=TRUE,1,0))-1))*$R$3))/($S$3*$Q454),1,-1,TRUE)),1),"")</f>
        <v/>
      </c>
      <c r="AB454" s="65"/>
      <c r="AC454" s="65"/>
      <c r="AD454" s="65"/>
      <c r="AE454" s="65"/>
      <c r="AF454" s="65"/>
      <c r="AG454" s="65"/>
      <c r="AH454" s="65"/>
      <c r="AI454" s="6"/>
      <c r="AJ454" s="28" t="str">
        <f t="shared" ca="1" si="145"/>
        <v/>
      </c>
      <c r="AK454" s="29" t="str">
        <f t="shared" si="146"/>
        <v/>
      </c>
      <c r="AL454" s="29" t="str">
        <f t="shared" si="147"/>
        <v/>
      </c>
      <c r="AM454" s="29" t="str">
        <f t="shared" si="148"/>
        <v/>
      </c>
      <c r="AN454" s="112" t="str">
        <f t="shared" si="149"/>
        <v/>
      </c>
      <c r="AO454" s="28" t="str">
        <f t="shared" ca="1" si="136"/>
        <v/>
      </c>
      <c r="AP454" s="29" t="str">
        <f t="shared" si="137"/>
        <v/>
      </c>
      <c r="AQ454" s="29" t="str">
        <f t="shared" si="138"/>
        <v/>
      </c>
      <c r="AR454" s="29" t="str">
        <f t="shared" si="139"/>
        <v/>
      </c>
      <c r="AS454" s="30" t="str">
        <f t="shared" si="140"/>
        <v/>
      </c>
      <c r="AT454" s="6"/>
      <c r="AU454" s="20"/>
      <c r="AV454" s="20"/>
      <c r="AW454" s="44">
        <f t="shared" si="150"/>
        <v>12</v>
      </c>
      <c r="AX454" s="35" t="e">
        <f t="shared" si="151"/>
        <v>#N/A</v>
      </c>
      <c r="AY454" s="35" t="e" cm="1">
        <f t="array" ref="AY454">_xlfn.XMATCH(1,IF(IF((AU454=$DP$24:$EO$24)=TRUE,1,0)+IF((AV454=$DP$25:$EO$25)=TRUE,1,0)=2,1,0))</f>
        <v>#N/A</v>
      </c>
      <c r="AZ454" s="35" t="str" cm="1">
        <f t="array" aca="1" ref="AZ454:BD454" ca="1">AJ454:AN454</f>
        <v/>
      </c>
      <c r="BA454" s="35" t="str">
        <f ca="1"/>
        <v/>
      </c>
      <c r="BB454" s="35" t="str">
        <f ca="1"/>
        <v/>
      </c>
      <c r="BC454" s="35" t="str">
        <f ca="1"/>
        <v/>
      </c>
      <c r="BD454" s="35" t="str">
        <f ca="1"/>
        <v/>
      </c>
      <c r="BE454" s="35">
        <f t="shared" si="152"/>
        <v>0</v>
      </c>
      <c r="BF454" s="35" t="e" cm="1">
        <f t="array" ref="BF454">IF(AND(BE454=1,AX454&lt;&gt;1),VLOOKUP(E454,변환표준점수!$H$8:$O$60,_xlfn.XMATCH('표점 계산기'!$AU454,변환표준점수!$I$6:$O$6)+1,FALSE),IF(AND($E454=0,$DW$4=1),INDEX($CQ$7:$CQ$73,SUM(IF(AO454=$CY$7:$CY$59,ROW($A$1:$A$50),0))),IF(AND($E454&lt;&gt;0,$DW$4&lt;&gt;1),INDEX($CM$7:$CM$73,SUM(IF(AO454=$CU$7:$CU$59,ROW($A$1:$A$50),0))),AO454:AS454)))</f>
        <v>#N/A</v>
      </c>
      <c r="BG454" s="35"/>
      <c r="BH454" s="35"/>
      <c r="BI454" s="35"/>
      <c r="BJ454" s="35"/>
      <c r="BK454" s="35" t="e">
        <f>VLOOKUP(G454,변환표준점수!$X$8:$AM$16,_xlfn.XMATCH(AU454,변환표준점수!$Y$5:$AM$5)+IF(OR(AW454=6,AW454=7,AW454=10,AW454=11),IF(AX454=1,0,1),0)+1,FALSE)</f>
        <v>#N/A</v>
      </c>
      <c r="BL454" s="35" t="e">
        <f>VLOOKUP(H454,변환표준점수!$AO$8:$BE$16,_xlfn.XMATCH(AU454,변환표준점수!$AP$5:$BE$5)+IF(OR(AW454=3,AW454=6,AW454=8,AW454=9,AW454=10),IF(AX454=1,0,1),0)+1,FALSE)</f>
        <v>#N/A</v>
      </c>
      <c r="BM454" s="35" t="e">
        <f>IF(I454=0,VLOOKUP(K454,변환표준점수!$BU$8:$CF$62,'표점 계산기'!$AW454+1,FALSE),VLOOKUP(I454,변환표준점수!$BH$8:$BS$62,'표점 계산기'!$AW454+1,FALSE))</f>
        <v>#N/A</v>
      </c>
      <c r="BN454" s="35" t="e">
        <f>IF(J454=0,VLOOKUP(L454,변환표준점수!$BU$8:$CF$62,'표점 계산기'!$AW454+1,FALSE),VLOOKUP(J454,변환표준점수!$BH$8:$BS$62,'표점 계산기'!$AW454+1,FALSE))</f>
        <v>#N/A</v>
      </c>
      <c r="BO454" s="35" cm="1">
        <f t="array" ref="BO454">IF(M454=0,0,IF(OR(AW454=3,AW454=4),0,IF(AW454=1,INDEX($DI$7:$DI$15,SUM(IF(M454&lt;$DH$7:$DH$15=TRUE,1,0))+1),VLOOKUP(M454,변환표준점수!$BH$8:$BS$62,'표점 계산기'!AW454+1,FALSE))))</f>
        <v>0</v>
      </c>
      <c r="BP454" s="35" t="e" cm="1">
        <f t="array" ref="BP454">INDEX($DP$24:$EO$31,COLUMN(C449),$AY454)</f>
        <v>#N/A</v>
      </c>
      <c r="BQ454" s="35" t="e" cm="1">
        <f t="array" ref="BQ454">INDEX($DP$24:$EO$31,COLUMN(D449),$AY454)</f>
        <v>#N/A</v>
      </c>
      <c r="BR454" s="35" t="e" cm="1">
        <f t="array" ref="BR454">INDEX($DP$24:$EO$31,COLUMN(E449),$AY454)</f>
        <v>#N/A</v>
      </c>
      <c r="BS454" s="35" t="e" cm="1">
        <f t="array" ref="BS454">INDEX($DP$24:$EO$31,COLUMN(F449),$AY454)</f>
        <v>#N/A</v>
      </c>
      <c r="BT454" s="35" t="e" cm="1">
        <f t="array" ref="BT454">INDEX($DP$24:$EO$31,COLUMN(G449),$AY454)</f>
        <v>#N/A</v>
      </c>
      <c r="BU454" s="35" t="e" cm="1">
        <f t="array" ref="BU454">INDEX($DP$24:$EO$31,COLUMN(H449),$AY454)</f>
        <v>#N/A</v>
      </c>
      <c r="BV454" s="59" t="str" cm="1">
        <f t="array" aca="1" ref="BV454:BZ454" ca="1">IFERROR(ROUND(IF(IFERROR(BF454:BJ454/BF454:BJ454,0)=1,(IFERROR(AZ454:BD454*BP454,0)+IFERROR(BF454:BJ454*BQ454,0)+(SUM(BM454:BO454)-MIN(BM454:BO454))*BR454+BK454*BS454+BL454*BT454)*BU454+BK454*(1-BS454)+BL454*(1-BT454)+IF(AW454=1,BO454,0),""),2),"")</f>
        <v/>
      </c>
      <c r="BW454" s="48" t="str">
        <f ca="1"/>
        <v/>
      </c>
      <c r="BX454" s="48" t="str">
        <f ca="1"/>
        <v/>
      </c>
      <c r="BY454" s="48" t="str">
        <f ca="1"/>
        <v/>
      </c>
      <c r="BZ454" s="60" t="str">
        <f ca="1"/>
        <v/>
      </c>
      <c r="CA454" s="6"/>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6"/>
      <c r="DV454" s="6"/>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row>
    <row r="455" spans="1:162" x14ac:dyDescent="0.3">
      <c r="A455" s="5"/>
      <c r="B455" s="17" t="str">
        <f t="shared" ref="B455:B507" si="154">IF(C455=0,"",ROW(A450))</f>
        <v/>
      </c>
      <c r="C455" s="23"/>
      <c r="D455" s="23"/>
      <c r="E455" s="23"/>
      <c r="F455" s="23"/>
      <c r="G455" s="23"/>
      <c r="H455" s="24"/>
      <c r="I455" s="24"/>
      <c r="J455" s="24"/>
      <c r="K455" s="24"/>
      <c r="L455" s="24"/>
      <c r="M455" s="24"/>
      <c r="N455" s="23"/>
      <c r="O455" s="24"/>
      <c r="P455" s="6"/>
      <c r="Q455" s="65">
        <f t="shared" ref="Q455:Q508" si="155">IF(AND($DV$4=4,F455=0)=TRUE,1.1,1)</f>
        <v>1</v>
      </c>
      <c r="R455" s="6" t="e">
        <f t="shared" si="141"/>
        <v>#N/A</v>
      </c>
      <c r="S455" s="6" t="e">
        <f t="shared" si="142"/>
        <v>#N/A</v>
      </c>
      <c r="T455" s="6" t="e">
        <f t="shared" si="143"/>
        <v>#N/A</v>
      </c>
      <c r="U455" s="6" t="e">
        <f t="shared" si="144"/>
        <v>#N/A</v>
      </c>
      <c r="V455" s="8" cm="1">
        <f t="array" ref="V455">IF(M455=0,0,IF(OR($DV$4=3,$DV$4=4),0,IF($DV$4=1,INDEX($DI$7:$DI$15,SUM(IF(M455&lt;$DH$7:$DH$15=TRUE,1,0))+1),VLOOKUP(M455,$DK$7:$DL$107,2,FALSE))))</f>
        <v>0</v>
      </c>
      <c r="W455" s="6" t="e">
        <f t="shared" si="153"/>
        <v>#N/A</v>
      </c>
      <c r="X455" s="65" cm="1">
        <f t="array" aca="1" ref="X455" ca="1">SUM(IF((IF(E455=0,INDIRECT(_xlfn.CONCAT($CQ$1,MATCH(F455,$CP$7:$CP$100,0)+6)):INDIRECT(_xlfn.CONCAT($CQ$1,MATCH(F455,$CP$7:$CP$100,0)+6+SUM(IF((F455=$CP$7:$CP$59)=TRUE,1,0))-1)),INDIRECT(_xlfn.CONCAT($CM$1,MATCH(E455,$CL$7:$CL$100,0)+6)):INDIRECT(_xlfn.CONCAT($CM$1,MATCH(E455,$CL$7:$CL$100,0)+6+SUM(IF((E455=$CL$7:$CL$59)=TRUE,1,0))-1)))*$S$3*$Q455)=0,0,1))</f>
        <v>2</v>
      </c>
      <c r="Y455" s="65" t="e" cm="1">
        <f t="array" aca="1" ref="Y455" ca="1">SUM(IF((TRANSPOSE(MMULT(MMULT(_xlfn.MUNIT(X455),IF(ROUND(MMULT(IF(E455=0,INDIRECT(_xlfn.CONCAT($CQ$1,MATCH(F455,$CP$7:$CP$100,0)+6)):INDIRECT(_xlfn.CONCAT($CQ$1,MATCH(F455,$CP$7:$CP$100,0)+6+SUM(IF((F455=$CP$7:$CP$59)=TRUE,1,0))-1)),INDIRECT(_xlfn.CONCAT($CM$1,MATCH(E455,$CL$7:$CL$100,0)+6)):INDIRECT(_xlfn.CONCAT($CM$1,MATCH(E455,$CL$7:$CL$100,0)+6+SUM(IF((E455=$CL$7:$CL$59)=TRUE,1,0))-1)))*$S$3*$Q455,1/TRANSPOSE(W455-INDIRECT(_xlfn.CONCAT($CI$1,MATCH(D455,$CH$7:$CH$100,0)+6)):INDIRECT(_xlfn.CONCAT($CI$1,MATCH(D455,$CH$7:$CH$100,0)+6+SUM(IF((D455=$CH$7:$CH$59)=TRUE,1,0))-1))*$R$3)),1)=1,1,0)),W455-INDIRECT(_xlfn.CONCAT($CI$1,MATCH(D455,$CH$7:$CH$100,0)+6)):INDIRECT(_xlfn.CONCAT($CI$1,MATCH(D455,$CH$7:$CH$100,0)+6+SUM(IF((D455=$CH$7:$CH$59)=TRUE,1,0))-1))*$R$3)))=0,0,1))</f>
        <v>#N/A</v>
      </c>
      <c r="Z455" s="65"/>
      <c r="AA455" s="65" t="str" cm="1">
        <f t="array" aca="1" ref="AA455" ca="1">IFERROR(ROUND(IF(_xlfn._xlws.SORT(TRANSPOSE(MMULT(MMULT(_xlfn.MUNIT(X455),IF(ROUND(MMULT(IF(E455=0,IF($DW$4=1,INDIRECT(_xlfn.CONCAT($CY$1,MATCH(F455,$CX$7:$CX$100,0)+6)):INDIRECT(_xlfn.CONCAT($CY$1,MATCH(F455,$CX$7:$CX$100,0)+6+SUM(IF((F455=$CX$7:$CX$59)=TRUE,1,0))-1)),INDIRECT(_xlfn.CONCAT($CQ$1,MATCH(F455,$CP$7:$CP$100,0)+6)):INDIRECT(_xlfn.CONCAT($CQ$1,MATCH(F455,$CP$7:$CP$100,0)+6+SUM(IF((F455=$CP$7:$CP$59)=TRUE,1,0))-1))),IF(OR($DW$4=2,$DW$4=3),INDIRECT(_xlfn.CONCAT($CU$1,MATCH(E455,$CT$7:$CT$100,0)+6)):INDIRECT(_xlfn.CONCAT($CU$1,MATCH(E455,$CT$7:$CT$100,0)+6+SUM(IF((E455=$CT$7:$CT$59)=TRUE,1,0))-1)),INDIRECT(_xlfn.CONCAT($CM$1,MATCH(E455,$CL$7:$CL$100,0)+6)):INDIRECT(_xlfn.CONCAT($CM$1,MATCH(E455,$CL$7:$CL$100,0)+6+SUM(IF((E455=$CL$7:$CL$59)=TRUE,1,0))-1))))*$S$3*IF(AND($DV$4=4,F455=0),1.1,1),1/TRANSPOSE(W455-INDIRECT(_xlfn.CONCAT($CI$1,MATCH(D455,$CH$7:$CH$100,0)+6)):INDIRECT(_xlfn.CONCAT($CI$1,MATCH(D455,$CH$7:$CH$100,0)+6+SUM(IF((D455=$CH$7:$CH$59)=TRUE,1,0))-1))*$R$3)),3)=1,1,0)),W455-INDIRECT(_xlfn.CONCAT($CI$1,MATCH(D455,$CH$7:$CH$100,0)+6)):INDIRECT(_xlfn.CONCAT($CI$1,MATCH(D455,$CH$7:$CH$100,0)+6+SUM(IF((D455=$CH$7:$CH$59)=TRUE,1,0))-1))*$R$3))/($S$3*$Q455),1,-1,TRUE)=0,"",_xlfn._xlws.SORT(TRANSPOSE(MMULT(MMULT(_xlfn.MUNIT(X455),IF(ROUND(MMULT(IF(E455=0,IF($DW$4=1,INDIRECT(_xlfn.CONCAT($CY$1,MATCH(F455,$CX$7:$CX$100,0)+6)):INDIRECT(_xlfn.CONCAT($CY$1,MATCH(F455,$CX$7:$CX$100,0)+6+SUM(IF((F455=$CX$7:$CX$59)=TRUE,1,0))-1)),INDIRECT(_xlfn.CONCAT($CQ$1,MATCH(F455,$CP$7:$CP$100,0)+6)):INDIRECT(_xlfn.CONCAT($CQ$1,MATCH(F455,$CP$7:$CP$100,0)+6+SUM(IF((F455=$CP$7:$CP$59)=TRUE,1,0))-1))),IF(OR($DW$4=2,$DW$4=3),INDIRECT(_xlfn.CONCAT($CU$1,MATCH(E455,$CT$7:$CT$100,0)+6)):INDIRECT(_xlfn.CONCAT($CU$1,MATCH(E455,$CT$7:$CT$100,0)+6+SUM(IF((E455=$CT$7:$CT$59)=TRUE,1,0))-1)),INDIRECT(_xlfn.CONCAT($CM$1,MATCH(E455,$CL$7:$CL$100,0)+6)):INDIRECT(_xlfn.CONCAT($CM$1,MATCH(E455,$CL$7:$CL$100,0)+6+SUM(IF((E455=$CL$7:$CL$59)=TRUE,1,0))-1))))*$S$3*IF(AND($DV$4=4,F455=0),1.1,1),1/TRANSPOSE(W455-INDIRECT(_xlfn.CONCAT($CI$1,MATCH(D455,$CH$7:$CH$100,0)+6)):INDIRECT(_xlfn.CONCAT($CI$1,MATCH(D455,$CH$7:$CH$100,0)+6+SUM(IF((D455=$CH$7:$CH$59)=TRUE,1,0))-1))*$R$3)),3)=1,1,0)),W455-INDIRECT(_xlfn.CONCAT($CI$1,MATCH(D455,$CH$7:$CH$100,0)+6)):INDIRECT(_xlfn.CONCAT($CI$1,MATCH(D455,$CH$7:$CH$100,0)+6+SUM(IF((D455=$CH$7:$CH$59)=TRUE,1,0))-1))*$R$3))/($S$3*$Q455),1,-1,TRUE)),1),"")</f>
        <v/>
      </c>
      <c r="AB455" s="65"/>
      <c r="AC455" s="65"/>
      <c r="AD455" s="65"/>
      <c r="AE455" s="65"/>
      <c r="AF455" s="65"/>
      <c r="AG455" s="65"/>
      <c r="AH455" s="65"/>
      <c r="AI455" s="6"/>
      <c r="AJ455" s="28" t="str">
        <f t="shared" ca="1" si="145"/>
        <v/>
      </c>
      <c r="AK455" s="29" t="str">
        <f t="shared" si="146"/>
        <v/>
      </c>
      <c r="AL455" s="29" t="str">
        <f t="shared" si="147"/>
        <v/>
      </c>
      <c r="AM455" s="29" t="str">
        <f t="shared" si="148"/>
        <v/>
      </c>
      <c r="AN455" s="112" t="str">
        <f t="shared" si="149"/>
        <v/>
      </c>
      <c r="AO455" s="28" t="str">
        <f t="shared" ref="AO455:AO508" ca="1" si="156">IFERROR(IF(IF(AA455&gt;200,AA455/2,AA455)=0,"",IF(AA455&gt;200,AA455/2,AA455)),"")</f>
        <v/>
      </c>
      <c r="AP455" s="29" t="str">
        <f t="shared" ref="AP455:AP508" si="157">IFERROR(IF(IF(AB455&gt;200,AB455/2,AB455)=0,"",IF(AB455&gt;200,AB455/2,AB455)),"")</f>
        <v/>
      </c>
      <c r="AQ455" s="29" t="str">
        <f t="shared" ref="AQ455:AQ508" si="158">IFERROR(IF(IF(AC455&gt;200,AC455/2,AC455)=0,"",IF(AC455&gt;200,AC455/2,AC455)),"")</f>
        <v/>
      </c>
      <c r="AR455" s="29" t="str">
        <f t="shared" ref="AR455:AR508" si="159">IFERROR(IF(IF(AD455&gt;200,AD455/2,AD455)=0,"",IF(AD455&gt;200,AD455/2,AD455)),"")</f>
        <v/>
      </c>
      <c r="AS455" s="30" t="str">
        <f t="shared" ref="AS455:AS508" si="160">IFERROR(IF(IF(AE455&gt;200,AE455/2,AE455)=0,"",IF(AE455&gt;200,AE455/2,AE455)),"")</f>
        <v/>
      </c>
      <c r="AT455" s="6"/>
      <c r="AU455" s="20"/>
      <c r="AV455" s="20"/>
      <c r="AW455" s="44">
        <f t="shared" si="150"/>
        <v>12</v>
      </c>
      <c r="AX455" s="35" t="e">
        <f t="shared" si="151"/>
        <v>#N/A</v>
      </c>
      <c r="AY455" s="35" t="e" cm="1">
        <f t="array" ref="AY455">_xlfn.XMATCH(1,IF(IF((AU455=$DP$24:$EO$24)=TRUE,1,0)+IF((AV455=$DP$25:$EO$25)=TRUE,1,0)=2,1,0))</f>
        <v>#N/A</v>
      </c>
      <c r="AZ455" s="35" t="str" cm="1">
        <f t="array" aca="1" ref="AZ455:BD455" ca="1">AJ455:AN455</f>
        <v/>
      </c>
      <c r="BA455" s="35" t="str">
        <f ca="1"/>
        <v/>
      </c>
      <c r="BB455" s="35" t="str">
        <f ca="1"/>
        <v/>
      </c>
      <c r="BC455" s="35" t="str">
        <f ca="1"/>
        <v/>
      </c>
      <c r="BD455" s="35" t="str">
        <f ca="1"/>
        <v/>
      </c>
      <c r="BE455" s="35">
        <f t="shared" si="152"/>
        <v>0</v>
      </c>
      <c r="BF455" s="35" t="e" cm="1">
        <f t="array" ref="BF455">IF(AND(BE455=1,AX455&lt;&gt;1),VLOOKUP(E455,변환표준점수!$H$8:$O$60,_xlfn.XMATCH('표점 계산기'!$AU455,변환표준점수!$I$6:$O$6)+1,FALSE),IF(AND($E455=0,$DW$4=1),INDEX($CQ$7:$CQ$73,SUM(IF(AO455=$CY$7:$CY$59,ROW($A$1:$A$50),0))),IF(AND($E455&lt;&gt;0,$DW$4&lt;&gt;1),INDEX($CM$7:$CM$73,SUM(IF(AO455=$CU$7:$CU$59,ROW($A$1:$A$50),0))),AO455:AS455)))</f>
        <v>#N/A</v>
      </c>
      <c r="BG455" s="35"/>
      <c r="BH455" s="35"/>
      <c r="BI455" s="35"/>
      <c r="BJ455" s="35"/>
      <c r="BK455" s="35" t="e">
        <f>VLOOKUP(G455,변환표준점수!$X$8:$AM$16,_xlfn.XMATCH(AU455,변환표준점수!$Y$5:$AM$5)+IF(OR(AW455=6,AW455=7,AW455=10,AW455=11),IF(AX455=1,0,1),0)+1,FALSE)</f>
        <v>#N/A</v>
      </c>
      <c r="BL455" s="35" t="e">
        <f>VLOOKUP(H455,변환표준점수!$AO$8:$BE$16,_xlfn.XMATCH(AU455,변환표준점수!$AP$5:$BE$5)+IF(OR(AW455=3,AW455=6,AW455=8,AW455=9,AW455=10),IF(AX455=1,0,1),0)+1,FALSE)</f>
        <v>#N/A</v>
      </c>
      <c r="BM455" s="35" t="e">
        <f>IF(I455=0,VLOOKUP(K455,변환표준점수!$BU$8:$CF$62,'표점 계산기'!$AW455+1,FALSE),VLOOKUP(I455,변환표준점수!$BH$8:$BS$62,'표점 계산기'!$AW455+1,FALSE))</f>
        <v>#N/A</v>
      </c>
      <c r="BN455" s="35" t="e">
        <f>IF(J455=0,VLOOKUP(L455,변환표준점수!$BU$8:$CF$62,'표점 계산기'!$AW455+1,FALSE),VLOOKUP(J455,변환표준점수!$BH$8:$BS$62,'표점 계산기'!$AW455+1,FALSE))</f>
        <v>#N/A</v>
      </c>
      <c r="BO455" s="35" cm="1">
        <f t="array" ref="BO455">IF(M455=0,0,IF(OR(AW455=3,AW455=4),0,IF(AW455=1,INDEX($DI$7:$DI$15,SUM(IF(M455&lt;$DH$7:$DH$15=TRUE,1,0))+1),VLOOKUP(M455,변환표준점수!$BH$8:$BS$62,'표점 계산기'!AW455+1,FALSE))))</f>
        <v>0</v>
      </c>
      <c r="BP455" s="35" t="e" cm="1">
        <f t="array" ref="BP455">INDEX($DP$24:$EO$31,COLUMN(C450),$AY455)</f>
        <v>#N/A</v>
      </c>
      <c r="BQ455" s="35" t="e" cm="1">
        <f t="array" ref="BQ455">INDEX($DP$24:$EO$31,COLUMN(D450),$AY455)</f>
        <v>#N/A</v>
      </c>
      <c r="BR455" s="35" t="e" cm="1">
        <f t="array" ref="BR455">INDEX($DP$24:$EO$31,COLUMN(E450),$AY455)</f>
        <v>#N/A</v>
      </c>
      <c r="BS455" s="35" t="e" cm="1">
        <f t="array" ref="BS455">INDEX($DP$24:$EO$31,COLUMN(F450),$AY455)</f>
        <v>#N/A</v>
      </c>
      <c r="BT455" s="35" t="e" cm="1">
        <f t="array" ref="BT455">INDEX($DP$24:$EO$31,COLUMN(G450),$AY455)</f>
        <v>#N/A</v>
      </c>
      <c r="BU455" s="35" t="e" cm="1">
        <f t="array" ref="BU455">INDEX($DP$24:$EO$31,COLUMN(H450),$AY455)</f>
        <v>#N/A</v>
      </c>
      <c r="BV455" s="59" t="str" cm="1">
        <f t="array" aca="1" ref="BV455:BZ455" ca="1">IFERROR(ROUND(IF(IFERROR(BF455:BJ455/BF455:BJ455,0)=1,(IFERROR(AZ455:BD455*BP455,0)+IFERROR(BF455:BJ455*BQ455,0)+(SUM(BM455:BO455)-MIN(BM455:BO455))*BR455+BK455*BS455+BL455*BT455)*BU455+BK455*(1-BS455)+BL455*(1-BT455)+IF(AW455=1,BO455,0),""),2),"")</f>
        <v/>
      </c>
      <c r="BW455" s="48" t="str">
        <f ca="1"/>
        <v/>
      </c>
      <c r="BX455" s="48" t="str">
        <f ca="1"/>
        <v/>
      </c>
      <c r="BY455" s="48" t="str">
        <f ca="1"/>
        <v/>
      </c>
      <c r="BZ455" s="60" t="str">
        <f ca="1"/>
        <v/>
      </c>
      <c r="CA455" s="6"/>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6"/>
      <c r="DV455" s="6"/>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row>
    <row r="456" spans="1:162" x14ac:dyDescent="0.3">
      <c r="A456" s="5"/>
      <c r="B456" s="17" t="str">
        <f t="shared" si="154"/>
        <v/>
      </c>
      <c r="C456" s="23"/>
      <c r="D456" s="23"/>
      <c r="E456" s="23"/>
      <c r="F456" s="23"/>
      <c r="G456" s="23"/>
      <c r="H456" s="24"/>
      <c r="I456" s="24"/>
      <c r="J456" s="24"/>
      <c r="K456" s="24"/>
      <c r="L456" s="24"/>
      <c r="M456" s="24"/>
      <c r="N456" s="23"/>
      <c r="O456" s="24"/>
      <c r="P456" s="6"/>
      <c r="Q456" s="65">
        <f t="shared" si="155"/>
        <v>1</v>
      </c>
      <c r="R456" s="6" t="e">
        <f t="shared" si="141"/>
        <v>#N/A</v>
      </c>
      <c r="S456" s="6" t="e">
        <f t="shared" si="142"/>
        <v>#N/A</v>
      </c>
      <c r="T456" s="6" t="e">
        <f t="shared" si="143"/>
        <v>#N/A</v>
      </c>
      <c r="U456" s="6" t="e">
        <f t="shared" si="144"/>
        <v>#N/A</v>
      </c>
      <c r="V456" s="8" cm="1">
        <f t="array" ref="V456">IF(M456=0,0,IF(OR($DV$4=3,$DV$4=4),0,IF($DV$4=1,INDEX($DI$7:$DI$15,SUM(IF(M456&lt;$DH$7:$DH$15=TRUE,1,0))+1),VLOOKUP(M456,$DK$7:$DL$107,2,FALSE))))</f>
        <v>0</v>
      </c>
      <c r="W456" s="6" t="e">
        <f t="shared" si="153"/>
        <v>#N/A</v>
      </c>
      <c r="X456" s="65" cm="1">
        <f t="array" aca="1" ref="X456" ca="1">SUM(IF((IF(E456=0,INDIRECT(_xlfn.CONCAT($CQ$1,MATCH(F456,$CP$7:$CP$100,0)+6)):INDIRECT(_xlfn.CONCAT($CQ$1,MATCH(F456,$CP$7:$CP$100,0)+6+SUM(IF((F456=$CP$7:$CP$59)=TRUE,1,0))-1)),INDIRECT(_xlfn.CONCAT($CM$1,MATCH(E456,$CL$7:$CL$100,0)+6)):INDIRECT(_xlfn.CONCAT($CM$1,MATCH(E456,$CL$7:$CL$100,0)+6+SUM(IF((E456=$CL$7:$CL$59)=TRUE,1,0))-1)))*$S$3*$Q456)=0,0,1))</f>
        <v>2</v>
      </c>
      <c r="Y456" s="65" t="e" cm="1">
        <f t="array" aca="1" ref="Y456" ca="1">SUM(IF((TRANSPOSE(MMULT(MMULT(_xlfn.MUNIT(X456),IF(ROUND(MMULT(IF(E456=0,INDIRECT(_xlfn.CONCAT($CQ$1,MATCH(F456,$CP$7:$CP$100,0)+6)):INDIRECT(_xlfn.CONCAT($CQ$1,MATCH(F456,$CP$7:$CP$100,0)+6+SUM(IF((F456=$CP$7:$CP$59)=TRUE,1,0))-1)),INDIRECT(_xlfn.CONCAT($CM$1,MATCH(E456,$CL$7:$CL$100,0)+6)):INDIRECT(_xlfn.CONCAT($CM$1,MATCH(E456,$CL$7:$CL$100,0)+6+SUM(IF((E456=$CL$7:$CL$59)=TRUE,1,0))-1)))*$S$3*$Q456,1/TRANSPOSE(W456-INDIRECT(_xlfn.CONCAT($CI$1,MATCH(D456,$CH$7:$CH$100,0)+6)):INDIRECT(_xlfn.CONCAT($CI$1,MATCH(D456,$CH$7:$CH$100,0)+6+SUM(IF((D456=$CH$7:$CH$59)=TRUE,1,0))-1))*$R$3)),1)=1,1,0)),W456-INDIRECT(_xlfn.CONCAT($CI$1,MATCH(D456,$CH$7:$CH$100,0)+6)):INDIRECT(_xlfn.CONCAT($CI$1,MATCH(D456,$CH$7:$CH$100,0)+6+SUM(IF((D456=$CH$7:$CH$59)=TRUE,1,0))-1))*$R$3)))=0,0,1))</f>
        <v>#N/A</v>
      </c>
      <c r="Z456" s="65"/>
      <c r="AA456" s="65" t="str" cm="1">
        <f t="array" aca="1" ref="AA456" ca="1">IFERROR(ROUND(IF(_xlfn._xlws.SORT(TRANSPOSE(MMULT(MMULT(_xlfn.MUNIT(X456),IF(ROUND(MMULT(IF(E456=0,IF($DW$4=1,INDIRECT(_xlfn.CONCAT($CY$1,MATCH(F456,$CX$7:$CX$100,0)+6)):INDIRECT(_xlfn.CONCAT($CY$1,MATCH(F456,$CX$7:$CX$100,0)+6+SUM(IF((F456=$CX$7:$CX$59)=TRUE,1,0))-1)),INDIRECT(_xlfn.CONCAT($CQ$1,MATCH(F456,$CP$7:$CP$100,0)+6)):INDIRECT(_xlfn.CONCAT($CQ$1,MATCH(F456,$CP$7:$CP$100,0)+6+SUM(IF((F456=$CP$7:$CP$59)=TRUE,1,0))-1))),IF(OR($DW$4=2,$DW$4=3),INDIRECT(_xlfn.CONCAT($CU$1,MATCH(E456,$CT$7:$CT$100,0)+6)):INDIRECT(_xlfn.CONCAT($CU$1,MATCH(E456,$CT$7:$CT$100,0)+6+SUM(IF((E456=$CT$7:$CT$59)=TRUE,1,0))-1)),INDIRECT(_xlfn.CONCAT($CM$1,MATCH(E456,$CL$7:$CL$100,0)+6)):INDIRECT(_xlfn.CONCAT($CM$1,MATCH(E456,$CL$7:$CL$100,0)+6+SUM(IF((E456=$CL$7:$CL$59)=TRUE,1,0))-1))))*$S$3*IF(AND($DV$4=4,F456=0),1.1,1),1/TRANSPOSE(W456-INDIRECT(_xlfn.CONCAT($CI$1,MATCH(D456,$CH$7:$CH$100,0)+6)):INDIRECT(_xlfn.CONCAT($CI$1,MATCH(D456,$CH$7:$CH$100,0)+6+SUM(IF((D456=$CH$7:$CH$59)=TRUE,1,0))-1))*$R$3)),3)=1,1,0)),W456-INDIRECT(_xlfn.CONCAT($CI$1,MATCH(D456,$CH$7:$CH$100,0)+6)):INDIRECT(_xlfn.CONCAT($CI$1,MATCH(D456,$CH$7:$CH$100,0)+6+SUM(IF((D456=$CH$7:$CH$59)=TRUE,1,0))-1))*$R$3))/($S$3*$Q456),1,-1,TRUE)=0,"",_xlfn._xlws.SORT(TRANSPOSE(MMULT(MMULT(_xlfn.MUNIT(X456),IF(ROUND(MMULT(IF(E456=0,IF($DW$4=1,INDIRECT(_xlfn.CONCAT($CY$1,MATCH(F456,$CX$7:$CX$100,0)+6)):INDIRECT(_xlfn.CONCAT($CY$1,MATCH(F456,$CX$7:$CX$100,0)+6+SUM(IF((F456=$CX$7:$CX$59)=TRUE,1,0))-1)),INDIRECT(_xlfn.CONCAT($CQ$1,MATCH(F456,$CP$7:$CP$100,0)+6)):INDIRECT(_xlfn.CONCAT($CQ$1,MATCH(F456,$CP$7:$CP$100,0)+6+SUM(IF((F456=$CP$7:$CP$59)=TRUE,1,0))-1))),IF(OR($DW$4=2,$DW$4=3),INDIRECT(_xlfn.CONCAT($CU$1,MATCH(E456,$CT$7:$CT$100,0)+6)):INDIRECT(_xlfn.CONCAT($CU$1,MATCH(E456,$CT$7:$CT$100,0)+6+SUM(IF((E456=$CT$7:$CT$59)=TRUE,1,0))-1)),INDIRECT(_xlfn.CONCAT($CM$1,MATCH(E456,$CL$7:$CL$100,0)+6)):INDIRECT(_xlfn.CONCAT($CM$1,MATCH(E456,$CL$7:$CL$100,0)+6+SUM(IF((E456=$CL$7:$CL$59)=TRUE,1,0))-1))))*$S$3*IF(AND($DV$4=4,F456=0),1.1,1),1/TRANSPOSE(W456-INDIRECT(_xlfn.CONCAT($CI$1,MATCH(D456,$CH$7:$CH$100,0)+6)):INDIRECT(_xlfn.CONCAT($CI$1,MATCH(D456,$CH$7:$CH$100,0)+6+SUM(IF((D456=$CH$7:$CH$59)=TRUE,1,0))-1))*$R$3)),3)=1,1,0)),W456-INDIRECT(_xlfn.CONCAT($CI$1,MATCH(D456,$CH$7:$CH$100,0)+6)):INDIRECT(_xlfn.CONCAT($CI$1,MATCH(D456,$CH$7:$CH$100,0)+6+SUM(IF((D456=$CH$7:$CH$59)=TRUE,1,0))-1))*$R$3))/($S$3*$Q456),1,-1,TRUE)),1),"")</f>
        <v/>
      </c>
      <c r="AB456" s="65"/>
      <c r="AC456" s="65"/>
      <c r="AD456" s="65"/>
      <c r="AE456" s="65"/>
      <c r="AF456" s="65"/>
      <c r="AG456" s="65"/>
      <c r="AH456" s="65"/>
      <c r="AI456" s="6"/>
      <c r="AJ456" s="28" t="str">
        <f t="shared" ca="1" si="145"/>
        <v/>
      </c>
      <c r="AK456" s="29" t="str">
        <f t="shared" si="146"/>
        <v/>
      </c>
      <c r="AL456" s="29" t="str">
        <f t="shared" si="147"/>
        <v/>
      </c>
      <c r="AM456" s="29" t="str">
        <f t="shared" si="148"/>
        <v/>
      </c>
      <c r="AN456" s="112" t="str">
        <f t="shared" si="149"/>
        <v/>
      </c>
      <c r="AO456" s="28" t="str">
        <f t="shared" ca="1" si="156"/>
        <v/>
      </c>
      <c r="AP456" s="29" t="str">
        <f t="shared" si="157"/>
        <v/>
      </c>
      <c r="AQ456" s="29" t="str">
        <f t="shared" si="158"/>
        <v/>
      </c>
      <c r="AR456" s="29" t="str">
        <f t="shared" si="159"/>
        <v/>
      </c>
      <c r="AS456" s="30" t="str">
        <f t="shared" si="160"/>
        <v/>
      </c>
      <c r="AT456" s="6"/>
      <c r="AU456" s="20"/>
      <c r="AV456" s="20"/>
      <c r="AW456" s="44">
        <f t="shared" si="150"/>
        <v>12</v>
      </c>
      <c r="AX456" s="35" t="e">
        <f t="shared" si="151"/>
        <v>#N/A</v>
      </c>
      <c r="AY456" s="35" t="e" cm="1">
        <f t="array" ref="AY456">_xlfn.XMATCH(1,IF(IF((AU456=$DP$24:$EO$24)=TRUE,1,0)+IF((AV456=$DP$25:$EO$25)=TRUE,1,0)=2,1,0))</f>
        <v>#N/A</v>
      </c>
      <c r="AZ456" s="35" t="str" cm="1">
        <f t="array" aca="1" ref="AZ456:BD456" ca="1">AJ456:AN456</f>
        <v/>
      </c>
      <c r="BA456" s="35" t="str">
        <f ca="1"/>
        <v/>
      </c>
      <c r="BB456" s="35" t="str">
        <f ca="1"/>
        <v/>
      </c>
      <c r="BC456" s="35" t="str">
        <f ca="1"/>
        <v/>
      </c>
      <c r="BD456" s="35" t="str">
        <f ca="1"/>
        <v/>
      </c>
      <c r="BE456" s="35">
        <f t="shared" si="152"/>
        <v>0</v>
      </c>
      <c r="BF456" s="35" t="e" cm="1">
        <f t="array" ref="BF456">IF(AND(BE456=1,AX456&lt;&gt;1),VLOOKUP(E456,변환표준점수!$H$8:$O$60,_xlfn.XMATCH('표점 계산기'!$AU456,변환표준점수!$I$6:$O$6)+1,FALSE),IF(AND($E456=0,$DW$4=1),INDEX($CQ$7:$CQ$73,SUM(IF(AO456=$CY$7:$CY$59,ROW($A$1:$A$50),0))),IF(AND($E456&lt;&gt;0,$DW$4&lt;&gt;1),INDEX($CM$7:$CM$73,SUM(IF(AO456=$CU$7:$CU$59,ROW($A$1:$A$50),0))),AO456:AS456)))</f>
        <v>#N/A</v>
      </c>
      <c r="BG456" s="35"/>
      <c r="BH456" s="35"/>
      <c r="BI456" s="35"/>
      <c r="BJ456" s="35"/>
      <c r="BK456" s="35" t="e">
        <f>VLOOKUP(G456,변환표준점수!$X$8:$AM$16,_xlfn.XMATCH(AU456,변환표준점수!$Y$5:$AM$5)+IF(OR(AW456=6,AW456=7,AW456=10,AW456=11),IF(AX456=1,0,1),0)+1,FALSE)</f>
        <v>#N/A</v>
      </c>
      <c r="BL456" s="35" t="e">
        <f>VLOOKUP(H456,변환표준점수!$AO$8:$BE$16,_xlfn.XMATCH(AU456,변환표준점수!$AP$5:$BE$5)+IF(OR(AW456=3,AW456=6,AW456=8,AW456=9,AW456=10),IF(AX456=1,0,1),0)+1,FALSE)</f>
        <v>#N/A</v>
      </c>
      <c r="BM456" s="35" t="e">
        <f>IF(I456=0,VLOOKUP(K456,변환표준점수!$BU$8:$CF$62,'표점 계산기'!$AW456+1,FALSE),VLOOKUP(I456,변환표준점수!$BH$8:$BS$62,'표점 계산기'!$AW456+1,FALSE))</f>
        <v>#N/A</v>
      </c>
      <c r="BN456" s="35" t="e">
        <f>IF(J456=0,VLOOKUP(L456,변환표준점수!$BU$8:$CF$62,'표점 계산기'!$AW456+1,FALSE),VLOOKUP(J456,변환표준점수!$BH$8:$BS$62,'표점 계산기'!$AW456+1,FALSE))</f>
        <v>#N/A</v>
      </c>
      <c r="BO456" s="35" cm="1">
        <f t="array" ref="BO456">IF(M456=0,0,IF(OR(AW456=3,AW456=4),0,IF(AW456=1,INDEX($DI$7:$DI$15,SUM(IF(M456&lt;$DH$7:$DH$15=TRUE,1,0))+1),VLOOKUP(M456,변환표준점수!$BH$8:$BS$62,'표점 계산기'!AW456+1,FALSE))))</f>
        <v>0</v>
      </c>
      <c r="BP456" s="35" t="e" cm="1">
        <f t="array" ref="BP456">INDEX($DP$24:$EO$31,COLUMN(C451),$AY456)</f>
        <v>#N/A</v>
      </c>
      <c r="BQ456" s="35" t="e" cm="1">
        <f t="array" ref="BQ456">INDEX($DP$24:$EO$31,COLUMN(D451),$AY456)</f>
        <v>#N/A</v>
      </c>
      <c r="BR456" s="35" t="e" cm="1">
        <f t="array" ref="BR456">INDEX($DP$24:$EO$31,COLUMN(E451),$AY456)</f>
        <v>#N/A</v>
      </c>
      <c r="BS456" s="35" t="e" cm="1">
        <f t="array" ref="BS456">INDEX($DP$24:$EO$31,COLUMN(F451),$AY456)</f>
        <v>#N/A</v>
      </c>
      <c r="BT456" s="35" t="e" cm="1">
        <f t="array" ref="BT456">INDEX($DP$24:$EO$31,COLUMN(G451),$AY456)</f>
        <v>#N/A</v>
      </c>
      <c r="BU456" s="35" t="e" cm="1">
        <f t="array" ref="BU456">INDEX($DP$24:$EO$31,COLUMN(H451),$AY456)</f>
        <v>#N/A</v>
      </c>
      <c r="BV456" s="59" t="str" cm="1">
        <f t="array" aca="1" ref="BV456:BZ456" ca="1">IFERROR(ROUND(IF(IFERROR(BF456:BJ456/BF456:BJ456,0)=1,(IFERROR(AZ456:BD456*BP456,0)+IFERROR(BF456:BJ456*BQ456,0)+(SUM(BM456:BO456)-MIN(BM456:BO456))*BR456+BK456*BS456+BL456*BT456)*BU456+BK456*(1-BS456)+BL456*(1-BT456)+IF(AW456=1,BO456,0),""),2),"")</f>
        <v/>
      </c>
      <c r="BW456" s="48" t="str">
        <f ca="1"/>
        <v/>
      </c>
      <c r="BX456" s="48" t="str">
        <f ca="1"/>
        <v/>
      </c>
      <c r="BY456" s="48" t="str">
        <f ca="1"/>
        <v/>
      </c>
      <c r="BZ456" s="60" t="str">
        <f ca="1"/>
        <v/>
      </c>
      <c r="CA456" s="6"/>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6"/>
      <c r="DV456" s="6"/>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row>
    <row r="457" spans="1:162" x14ac:dyDescent="0.3">
      <c r="A457" s="5"/>
      <c r="B457" s="17" t="str">
        <f t="shared" si="154"/>
        <v/>
      </c>
      <c r="C457" s="23"/>
      <c r="D457" s="23"/>
      <c r="E457" s="23"/>
      <c r="F457" s="23"/>
      <c r="G457" s="23"/>
      <c r="H457" s="24"/>
      <c r="I457" s="24"/>
      <c r="J457" s="24"/>
      <c r="K457" s="24"/>
      <c r="L457" s="24"/>
      <c r="M457" s="24"/>
      <c r="N457" s="23"/>
      <c r="O457" s="24"/>
      <c r="P457" s="6"/>
      <c r="Q457" s="65">
        <f t="shared" si="155"/>
        <v>1</v>
      </c>
      <c r="R457" s="6" t="e">
        <f t="shared" ref="R457:R507" si="161">VLOOKUP(G457,$DB$7:$DC$15,2,FALSE)</f>
        <v>#N/A</v>
      </c>
      <c r="S457" s="6" t="e">
        <f t="shared" ref="S457:S507" si="162">VLOOKUP(H457,$DE$7:$DF$15,2,FALSE)</f>
        <v>#N/A</v>
      </c>
      <c r="T457" s="6" t="e">
        <f t="shared" ref="T457:T507" si="163">ROUND(IF(AND($DV$4=6,$DW$4=1),IF(N457=1,1.03,1),1)*IF(I457=0,VLOOKUP(K457,$DK$7:$DM$61,3,FALSE),VLOOKUP(I457,$DK$7:$DL$61,2,FALSE)),2)</f>
        <v>#N/A</v>
      </c>
      <c r="U457" s="6" t="e">
        <f t="shared" ref="U457:U507" si="164">ROUND(IF(AND($DV$4=6,$DW$4=1),IF(O457=1,1.03,1),1)*IF(J457=0,VLOOKUP(L457,$DK$7:$DM$61,3,FALSE),VLOOKUP(J457,$DK$7:$DL$61,2,FALSE)),2)</f>
        <v>#N/A</v>
      </c>
      <c r="V457" s="8" cm="1">
        <f t="array" ref="V457">IF(M457=0,0,IF(OR($DV$4=3,$DV$4=4),0,IF($DV$4=1,INDEX($DI$7:$DI$15,SUM(IF(M457&lt;$DH$7:$DH$15=TRUE,1,0))+1),VLOOKUP(M457,$DK$7:$DL$107,2,FALSE))))</f>
        <v>0</v>
      </c>
      <c r="W457" s="6" t="e">
        <f t="shared" si="153"/>
        <v>#N/A</v>
      </c>
      <c r="X457" s="65" cm="1">
        <f t="array" aca="1" ref="X457" ca="1">SUM(IF((IF(E457=0,INDIRECT(_xlfn.CONCAT($CQ$1,MATCH(F457,$CP$7:$CP$100,0)+6)):INDIRECT(_xlfn.CONCAT($CQ$1,MATCH(F457,$CP$7:$CP$100,0)+6+SUM(IF((F457=$CP$7:$CP$59)=TRUE,1,0))-1)),INDIRECT(_xlfn.CONCAT($CM$1,MATCH(E457,$CL$7:$CL$100,0)+6)):INDIRECT(_xlfn.CONCAT($CM$1,MATCH(E457,$CL$7:$CL$100,0)+6+SUM(IF((E457=$CL$7:$CL$59)=TRUE,1,0))-1)))*$S$3*$Q457)=0,0,1))</f>
        <v>2</v>
      </c>
      <c r="Y457" s="65" t="e" cm="1">
        <f t="array" aca="1" ref="Y457" ca="1">SUM(IF((TRANSPOSE(MMULT(MMULT(_xlfn.MUNIT(X457),IF(ROUND(MMULT(IF(E457=0,INDIRECT(_xlfn.CONCAT($CQ$1,MATCH(F457,$CP$7:$CP$100,0)+6)):INDIRECT(_xlfn.CONCAT($CQ$1,MATCH(F457,$CP$7:$CP$100,0)+6+SUM(IF((F457=$CP$7:$CP$59)=TRUE,1,0))-1)),INDIRECT(_xlfn.CONCAT($CM$1,MATCH(E457,$CL$7:$CL$100,0)+6)):INDIRECT(_xlfn.CONCAT($CM$1,MATCH(E457,$CL$7:$CL$100,0)+6+SUM(IF((E457=$CL$7:$CL$59)=TRUE,1,0))-1)))*$S$3*$Q457,1/TRANSPOSE(W457-INDIRECT(_xlfn.CONCAT($CI$1,MATCH(D457,$CH$7:$CH$100,0)+6)):INDIRECT(_xlfn.CONCAT($CI$1,MATCH(D457,$CH$7:$CH$100,0)+6+SUM(IF((D457=$CH$7:$CH$59)=TRUE,1,0))-1))*$R$3)),1)=1,1,0)),W457-INDIRECT(_xlfn.CONCAT($CI$1,MATCH(D457,$CH$7:$CH$100,0)+6)):INDIRECT(_xlfn.CONCAT($CI$1,MATCH(D457,$CH$7:$CH$100,0)+6+SUM(IF((D457=$CH$7:$CH$59)=TRUE,1,0))-1))*$R$3)))=0,0,1))</f>
        <v>#N/A</v>
      </c>
      <c r="Z457" s="65"/>
      <c r="AA457" s="65" t="str" cm="1">
        <f t="array" aca="1" ref="AA457" ca="1">IFERROR(ROUND(IF(_xlfn._xlws.SORT(TRANSPOSE(MMULT(MMULT(_xlfn.MUNIT(X457),IF(ROUND(MMULT(IF(E457=0,IF($DW$4=1,INDIRECT(_xlfn.CONCAT($CY$1,MATCH(F457,$CX$7:$CX$100,0)+6)):INDIRECT(_xlfn.CONCAT($CY$1,MATCH(F457,$CX$7:$CX$100,0)+6+SUM(IF((F457=$CX$7:$CX$59)=TRUE,1,0))-1)),INDIRECT(_xlfn.CONCAT($CQ$1,MATCH(F457,$CP$7:$CP$100,0)+6)):INDIRECT(_xlfn.CONCAT($CQ$1,MATCH(F457,$CP$7:$CP$100,0)+6+SUM(IF((F457=$CP$7:$CP$59)=TRUE,1,0))-1))),IF(OR($DW$4=2,$DW$4=3),INDIRECT(_xlfn.CONCAT($CU$1,MATCH(E457,$CT$7:$CT$100,0)+6)):INDIRECT(_xlfn.CONCAT($CU$1,MATCH(E457,$CT$7:$CT$100,0)+6+SUM(IF((E457=$CT$7:$CT$59)=TRUE,1,0))-1)),INDIRECT(_xlfn.CONCAT($CM$1,MATCH(E457,$CL$7:$CL$100,0)+6)):INDIRECT(_xlfn.CONCAT($CM$1,MATCH(E457,$CL$7:$CL$100,0)+6+SUM(IF((E457=$CL$7:$CL$59)=TRUE,1,0))-1))))*$S$3*IF(AND($DV$4=4,F457=0),1.1,1),1/TRANSPOSE(W457-INDIRECT(_xlfn.CONCAT($CI$1,MATCH(D457,$CH$7:$CH$100,0)+6)):INDIRECT(_xlfn.CONCAT($CI$1,MATCH(D457,$CH$7:$CH$100,0)+6+SUM(IF((D457=$CH$7:$CH$59)=TRUE,1,0))-1))*$R$3)),3)=1,1,0)),W457-INDIRECT(_xlfn.CONCAT($CI$1,MATCH(D457,$CH$7:$CH$100,0)+6)):INDIRECT(_xlfn.CONCAT($CI$1,MATCH(D457,$CH$7:$CH$100,0)+6+SUM(IF((D457=$CH$7:$CH$59)=TRUE,1,0))-1))*$R$3))/($S$3*$Q457),1,-1,TRUE)=0,"",_xlfn._xlws.SORT(TRANSPOSE(MMULT(MMULT(_xlfn.MUNIT(X457),IF(ROUND(MMULT(IF(E457=0,IF($DW$4=1,INDIRECT(_xlfn.CONCAT($CY$1,MATCH(F457,$CX$7:$CX$100,0)+6)):INDIRECT(_xlfn.CONCAT($CY$1,MATCH(F457,$CX$7:$CX$100,0)+6+SUM(IF((F457=$CX$7:$CX$59)=TRUE,1,0))-1)),INDIRECT(_xlfn.CONCAT($CQ$1,MATCH(F457,$CP$7:$CP$100,0)+6)):INDIRECT(_xlfn.CONCAT($CQ$1,MATCH(F457,$CP$7:$CP$100,0)+6+SUM(IF((F457=$CP$7:$CP$59)=TRUE,1,0))-1))),IF(OR($DW$4=2,$DW$4=3),INDIRECT(_xlfn.CONCAT($CU$1,MATCH(E457,$CT$7:$CT$100,0)+6)):INDIRECT(_xlfn.CONCAT($CU$1,MATCH(E457,$CT$7:$CT$100,0)+6+SUM(IF((E457=$CT$7:$CT$59)=TRUE,1,0))-1)),INDIRECT(_xlfn.CONCAT($CM$1,MATCH(E457,$CL$7:$CL$100,0)+6)):INDIRECT(_xlfn.CONCAT($CM$1,MATCH(E457,$CL$7:$CL$100,0)+6+SUM(IF((E457=$CL$7:$CL$59)=TRUE,1,0))-1))))*$S$3*IF(AND($DV$4=4,F457=0),1.1,1),1/TRANSPOSE(W457-INDIRECT(_xlfn.CONCAT($CI$1,MATCH(D457,$CH$7:$CH$100,0)+6)):INDIRECT(_xlfn.CONCAT($CI$1,MATCH(D457,$CH$7:$CH$100,0)+6+SUM(IF((D457=$CH$7:$CH$59)=TRUE,1,0))-1))*$R$3)),3)=1,1,0)),W457-INDIRECT(_xlfn.CONCAT($CI$1,MATCH(D457,$CH$7:$CH$100,0)+6)):INDIRECT(_xlfn.CONCAT($CI$1,MATCH(D457,$CH$7:$CH$100,0)+6+SUM(IF((D457=$CH$7:$CH$59)=TRUE,1,0))-1))*$R$3))/($S$3*$Q457),1,-1,TRUE)),1),"")</f>
        <v/>
      </c>
      <c r="AB457" s="65"/>
      <c r="AC457" s="65"/>
      <c r="AD457" s="65"/>
      <c r="AE457" s="65"/>
      <c r="AF457" s="65"/>
      <c r="AG457" s="65"/>
      <c r="AH457" s="65"/>
      <c r="AI457" s="6"/>
      <c r="AJ457" s="28" t="str">
        <f t="shared" ref="AJ457:AJ507" ca="1" si="165">IF(IF(AO457="",0,($W457-AO457*$S$3)/$R$3)=0,"",IF(AO457=0,0,($W457-AO457*$S$3)/$R$3))</f>
        <v/>
      </c>
      <c r="AK457" s="29" t="str">
        <f t="shared" ref="AK457:AK507" si="166">IF(IF(AP457="",0,($W457-AP457*$S$3)/$R$3)=0,"",IF(AP457=0,0,($W457-AP457*$S$3)/$R$3))</f>
        <v/>
      </c>
      <c r="AL457" s="29" t="str">
        <f t="shared" ref="AL457:AL507" si="167">IF(IF(AQ457="",0,($W457-AQ457*$S$3)/$R$3)=0,"",IF(AQ457=0,0,($W457-AQ457*$S$3)/$R$3))</f>
        <v/>
      </c>
      <c r="AM457" s="29" t="str">
        <f t="shared" ref="AM457:AM507" si="168">IF(IF(AR457="",0,($W457-AR457*$S$3)/$R$3)=0,"",IF(AR457=0,0,($W457-AR457*$S$3)/$R$3))</f>
        <v/>
      </c>
      <c r="AN457" s="112" t="str">
        <f t="shared" ref="AN457:AN507" si="169">IF(IF(AS457="",0,($W457-AS457*$S$3)/$R$3)=0,"",IF(AS457=0,0,($W457-AS457*$S$3)/$R$3))</f>
        <v/>
      </c>
      <c r="AO457" s="28" t="str">
        <f t="shared" ca="1" si="156"/>
        <v/>
      </c>
      <c r="AP457" s="29" t="str">
        <f t="shared" si="157"/>
        <v/>
      </c>
      <c r="AQ457" s="29" t="str">
        <f t="shared" si="158"/>
        <v/>
      </c>
      <c r="AR457" s="29" t="str">
        <f t="shared" si="159"/>
        <v/>
      </c>
      <c r="AS457" s="30" t="str">
        <f t="shared" si="160"/>
        <v/>
      </c>
      <c r="AT457" s="6"/>
      <c r="AU457" s="20"/>
      <c r="AV457" s="20"/>
      <c r="AW457" s="44">
        <f t="shared" si="150"/>
        <v>12</v>
      </c>
      <c r="AX457" s="35" t="e">
        <f t="shared" si="151"/>
        <v>#N/A</v>
      </c>
      <c r="AY457" s="35" t="e" cm="1">
        <f t="array" ref="AY457">_xlfn.XMATCH(1,IF(IF((AU457=$DP$24:$EO$24)=TRUE,1,0)+IF((AV457=$DP$25:$EO$25)=TRUE,1,0)=2,1,0))</f>
        <v>#N/A</v>
      </c>
      <c r="AZ457" s="35" t="str" cm="1">
        <f t="array" aca="1" ref="AZ457:BD457" ca="1">AJ457:AN457</f>
        <v/>
      </c>
      <c r="BA457" s="35" t="str">
        <f ca="1"/>
        <v/>
      </c>
      <c r="BB457" s="35" t="str">
        <f ca="1"/>
        <v/>
      </c>
      <c r="BC457" s="35" t="str">
        <f ca="1"/>
        <v/>
      </c>
      <c r="BD457" s="35" t="str">
        <f ca="1"/>
        <v/>
      </c>
      <c r="BE457" s="35">
        <f t="shared" si="152"/>
        <v>0</v>
      </c>
      <c r="BF457" s="35" t="e" cm="1">
        <f t="array" ref="BF457">IF(AND(BE457=1,AX457&lt;&gt;1),VLOOKUP(E457,변환표준점수!$H$8:$O$60,_xlfn.XMATCH('표점 계산기'!$AU457,변환표준점수!$I$6:$O$6)+1,FALSE),IF(AND($E457=0,$DW$4=1),INDEX($CQ$7:$CQ$73,SUM(IF(AO457=$CY$7:$CY$59,ROW($A$1:$A$50),0))),IF(AND($E457&lt;&gt;0,$DW$4&lt;&gt;1),INDEX($CM$7:$CM$73,SUM(IF(AO457=$CU$7:$CU$59,ROW($A$1:$A$50),0))),AO457:AS457)))</f>
        <v>#N/A</v>
      </c>
      <c r="BG457" s="35"/>
      <c r="BH457" s="35"/>
      <c r="BI457" s="35"/>
      <c r="BJ457" s="35"/>
      <c r="BK457" s="35" t="e">
        <f>VLOOKUP(G457,변환표준점수!$X$8:$AM$16,_xlfn.XMATCH(AU457,변환표준점수!$Y$5:$AM$5)+IF(OR(AW457=6,AW457=7,AW457=10,AW457=11),IF(AX457=1,0,1),0)+1,FALSE)</f>
        <v>#N/A</v>
      </c>
      <c r="BL457" s="35" t="e">
        <f>VLOOKUP(H457,변환표준점수!$AO$8:$BE$16,_xlfn.XMATCH(AU457,변환표준점수!$AP$5:$BE$5)+IF(OR(AW457=3,AW457=6,AW457=8,AW457=9,AW457=10),IF(AX457=1,0,1),0)+1,FALSE)</f>
        <v>#N/A</v>
      </c>
      <c r="BM457" s="35" t="e">
        <f>IF(I457=0,VLOOKUP(K457,변환표준점수!$BU$8:$CF$62,'표점 계산기'!$AW457+1,FALSE),VLOOKUP(I457,변환표준점수!$BH$8:$BS$62,'표점 계산기'!$AW457+1,FALSE))</f>
        <v>#N/A</v>
      </c>
      <c r="BN457" s="35" t="e">
        <f>IF(J457=0,VLOOKUP(L457,변환표준점수!$BU$8:$CF$62,'표점 계산기'!$AW457+1,FALSE),VLOOKUP(J457,변환표준점수!$BH$8:$BS$62,'표점 계산기'!$AW457+1,FALSE))</f>
        <v>#N/A</v>
      </c>
      <c r="BO457" s="35" cm="1">
        <f t="array" ref="BO457">IF(M457=0,0,IF(OR(AW457=3,AW457=4),0,IF(AW457=1,INDEX($DI$7:$DI$15,SUM(IF(M457&lt;$DH$7:$DH$15=TRUE,1,0))+1),VLOOKUP(M457,변환표준점수!$BH$8:$BS$62,'표점 계산기'!AW457+1,FALSE))))</f>
        <v>0</v>
      </c>
      <c r="BP457" s="35" t="e" cm="1">
        <f t="array" ref="BP457">INDEX($DP$24:$EO$31,COLUMN(C452),$AY457)</f>
        <v>#N/A</v>
      </c>
      <c r="BQ457" s="35" t="e" cm="1">
        <f t="array" ref="BQ457">INDEX($DP$24:$EO$31,COLUMN(D452),$AY457)</f>
        <v>#N/A</v>
      </c>
      <c r="BR457" s="35" t="e" cm="1">
        <f t="array" ref="BR457">INDEX($DP$24:$EO$31,COLUMN(E452),$AY457)</f>
        <v>#N/A</v>
      </c>
      <c r="BS457" s="35" t="e" cm="1">
        <f t="array" ref="BS457">INDEX($DP$24:$EO$31,COLUMN(F452),$AY457)</f>
        <v>#N/A</v>
      </c>
      <c r="BT457" s="35" t="e" cm="1">
        <f t="array" ref="BT457">INDEX($DP$24:$EO$31,COLUMN(G452),$AY457)</f>
        <v>#N/A</v>
      </c>
      <c r="BU457" s="35" t="e" cm="1">
        <f t="array" ref="BU457">INDEX($DP$24:$EO$31,COLUMN(H452),$AY457)</f>
        <v>#N/A</v>
      </c>
      <c r="BV457" s="59" t="str" cm="1">
        <f t="array" aca="1" ref="BV457:BZ457" ca="1">IFERROR(ROUND(IF(IFERROR(BF457:BJ457/BF457:BJ457,0)=1,(IFERROR(AZ457:BD457*BP457,0)+IFERROR(BF457:BJ457*BQ457,0)+(SUM(BM457:BO457)-MIN(BM457:BO457))*BR457+BK457*BS457+BL457*BT457)*BU457+BK457*(1-BS457)+BL457*(1-BT457)+IF(AW457=1,BO457,0),""),2),"")</f>
        <v/>
      </c>
      <c r="BW457" s="48" t="str">
        <f ca="1"/>
        <v/>
      </c>
      <c r="BX457" s="48" t="str">
        <f ca="1"/>
        <v/>
      </c>
      <c r="BY457" s="48" t="str">
        <f ca="1"/>
        <v/>
      </c>
      <c r="BZ457" s="60" t="str">
        <f ca="1"/>
        <v/>
      </c>
      <c r="CA457" s="6"/>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6"/>
      <c r="DV457" s="6"/>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row>
    <row r="458" spans="1:162" x14ac:dyDescent="0.3">
      <c r="A458" s="5"/>
      <c r="B458" s="17" t="str">
        <f t="shared" si="154"/>
        <v/>
      </c>
      <c r="C458" s="23"/>
      <c r="D458" s="23"/>
      <c r="E458" s="23"/>
      <c r="F458" s="23"/>
      <c r="G458" s="23"/>
      <c r="H458" s="24"/>
      <c r="I458" s="24"/>
      <c r="J458" s="24"/>
      <c r="K458" s="24"/>
      <c r="L458" s="24"/>
      <c r="M458" s="24"/>
      <c r="N458" s="23"/>
      <c r="O458" s="24"/>
      <c r="P458" s="6"/>
      <c r="Q458" s="65">
        <f t="shared" si="155"/>
        <v>1</v>
      </c>
      <c r="R458" s="6" t="e">
        <f t="shared" si="161"/>
        <v>#N/A</v>
      </c>
      <c r="S458" s="6" t="e">
        <f t="shared" si="162"/>
        <v>#N/A</v>
      </c>
      <c r="T458" s="6" t="e">
        <f t="shared" si="163"/>
        <v>#N/A</v>
      </c>
      <c r="U458" s="6" t="e">
        <f t="shared" si="164"/>
        <v>#N/A</v>
      </c>
      <c r="V458" s="8" cm="1">
        <f t="array" ref="V458">IF(M458=0,0,IF(OR($DV$4=3,$DV$4=4),0,IF($DV$4=1,INDEX($DI$7:$DI$15,SUM(IF(M458&lt;$DH$7:$DH$15=TRUE,1,0))+1),VLOOKUP(M458,$DK$7:$DL$107,2,FALSE))))</f>
        <v>0</v>
      </c>
      <c r="W458" s="6" t="e">
        <f t="shared" si="153"/>
        <v>#N/A</v>
      </c>
      <c r="X458" s="65" cm="1">
        <f t="array" aca="1" ref="X458" ca="1">SUM(IF((IF(E458=0,INDIRECT(_xlfn.CONCAT($CQ$1,MATCH(F458,$CP$7:$CP$100,0)+6)):INDIRECT(_xlfn.CONCAT($CQ$1,MATCH(F458,$CP$7:$CP$100,0)+6+SUM(IF((F458=$CP$7:$CP$59)=TRUE,1,0))-1)),INDIRECT(_xlfn.CONCAT($CM$1,MATCH(E458,$CL$7:$CL$100,0)+6)):INDIRECT(_xlfn.CONCAT($CM$1,MATCH(E458,$CL$7:$CL$100,0)+6+SUM(IF((E458=$CL$7:$CL$59)=TRUE,1,0))-1)))*$S$3*$Q458)=0,0,1))</f>
        <v>2</v>
      </c>
      <c r="Y458" s="65" t="e" cm="1">
        <f t="array" aca="1" ref="Y458" ca="1">SUM(IF((TRANSPOSE(MMULT(MMULT(_xlfn.MUNIT(X458),IF(ROUND(MMULT(IF(E458=0,INDIRECT(_xlfn.CONCAT($CQ$1,MATCH(F458,$CP$7:$CP$100,0)+6)):INDIRECT(_xlfn.CONCAT($CQ$1,MATCH(F458,$CP$7:$CP$100,0)+6+SUM(IF((F458=$CP$7:$CP$59)=TRUE,1,0))-1)),INDIRECT(_xlfn.CONCAT($CM$1,MATCH(E458,$CL$7:$CL$100,0)+6)):INDIRECT(_xlfn.CONCAT($CM$1,MATCH(E458,$CL$7:$CL$100,0)+6+SUM(IF((E458=$CL$7:$CL$59)=TRUE,1,0))-1)))*$S$3*$Q458,1/TRANSPOSE(W458-INDIRECT(_xlfn.CONCAT($CI$1,MATCH(D458,$CH$7:$CH$100,0)+6)):INDIRECT(_xlfn.CONCAT($CI$1,MATCH(D458,$CH$7:$CH$100,0)+6+SUM(IF((D458=$CH$7:$CH$59)=TRUE,1,0))-1))*$R$3)),1)=1,1,0)),W458-INDIRECT(_xlfn.CONCAT($CI$1,MATCH(D458,$CH$7:$CH$100,0)+6)):INDIRECT(_xlfn.CONCAT($CI$1,MATCH(D458,$CH$7:$CH$100,0)+6+SUM(IF((D458=$CH$7:$CH$59)=TRUE,1,0))-1))*$R$3)))=0,0,1))</f>
        <v>#N/A</v>
      </c>
      <c r="Z458" s="65"/>
      <c r="AA458" s="65" t="str" cm="1">
        <f t="array" aca="1" ref="AA458" ca="1">IFERROR(ROUND(IF(_xlfn._xlws.SORT(TRANSPOSE(MMULT(MMULT(_xlfn.MUNIT(X458),IF(ROUND(MMULT(IF(E458=0,IF($DW$4=1,INDIRECT(_xlfn.CONCAT($CY$1,MATCH(F458,$CX$7:$CX$100,0)+6)):INDIRECT(_xlfn.CONCAT($CY$1,MATCH(F458,$CX$7:$CX$100,0)+6+SUM(IF((F458=$CX$7:$CX$59)=TRUE,1,0))-1)),INDIRECT(_xlfn.CONCAT($CQ$1,MATCH(F458,$CP$7:$CP$100,0)+6)):INDIRECT(_xlfn.CONCAT($CQ$1,MATCH(F458,$CP$7:$CP$100,0)+6+SUM(IF((F458=$CP$7:$CP$59)=TRUE,1,0))-1))),IF(OR($DW$4=2,$DW$4=3),INDIRECT(_xlfn.CONCAT($CU$1,MATCH(E458,$CT$7:$CT$100,0)+6)):INDIRECT(_xlfn.CONCAT($CU$1,MATCH(E458,$CT$7:$CT$100,0)+6+SUM(IF((E458=$CT$7:$CT$59)=TRUE,1,0))-1)),INDIRECT(_xlfn.CONCAT($CM$1,MATCH(E458,$CL$7:$CL$100,0)+6)):INDIRECT(_xlfn.CONCAT($CM$1,MATCH(E458,$CL$7:$CL$100,0)+6+SUM(IF((E458=$CL$7:$CL$59)=TRUE,1,0))-1))))*$S$3*IF(AND($DV$4=4,F458=0),1.1,1),1/TRANSPOSE(W458-INDIRECT(_xlfn.CONCAT($CI$1,MATCH(D458,$CH$7:$CH$100,0)+6)):INDIRECT(_xlfn.CONCAT($CI$1,MATCH(D458,$CH$7:$CH$100,0)+6+SUM(IF((D458=$CH$7:$CH$59)=TRUE,1,0))-1))*$R$3)),3)=1,1,0)),W458-INDIRECT(_xlfn.CONCAT($CI$1,MATCH(D458,$CH$7:$CH$100,0)+6)):INDIRECT(_xlfn.CONCAT($CI$1,MATCH(D458,$CH$7:$CH$100,0)+6+SUM(IF((D458=$CH$7:$CH$59)=TRUE,1,0))-1))*$R$3))/($S$3*$Q458),1,-1,TRUE)=0,"",_xlfn._xlws.SORT(TRANSPOSE(MMULT(MMULT(_xlfn.MUNIT(X458),IF(ROUND(MMULT(IF(E458=0,IF($DW$4=1,INDIRECT(_xlfn.CONCAT($CY$1,MATCH(F458,$CX$7:$CX$100,0)+6)):INDIRECT(_xlfn.CONCAT($CY$1,MATCH(F458,$CX$7:$CX$100,0)+6+SUM(IF((F458=$CX$7:$CX$59)=TRUE,1,0))-1)),INDIRECT(_xlfn.CONCAT($CQ$1,MATCH(F458,$CP$7:$CP$100,0)+6)):INDIRECT(_xlfn.CONCAT($CQ$1,MATCH(F458,$CP$7:$CP$100,0)+6+SUM(IF((F458=$CP$7:$CP$59)=TRUE,1,0))-1))),IF(OR($DW$4=2,$DW$4=3),INDIRECT(_xlfn.CONCAT($CU$1,MATCH(E458,$CT$7:$CT$100,0)+6)):INDIRECT(_xlfn.CONCAT($CU$1,MATCH(E458,$CT$7:$CT$100,0)+6+SUM(IF((E458=$CT$7:$CT$59)=TRUE,1,0))-1)),INDIRECT(_xlfn.CONCAT($CM$1,MATCH(E458,$CL$7:$CL$100,0)+6)):INDIRECT(_xlfn.CONCAT($CM$1,MATCH(E458,$CL$7:$CL$100,0)+6+SUM(IF((E458=$CL$7:$CL$59)=TRUE,1,0))-1))))*$S$3*IF(AND($DV$4=4,F458=0),1.1,1),1/TRANSPOSE(W458-INDIRECT(_xlfn.CONCAT($CI$1,MATCH(D458,$CH$7:$CH$100,0)+6)):INDIRECT(_xlfn.CONCAT($CI$1,MATCH(D458,$CH$7:$CH$100,0)+6+SUM(IF((D458=$CH$7:$CH$59)=TRUE,1,0))-1))*$R$3)),3)=1,1,0)),W458-INDIRECT(_xlfn.CONCAT($CI$1,MATCH(D458,$CH$7:$CH$100,0)+6)):INDIRECT(_xlfn.CONCAT($CI$1,MATCH(D458,$CH$7:$CH$100,0)+6+SUM(IF((D458=$CH$7:$CH$59)=TRUE,1,0))-1))*$R$3))/($S$3*$Q458),1,-1,TRUE)),1),"")</f>
        <v/>
      </c>
      <c r="AB458" s="65"/>
      <c r="AC458" s="65"/>
      <c r="AD458" s="65"/>
      <c r="AE458" s="65"/>
      <c r="AF458" s="65"/>
      <c r="AG458" s="65"/>
      <c r="AH458" s="65"/>
      <c r="AI458" s="6"/>
      <c r="AJ458" s="28" t="str">
        <f t="shared" ca="1" si="165"/>
        <v/>
      </c>
      <c r="AK458" s="29" t="str">
        <f t="shared" si="166"/>
        <v/>
      </c>
      <c r="AL458" s="29" t="str">
        <f t="shared" si="167"/>
        <v/>
      </c>
      <c r="AM458" s="29" t="str">
        <f t="shared" si="168"/>
        <v/>
      </c>
      <c r="AN458" s="112" t="str">
        <f t="shared" si="169"/>
        <v/>
      </c>
      <c r="AO458" s="28" t="str">
        <f t="shared" ca="1" si="156"/>
        <v/>
      </c>
      <c r="AP458" s="29" t="str">
        <f t="shared" si="157"/>
        <v/>
      </c>
      <c r="AQ458" s="29" t="str">
        <f t="shared" si="158"/>
        <v/>
      </c>
      <c r="AR458" s="29" t="str">
        <f t="shared" si="159"/>
        <v/>
      </c>
      <c r="AS458" s="30" t="str">
        <f t="shared" si="160"/>
        <v/>
      </c>
      <c r="AT458" s="6"/>
      <c r="AU458" s="20"/>
      <c r="AV458" s="20"/>
      <c r="AW458" s="44">
        <f t="shared" si="150"/>
        <v>12</v>
      </c>
      <c r="AX458" s="35" t="e">
        <f t="shared" si="151"/>
        <v>#N/A</v>
      </c>
      <c r="AY458" s="35" t="e" cm="1">
        <f t="array" ref="AY458">_xlfn.XMATCH(1,IF(IF((AU458=$DP$24:$EO$24)=TRUE,1,0)+IF((AV458=$DP$25:$EO$25)=TRUE,1,0)=2,1,0))</f>
        <v>#N/A</v>
      </c>
      <c r="AZ458" s="35" t="str" cm="1">
        <f t="array" aca="1" ref="AZ458:BD458" ca="1">AJ458:AN458</f>
        <v/>
      </c>
      <c r="BA458" s="35" t="str">
        <f ca="1"/>
        <v/>
      </c>
      <c r="BB458" s="35" t="str">
        <f ca="1"/>
        <v/>
      </c>
      <c r="BC458" s="35" t="str">
        <f ca="1"/>
        <v/>
      </c>
      <c r="BD458" s="35" t="str">
        <f ca="1"/>
        <v/>
      </c>
      <c r="BE458" s="35">
        <f t="shared" si="152"/>
        <v>0</v>
      </c>
      <c r="BF458" s="35" t="e" cm="1">
        <f t="array" ref="BF458">IF(AND(BE458=1,AX458&lt;&gt;1),VLOOKUP(E458,변환표준점수!$H$8:$O$60,_xlfn.XMATCH('표점 계산기'!$AU458,변환표준점수!$I$6:$O$6)+1,FALSE),IF(AND($E458=0,$DW$4=1),INDEX($CQ$7:$CQ$73,SUM(IF(AO458=$CY$7:$CY$59,ROW($A$1:$A$50),0))),IF(AND($E458&lt;&gt;0,$DW$4&lt;&gt;1),INDEX($CM$7:$CM$73,SUM(IF(AO458=$CU$7:$CU$59,ROW($A$1:$A$50),0))),AO458:AS458)))</f>
        <v>#N/A</v>
      </c>
      <c r="BG458" s="35"/>
      <c r="BH458" s="35"/>
      <c r="BI458" s="35"/>
      <c r="BJ458" s="35"/>
      <c r="BK458" s="35" t="e">
        <f>VLOOKUP(G458,변환표준점수!$X$8:$AM$16,_xlfn.XMATCH(AU458,변환표준점수!$Y$5:$AM$5)+IF(OR(AW458=6,AW458=7,AW458=10,AW458=11),IF(AX458=1,0,1),0)+1,FALSE)</f>
        <v>#N/A</v>
      </c>
      <c r="BL458" s="35" t="e">
        <f>VLOOKUP(H458,변환표준점수!$AO$8:$BE$16,_xlfn.XMATCH(AU458,변환표준점수!$AP$5:$BE$5)+IF(OR(AW458=3,AW458=6,AW458=8,AW458=9,AW458=10),IF(AX458=1,0,1),0)+1,FALSE)</f>
        <v>#N/A</v>
      </c>
      <c r="BM458" s="35" t="e">
        <f>IF(I458=0,VLOOKUP(K458,변환표준점수!$BU$8:$CF$62,'표점 계산기'!$AW458+1,FALSE),VLOOKUP(I458,변환표준점수!$BH$8:$BS$62,'표점 계산기'!$AW458+1,FALSE))</f>
        <v>#N/A</v>
      </c>
      <c r="BN458" s="35" t="e">
        <f>IF(J458=0,VLOOKUP(L458,변환표준점수!$BU$8:$CF$62,'표점 계산기'!$AW458+1,FALSE),VLOOKUP(J458,변환표준점수!$BH$8:$BS$62,'표점 계산기'!$AW458+1,FALSE))</f>
        <v>#N/A</v>
      </c>
      <c r="BO458" s="35" cm="1">
        <f t="array" ref="BO458">IF(M458=0,0,IF(OR(AW458=3,AW458=4),0,IF(AW458=1,INDEX($DI$7:$DI$15,SUM(IF(M458&lt;$DH$7:$DH$15=TRUE,1,0))+1),VLOOKUP(M458,변환표준점수!$BH$8:$BS$62,'표점 계산기'!AW458+1,FALSE))))</f>
        <v>0</v>
      </c>
      <c r="BP458" s="35" t="e" cm="1">
        <f t="array" ref="BP458">INDEX($DP$24:$EO$31,COLUMN(C453),$AY458)</f>
        <v>#N/A</v>
      </c>
      <c r="BQ458" s="35" t="e" cm="1">
        <f t="array" ref="BQ458">INDEX($DP$24:$EO$31,COLUMN(D453),$AY458)</f>
        <v>#N/A</v>
      </c>
      <c r="BR458" s="35" t="e" cm="1">
        <f t="array" ref="BR458">INDEX($DP$24:$EO$31,COLUMN(E453),$AY458)</f>
        <v>#N/A</v>
      </c>
      <c r="BS458" s="35" t="e" cm="1">
        <f t="array" ref="BS458">INDEX($DP$24:$EO$31,COLUMN(F453),$AY458)</f>
        <v>#N/A</v>
      </c>
      <c r="BT458" s="35" t="e" cm="1">
        <f t="array" ref="BT458">INDEX($DP$24:$EO$31,COLUMN(G453),$AY458)</f>
        <v>#N/A</v>
      </c>
      <c r="BU458" s="35" t="e" cm="1">
        <f t="array" ref="BU458">INDEX($DP$24:$EO$31,COLUMN(H453),$AY458)</f>
        <v>#N/A</v>
      </c>
      <c r="BV458" s="59" t="str" cm="1">
        <f t="array" aca="1" ref="BV458:BZ458" ca="1">IFERROR(ROUND(IF(IFERROR(BF458:BJ458/BF458:BJ458,0)=1,(IFERROR(AZ458:BD458*BP458,0)+IFERROR(BF458:BJ458*BQ458,0)+(SUM(BM458:BO458)-MIN(BM458:BO458))*BR458+BK458*BS458+BL458*BT458)*BU458+BK458*(1-BS458)+BL458*(1-BT458)+IF(AW458=1,BO458,0),""),2),"")</f>
        <v/>
      </c>
      <c r="BW458" s="48" t="str">
        <f ca="1"/>
        <v/>
      </c>
      <c r="BX458" s="48" t="str">
        <f ca="1"/>
        <v/>
      </c>
      <c r="BY458" s="48" t="str">
        <f ca="1"/>
        <v/>
      </c>
      <c r="BZ458" s="60" t="str">
        <f ca="1"/>
        <v/>
      </c>
      <c r="CA458" s="6"/>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6"/>
      <c r="DV458" s="6"/>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row>
    <row r="459" spans="1:162" x14ac:dyDescent="0.3">
      <c r="A459" s="5"/>
      <c r="B459" s="17" t="str">
        <f t="shared" si="154"/>
        <v/>
      </c>
      <c r="C459" s="23"/>
      <c r="D459" s="23"/>
      <c r="E459" s="23"/>
      <c r="F459" s="23"/>
      <c r="G459" s="23"/>
      <c r="H459" s="24"/>
      <c r="I459" s="24"/>
      <c r="J459" s="24"/>
      <c r="K459" s="24"/>
      <c r="L459" s="24"/>
      <c r="M459" s="24"/>
      <c r="N459" s="23"/>
      <c r="O459" s="24"/>
      <c r="P459" s="6"/>
      <c r="Q459" s="65">
        <f t="shared" si="155"/>
        <v>1</v>
      </c>
      <c r="R459" s="6" t="e">
        <f t="shared" si="161"/>
        <v>#N/A</v>
      </c>
      <c r="S459" s="6" t="e">
        <f t="shared" si="162"/>
        <v>#N/A</v>
      </c>
      <c r="T459" s="6" t="e">
        <f t="shared" si="163"/>
        <v>#N/A</v>
      </c>
      <c r="U459" s="6" t="e">
        <f t="shared" si="164"/>
        <v>#N/A</v>
      </c>
      <c r="V459" s="8" cm="1">
        <f t="array" ref="V459">IF(M459=0,0,IF(OR($DV$4=3,$DV$4=4),0,IF($DV$4=1,INDEX($DI$7:$DI$15,SUM(IF(M459&lt;$DH$7:$DH$15=TRUE,1,0))+1),VLOOKUP(M459,$DK$7:$DL$107,2,FALSE))))</f>
        <v>0</v>
      </c>
      <c r="W459" s="6" t="e">
        <f t="shared" si="153"/>
        <v>#N/A</v>
      </c>
      <c r="X459" s="65" cm="1">
        <f t="array" aca="1" ref="X459" ca="1">SUM(IF((IF(E459=0,INDIRECT(_xlfn.CONCAT($CQ$1,MATCH(F459,$CP$7:$CP$100,0)+6)):INDIRECT(_xlfn.CONCAT($CQ$1,MATCH(F459,$CP$7:$CP$100,0)+6+SUM(IF((F459=$CP$7:$CP$59)=TRUE,1,0))-1)),INDIRECT(_xlfn.CONCAT($CM$1,MATCH(E459,$CL$7:$CL$100,0)+6)):INDIRECT(_xlfn.CONCAT($CM$1,MATCH(E459,$CL$7:$CL$100,0)+6+SUM(IF((E459=$CL$7:$CL$59)=TRUE,1,0))-1)))*$S$3*$Q459)=0,0,1))</f>
        <v>2</v>
      </c>
      <c r="Y459" s="65" t="e" cm="1">
        <f t="array" aca="1" ref="Y459" ca="1">SUM(IF((TRANSPOSE(MMULT(MMULT(_xlfn.MUNIT(X459),IF(ROUND(MMULT(IF(E459=0,INDIRECT(_xlfn.CONCAT($CQ$1,MATCH(F459,$CP$7:$CP$100,0)+6)):INDIRECT(_xlfn.CONCAT($CQ$1,MATCH(F459,$CP$7:$CP$100,0)+6+SUM(IF((F459=$CP$7:$CP$59)=TRUE,1,0))-1)),INDIRECT(_xlfn.CONCAT($CM$1,MATCH(E459,$CL$7:$CL$100,0)+6)):INDIRECT(_xlfn.CONCAT($CM$1,MATCH(E459,$CL$7:$CL$100,0)+6+SUM(IF((E459=$CL$7:$CL$59)=TRUE,1,0))-1)))*$S$3*$Q459,1/TRANSPOSE(W459-INDIRECT(_xlfn.CONCAT($CI$1,MATCH(D459,$CH$7:$CH$100,0)+6)):INDIRECT(_xlfn.CONCAT($CI$1,MATCH(D459,$CH$7:$CH$100,0)+6+SUM(IF((D459=$CH$7:$CH$59)=TRUE,1,0))-1))*$R$3)),1)=1,1,0)),W459-INDIRECT(_xlfn.CONCAT($CI$1,MATCH(D459,$CH$7:$CH$100,0)+6)):INDIRECT(_xlfn.CONCAT($CI$1,MATCH(D459,$CH$7:$CH$100,0)+6+SUM(IF((D459=$CH$7:$CH$59)=TRUE,1,0))-1))*$R$3)))=0,0,1))</f>
        <v>#N/A</v>
      </c>
      <c r="Z459" s="65"/>
      <c r="AA459" s="65" t="str" cm="1">
        <f t="array" aca="1" ref="AA459" ca="1">IFERROR(ROUND(IF(_xlfn._xlws.SORT(TRANSPOSE(MMULT(MMULT(_xlfn.MUNIT(X459),IF(ROUND(MMULT(IF(E459=0,IF($DW$4=1,INDIRECT(_xlfn.CONCAT($CY$1,MATCH(F459,$CX$7:$CX$100,0)+6)):INDIRECT(_xlfn.CONCAT($CY$1,MATCH(F459,$CX$7:$CX$100,0)+6+SUM(IF((F459=$CX$7:$CX$59)=TRUE,1,0))-1)),INDIRECT(_xlfn.CONCAT($CQ$1,MATCH(F459,$CP$7:$CP$100,0)+6)):INDIRECT(_xlfn.CONCAT($CQ$1,MATCH(F459,$CP$7:$CP$100,0)+6+SUM(IF((F459=$CP$7:$CP$59)=TRUE,1,0))-1))),IF(OR($DW$4=2,$DW$4=3),INDIRECT(_xlfn.CONCAT($CU$1,MATCH(E459,$CT$7:$CT$100,0)+6)):INDIRECT(_xlfn.CONCAT($CU$1,MATCH(E459,$CT$7:$CT$100,0)+6+SUM(IF((E459=$CT$7:$CT$59)=TRUE,1,0))-1)),INDIRECT(_xlfn.CONCAT($CM$1,MATCH(E459,$CL$7:$CL$100,0)+6)):INDIRECT(_xlfn.CONCAT($CM$1,MATCH(E459,$CL$7:$CL$100,0)+6+SUM(IF((E459=$CL$7:$CL$59)=TRUE,1,0))-1))))*$S$3*IF(AND($DV$4=4,F459=0),1.1,1),1/TRANSPOSE(W459-INDIRECT(_xlfn.CONCAT($CI$1,MATCH(D459,$CH$7:$CH$100,0)+6)):INDIRECT(_xlfn.CONCAT($CI$1,MATCH(D459,$CH$7:$CH$100,0)+6+SUM(IF((D459=$CH$7:$CH$59)=TRUE,1,0))-1))*$R$3)),3)=1,1,0)),W459-INDIRECT(_xlfn.CONCAT($CI$1,MATCH(D459,$CH$7:$CH$100,0)+6)):INDIRECT(_xlfn.CONCAT($CI$1,MATCH(D459,$CH$7:$CH$100,0)+6+SUM(IF((D459=$CH$7:$CH$59)=TRUE,1,0))-1))*$R$3))/($S$3*$Q459),1,-1,TRUE)=0,"",_xlfn._xlws.SORT(TRANSPOSE(MMULT(MMULT(_xlfn.MUNIT(X459),IF(ROUND(MMULT(IF(E459=0,IF($DW$4=1,INDIRECT(_xlfn.CONCAT($CY$1,MATCH(F459,$CX$7:$CX$100,0)+6)):INDIRECT(_xlfn.CONCAT($CY$1,MATCH(F459,$CX$7:$CX$100,0)+6+SUM(IF((F459=$CX$7:$CX$59)=TRUE,1,0))-1)),INDIRECT(_xlfn.CONCAT($CQ$1,MATCH(F459,$CP$7:$CP$100,0)+6)):INDIRECT(_xlfn.CONCAT($CQ$1,MATCH(F459,$CP$7:$CP$100,0)+6+SUM(IF((F459=$CP$7:$CP$59)=TRUE,1,0))-1))),IF(OR($DW$4=2,$DW$4=3),INDIRECT(_xlfn.CONCAT($CU$1,MATCH(E459,$CT$7:$CT$100,0)+6)):INDIRECT(_xlfn.CONCAT($CU$1,MATCH(E459,$CT$7:$CT$100,0)+6+SUM(IF((E459=$CT$7:$CT$59)=TRUE,1,0))-1)),INDIRECT(_xlfn.CONCAT($CM$1,MATCH(E459,$CL$7:$CL$100,0)+6)):INDIRECT(_xlfn.CONCAT($CM$1,MATCH(E459,$CL$7:$CL$100,0)+6+SUM(IF((E459=$CL$7:$CL$59)=TRUE,1,0))-1))))*$S$3*IF(AND($DV$4=4,F459=0),1.1,1),1/TRANSPOSE(W459-INDIRECT(_xlfn.CONCAT($CI$1,MATCH(D459,$CH$7:$CH$100,0)+6)):INDIRECT(_xlfn.CONCAT($CI$1,MATCH(D459,$CH$7:$CH$100,0)+6+SUM(IF((D459=$CH$7:$CH$59)=TRUE,1,0))-1))*$R$3)),3)=1,1,0)),W459-INDIRECT(_xlfn.CONCAT($CI$1,MATCH(D459,$CH$7:$CH$100,0)+6)):INDIRECT(_xlfn.CONCAT($CI$1,MATCH(D459,$CH$7:$CH$100,0)+6+SUM(IF((D459=$CH$7:$CH$59)=TRUE,1,0))-1))*$R$3))/($S$3*$Q459),1,-1,TRUE)),1),"")</f>
        <v/>
      </c>
      <c r="AB459" s="65"/>
      <c r="AC459" s="65"/>
      <c r="AD459" s="65"/>
      <c r="AE459" s="65"/>
      <c r="AF459" s="65"/>
      <c r="AG459" s="65"/>
      <c r="AH459" s="65"/>
      <c r="AI459" s="6"/>
      <c r="AJ459" s="28" t="str">
        <f t="shared" ca="1" si="165"/>
        <v/>
      </c>
      <c r="AK459" s="29" t="str">
        <f t="shared" si="166"/>
        <v/>
      </c>
      <c r="AL459" s="29" t="str">
        <f t="shared" si="167"/>
        <v/>
      </c>
      <c r="AM459" s="29" t="str">
        <f t="shared" si="168"/>
        <v/>
      </c>
      <c r="AN459" s="112" t="str">
        <f t="shared" si="169"/>
        <v/>
      </c>
      <c r="AO459" s="28" t="str">
        <f t="shared" ca="1" si="156"/>
        <v/>
      </c>
      <c r="AP459" s="29" t="str">
        <f t="shared" si="157"/>
        <v/>
      </c>
      <c r="AQ459" s="29" t="str">
        <f t="shared" si="158"/>
        <v/>
      </c>
      <c r="AR459" s="29" t="str">
        <f t="shared" si="159"/>
        <v/>
      </c>
      <c r="AS459" s="30" t="str">
        <f t="shared" si="160"/>
        <v/>
      </c>
      <c r="AT459" s="6"/>
      <c r="AU459" s="20"/>
      <c r="AV459" s="20"/>
      <c r="AW459" s="44">
        <f t="shared" si="150"/>
        <v>12</v>
      </c>
      <c r="AX459" s="35" t="e">
        <f t="shared" si="151"/>
        <v>#N/A</v>
      </c>
      <c r="AY459" s="35" t="e" cm="1">
        <f t="array" ref="AY459">_xlfn.XMATCH(1,IF(IF((AU459=$DP$24:$EO$24)=TRUE,1,0)+IF((AV459=$DP$25:$EO$25)=TRUE,1,0)=2,1,0))</f>
        <v>#N/A</v>
      </c>
      <c r="AZ459" s="35" t="str" cm="1">
        <f t="array" aca="1" ref="AZ459:BD459" ca="1">AJ459:AN459</f>
        <v/>
      </c>
      <c r="BA459" s="35" t="str">
        <f ca="1"/>
        <v/>
      </c>
      <c r="BB459" s="35" t="str">
        <f ca="1"/>
        <v/>
      </c>
      <c r="BC459" s="35" t="str">
        <f ca="1"/>
        <v/>
      </c>
      <c r="BD459" s="35" t="str">
        <f ca="1"/>
        <v/>
      </c>
      <c r="BE459" s="35">
        <f t="shared" si="152"/>
        <v>0</v>
      </c>
      <c r="BF459" s="35" t="e" cm="1">
        <f t="array" ref="BF459">IF(AND(BE459=1,AX459&lt;&gt;1),VLOOKUP(E459,변환표준점수!$H$8:$O$60,_xlfn.XMATCH('표점 계산기'!$AU459,변환표준점수!$I$6:$O$6)+1,FALSE),IF(AND($E459=0,$DW$4=1),INDEX($CQ$7:$CQ$73,SUM(IF(AO459=$CY$7:$CY$59,ROW($A$1:$A$50),0))),IF(AND($E459&lt;&gt;0,$DW$4&lt;&gt;1),INDEX($CM$7:$CM$73,SUM(IF(AO459=$CU$7:$CU$59,ROW($A$1:$A$50),0))),AO459:AS459)))</f>
        <v>#N/A</v>
      </c>
      <c r="BG459" s="35"/>
      <c r="BH459" s="35"/>
      <c r="BI459" s="35"/>
      <c r="BJ459" s="35"/>
      <c r="BK459" s="35" t="e">
        <f>VLOOKUP(G459,변환표준점수!$X$8:$AM$16,_xlfn.XMATCH(AU459,변환표준점수!$Y$5:$AM$5)+IF(OR(AW459=6,AW459=7,AW459=10,AW459=11),IF(AX459=1,0,1),0)+1,FALSE)</f>
        <v>#N/A</v>
      </c>
      <c r="BL459" s="35" t="e">
        <f>VLOOKUP(H459,변환표준점수!$AO$8:$BE$16,_xlfn.XMATCH(AU459,변환표준점수!$AP$5:$BE$5)+IF(OR(AW459=3,AW459=6,AW459=8,AW459=9,AW459=10),IF(AX459=1,0,1),0)+1,FALSE)</f>
        <v>#N/A</v>
      </c>
      <c r="BM459" s="35" t="e">
        <f>IF(I459=0,VLOOKUP(K459,변환표준점수!$BU$8:$CF$62,'표점 계산기'!$AW459+1,FALSE),VLOOKUP(I459,변환표준점수!$BH$8:$BS$62,'표점 계산기'!$AW459+1,FALSE))</f>
        <v>#N/A</v>
      </c>
      <c r="BN459" s="35" t="e">
        <f>IF(J459=0,VLOOKUP(L459,변환표준점수!$BU$8:$CF$62,'표점 계산기'!$AW459+1,FALSE),VLOOKUP(J459,변환표준점수!$BH$8:$BS$62,'표점 계산기'!$AW459+1,FALSE))</f>
        <v>#N/A</v>
      </c>
      <c r="BO459" s="35" cm="1">
        <f t="array" ref="BO459">IF(M459=0,0,IF(OR(AW459=3,AW459=4),0,IF(AW459=1,INDEX($DI$7:$DI$15,SUM(IF(M459&lt;$DH$7:$DH$15=TRUE,1,0))+1),VLOOKUP(M459,변환표준점수!$BH$8:$BS$62,'표점 계산기'!AW459+1,FALSE))))</f>
        <v>0</v>
      </c>
      <c r="BP459" s="35" t="e" cm="1">
        <f t="array" ref="BP459">INDEX($DP$24:$EO$31,COLUMN(C454),$AY459)</f>
        <v>#N/A</v>
      </c>
      <c r="BQ459" s="35" t="e" cm="1">
        <f t="array" ref="BQ459">INDEX($DP$24:$EO$31,COLUMN(D454),$AY459)</f>
        <v>#N/A</v>
      </c>
      <c r="BR459" s="35" t="e" cm="1">
        <f t="array" ref="BR459">INDEX($DP$24:$EO$31,COLUMN(E454),$AY459)</f>
        <v>#N/A</v>
      </c>
      <c r="BS459" s="35" t="e" cm="1">
        <f t="array" ref="BS459">INDEX($DP$24:$EO$31,COLUMN(F454),$AY459)</f>
        <v>#N/A</v>
      </c>
      <c r="BT459" s="35" t="e" cm="1">
        <f t="array" ref="BT459">INDEX($DP$24:$EO$31,COLUMN(G454),$AY459)</f>
        <v>#N/A</v>
      </c>
      <c r="BU459" s="35" t="e" cm="1">
        <f t="array" ref="BU459">INDEX($DP$24:$EO$31,COLUMN(H454),$AY459)</f>
        <v>#N/A</v>
      </c>
      <c r="BV459" s="59" t="str" cm="1">
        <f t="array" aca="1" ref="BV459:BZ459" ca="1">IFERROR(ROUND(IF(IFERROR(BF459:BJ459/BF459:BJ459,0)=1,(IFERROR(AZ459:BD459*BP459,0)+IFERROR(BF459:BJ459*BQ459,0)+(SUM(BM459:BO459)-MIN(BM459:BO459))*BR459+BK459*BS459+BL459*BT459)*BU459+BK459*(1-BS459)+BL459*(1-BT459)+IF(AW459=1,BO459,0),""),2),"")</f>
        <v/>
      </c>
      <c r="BW459" s="48" t="str">
        <f ca="1"/>
        <v/>
      </c>
      <c r="BX459" s="48" t="str">
        <f ca="1"/>
        <v/>
      </c>
      <c r="BY459" s="48" t="str">
        <f ca="1"/>
        <v/>
      </c>
      <c r="BZ459" s="60" t="str">
        <f ca="1"/>
        <v/>
      </c>
      <c r="CA459" s="6"/>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6"/>
      <c r="DV459" s="6"/>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row>
    <row r="460" spans="1:162" x14ac:dyDescent="0.3">
      <c r="A460" s="5"/>
      <c r="B460" s="17" t="str">
        <f t="shared" si="154"/>
        <v/>
      </c>
      <c r="C460" s="23"/>
      <c r="D460" s="23"/>
      <c r="E460" s="23"/>
      <c r="F460" s="23"/>
      <c r="G460" s="23"/>
      <c r="H460" s="24"/>
      <c r="I460" s="24"/>
      <c r="J460" s="24"/>
      <c r="K460" s="24"/>
      <c r="L460" s="24"/>
      <c r="M460" s="24"/>
      <c r="N460" s="23"/>
      <c r="O460" s="24"/>
      <c r="P460" s="6"/>
      <c r="Q460" s="65">
        <f t="shared" si="155"/>
        <v>1</v>
      </c>
      <c r="R460" s="6" t="e">
        <f t="shared" si="161"/>
        <v>#N/A</v>
      </c>
      <c r="S460" s="6" t="e">
        <f t="shared" si="162"/>
        <v>#N/A</v>
      </c>
      <c r="T460" s="6" t="e">
        <f t="shared" si="163"/>
        <v>#N/A</v>
      </c>
      <c r="U460" s="6" t="e">
        <f t="shared" si="164"/>
        <v>#N/A</v>
      </c>
      <c r="V460" s="8" cm="1">
        <f t="array" ref="V460">IF(M460=0,0,IF(OR($DV$4=3,$DV$4=4),0,IF($DV$4=1,INDEX($DI$7:$DI$15,SUM(IF(M460&lt;$DH$7:$DH$15=TRUE,1,0))+1),VLOOKUP(M460,$DK$7:$DL$107,2,FALSE))))</f>
        <v>0</v>
      </c>
      <c r="W460" s="6" t="e">
        <f t="shared" si="153"/>
        <v>#N/A</v>
      </c>
      <c r="X460" s="65" cm="1">
        <f t="array" aca="1" ref="X460" ca="1">SUM(IF((IF(E460=0,INDIRECT(_xlfn.CONCAT($CQ$1,MATCH(F460,$CP$7:$CP$100,0)+6)):INDIRECT(_xlfn.CONCAT($CQ$1,MATCH(F460,$CP$7:$CP$100,0)+6+SUM(IF((F460=$CP$7:$CP$59)=TRUE,1,0))-1)),INDIRECT(_xlfn.CONCAT($CM$1,MATCH(E460,$CL$7:$CL$100,0)+6)):INDIRECT(_xlfn.CONCAT($CM$1,MATCH(E460,$CL$7:$CL$100,0)+6+SUM(IF((E460=$CL$7:$CL$59)=TRUE,1,0))-1)))*$S$3*$Q460)=0,0,1))</f>
        <v>2</v>
      </c>
      <c r="Y460" s="65" t="e" cm="1">
        <f t="array" aca="1" ref="Y460" ca="1">SUM(IF((TRANSPOSE(MMULT(MMULT(_xlfn.MUNIT(X460),IF(ROUND(MMULT(IF(E460=0,INDIRECT(_xlfn.CONCAT($CQ$1,MATCH(F460,$CP$7:$CP$100,0)+6)):INDIRECT(_xlfn.CONCAT($CQ$1,MATCH(F460,$CP$7:$CP$100,0)+6+SUM(IF((F460=$CP$7:$CP$59)=TRUE,1,0))-1)),INDIRECT(_xlfn.CONCAT($CM$1,MATCH(E460,$CL$7:$CL$100,0)+6)):INDIRECT(_xlfn.CONCAT($CM$1,MATCH(E460,$CL$7:$CL$100,0)+6+SUM(IF((E460=$CL$7:$CL$59)=TRUE,1,0))-1)))*$S$3*$Q460,1/TRANSPOSE(W460-INDIRECT(_xlfn.CONCAT($CI$1,MATCH(D460,$CH$7:$CH$100,0)+6)):INDIRECT(_xlfn.CONCAT($CI$1,MATCH(D460,$CH$7:$CH$100,0)+6+SUM(IF((D460=$CH$7:$CH$59)=TRUE,1,0))-1))*$R$3)),1)=1,1,0)),W460-INDIRECT(_xlfn.CONCAT($CI$1,MATCH(D460,$CH$7:$CH$100,0)+6)):INDIRECT(_xlfn.CONCAT($CI$1,MATCH(D460,$CH$7:$CH$100,0)+6+SUM(IF((D460=$CH$7:$CH$59)=TRUE,1,0))-1))*$R$3)))=0,0,1))</f>
        <v>#N/A</v>
      </c>
      <c r="Z460" s="65"/>
      <c r="AA460" s="65" t="str" cm="1">
        <f t="array" aca="1" ref="AA460" ca="1">IFERROR(ROUND(IF(_xlfn._xlws.SORT(TRANSPOSE(MMULT(MMULT(_xlfn.MUNIT(X460),IF(ROUND(MMULT(IF(E460=0,IF($DW$4=1,INDIRECT(_xlfn.CONCAT($CY$1,MATCH(F460,$CX$7:$CX$100,0)+6)):INDIRECT(_xlfn.CONCAT($CY$1,MATCH(F460,$CX$7:$CX$100,0)+6+SUM(IF((F460=$CX$7:$CX$59)=TRUE,1,0))-1)),INDIRECT(_xlfn.CONCAT($CQ$1,MATCH(F460,$CP$7:$CP$100,0)+6)):INDIRECT(_xlfn.CONCAT($CQ$1,MATCH(F460,$CP$7:$CP$100,0)+6+SUM(IF((F460=$CP$7:$CP$59)=TRUE,1,0))-1))),IF(OR($DW$4=2,$DW$4=3),INDIRECT(_xlfn.CONCAT($CU$1,MATCH(E460,$CT$7:$CT$100,0)+6)):INDIRECT(_xlfn.CONCAT($CU$1,MATCH(E460,$CT$7:$CT$100,0)+6+SUM(IF((E460=$CT$7:$CT$59)=TRUE,1,0))-1)),INDIRECT(_xlfn.CONCAT($CM$1,MATCH(E460,$CL$7:$CL$100,0)+6)):INDIRECT(_xlfn.CONCAT($CM$1,MATCH(E460,$CL$7:$CL$100,0)+6+SUM(IF((E460=$CL$7:$CL$59)=TRUE,1,0))-1))))*$S$3*IF(AND($DV$4=4,F460=0),1.1,1),1/TRANSPOSE(W460-INDIRECT(_xlfn.CONCAT($CI$1,MATCH(D460,$CH$7:$CH$100,0)+6)):INDIRECT(_xlfn.CONCAT($CI$1,MATCH(D460,$CH$7:$CH$100,0)+6+SUM(IF((D460=$CH$7:$CH$59)=TRUE,1,0))-1))*$R$3)),3)=1,1,0)),W460-INDIRECT(_xlfn.CONCAT($CI$1,MATCH(D460,$CH$7:$CH$100,0)+6)):INDIRECT(_xlfn.CONCAT($CI$1,MATCH(D460,$CH$7:$CH$100,0)+6+SUM(IF((D460=$CH$7:$CH$59)=TRUE,1,0))-1))*$R$3))/($S$3*$Q460),1,-1,TRUE)=0,"",_xlfn._xlws.SORT(TRANSPOSE(MMULT(MMULT(_xlfn.MUNIT(X460),IF(ROUND(MMULT(IF(E460=0,IF($DW$4=1,INDIRECT(_xlfn.CONCAT($CY$1,MATCH(F460,$CX$7:$CX$100,0)+6)):INDIRECT(_xlfn.CONCAT($CY$1,MATCH(F460,$CX$7:$CX$100,0)+6+SUM(IF((F460=$CX$7:$CX$59)=TRUE,1,0))-1)),INDIRECT(_xlfn.CONCAT($CQ$1,MATCH(F460,$CP$7:$CP$100,0)+6)):INDIRECT(_xlfn.CONCAT($CQ$1,MATCH(F460,$CP$7:$CP$100,0)+6+SUM(IF((F460=$CP$7:$CP$59)=TRUE,1,0))-1))),IF(OR($DW$4=2,$DW$4=3),INDIRECT(_xlfn.CONCAT($CU$1,MATCH(E460,$CT$7:$CT$100,0)+6)):INDIRECT(_xlfn.CONCAT($CU$1,MATCH(E460,$CT$7:$CT$100,0)+6+SUM(IF((E460=$CT$7:$CT$59)=TRUE,1,0))-1)),INDIRECT(_xlfn.CONCAT($CM$1,MATCH(E460,$CL$7:$CL$100,0)+6)):INDIRECT(_xlfn.CONCAT($CM$1,MATCH(E460,$CL$7:$CL$100,0)+6+SUM(IF((E460=$CL$7:$CL$59)=TRUE,1,0))-1))))*$S$3*IF(AND($DV$4=4,F460=0),1.1,1),1/TRANSPOSE(W460-INDIRECT(_xlfn.CONCAT($CI$1,MATCH(D460,$CH$7:$CH$100,0)+6)):INDIRECT(_xlfn.CONCAT($CI$1,MATCH(D460,$CH$7:$CH$100,0)+6+SUM(IF((D460=$CH$7:$CH$59)=TRUE,1,0))-1))*$R$3)),3)=1,1,0)),W460-INDIRECT(_xlfn.CONCAT($CI$1,MATCH(D460,$CH$7:$CH$100,0)+6)):INDIRECT(_xlfn.CONCAT($CI$1,MATCH(D460,$CH$7:$CH$100,0)+6+SUM(IF((D460=$CH$7:$CH$59)=TRUE,1,0))-1))*$R$3))/($S$3*$Q460),1,-1,TRUE)),1),"")</f>
        <v/>
      </c>
      <c r="AB460" s="65"/>
      <c r="AC460" s="65"/>
      <c r="AD460" s="65"/>
      <c r="AE460" s="65"/>
      <c r="AF460" s="65"/>
      <c r="AG460" s="65"/>
      <c r="AH460" s="65"/>
      <c r="AI460" s="6"/>
      <c r="AJ460" s="28" t="str">
        <f t="shared" ca="1" si="165"/>
        <v/>
      </c>
      <c r="AK460" s="29" t="str">
        <f t="shared" si="166"/>
        <v/>
      </c>
      <c r="AL460" s="29" t="str">
        <f t="shared" si="167"/>
        <v/>
      </c>
      <c r="AM460" s="29" t="str">
        <f t="shared" si="168"/>
        <v/>
      </c>
      <c r="AN460" s="112" t="str">
        <f t="shared" si="169"/>
        <v/>
      </c>
      <c r="AO460" s="28" t="str">
        <f t="shared" ca="1" si="156"/>
        <v/>
      </c>
      <c r="AP460" s="29" t="str">
        <f t="shared" si="157"/>
        <v/>
      </c>
      <c r="AQ460" s="29" t="str">
        <f t="shared" si="158"/>
        <v/>
      </c>
      <c r="AR460" s="29" t="str">
        <f t="shared" si="159"/>
        <v/>
      </c>
      <c r="AS460" s="30" t="str">
        <f t="shared" si="160"/>
        <v/>
      </c>
      <c r="AT460" s="6"/>
      <c r="AU460" s="20"/>
      <c r="AV460" s="20"/>
      <c r="AW460" s="44">
        <f t="shared" si="150"/>
        <v>12</v>
      </c>
      <c r="AX460" s="35" t="e">
        <f t="shared" si="151"/>
        <v>#N/A</v>
      </c>
      <c r="AY460" s="35" t="e" cm="1">
        <f t="array" ref="AY460">_xlfn.XMATCH(1,IF(IF((AU460=$DP$24:$EO$24)=TRUE,1,0)+IF((AV460=$DP$25:$EO$25)=TRUE,1,0)=2,1,0))</f>
        <v>#N/A</v>
      </c>
      <c r="AZ460" s="35" t="str" cm="1">
        <f t="array" aca="1" ref="AZ460:BD460" ca="1">AJ460:AN460</f>
        <v/>
      </c>
      <c r="BA460" s="35" t="str">
        <f ca="1"/>
        <v/>
      </c>
      <c r="BB460" s="35" t="str">
        <f ca="1"/>
        <v/>
      </c>
      <c r="BC460" s="35" t="str">
        <f ca="1"/>
        <v/>
      </c>
      <c r="BD460" s="35" t="str">
        <f ca="1"/>
        <v/>
      </c>
      <c r="BE460" s="35">
        <f t="shared" si="152"/>
        <v>0</v>
      </c>
      <c r="BF460" s="35" t="e" cm="1">
        <f t="array" ref="BF460">IF(AND(BE460=1,AX460&lt;&gt;1),VLOOKUP(E460,변환표준점수!$H$8:$O$60,_xlfn.XMATCH('표점 계산기'!$AU460,변환표준점수!$I$6:$O$6)+1,FALSE),IF(AND($E460=0,$DW$4=1),INDEX($CQ$7:$CQ$73,SUM(IF(AO460=$CY$7:$CY$59,ROW($A$1:$A$50),0))),IF(AND($E460&lt;&gt;0,$DW$4&lt;&gt;1),INDEX($CM$7:$CM$73,SUM(IF(AO460=$CU$7:$CU$59,ROW($A$1:$A$50),0))),AO460:AS460)))</f>
        <v>#N/A</v>
      </c>
      <c r="BG460" s="35"/>
      <c r="BH460" s="35"/>
      <c r="BI460" s="35"/>
      <c r="BJ460" s="35"/>
      <c r="BK460" s="35" t="e">
        <f>VLOOKUP(G460,변환표준점수!$X$8:$AM$16,_xlfn.XMATCH(AU460,변환표준점수!$Y$5:$AM$5)+IF(OR(AW460=6,AW460=7,AW460=10,AW460=11),IF(AX460=1,0,1),0)+1,FALSE)</f>
        <v>#N/A</v>
      </c>
      <c r="BL460" s="35" t="e">
        <f>VLOOKUP(H460,변환표준점수!$AO$8:$BE$16,_xlfn.XMATCH(AU460,변환표준점수!$AP$5:$BE$5)+IF(OR(AW460=3,AW460=6,AW460=8,AW460=9,AW460=10),IF(AX460=1,0,1),0)+1,FALSE)</f>
        <v>#N/A</v>
      </c>
      <c r="BM460" s="35" t="e">
        <f>IF(I460=0,VLOOKUP(K460,변환표준점수!$BU$8:$CF$62,'표점 계산기'!$AW460+1,FALSE),VLOOKUP(I460,변환표준점수!$BH$8:$BS$62,'표점 계산기'!$AW460+1,FALSE))</f>
        <v>#N/A</v>
      </c>
      <c r="BN460" s="35" t="e">
        <f>IF(J460=0,VLOOKUP(L460,변환표준점수!$BU$8:$CF$62,'표점 계산기'!$AW460+1,FALSE),VLOOKUP(J460,변환표준점수!$BH$8:$BS$62,'표점 계산기'!$AW460+1,FALSE))</f>
        <v>#N/A</v>
      </c>
      <c r="BO460" s="35" cm="1">
        <f t="array" ref="BO460">IF(M460=0,0,IF(OR(AW460=3,AW460=4),0,IF(AW460=1,INDEX($DI$7:$DI$15,SUM(IF(M460&lt;$DH$7:$DH$15=TRUE,1,0))+1),VLOOKUP(M460,변환표준점수!$BH$8:$BS$62,'표점 계산기'!AW460+1,FALSE))))</f>
        <v>0</v>
      </c>
      <c r="BP460" s="35" t="e" cm="1">
        <f t="array" ref="BP460">INDEX($DP$24:$EO$31,COLUMN(C455),$AY460)</f>
        <v>#N/A</v>
      </c>
      <c r="BQ460" s="35" t="e" cm="1">
        <f t="array" ref="BQ460">INDEX($DP$24:$EO$31,COLUMN(D455),$AY460)</f>
        <v>#N/A</v>
      </c>
      <c r="BR460" s="35" t="e" cm="1">
        <f t="array" ref="BR460">INDEX($DP$24:$EO$31,COLUMN(E455),$AY460)</f>
        <v>#N/A</v>
      </c>
      <c r="BS460" s="35" t="e" cm="1">
        <f t="array" ref="BS460">INDEX($DP$24:$EO$31,COLUMN(F455),$AY460)</f>
        <v>#N/A</v>
      </c>
      <c r="BT460" s="35" t="e" cm="1">
        <f t="array" ref="BT460">INDEX($DP$24:$EO$31,COLUMN(G455),$AY460)</f>
        <v>#N/A</v>
      </c>
      <c r="BU460" s="35" t="e" cm="1">
        <f t="array" ref="BU460">INDEX($DP$24:$EO$31,COLUMN(H455),$AY460)</f>
        <v>#N/A</v>
      </c>
      <c r="BV460" s="59" t="str" cm="1">
        <f t="array" aca="1" ref="BV460:BZ460" ca="1">IFERROR(ROUND(IF(IFERROR(BF460:BJ460/BF460:BJ460,0)=1,(IFERROR(AZ460:BD460*BP460,0)+IFERROR(BF460:BJ460*BQ460,0)+(SUM(BM460:BO460)-MIN(BM460:BO460))*BR460+BK460*BS460+BL460*BT460)*BU460+BK460*(1-BS460)+BL460*(1-BT460)+IF(AW460=1,BO460,0),""),2),"")</f>
        <v/>
      </c>
      <c r="BW460" s="48" t="str">
        <f ca="1"/>
        <v/>
      </c>
      <c r="BX460" s="48" t="str">
        <f ca="1"/>
        <v/>
      </c>
      <c r="BY460" s="48" t="str">
        <f ca="1"/>
        <v/>
      </c>
      <c r="BZ460" s="60" t="str">
        <f ca="1"/>
        <v/>
      </c>
      <c r="CA460" s="6"/>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6"/>
      <c r="DV460" s="6"/>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row>
    <row r="461" spans="1:162" x14ac:dyDescent="0.3">
      <c r="A461" s="5"/>
      <c r="B461" s="17" t="str">
        <f t="shared" si="154"/>
        <v/>
      </c>
      <c r="C461" s="23"/>
      <c r="D461" s="23"/>
      <c r="E461" s="23"/>
      <c r="F461" s="23"/>
      <c r="G461" s="23"/>
      <c r="H461" s="24"/>
      <c r="I461" s="24"/>
      <c r="J461" s="24"/>
      <c r="K461" s="24"/>
      <c r="L461" s="24"/>
      <c r="M461" s="24"/>
      <c r="N461" s="23"/>
      <c r="O461" s="24"/>
      <c r="P461" s="6"/>
      <c r="Q461" s="65">
        <f t="shared" si="155"/>
        <v>1</v>
      </c>
      <c r="R461" s="6" t="e">
        <f t="shared" si="161"/>
        <v>#N/A</v>
      </c>
      <c r="S461" s="6" t="e">
        <f t="shared" si="162"/>
        <v>#N/A</v>
      </c>
      <c r="T461" s="6" t="e">
        <f t="shared" si="163"/>
        <v>#N/A</v>
      </c>
      <c r="U461" s="6" t="e">
        <f t="shared" si="164"/>
        <v>#N/A</v>
      </c>
      <c r="V461" s="8" cm="1">
        <f t="array" ref="V461">IF(M461=0,0,IF(OR($DV$4=3,$DV$4=4),0,IF($DV$4=1,INDEX($DI$7:$DI$15,SUM(IF(M461&lt;$DH$7:$DH$15=TRUE,1,0))+1),VLOOKUP(M461,$DK$7:$DL$107,2,FALSE))))</f>
        <v>0</v>
      </c>
      <c r="W461" s="6" t="e">
        <f t="shared" si="153"/>
        <v>#N/A</v>
      </c>
      <c r="X461" s="65" cm="1">
        <f t="array" aca="1" ref="X461" ca="1">SUM(IF((IF(E461=0,INDIRECT(_xlfn.CONCAT($CQ$1,MATCH(F461,$CP$7:$CP$100,0)+6)):INDIRECT(_xlfn.CONCAT($CQ$1,MATCH(F461,$CP$7:$CP$100,0)+6+SUM(IF((F461=$CP$7:$CP$59)=TRUE,1,0))-1)),INDIRECT(_xlfn.CONCAT($CM$1,MATCH(E461,$CL$7:$CL$100,0)+6)):INDIRECT(_xlfn.CONCAT($CM$1,MATCH(E461,$CL$7:$CL$100,0)+6+SUM(IF((E461=$CL$7:$CL$59)=TRUE,1,0))-1)))*$S$3*$Q461)=0,0,1))</f>
        <v>2</v>
      </c>
      <c r="Y461" s="65" t="e" cm="1">
        <f t="array" aca="1" ref="Y461" ca="1">SUM(IF((TRANSPOSE(MMULT(MMULT(_xlfn.MUNIT(X461),IF(ROUND(MMULT(IF(E461=0,INDIRECT(_xlfn.CONCAT($CQ$1,MATCH(F461,$CP$7:$CP$100,0)+6)):INDIRECT(_xlfn.CONCAT($CQ$1,MATCH(F461,$CP$7:$CP$100,0)+6+SUM(IF((F461=$CP$7:$CP$59)=TRUE,1,0))-1)),INDIRECT(_xlfn.CONCAT($CM$1,MATCH(E461,$CL$7:$CL$100,0)+6)):INDIRECT(_xlfn.CONCAT($CM$1,MATCH(E461,$CL$7:$CL$100,0)+6+SUM(IF((E461=$CL$7:$CL$59)=TRUE,1,0))-1)))*$S$3*$Q461,1/TRANSPOSE(W461-INDIRECT(_xlfn.CONCAT($CI$1,MATCH(D461,$CH$7:$CH$100,0)+6)):INDIRECT(_xlfn.CONCAT($CI$1,MATCH(D461,$CH$7:$CH$100,0)+6+SUM(IF((D461=$CH$7:$CH$59)=TRUE,1,0))-1))*$R$3)),1)=1,1,0)),W461-INDIRECT(_xlfn.CONCAT($CI$1,MATCH(D461,$CH$7:$CH$100,0)+6)):INDIRECT(_xlfn.CONCAT($CI$1,MATCH(D461,$CH$7:$CH$100,0)+6+SUM(IF((D461=$CH$7:$CH$59)=TRUE,1,0))-1))*$R$3)))=0,0,1))</f>
        <v>#N/A</v>
      </c>
      <c r="Z461" s="65"/>
      <c r="AA461" s="65" t="str" cm="1">
        <f t="array" aca="1" ref="AA461" ca="1">IFERROR(ROUND(IF(_xlfn._xlws.SORT(TRANSPOSE(MMULT(MMULT(_xlfn.MUNIT(X461),IF(ROUND(MMULT(IF(E461=0,IF($DW$4=1,INDIRECT(_xlfn.CONCAT($CY$1,MATCH(F461,$CX$7:$CX$100,0)+6)):INDIRECT(_xlfn.CONCAT($CY$1,MATCH(F461,$CX$7:$CX$100,0)+6+SUM(IF((F461=$CX$7:$CX$59)=TRUE,1,0))-1)),INDIRECT(_xlfn.CONCAT($CQ$1,MATCH(F461,$CP$7:$CP$100,0)+6)):INDIRECT(_xlfn.CONCAT($CQ$1,MATCH(F461,$CP$7:$CP$100,0)+6+SUM(IF((F461=$CP$7:$CP$59)=TRUE,1,0))-1))),IF(OR($DW$4=2,$DW$4=3),INDIRECT(_xlfn.CONCAT($CU$1,MATCH(E461,$CT$7:$CT$100,0)+6)):INDIRECT(_xlfn.CONCAT($CU$1,MATCH(E461,$CT$7:$CT$100,0)+6+SUM(IF((E461=$CT$7:$CT$59)=TRUE,1,0))-1)),INDIRECT(_xlfn.CONCAT($CM$1,MATCH(E461,$CL$7:$CL$100,0)+6)):INDIRECT(_xlfn.CONCAT($CM$1,MATCH(E461,$CL$7:$CL$100,0)+6+SUM(IF((E461=$CL$7:$CL$59)=TRUE,1,0))-1))))*$S$3*IF(AND($DV$4=4,F461=0),1.1,1),1/TRANSPOSE(W461-INDIRECT(_xlfn.CONCAT($CI$1,MATCH(D461,$CH$7:$CH$100,0)+6)):INDIRECT(_xlfn.CONCAT($CI$1,MATCH(D461,$CH$7:$CH$100,0)+6+SUM(IF((D461=$CH$7:$CH$59)=TRUE,1,0))-1))*$R$3)),3)=1,1,0)),W461-INDIRECT(_xlfn.CONCAT($CI$1,MATCH(D461,$CH$7:$CH$100,0)+6)):INDIRECT(_xlfn.CONCAT($CI$1,MATCH(D461,$CH$7:$CH$100,0)+6+SUM(IF((D461=$CH$7:$CH$59)=TRUE,1,0))-1))*$R$3))/($S$3*$Q461),1,-1,TRUE)=0,"",_xlfn._xlws.SORT(TRANSPOSE(MMULT(MMULT(_xlfn.MUNIT(X461),IF(ROUND(MMULT(IF(E461=0,IF($DW$4=1,INDIRECT(_xlfn.CONCAT($CY$1,MATCH(F461,$CX$7:$CX$100,0)+6)):INDIRECT(_xlfn.CONCAT($CY$1,MATCH(F461,$CX$7:$CX$100,0)+6+SUM(IF((F461=$CX$7:$CX$59)=TRUE,1,0))-1)),INDIRECT(_xlfn.CONCAT($CQ$1,MATCH(F461,$CP$7:$CP$100,0)+6)):INDIRECT(_xlfn.CONCAT($CQ$1,MATCH(F461,$CP$7:$CP$100,0)+6+SUM(IF((F461=$CP$7:$CP$59)=TRUE,1,0))-1))),IF(OR($DW$4=2,$DW$4=3),INDIRECT(_xlfn.CONCAT($CU$1,MATCH(E461,$CT$7:$CT$100,0)+6)):INDIRECT(_xlfn.CONCAT($CU$1,MATCH(E461,$CT$7:$CT$100,0)+6+SUM(IF((E461=$CT$7:$CT$59)=TRUE,1,0))-1)),INDIRECT(_xlfn.CONCAT($CM$1,MATCH(E461,$CL$7:$CL$100,0)+6)):INDIRECT(_xlfn.CONCAT($CM$1,MATCH(E461,$CL$7:$CL$100,0)+6+SUM(IF((E461=$CL$7:$CL$59)=TRUE,1,0))-1))))*$S$3*IF(AND($DV$4=4,F461=0),1.1,1),1/TRANSPOSE(W461-INDIRECT(_xlfn.CONCAT($CI$1,MATCH(D461,$CH$7:$CH$100,0)+6)):INDIRECT(_xlfn.CONCAT($CI$1,MATCH(D461,$CH$7:$CH$100,0)+6+SUM(IF((D461=$CH$7:$CH$59)=TRUE,1,0))-1))*$R$3)),3)=1,1,0)),W461-INDIRECT(_xlfn.CONCAT($CI$1,MATCH(D461,$CH$7:$CH$100,0)+6)):INDIRECT(_xlfn.CONCAT($CI$1,MATCH(D461,$CH$7:$CH$100,0)+6+SUM(IF((D461=$CH$7:$CH$59)=TRUE,1,0))-1))*$R$3))/($S$3*$Q461),1,-1,TRUE)),1),"")</f>
        <v/>
      </c>
      <c r="AB461" s="65"/>
      <c r="AC461" s="65"/>
      <c r="AD461" s="65"/>
      <c r="AE461" s="65"/>
      <c r="AF461" s="65"/>
      <c r="AG461" s="65"/>
      <c r="AH461" s="65"/>
      <c r="AI461" s="6"/>
      <c r="AJ461" s="28" t="str">
        <f t="shared" ca="1" si="165"/>
        <v/>
      </c>
      <c r="AK461" s="29" t="str">
        <f t="shared" si="166"/>
        <v/>
      </c>
      <c r="AL461" s="29" t="str">
        <f t="shared" si="167"/>
        <v/>
      </c>
      <c r="AM461" s="29" t="str">
        <f t="shared" si="168"/>
        <v/>
      </c>
      <c r="AN461" s="112" t="str">
        <f t="shared" si="169"/>
        <v/>
      </c>
      <c r="AO461" s="28" t="str">
        <f t="shared" ca="1" si="156"/>
        <v/>
      </c>
      <c r="AP461" s="29" t="str">
        <f t="shared" si="157"/>
        <v/>
      </c>
      <c r="AQ461" s="29" t="str">
        <f t="shared" si="158"/>
        <v/>
      </c>
      <c r="AR461" s="29" t="str">
        <f t="shared" si="159"/>
        <v/>
      </c>
      <c r="AS461" s="30" t="str">
        <f t="shared" si="160"/>
        <v/>
      </c>
      <c r="AT461" s="6"/>
      <c r="AU461" s="20"/>
      <c r="AV461" s="20"/>
      <c r="AW461" s="44">
        <f t="shared" si="150"/>
        <v>12</v>
      </c>
      <c r="AX461" s="35" t="e">
        <f t="shared" si="151"/>
        <v>#N/A</v>
      </c>
      <c r="AY461" s="35" t="e" cm="1">
        <f t="array" ref="AY461">_xlfn.XMATCH(1,IF(IF((AU461=$DP$24:$EO$24)=TRUE,1,0)+IF((AV461=$DP$25:$EO$25)=TRUE,1,0)=2,1,0))</f>
        <v>#N/A</v>
      </c>
      <c r="AZ461" s="35" t="str" cm="1">
        <f t="array" aca="1" ref="AZ461:BD461" ca="1">AJ461:AN461</f>
        <v/>
      </c>
      <c r="BA461" s="35" t="str">
        <f ca="1"/>
        <v/>
      </c>
      <c r="BB461" s="35" t="str">
        <f ca="1"/>
        <v/>
      </c>
      <c r="BC461" s="35" t="str">
        <f ca="1"/>
        <v/>
      </c>
      <c r="BD461" s="35" t="str">
        <f ca="1"/>
        <v/>
      </c>
      <c r="BE461" s="35">
        <f t="shared" si="152"/>
        <v>0</v>
      </c>
      <c r="BF461" s="35" t="e" cm="1">
        <f t="array" ref="BF461">IF(AND(BE461=1,AX461&lt;&gt;1),VLOOKUP(E461,변환표준점수!$H$8:$O$60,_xlfn.XMATCH('표점 계산기'!$AU461,변환표준점수!$I$6:$O$6)+1,FALSE),IF(AND($E461=0,$DW$4=1),INDEX($CQ$7:$CQ$73,SUM(IF(AO461=$CY$7:$CY$59,ROW($A$1:$A$50),0))),IF(AND($E461&lt;&gt;0,$DW$4&lt;&gt;1),INDEX($CM$7:$CM$73,SUM(IF(AO461=$CU$7:$CU$59,ROW($A$1:$A$50),0))),AO461:AS461)))</f>
        <v>#N/A</v>
      </c>
      <c r="BG461" s="35"/>
      <c r="BH461" s="35"/>
      <c r="BI461" s="35"/>
      <c r="BJ461" s="35"/>
      <c r="BK461" s="35" t="e">
        <f>VLOOKUP(G461,변환표준점수!$X$8:$AM$16,_xlfn.XMATCH(AU461,변환표준점수!$Y$5:$AM$5)+IF(OR(AW461=6,AW461=7,AW461=10,AW461=11),IF(AX461=1,0,1),0)+1,FALSE)</f>
        <v>#N/A</v>
      </c>
      <c r="BL461" s="35" t="e">
        <f>VLOOKUP(H461,변환표준점수!$AO$8:$BE$16,_xlfn.XMATCH(AU461,변환표준점수!$AP$5:$BE$5)+IF(OR(AW461=3,AW461=6,AW461=8,AW461=9,AW461=10),IF(AX461=1,0,1),0)+1,FALSE)</f>
        <v>#N/A</v>
      </c>
      <c r="BM461" s="35" t="e">
        <f>IF(I461=0,VLOOKUP(K461,변환표준점수!$BU$8:$CF$62,'표점 계산기'!$AW461+1,FALSE),VLOOKUP(I461,변환표준점수!$BH$8:$BS$62,'표점 계산기'!$AW461+1,FALSE))</f>
        <v>#N/A</v>
      </c>
      <c r="BN461" s="35" t="e">
        <f>IF(J461=0,VLOOKUP(L461,변환표준점수!$BU$8:$CF$62,'표점 계산기'!$AW461+1,FALSE),VLOOKUP(J461,변환표준점수!$BH$8:$BS$62,'표점 계산기'!$AW461+1,FALSE))</f>
        <v>#N/A</v>
      </c>
      <c r="BO461" s="35" cm="1">
        <f t="array" ref="BO461">IF(M461=0,0,IF(OR(AW461=3,AW461=4),0,IF(AW461=1,INDEX($DI$7:$DI$15,SUM(IF(M461&lt;$DH$7:$DH$15=TRUE,1,0))+1),VLOOKUP(M461,변환표준점수!$BH$8:$BS$62,'표점 계산기'!AW461+1,FALSE))))</f>
        <v>0</v>
      </c>
      <c r="BP461" s="35" t="e" cm="1">
        <f t="array" ref="BP461">INDEX($DP$24:$EO$31,COLUMN(C456),$AY461)</f>
        <v>#N/A</v>
      </c>
      <c r="BQ461" s="35" t="e" cm="1">
        <f t="array" ref="BQ461">INDEX($DP$24:$EO$31,COLUMN(D456),$AY461)</f>
        <v>#N/A</v>
      </c>
      <c r="BR461" s="35" t="e" cm="1">
        <f t="array" ref="BR461">INDEX($DP$24:$EO$31,COLUMN(E456),$AY461)</f>
        <v>#N/A</v>
      </c>
      <c r="BS461" s="35" t="e" cm="1">
        <f t="array" ref="BS461">INDEX($DP$24:$EO$31,COLUMN(F456),$AY461)</f>
        <v>#N/A</v>
      </c>
      <c r="BT461" s="35" t="e" cm="1">
        <f t="array" ref="BT461">INDEX($DP$24:$EO$31,COLUMN(G456),$AY461)</f>
        <v>#N/A</v>
      </c>
      <c r="BU461" s="35" t="e" cm="1">
        <f t="array" ref="BU461">INDEX($DP$24:$EO$31,COLUMN(H456),$AY461)</f>
        <v>#N/A</v>
      </c>
      <c r="BV461" s="59" t="str" cm="1">
        <f t="array" aca="1" ref="BV461:BZ461" ca="1">IFERROR(ROUND(IF(IFERROR(BF461:BJ461/BF461:BJ461,0)=1,(IFERROR(AZ461:BD461*BP461,0)+IFERROR(BF461:BJ461*BQ461,0)+(SUM(BM461:BO461)-MIN(BM461:BO461))*BR461+BK461*BS461+BL461*BT461)*BU461+BK461*(1-BS461)+BL461*(1-BT461)+IF(AW461=1,BO461,0),""),2),"")</f>
        <v/>
      </c>
      <c r="BW461" s="48" t="str">
        <f ca="1"/>
        <v/>
      </c>
      <c r="BX461" s="48" t="str">
        <f ca="1"/>
        <v/>
      </c>
      <c r="BY461" s="48" t="str">
        <f ca="1"/>
        <v/>
      </c>
      <c r="BZ461" s="60" t="str">
        <f ca="1"/>
        <v/>
      </c>
      <c r="CA461" s="6"/>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6"/>
      <c r="DV461" s="6"/>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row>
    <row r="462" spans="1:162" x14ac:dyDescent="0.3">
      <c r="A462" s="5"/>
      <c r="B462" s="17" t="str">
        <f t="shared" si="154"/>
        <v/>
      </c>
      <c r="C462" s="23"/>
      <c r="D462" s="23"/>
      <c r="E462" s="23"/>
      <c r="F462" s="23"/>
      <c r="G462" s="23"/>
      <c r="H462" s="24"/>
      <c r="I462" s="24"/>
      <c r="J462" s="24"/>
      <c r="K462" s="24"/>
      <c r="L462" s="24"/>
      <c r="M462" s="24"/>
      <c r="N462" s="23"/>
      <c r="O462" s="24"/>
      <c r="P462" s="6"/>
      <c r="Q462" s="65">
        <f t="shared" si="155"/>
        <v>1</v>
      </c>
      <c r="R462" s="6" t="e">
        <f t="shared" si="161"/>
        <v>#N/A</v>
      </c>
      <c r="S462" s="6" t="e">
        <f t="shared" si="162"/>
        <v>#N/A</v>
      </c>
      <c r="T462" s="6" t="e">
        <f t="shared" si="163"/>
        <v>#N/A</v>
      </c>
      <c r="U462" s="6" t="e">
        <f t="shared" si="164"/>
        <v>#N/A</v>
      </c>
      <c r="V462" s="8" cm="1">
        <f t="array" ref="V462">IF(M462=0,0,IF(OR($DV$4=3,$DV$4=4),0,IF($DV$4=1,INDEX($DI$7:$DI$15,SUM(IF(M462&lt;$DH$7:$DH$15=TRUE,1,0))+1),VLOOKUP(M462,$DK$7:$DL$107,2,FALSE))))</f>
        <v>0</v>
      </c>
      <c r="W462" s="6" t="e">
        <f t="shared" si="153"/>
        <v>#N/A</v>
      </c>
      <c r="X462" s="65" cm="1">
        <f t="array" aca="1" ref="X462" ca="1">SUM(IF((IF(E462=0,INDIRECT(_xlfn.CONCAT($CQ$1,MATCH(F462,$CP$7:$CP$100,0)+6)):INDIRECT(_xlfn.CONCAT($CQ$1,MATCH(F462,$CP$7:$CP$100,0)+6+SUM(IF((F462=$CP$7:$CP$59)=TRUE,1,0))-1)),INDIRECT(_xlfn.CONCAT($CM$1,MATCH(E462,$CL$7:$CL$100,0)+6)):INDIRECT(_xlfn.CONCAT($CM$1,MATCH(E462,$CL$7:$CL$100,0)+6+SUM(IF((E462=$CL$7:$CL$59)=TRUE,1,0))-1)))*$S$3*$Q462)=0,0,1))</f>
        <v>2</v>
      </c>
      <c r="Y462" s="65" t="e" cm="1">
        <f t="array" aca="1" ref="Y462" ca="1">SUM(IF((TRANSPOSE(MMULT(MMULT(_xlfn.MUNIT(X462),IF(ROUND(MMULT(IF(E462=0,INDIRECT(_xlfn.CONCAT($CQ$1,MATCH(F462,$CP$7:$CP$100,0)+6)):INDIRECT(_xlfn.CONCAT($CQ$1,MATCH(F462,$CP$7:$CP$100,0)+6+SUM(IF((F462=$CP$7:$CP$59)=TRUE,1,0))-1)),INDIRECT(_xlfn.CONCAT($CM$1,MATCH(E462,$CL$7:$CL$100,0)+6)):INDIRECT(_xlfn.CONCAT($CM$1,MATCH(E462,$CL$7:$CL$100,0)+6+SUM(IF((E462=$CL$7:$CL$59)=TRUE,1,0))-1)))*$S$3*$Q462,1/TRANSPOSE(W462-INDIRECT(_xlfn.CONCAT($CI$1,MATCH(D462,$CH$7:$CH$100,0)+6)):INDIRECT(_xlfn.CONCAT($CI$1,MATCH(D462,$CH$7:$CH$100,0)+6+SUM(IF((D462=$CH$7:$CH$59)=TRUE,1,0))-1))*$R$3)),1)=1,1,0)),W462-INDIRECT(_xlfn.CONCAT($CI$1,MATCH(D462,$CH$7:$CH$100,0)+6)):INDIRECT(_xlfn.CONCAT($CI$1,MATCH(D462,$CH$7:$CH$100,0)+6+SUM(IF((D462=$CH$7:$CH$59)=TRUE,1,0))-1))*$R$3)))=0,0,1))</f>
        <v>#N/A</v>
      </c>
      <c r="Z462" s="65"/>
      <c r="AA462" s="65" t="str" cm="1">
        <f t="array" aca="1" ref="AA462" ca="1">IFERROR(ROUND(IF(_xlfn._xlws.SORT(TRANSPOSE(MMULT(MMULT(_xlfn.MUNIT(X462),IF(ROUND(MMULT(IF(E462=0,IF($DW$4=1,INDIRECT(_xlfn.CONCAT($CY$1,MATCH(F462,$CX$7:$CX$100,0)+6)):INDIRECT(_xlfn.CONCAT($CY$1,MATCH(F462,$CX$7:$CX$100,0)+6+SUM(IF((F462=$CX$7:$CX$59)=TRUE,1,0))-1)),INDIRECT(_xlfn.CONCAT($CQ$1,MATCH(F462,$CP$7:$CP$100,0)+6)):INDIRECT(_xlfn.CONCAT($CQ$1,MATCH(F462,$CP$7:$CP$100,0)+6+SUM(IF((F462=$CP$7:$CP$59)=TRUE,1,0))-1))),IF(OR($DW$4=2,$DW$4=3),INDIRECT(_xlfn.CONCAT($CU$1,MATCH(E462,$CT$7:$CT$100,0)+6)):INDIRECT(_xlfn.CONCAT($CU$1,MATCH(E462,$CT$7:$CT$100,0)+6+SUM(IF((E462=$CT$7:$CT$59)=TRUE,1,0))-1)),INDIRECT(_xlfn.CONCAT($CM$1,MATCH(E462,$CL$7:$CL$100,0)+6)):INDIRECT(_xlfn.CONCAT($CM$1,MATCH(E462,$CL$7:$CL$100,0)+6+SUM(IF((E462=$CL$7:$CL$59)=TRUE,1,0))-1))))*$S$3*IF(AND($DV$4=4,F462=0),1.1,1),1/TRANSPOSE(W462-INDIRECT(_xlfn.CONCAT($CI$1,MATCH(D462,$CH$7:$CH$100,0)+6)):INDIRECT(_xlfn.CONCAT($CI$1,MATCH(D462,$CH$7:$CH$100,0)+6+SUM(IF((D462=$CH$7:$CH$59)=TRUE,1,0))-1))*$R$3)),3)=1,1,0)),W462-INDIRECT(_xlfn.CONCAT($CI$1,MATCH(D462,$CH$7:$CH$100,0)+6)):INDIRECT(_xlfn.CONCAT($CI$1,MATCH(D462,$CH$7:$CH$100,0)+6+SUM(IF((D462=$CH$7:$CH$59)=TRUE,1,0))-1))*$R$3))/($S$3*$Q462),1,-1,TRUE)=0,"",_xlfn._xlws.SORT(TRANSPOSE(MMULT(MMULT(_xlfn.MUNIT(X462),IF(ROUND(MMULT(IF(E462=0,IF($DW$4=1,INDIRECT(_xlfn.CONCAT($CY$1,MATCH(F462,$CX$7:$CX$100,0)+6)):INDIRECT(_xlfn.CONCAT($CY$1,MATCH(F462,$CX$7:$CX$100,0)+6+SUM(IF((F462=$CX$7:$CX$59)=TRUE,1,0))-1)),INDIRECT(_xlfn.CONCAT($CQ$1,MATCH(F462,$CP$7:$CP$100,0)+6)):INDIRECT(_xlfn.CONCAT($CQ$1,MATCH(F462,$CP$7:$CP$100,0)+6+SUM(IF((F462=$CP$7:$CP$59)=TRUE,1,0))-1))),IF(OR($DW$4=2,$DW$4=3),INDIRECT(_xlfn.CONCAT($CU$1,MATCH(E462,$CT$7:$CT$100,0)+6)):INDIRECT(_xlfn.CONCAT($CU$1,MATCH(E462,$CT$7:$CT$100,0)+6+SUM(IF((E462=$CT$7:$CT$59)=TRUE,1,0))-1)),INDIRECT(_xlfn.CONCAT($CM$1,MATCH(E462,$CL$7:$CL$100,0)+6)):INDIRECT(_xlfn.CONCAT($CM$1,MATCH(E462,$CL$7:$CL$100,0)+6+SUM(IF((E462=$CL$7:$CL$59)=TRUE,1,0))-1))))*$S$3*IF(AND($DV$4=4,F462=0),1.1,1),1/TRANSPOSE(W462-INDIRECT(_xlfn.CONCAT($CI$1,MATCH(D462,$CH$7:$CH$100,0)+6)):INDIRECT(_xlfn.CONCAT($CI$1,MATCH(D462,$CH$7:$CH$100,0)+6+SUM(IF((D462=$CH$7:$CH$59)=TRUE,1,0))-1))*$R$3)),3)=1,1,0)),W462-INDIRECT(_xlfn.CONCAT($CI$1,MATCH(D462,$CH$7:$CH$100,0)+6)):INDIRECT(_xlfn.CONCAT($CI$1,MATCH(D462,$CH$7:$CH$100,0)+6+SUM(IF((D462=$CH$7:$CH$59)=TRUE,1,0))-1))*$R$3))/($S$3*$Q462),1,-1,TRUE)),1),"")</f>
        <v/>
      </c>
      <c r="AB462" s="65"/>
      <c r="AC462" s="65"/>
      <c r="AD462" s="65"/>
      <c r="AE462" s="65"/>
      <c r="AF462" s="65"/>
      <c r="AG462" s="65"/>
      <c r="AH462" s="65"/>
      <c r="AI462" s="6"/>
      <c r="AJ462" s="28" t="str">
        <f t="shared" ca="1" si="165"/>
        <v/>
      </c>
      <c r="AK462" s="29" t="str">
        <f t="shared" si="166"/>
        <v/>
      </c>
      <c r="AL462" s="29" t="str">
        <f t="shared" si="167"/>
        <v/>
      </c>
      <c r="AM462" s="29" t="str">
        <f t="shared" si="168"/>
        <v/>
      </c>
      <c r="AN462" s="112" t="str">
        <f t="shared" si="169"/>
        <v/>
      </c>
      <c r="AO462" s="28" t="str">
        <f t="shared" ca="1" si="156"/>
        <v/>
      </c>
      <c r="AP462" s="29" t="str">
        <f t="shared" si="157"/>
        <v/>
      </c>
      <c r="AQ462" s="29" t="str">
        <f t="shared" si="158"/>
        <v/>
      </c>
      <c r="AR462" s="29" t="str">
        <f t="shared" si="159"/>
        <v/>
      </c>
      <c r="AS462" s="30" t="str">
        <f t="shared" si="160"/>
        <v/>
      </c>
      <c r="AT462" s="6"/>
      <c r="AU462" s="20"/>
      <c r="AV462" s="20"/>
      <c r="AW462" s="44">
        <f t="shared" si="150"/>
        <v>12</v>
      </c>
      <c r="AX462" s="35" t="e">
        <f t="shared" si="151"/>
        <v>#N/A</v>
      </c>
      <c r="AY462" s="35" t="e" cm="1">
        <f t="array" ref="AY462">_xlfn.XMATCH(1,IF(IF((AU462=$DP$24:$EO$24)=TRUE,1,0)+IF((AV462=$DP$25:$EO$25)=TRUE,1,0)=2,1,0))</f>
        <v>#N/A</v>
      </c>
      <c r="AZ462" s="35" t="str" cm="1">
        <f t="array" aca="1" ref="AZ462:BD462" ca="1">AJ462:AN462</f>
        <v/>
      </c>
      <c r="BA462" s="35" t="str">
        <f ca="1"/>
        <v/>
      </c>
      <c r="BB462" s="35" t="str">
        <f ca="1"/>
        <v/>
      </c>
      <c r="BC462" s="35" t="str">
        <f ca="1"/>
        <v/>
      </c>
      <c r="BD462" s="35" t="str">
        <f ca="1"/>
        <v/>
      </c>
      <c r="BE462" s="35">
        <f t="shared" si="152"/>
        <v>0</v>
      </c>
      <c r="BF462" s="35" t="e" cm="1">
        <f t="array" ref="BF462">IF(AND(BE462=1,AX462&lt;&gt;1),VLOOKUP(E462,변환표준점수!$H$8:$O$60,_xlfn.XMATCH('표점 계산기'!$AU462,변환표준점수!$I$6:$O$6)+1,FALSE),IF(AND($E462=0,$DW$4=1),INDEX($CQ$7:$CQ$73,SUM(IF(AO462=$CY$7:$CY$59,ROW($A$1:$A$50),0))),IF(AND($E462&lt;&gt;0,$DW$4&lt;&gt;1),INDEX($CM$7:$CM$73,SUM(IF(AO462=$CU$7:$CU$59,ROW($A$1:$A$50),0))),AO462:AS462)))</f>
        <v>#N/A</v>
      </c>
      <c r="BG462" s="35"/>
      <c r="BH462" s="35"/>
      <c r="BI462" s="35"/>
      <c r="BJ462" s="35"/>
      <c r="BK462" s="35" t="e">
        <f>VLOOKUP(G462,변환표준점수!$X$8:$AM$16,_xlfn.XMATCH(AU462,변환표준점수!$Y$5:$AM$5)+IF(OR(AW462=6,AW462=7,AW462=10,AW462=11),IF(AX462=1,0,1),0)+1,FALSE)</f>
        <v>#N/A</v>
      </c>
      <c r="BL462" s="35" t="e">
        <f>VLOOKUP(H462,변환표준점수!$AO$8:$BE$16,_xlfn.XMATCH(AU462,변환표준점수!$AP$5:$BE$5)+IF(OR(AW462=3,AW462=6,AW462=8,AW462=9,AW462=10),IF(AX462=1,0,1),0)+1,FALSE)</f>
        <v>#N/A</v>
      </c>
      <c r="BM462" s="35" t="e">
        <f>IF(I462=0,VLOOKUP(K462,변환표준점수!$BU$8:$CF$62,'표점 계산기'!$AW462+1,FALSE),VLOOKUP(I462,변환표준점수!$BH$8:$BS$62,'표점 계산기'!$AW462+1,FALSE))</f>
        <v>#N/A</v>
      </c>
      <c r="BN462" s="35" t="e">
        <f>IF(J462=0,VLOOKUP(L462,변환표준점수!$BU$8:$CF$62,'표점 계산기'!$AW462+1,FALSE),VLOOKUP(J462,변환표준점수!$BH$8:$BS$62,'표점 계산기'!$AW462+1,FALSE))</f>
        <v>#N/A</v>
      </c>
      <c r="BO462" s="35" cm="1">
        <f t="array" ref="BO462">IF(M462=0,0,IF(OR(AW462=3,AW462=4),0,IF(AW462=1,INDEX($DI$7:$DI$15,SUM(IF(M462&lt;$DH$7:$DH$15=TRUE,1,0))+1),VLOOKUP(M462,변환표준점수!$BH$8:$BS$62,'표점 계산기'!AW462+1,FALSE))))</f>
        <v>0</v>
      </c>
      <c r="BP462" s="35" t="e" cm="1">
        <f t="array" ref="BP462">INDEX($DP$24:$EO$31,COLUMN(C457),$AY462)</f>
        <v>#N/A</v>
      </c>
      <c r="BQ462" s="35" t="e" cm="1">
        <f t="array" ref="BQ462">INDEX($DP$24:$EO$31,COLUMN(D457),$AY462)</f>
        <v>#N/A</v>
      </c>
      <c r="BR462" s="35" t="e" cm="1">
        <f t="array" ref="BR462">INDEX($DP$24:$EO$31,COLUMN(E457),$AY462)</f>
        <v>#N/A</v>
      </c>
      <c r="BS462" s="35" t="e" cm="1">
        <f t="array" ref="BS462">INDEX($DP$24:$EO$31,COLUMN(F457),$AY462)</f>
        <v>#N/A</v>
      </c>
      <c r="BT462" s="35" t="e" cm="1">
        <f t="array" ref="BT462">INDEX($DP$24:$EO$31,COLUMN(G457),$AY462)</f>
        <v>#N/A</v>
      </c>
      <c r="BU462" s="35" t="e" cm="1">
        <f t="array" ref="BU462">INDEX($DP$24:$EO$31,COLUMN(H457),$AY462)</f>
        <v>#N/A</v>
      </c>
      <c r="BV462" s="59" t="str" cm="1">
        <f t="array" aca="1" ref="BV462:BZ462" ca="1">IFERROR(ROUND(IF(IFERROR(BF462:BJ462/BF462:BJ462,0)=1,(IFERROR(AZ462:BD462*BP462,0)+IFERROR(BF462:BJ462*BQ462,0)+(SUM(BM462:BO462)-MIN(BM462:BO462))*BR462+BK462*BS462+BL462*BT462)*BU462+BK462*(1-BS462)+BL462*(1-BT462)+IF(AW462=1,BO462,0),""),2),"")</f>
        <v/>
      </c>
      <c r="BW462" s="48" t="str">
        <f ca="1"/>
        <v/>
      </c>
      <c r="BX462" s="48" t="str">
        <f ca="1"/>
        <v/>
      </c>
      <c r="BY462" s="48" t="str">
        <f ca="1"/>
        <v/>
      </c>
      <c r="BZ462" s="60" t="str">
        <f ca="1"/>
        <v/>
      </c>
      <c r="CA462" s="6"/>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6"/>
      <c r="DV462" s="6"/>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row>
    <row r="463" spans="1:162" x14ac:dyDescent="0.3">
      <c r="A463" s="5"/>
      <c r="B463" s="17" t="str">
        <f t="shared" si="154"/>
        <v/>
      </c>
      <c r="C463" s="23"/>
      <c r="D463" s="23"/>
      <c r="E463" s="23"/>
      <c r="F463" s="23"/>
      <c r="G463" s="23"/>
      <c r="H463" s="24"/>
      <c r="I463" s="24"/>
      <c r="J463" s="24"/>
      <c r="K463" s="24"/>
      <c r="L463" s="24"/>
      <c r="M463" s="24"/>
      <c r="N463" s="23"/>
      <c r="O463" s="24"/>
      <c r="P463" s="6"/>
      <c r="Q463" s="65">
        <f t="shared" si="155"/>
        <v>1</v>
      </c>
      <c r="R463" s="6" t="e">
        <f t="shared" si="161"/>
        <v>#N/A</v>
      </c>
      <c r="S463" s="6" t="e">
        <f t="shared" si="162"/>
        <v>#N/A</v>
      </c>
      <c r="T463" s="6" t="e">
        <f t="shared" si="163"/>
        <v>#N/A</v>
      </c>
      <c r="U463" s="6" t="e">
        <f t="shared" si="164"/>
        <v>#N/A</v>
      </c>
      <c r="V463" s="8" cm="1">
        <f t="array" ref="V463">IF(M463=0,0,IF(OR($DV$4=3,$DV$4=4),0,IF($DV$4=1,INDEX($DI$7:$DI$15,SUM(IF(M463&lt;$DH$7:$DH$15=TRUE,1,0))+1),VLOOKUP(M463,$DK$7:$DL$107,2,FALSE))))</f>
        <v>0</v>
      </c>
      <c r="W463" s="6" t="e">
        <f t="shared" si="153"/>
        <v>#N/A</v>
      </c>
      <c r="X463" s="65" cm="1">
        <f t="array" aca="1" ref="X463" ca="1">SUM(IF((IF(E463=0,INDIRECT(_xlfn.CONCAT($CQ$1,MATCH(F463,$CP$7:$CP$100,0)+6)):INDIRECT(_xlfn.CONCAT($CQ$1,MATCH(F463,$CP$7:$CP$100,0)+6+SUM(IF((F463=$CP$7:$CP$59)=TRUE,1,0))-1)),INDIRECT(_xlfn.CONCAT($CM$1,MATCH(E463,$CL$7:$CL$100,0)+6)):INDIRECT(_xlfn.CONCAT($CM$1,MATCH(E463,$CL$7:$CL$100,0)+6+SUM(IF((E463=$CL$7:$CL$59)=TRUE,1,0))-1)))*$S$3*$Q463)=0,0,1))</f>
        <v>2</v>
      </c>
      <c r="Y463" s="65" t="e" cm="1">
        <f t="array" aca="1" ref="Y463" ca="1">SUM(IF((TRANSPOSE(MMULT(MMULT(_xlfn.MUNIT(X463),IF(ROUND(MMULT(IF(E463=0,INDIRECT(_xlfn.CONCAT($CQ$1,MATCH(F463,$CP$7:$CP$100,0)+6)):INDIRECT(_xlfn.CONCAT($CQ$1,MATCH(F463,$CP$7:$CP$100,0)+6+SUM(IF((F463=$CP$7:$CP$59)=TRUE,1,0))-1)),INDIRECT(_xlfn.CONCAT($CM$1,MATCH(E463,$CL$7:$CL$100,0)+6)):INDIRECT(_xlfn.CONCAT($CM$1,MATCH(E463,$CL$7:$CL$100,0)+6+SUM(IF((E463=$CL$7:$CL$59)=TRUE,1,0))-1)))*$S$3*$Q463,1/TRANSPOSE(W463-INDIRECT(_xlfn.CONCAT($CI$1,MATCH(D463,$CH$7:$CH$100,0)+6)):INDIRECT(_xlfn.CONCAT($CI$1,MATCH(D463,$CH$7:$CH$100,0)+6+SUM(IF((D463=$CH$7:$CH$59)=TRUE,1,0))-1))*$R$3)),1)=1,1,0)),W463-INDIRECT(_xlfn.CONCAT($CI$1,MATCH(D463,$CH$7:$CH$100,0)+6)):INDIRECT(_xlfn.CONCAT($CI$1,MATCH(D463,$CH$7:$CH$100,0)+6+SUM(IF((D463=$CH$7:$CH$59)=TRUE,1,0))-1))*$R$3)))=0,0,1))</f>
        <v>#N/A</v>
      </c>
      <c r="Z463" s="65"/>
      <c r="AA463" s="65" t="str" cm="1">
        <f t="array" aca="1" ref="AA463" ca="1">IFERROR(ROUND(IF(_xlfn._xlws.SORT(TRANSPOSE(MMULT(MMULT(_xlfn.MUNIT(X463),IF(ROUND(MMULT(IF(E463=0,IF($DW$4=1,INDIRECT(_xlfn.CONCAT($CY$1,MATCH(F463,$CX$7:$CX$100,0)+6)):INDIRECT(_xlfn.CONCAT($CY$1,MATCH(F463,$CX$7:$CX$100,0)+6+SUM(IF((F463=$CX$7:$CX$59)=TRUE,1,0))-1)),INDIRECT(_xlfn.CONCAT($CQ$1,MATCH(F463,$CP$7:$CP$100,0)+6)):INDIRECT(_xlfn.CONCAT($CQ$1,MATCH(F463,$CP$7:$CP$100,0)+6+SUM(IF((F463=$CP$7:$CP$59)=TRUE,1,0))-1))),IF(OR($DW$4=2,$DW$4=3),INDIRECT(_xlfn.CONCAT($CU$1,MATCH(E463,$CT$7:$CT$100,0)+6)):INDIRECT(_xlfn.CONCAT($CU$1,MATCH(E463,$CT$7:$CT$100,0)+6+SUM(IF((E463=$CT$7:$CT$59)=TRUE,1,0))-1)),INDIRECT(_xlfn.CONCAT($CM$1,MATCH(E463,$CL$7:$CL$100,0)+6)):INDIRECT(_xlfn.CONCAT($CM$1,MATCH(E463,$CL$7:$CL$100,0)+6+SUM(IF((E463=$CL$7:$CL$59)=TRUE,1,0))-1))))*$S$3*IF(AND($DV$4=4,F463=0),1.1,1),1/TRANSPOSE(W463-INDIRECT(_xlfn.CONCAT($CI$1,MATCH(D463,$CH$7:$CH$100,0)+6)):INDIRECT(_xlfn.CONCAT($CI$1,MATCH(D463,$CH$7:$CH$100,0)+6+SUM(IF((D463=$CH$7:$CH$59)=TRUE,1,0))-1))*$R$3)),3)=1,1,0)),W463-INDIRECT(_xlfn.CONCAT($CI$1,MATCH(D463,$CH$7:$CH$100,0)+6)):INDIRECT(_xlfn.CONCAT($CI$1,MATCH(D463,$CH$7:$CH$100,0)+6+SUM(IF((D463=$CH$7:$CH$59)=TRUE,1,0))-1))*$R$3))/($S$3*$Q463),1,-1,TRUE)=0,"",_xlfn._xlws.SORT(TRANSPOSE(MMULT(MMULT(_xlfn.MUNIT(X463),IF(ROUND(MMULT(IF(E463=0,IF($DW$4=1,INDIRECT(_xlfn.CONCAT($CY$1,MATCH(F463,$CX$7:$CX$100,0)+6)):INDIRECT(_xlfn.CONCAT($CY$1,MATCH(F463,$CX$7:$CX$100,0)+6+SUM(IF((F463=$CX$7:$CX$59)=TRUE,1,0))-1)),INDIRECT(_xlfn.CONCAT($CQ$1,MATCH(F463,$CP$7:$CP$100,0)+6)):INDIRECT(_xlfn.CONCAT($CQ$1,MATCH(F463,$CP$7:$CP$100,0)+6+SUM(IF((F463=$CP$7:$CP$59)=TRUE,1,0))-1))),IF(OR($DW$4=2,$DW$4=3),INDIRECT(_xlfn.CONCAT($CU$1,MATCH(E463,$CT$7:$CT$100,0)+6)):INDIRECT(_xlfn.CONCAT($CU$1,MATCH(E463,$CT$7:$CT$100,0)+6+SUM(IF((E463=$CT$7:$CT$59)=TRUE,1,0))-1)),INDIRECT(_xlfn.CONCAT($CM$1,MATCH(E463,$CL$7:$CL$100,0)+6)):INDIRECT(_xlfn.CONCAT($CM$1,MATCH(E463,$CL$7:$CL$100,0)+6+SUM(IF((E463=$CL$7:$CL$59)=TRUE,1,0))-1))))*$S$3*IF(AND($DV$4=4,F463=0),1.1,1),1/TRANSPOSE(W463-INDIRECT(_xlfn.CONCAT($CI$1,MATCH(D463,$CH$7:$CH$100,0)+6)):INDIRECT(_xlfn.CONCAT($CI$1,MATCH(D463,$CH$7:$CH$100,0)+6+SUM(IF((D463=$CH$7:$CH$59)=TRUE,1,0))-1))*$R$3)),3)=1,1,0)),W463-INDIRECT(_xlfn.CONCAT($CI$1,MATCH(D463,$CH$7:$CH$100,0)+6)):INDIRECT(_xlfn.CONCAT($CI$1,MATCH(D463,$CH$7:$CH$100,0)+6+SUM(IF((D463=$CH$7:$CH$59)=TRUE,1,0))-1))*$R$3))/($S$3*$Q463),1,-1,TRUE)),1),"")</f>
        <v/>
      </c>
      <c r="AB463" s="65"/>
      <c r="AC463" s="65"/>
      <c r="AD463" s="65"/>
      <c r="AE463" s="65"/>
      <c r="AF463" s="65"/>
      <c r="AG463" s="65"/>
      <c r="AH463" s="65"/>
      <c r="AI463" s="6"/>
      <c r="AJ463" s="28" t="str">
        <f t="shared" ca="1" si="165"/>
        <v/>
      </c>
      <c r="AK463" s="29" t="str">
        <f t="shared" si="166"/>
        <v/>
      </c>
      <c r="AL463" s="29" t="str">
        <f t="shared" si="167"/>
        <v/>
      </c>
      <c r="AM463" s="29" t="str">
        <f t="shared" si="168"/>
        <v/>
      </c>
      <c r="AN463" s="112" t="str">
        <f t="shared" si="169"/>
        <v/>
      </c>
      <c r="AO463" s="28" t="str">
        <f t="shared" ca="1" si="156"/>
        <v/>
      </c>
      <c r="AP463" s="29" t="str">
        <f t="shared" si="157"/>
        <v/>
      </c>
      <c r="AQ463" s="29" t="str">
        <f t="shared" si="158"/>
        <v/>
      </c>
      <c r="AR463" s="29" t="str">
        <f t="shared" si="159"/>
        <v/>
      </c>
      <c r="AS463" s="30" t="str">
        <f t="shared" si="160"/>
        <v/>
      </c>
      <c r="AT463" s="6"/>
      <c r="AU463" s="20"/>
      <c r="AV463" s="20"/>
      <c r="AW463" s="44">
        <f t="shared" si="150"/>
        <v>12</v>
      </c>
      <c r="AX463" s="35" t="e">
        <f t="shared" si="151"/>
        <v>#N/A</v>
      </c>
      <c r="AY463" s="35" t="e" cm="1">
        <f t="array" ref="AY463">_xlfn.XMATCH(1,IF(IF((AU463=$DP$24:$EO$24)=TRUE,1,0)+IF((AV463=$DP$25:$EO$25)=TRUE,1,0)=2,1,0))</f>
        <v>#N/A</v>
      </c>
      <c r="AZ463" s="35" t="str" cm="1">
        <f t="array" aca="1" ref="AZ463:BD463" ca="1">AJ463:AN463</f>
        <v/>
      </c>
      <c r="BA463" s="35" t="str">
        <f ca="1"/>
        <v/>
      </c>
      <c r="BB463" s="35" t="str">
        <f ca="1"/>
        <v/>
      </c>
      <c r="BC463" s="35" t="str">
        <f ca="1"/>
        <v/>
      </c>
      <c r="BD463" s="35" t="str">
        <f ca="1"/>
        <v/>
      </c>
      <c r="BE463" s="35">
        <f t="shared" si="152"/>
        <v>0</v>
      </c>
      <c r="BF463" s="35" t="e" cm="1">
        <f t="array" ref="BF463">IF(AND(BE463=1,AX463&lt;&gt;1),VLOOKUP(E463,변환표준점수!$H$8:$O$60,_xlfn.XMATCH('표점 계산기'!$AU463,변환표준점수!$I$6:$O$6)+1,FALSE),IF(AND($E463=0,$DW$4=1),INDEX($CQ$7:$CQ$73,SUM(IF(AO463=$CY$7:$CY$59,ROW($A$1:$A$50),0))),IF(AND($E463&lt;&gt;0,$DW$4&lt;&gt;1),INDEX($CM$7:$CM$73,SUM(IF(AO463=$CU$7:$CU$59,ROW($A$1:$A$50),0))),AO463:AS463)))</f>
        <v>#N/A</v>
      </c>
      <c r="BG463" s="35"/>
      <c r="BH463" s="35"/>
      <c r="BI463" s="35"/>
      <c r="BJ463" s="35"/>
      <c r="BK463" s="35" t="e">
        <f>VLOOKUP(G463,변환표준점수!$X$8:$AM$16,_xlfn.XMATCH(AU463,변환표준점수!$Y$5:$AM$5)+IF(OR(AW463=6,AW463=7,AW463=10,AW463=11),IF(AX463=1,0,1),0)+1,FALSE)</f>
        <v>#N/A</v>
      </c>
      <c r="BL463" s="35" t="e">
        <f>VLOOKUP(H463,변환표준점수!$AO$8:$BE$16,_xlfn.XMATCH(AU463,변환표준점수!$AP$5:$BE$5)+IF(OR(AW463=3,AW463=6,AW463=8,AW463=9,AW463=10),IF(AX463=1,0,1),0)+1,FALSE)</f>
        <v>#N/A</v>
      </c>
      <c r="BM463" s="35" t="e">
        <f>IF(I463=0,VLOOKUP(K463,변환표준점수!$BU$8:$CF$62,'표점 계산기'!$AW463+1,FALSE),VLOOKUP(I463,변환표준점수!$BH$8:$BS$62,'표점 계산기'!$AW463+1,FALSE))</f>
        <v>#N/A</v>
      </c>
      <c r="BN463" s="35" t="e">
        <f>IF(J463=0,VLOOKUP(L463,변환표준점수!$BU$8:$CF$62,'표점 계산기'!$AW463+1,FALSE),VLOOKUP(J463,변환표준점수!$BH$8:$BS$62,'표점 계산기'!$AW463+1,FALSE))</f>
        <v>#N/A</v>
      </c>
      <c r="BO463" s="35" cm="1">
        <f t="array" ref="BO463">IF(M463=0,0,IF(OR(AW463=3,AW463=4),0,IF(AW463=1,INDEX($DI$7:$DI$15,SUM(IF(M463&lt;$DH$7:$DH$15=TRUE,1,0))+1),VLOOKUP(M463,변환표준점수!$BH$8:$BS$62,'표점 계산기'!AW463+1,FALSE))))</f>
        <v>0</v>
      </c>
      <c r="BP463" s="35" t="e" cm="1">
        <f t="array" ref="BP463">INDEX($DP$24:$EO$31,COLUMN(C458),$AY463)</f>
        <v>#N/A</v>
      </c>
      <c r="BQ463" s="35" t="e" cm="1">
        <f t="array" ref="BQ463">INDEX($DP$24:$EO$31,COLUMN(D458),$AY463)</f>
        <v>#N/A</v>
      </c>
      <c r="BR463" s="35" t="e" cm="1">
        <f t="array" ref="BR463">INDEX($DP$24:$EO$31,COLUMN(E458),$AY463)</f>
        <v>#N/A</v>
      </c>
      <c r="BS463" s="35" t="e" cm="1">
        <f t="array" ref="BS463">INDEX($DP$24:$EO$31,COLUMN(F458),$AY463)</f>
        <v>#N/A</v>
      </c>
      <c r="BT463" s="35" t="e" cm="1">
        <f t="array" ref="BT463">INDEX($DP$24:$EO$31,COLUMN(G458),$AY463)</f>
        <v>#N/A</v>
      </c>
      <c r="BU463" s="35" t="e" cm="1">
        <f t="array" ref="BU463">INDEX($DP$24:$EO$31,COLUMN(H458),$AY463)</f>
        <v>#N/A</v>
      </c>
      <c r="BV463" s="59" t="str" cm="1">
        <f t="array" aca="1" ref="BV463:BZ463" ca="1">IFERROR(ROUND(IF(IFERROR(BF463:BJ463/BF463:BJ463,0)=1,(IFERROR(AZ463:BD463*BP463,0)+IFERROR(BF463:BJ463*BQ463,0)+(SUM(BM463:BO463)-MIN(BM463:BO463))*BR463+BK463*BS463+BL463*BT463)*BU463+BK463*(1-BS463)+BL463*(1-BT463)+IF(AW463=1,BO463,0),""),2),"")</f>
        <v/>
      </c>
      <c r="BW463" s="48" t="str">
        <f ca="1"/>
        <v/>
      </c>
      <c r="BX463" s="48" t="str">
        <f ca="1"/>
        <v/>
      </c>
      <c r="BY463" s="48" t="str">
        <f ca="1"/>
        <v/>
      </c>
      <c r="BZ463" s="60" t="str">
        <f ca="1"/>
        <v/>
      </c>
      <c r="CA463" s="6"/>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6"/>
      <c r="DV463" s="6"/>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row>
    <row r="464" spans="1:162" x14ac:dyDescent="0.3">
      <c r="A464" s="5"/>
      <c r="B464" s="17" t="str">
        <f t="shared" si="154"/>
        <v/>
      </c>
      <c r="C464" s="23"/>
      <c r="D464" s="23"/>
      <c r="E464" s="23"/>
      <c r="F464" s="23"/>
      <c r="G464" s="23"/>
      <c r="H464" s="24"/>
      <c r="I464" s="24"/>
      <c r="J464" s="24"/>
      <c r="K464" s="24"/>
      <c r="L464" s="24"/>
      <c r="M464" s="24"/>
      <c r="N464" s="23"/>
      <c r="O464" s="24"/>
      <c r="P464" s="6"/>
      <c r="Q464" s="65">
        <f t="shared" si="155"/>
        <v>1</v>
      </c>
      <c r="R464" s="6" t="e">
        <f t="shared" si="161"/>
        <v>#N/A</v>
      </c>
      <c r="S464" s="6" t="e">
        <f t="shared" si="162"/>
        <v>#N/A</v>
      </c>
      <c r="T464" s="6" t="e">
        <f t="shared" si="163"/>
        <v>#N/A</v>
      </c>
      <c r="U464" s="6" t="e">
        <f t="shared" si="164"/>
        <v>#N/A</v>
      </c>
      <c r="V464" s="8" cm="1">
        <f t="array" ref="V464">IF(M464=0,0,IF(OR($DV$4=3,$DV$4=4),0,IF($DV$4=1,INDEX($DI$7:$DI$15,SUM(IF(M464&lt;$DH$7:$DH$15=TRUE,1,0))+1),VLOOKUP(M464,$DK$7:$DL$107,2,FALSE))))</f>
        <v>0</v>
      </c>
      <c r="W464" s="6" t="e">
        <f t="shared" si="153"/>
        <v>#N/A</v>
      </c>
      <c r="X464" s="65" cm="1">
        <f t="array" aca="1" ref="X464" ca="1">SUM(IF((IF(E464=0,INDIRECT(_xlfn.CONCAT($CQ$1,MATCH(F464,$CP$7:$CP$100,0)+6)):INDIRECT(_xlfn.CONCAT($CQ$1,MATCH(F464,$CP$7:$CP$100,0)+6+SUM(IF((F464=$CP$7:$CP$59)=TRUE,1,0))-1)),INDIRECT(_xlfn.CONCAT($CM$1,MATCH(E464,$CL$7:$CL$100,0)+6)):INDIRECT(_xlfn.CONCAT($CM$1,MATCH(E464,$CL$7:$CL$100,0)+6+SUM(IF((E464=$CL$7:$CL$59)=TRUE,1,0))-1)))*$S$3*$Q464)=0,0,1))</f>
        <v>2</v>
      </c>
      <c r="Y464" s="65" t="e" cm="1">
        <f t="array" aca="1" ref="Y464" ca="1">SUM(IF((TRANSPOSE(MMULT(MMULT(_xlfn.MUNIT(X464),IF(ROUND(MMULT(IF(E464=0,INDIRECT(_xlfn.CONCAT($CQ$1,MATCH(F464,$CP$7:$CP$100,0)+6)):INDIRECT(_xlfn.CONCAT($CQ$1,MATCH(F464,$CP$7:$CP$100,0)+6+SUM(IF((F464=$CP$7:$CP$59)=TRUE,1,0))-1)),INDIRECT(_xlfn.CONCAT($CM$1,MATCH(E464,$CL$7:$CL$100,0)+6)):INDIRECT(_xlfn.CONCAT($CM$1,MATCH(E464,$CL$7:$CL$100,0)+6+SUM(IF((E464=$CL$7:$CL$59)=TRUE,1,0))-1)))*$S$3*$Q464,1/TRANSPOSE(W464-INDIRECT(_xlfn.CONCAT($CI$1,MATCH(D464,$CH$7:$CH$100,0)+6)):INDIRECT(_xlfn.CONCAT($CI$1,MATCH(D464,$CH$7:$CH$100,0)+6+SUM(IF((D464=$CH$7:$CH$59)=TRUE,1,0))-1))*$R$3)),1)=1,1,0)),W464-INDIRECT(_xlfn.CONCAT($CI$1,MATCH(D464,$CH$7:$CH$100,0)+6)):INDIRECT(_xlfn.CONCAT($CI$1,MATCH(D464,$CH$7:$CH$100,0)+6+SUM(IF((D464=$CH$7:$CH$59)=TRUE,1,0))-1))*$R$3)))=0,0,1))</f>
        <v>#N/A</v>
      </c>
      <c r="Z464" s="65"/>
      <c r="AA464" s="65" t="str" cm="1">
        <f t="array" aca="1" ref="AA464" ca="1">IFERROR(ROUND(IF(_xlfn._xlws.SORT(TRANSPOSE(MMULT(MMULT(_xlfn.MUNIT(X464),IF(ROUND(MMULT(IF(E464=0,IF($DW$4=1,INDIRECT(_xlfn.CONCAT($CY$1,MATCH(F464,$CX$7:$CX$100,0)+6)):INDIRECT(_xlfn.CONCAT($CY$1,MATCH(F464,$CX$7:$CX$100,0)+6+SUM(IF((F464=$CX$7:$CX$59)=TRUE,1,0))-1)),INDIRECT(_xlfn.CONCAT($CQ$1,MATCH(F464,$CP$7:$CP$100,0)+6)):INDIRECT(_xlfn.CONCAT($CQ$1,MATCH(F464,$CP$7:$CP$100,0)+6+SUM(IF((F464=$CP$7:$CP$59)=TRUE,1,0))-1))),IF(OR($DW$4=2,$DW$4=3),INDIRECT(_xlfn.CONCAT($CU$1,MATCH(E464,$CT$7:$CT$100,0)+6)):INDIRECT(_xlfn.CONCAT($CU$1,MATCH(E464,$CT$7:$CT$100,0)+6+SUM(IF((E464=$CT$7:$CT$59)=TRUE,1,0))-1)),INDIRECT(_xlfn.CONCAT($CM$1,MATCH(E464,$CL$7:$CL$100,0)+6)):INDIRECT(_xlfn.CONCAT($CM$1,MATCH(E464,$CL$7:$CL$100,0)+6+SUM(IF((E464=$CL$7:$CL$59)=TRUE,1,0))-1))))*$S$3*IF(AND($DV$4=4,F464=0),1.1,1),1/TRANSPOSE(W464-INDIRECT(_xlfn.CONCAT($CI$1,MATCH(D464,$CH$7:$CH$100,0)+6)):INDIRECT(_xlfn.CONCAT($CI$1,MATCH(D464,$CH$7:$CH$100,0)+6+SUM(IF((D464=$CH$7:$CH$59)=TRUE,1,0))-1))*$R$3)),3)=1,1,0)),W464-INDIRECT(_xlfn.CONCAT($CI$1,MATCH(D464,$CH$7:$CH$100,0)+6)):INDIRECT(_xlfn.CONCAT($CI$1,MATCH(D464,$CH$7:$CH$100,0)+6+SUM(IF((D464=$CH$7:$CH$59)=TRUE,1,0))-1))*$R$3))/($S$3*$Q464),1,-1,TRUE)=0,"",_xlfn._xlws.SORT(TRANSPOSE(MMULT(MMULT(_xlfn.MUNIT(X464),IF(ROUND(MMULT(IF(E464=0,IF($DW$4=1,INDIRECT(_xlfn.CONCAT($CY$1,MATCH(F464,$CX$7:$CX$100,0)+6)):INDIRECT(_xlfn.CONCAT($CY$1,MATCH(F464,$CX$7:$CX$100,0)+6+SUM(IF((F464=$CX$7:$CX$59)=TRUE,1,0))-1)),INDIRECT(_xlfn.CONCAT($CQ$1,MATCH(F464,$CP$7:$CP$100,0)+6)):INDIRECT(_xlfn.CONCAT($CQ$1,MATCH(F464,$CP$7:$CP$100,0)+6+SUM(IF((F464=$CP$7:$CP$59)=TRUE,1,0))-1))),IF(OR($DW$4=2,$DW$4=3),INDIRECT(_xlfn.CONCAT($CU$1,MATCH(E464,$CT$7:$CT$100,0)+6)):INDIRECT(_xlfn.CONCAT($CU$1,MATCH(E464,$CT$7:$CT$100,0)+6+SUM(IF((E464=$CT$7:$CT$59)=TRUE,1,0))-1)),INDIRECT(_xlfn.CONCAT($CM$1,MATCH(E464,$CL$7:$CL$100,0)+6)):INDIRECT(_xlfn.CONCAT($CM$1,MATCH(E464,$CL$7:$CL$100,0)+6+SUM(IF((E464=$CL$7:$CL$59)=TRUE,1,0))-1))))*$S$3*IF(AND($DV$4=4,F464=0),1.1,1),1/TRANSPOSE(W464-INDIRECT(_xlfn.CONCAT($CI$1,MATCH(D464,$CH$7:$CH$100,0)+6)):INDIRECT(_xlfn.CONCAT($CI$1,MATCH(D464,$CH$7:$CH$100,0)+6+SUM(IF((D464=$CH$7:$CH$59)=TRUE,1,0))-1))*$R$3)),3)=1,1,0)),W464-INDIRECT(_xlfn.CONCAT($CI$1,MATCH(D464,$CH$7:$CH$100,0)+6)):INDIRECT(_xlfn.CONCAT($CI$1,MATCH(D464,$CH$7:$CH$100,0)+6+SUM(IF((D464=$CH$7:$CH$59)=TRUE,1,0))-1))*$R$3))/($S$3*$Q464),1,-1,TRUE)),1),"")</f>
        <v/>
      </c>
      <c r="AB464" s="65"/>
      <c r="AC464" s="65"/>
      <c r="AD464" s="65"/>
      <c r="AE464" s="65"/>
      <c r="AF464" s="65"/>
      <c r="AG464" s="65"/>
      <c r="AH464" s="65"/>
      <c r="AI464" s="6"/>
      <c r="AJ464" s="28" t="str">
        <f t="shared" ca="1" si="165"/>
        <v/>
      </c>
      <c r="AK464" s="29" t="str">
        <f t="shared" si="166"/>
        <v/>
      </c>
      <c r="AL464" s="29" t="str">
        <f t="shared" si="167"/>
        <v/>
      </c>
      <c r="AM464" s="29" t="str">
        <f t="shared" si="168"/>
        <v/>
      </c>
      <c r="AN464" s="112" t="str">
        <f t="shared" si="169"/>
        <v/>
      </c>
      <c r="AO464" s="28" t="str">
        <f t="shared" ca="1" si="156"/>
        <v/>
      </c>
      <c r="AP464" s="29" t="str">
        <f t="shared" si="157"/>
        <v/>
      </c>
      <c r="AQ464" s="29" t="str">
        <f t="shared" si="158"/>
        <v/>
      </c>
      <c r="AR464" s="29" t="str">
        <f t="shared" si="159"/>
        <v/>
      </c>
      <c r="AS464" s="30" t="str">
        <f t="shared" si="160"/>
        <v/>
      </c>
      <c r="AT464" s="6"/>
      <c r="AU464" s="20"/>
      <c r="AV464" s="20"/>
      <c r="AW464" s="44">
        <f t="shared" si="150"/>
        <v>12</v>
      </c>
      <c r="AX464" s="35" t="e">
        <f t="shared" si="151"/>
        <v>#N/A</v>
      </c>
      <c r="AY464" s="35" t="e" cm="1">
        <f t="array" ref="AY464">_xlfn.XMATCH(1,IF(IF((AU464=$DP$24:$EO$24)=TRUE,1,0)+IF((AV464=$DP$25:$EO$25)=TRUE,1,0)=2,1,0))</f>
        <v>#N/A</v>
      </c>
      <c r="AZ464" s="35" t="str" cm="1">
        <f t="array" aca="1" ref="AZ464:BD464" ca="1">AJ464:AN464</f>
        <v/>
      </c>
      <c r="BA464" s="35" t="str">
        <f ca="1"/>
        <v/>
      </c>
      <c r="BB464" s="35" t="str">
        <f ca="1"/>
        <v/>
      </c>
      <c r="BC464" s="35" t="str">
        <f ca="1"/>
        <v/>
      </c>
      <c r="BD464" s="35" t="str">
        <f ca="1"/>
        <v/>
      </c>
      <c r="BE464" s="35">
        <f t="shared" si="152"/>
        <v>0</v>
      </c>
      <c r="BF464" s="35" t="e" cm="1">
        <f t="array" ref="BF464">IF(AND(BE464=1,AX464&lt;&gt;1),VLOOKUP(E464,변환표준점수!$H$8:$O$60,_xlfn.XMATCH('표점 계산기'!$AU464,변환표준점수!$I$6:$O$6)+1,FALSE),IF(AND($E464=0,$DW$4=1),INDEX($CQ$7:$CQ$73,SUM(IF(AO464=$CY$7:$CY$59,ROW($A$1:$A$50),0))),IF(AND($E464&lt;&gt;0,$DW$4&lt;&gt;1),INDEX($CM$7:$CM$73,SUM(IF(AO464=$CU$7:$CU$59,ROW($A$1:$A$50),0))),AO464:AS464)))</f>
        <v>#N/A</v>
      </c>
      <c r="BG464" s="35"/>
      <c r="BH464" s="35"/>
      <c r="BI464" s="35"/>
      <c r="BJ464" s="35"/>
      <c r="BK464" s="35" t="e">
        <f>VLOOKUP(G464,변환표준점수!$X$8:$AM$16,_xlfn.XMATCH(AU464,변환표준점수!$Y$5:$AM$5)+IF(OR(AW464=6,AW464=7,AW464=10,AW464=11),IF(AX464=1,0,1),0)+1,FALSE)</f>
        <v>#N/A</v>
      </c>
      <c r="BL464" s="35" t="e">
        <f>VLOOKUP(H464,변환표준점수!$AO$8:$BE$16,_xlfn.XMATCH(AU464,변환표준점수!$AP$5:$BE$5)+IF(OR(AW464=3,AW464=6,AW464=8,AW464=9,AW464=10),IF(AX464=1,0,1),0)+1,FALSE)</f>
        <v>#N/A</v>
      </c>
      <c r="BM464" s="35" t="e">
        <f>IF(I464=0,VLOOKUP(K464,변환표준점수!$BU$8:$CF$62,'표점 계산기'!$AW464+1,FALSE),VLOOKUP(I464,변환표준점수!$BH$8:$BS$62,'표점 계산기'!$AW464+1,FALSE))</f>
        <v>#N/A</v>
      </c>
      <c r="BN464" s="35" t="e">
        <f>IF(J464=0,VLOOKUP(L464,변환표준점수!$BU$8:$CF$62,'표점 계산기'!$AW464+1,FALSE),VLOOKUP(J464,변환표준점수!$BH$8:$BS$62,'표점 계산기'!$AW464+1,FALSE))</f>
        <v>#N/A</v>
      </c>
      <c r="BO464" s="35" cm="1">
        <f t="array" ref="BO464">IF(M464=0,0,IF(OR(AW464=3,AW464=4),0,IF(AW464=1,INDEX($DI$7:$DI$15,SUM(IF(M464&lt;$DH$7:$DH$15=TRUE,1,0))+1),VLOOKUP(M464,변환표준점수!$BH$8:$BS$62,'표점 계산기'!AW464+1,FALSE))))</f>
        <v>0</v>
      </c>
      <c r="BP464" s="35" t="e" cm="1">
        <f t="array" ref="BP464">INDEX($DP$24:$EO$31,COLUMN(C459),$AY464)</f>
        <v>#N/A</v>
      </c>
      <c r="BQ464" s="35" t="e" cm="1">
        <f t="array" ref="BQ464">INDEX($DP$24:$EO$31,COLUMN(D459),$AY464)</f>
        <v>#N/A</v>
      </c>
      <c r="BR464" s="35" t="e" cm="1">
        <f t="array" ref="BR464">INDEX($DP$24:$EO$31,COLUMN(E459),$AY464)</f>
        <v>#N/A</v>
      </c>
      <c r="BS464" s="35" t="e" cm="1">
        <f t="array" ref="BS464">INDEX($DP$24:$EO$31,COLUMN(F459),$AY464)</f>
        <v>#N/A</v>
      </c>
      <c r="BT464" s="35" t="e" cm="1">
        <f t="array" ref="BT464">INDEX($DP$24:$EO$31,COLUMN(G459),$AY464)</f>
        <v>#N/A</v>
      </c>
      <c r="BU464" s="35" t="e" cm="1">
        <f t="array" ref="BU464">INDEX($DP$24:$EO$31,COLUMN(H459),$AY464)</f>
        <v>#N/A</v>
      </c>
      <c r="BV464" s="59" t="str" cm="1">
        <f t="array" aca="1" ref="BV464:BZ464" ca="1">IFERROR(ROUND(IF(IFERROR(BF464:BJ464/BF464:BJ464,0)=1,(IFERROR(AZ464:BD464*BP464,0)+IFERROR(BF464:BJ464*BQ464,0)+(SUM(BM464:BO464)-MIN(BM464:BO464))*BR464+BK464*BS464+BL464*BT464)*BU464+BK464*(1-BS464)+BL464*(1-BT464)+IF(AW464=1,BO464,0),""),2),"")</f>
        <v/>
      </c>
      <c r="BW464" s="48" t="str">
        <f ca="1"/>
        <v/>
      </c>
      <c r="BX464" s="48" t="str">
        <f ca="1"/>
        <v/>
      </c>
      <c r="BY464" s="48" t="str">
        <f ca="1"/>
        <v/>
      </c>
      <c r="BZ464" s="60" t="str">
        <f ca="1"/>
        <v/>
      </c>
      <c r="CA464" s="6"/>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6"/>
      <c r="DV464" s="6"/>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row>
    <row r="465" spans="1:162" x14ac:dyDescent="0.3">
      <c r="A465" s="5"/>
      <c r="B465" s="17" t="str">
        <f t="shared" si="154"/>
        <v/>
      </c>
      <c r="C465" s="23"/>
      <c r="D465" s="23"/>
      <c r="E465" s="23"/>
      <c r="F465" s="23"/>
      <c r="G465" s="23"/>
      <c r="H465" s="24"/>
      <c r="I465" s="24"/>
      <c r="J465" s="24"/>
      <c r="K465" s="24"/>
      <c r="L465" s="24"/>
      <c r="M465" s="24"/>
      <c r="N465" s="23"/>
      <c r="O465" s="24"/>
      <c r="P465" s="6"/>
      <c r="Q465" s="65">
        <f t="shared" si="155"/>
        <v>1</v>
      </c>
      <c r="R465" s="6" t="e">
        <f t="shared" si="161"/>
        <v>#N/A</v>
      </c>
      <c r="S465" s="6" t="e">
        <f t="shared" si="162"/>
        <v>#N/A</v>
      </c>
      <c r="T465" s="6" t="e">
        <f t="shared" si="163"/>
        <v>#N/A</v>
      </c>
      <c r="U465" s="6" t="e">
        <f t="shared" si="164"/>
        <v>#N/A</v>
      </c>
      <c r="V465" s="8" cm="1">
        <f t="array" ref="V465">IF(M465=0,0,IF(OR($DV$4=3,$DV$4=4),0,IF($DV$4=1,INDEX($DI$7:$DI$15,SUM(IF(M465&lt;$DH$7:$DH$15=TRUE,1,0))+1),VLOOKUP(M465,$DK$7:$DL$107,2,FALSE))))</f>
        <v>0</v>
      </c>
      <c r="W465" s="6" t="e">
        <f t="shared" si="153"/>
        <v>#N/A</v>
      </c>
      <c r="X465" s="65" cm="1">
        <f t="array" aca="1" ref="X465" ca="1">SUM(IF((IF(E465=0,INDIRECT(_xlfn.CONCAT($CQ$1,MATCH(F465,$CP$7:$CP$100,0)+6)):INDIRECT(_xlfn.CONCAT($CQ$1,MATCH(F465,$CP$7:$CP$100,0)+6+SUM(IF((F465=$CP$7:$CP$59)=TRUE,1,0))-1)),INDIRECT(_xlfn.CONCAT($CM$1,MATCH(E465,$CL$7:$CL$100,0)+6)):INDIRECT(_xlfn.CONCAT($CM$1,MATCH(E465,$CL$7:$CL$100,0)+6+SUM(IF((E465=$CL$7:$CL$59)=TRUE,1,0))-1)))*$S$3*$Q465)=0,0,1))</f>
        <v>2</v>
      </c>
      <c r="Y465" s="65" t="e" cm="1">
        <f t="array" aca="1" ref="Y465" ca="1">SUM(IF((TRANSPOSE(MMULT(MMULT(_xlfn.MUNIT(X465),IF(ROUND(MMULT(IF(E465=0,INDIRECT(_xlfn.CONCAT($CQ$1,MATCH(F465,$CP$7:$CP$100,0)+6)):INDIRECT(_xlfn.CONCAT($CQ$1,MATCH(F465,$CP$7:$CP$100,0)+6+SUM(IF((F465=$CP$7:$CP$59)=TRUE,1,0))-1)),INDIRECT(_xlfn.CONCAT($CM$1,MATCH(E465,$CL$7:$CL$100,0)+6)):INDIRECT(_xlfn.CONCAT($CM$1,MATCH(E465,$CL$7:$CL$100,0)+6+SUM(IF((E465=$CL$7:$CL$59)=TRUE,1,0))-1)))*$S$3*$Q465,1/TRANSPOSE(W465-INDIRECT(_xlfn.CONCAT($CI$1,MATCH(D465,$CH$7:$CH$100,0)+6)):INDIRECT(_xlfn.CONCAT($CI$1,MATCH(D465,$CH$7:$CH$100,0)+6+SUM(IF((D465=$CH$7:$CH$59)=TRUE,1,0))-1))*$R$3)),1)=1,1,0)),W465-INDIRECT(_xlfn.CONCAT($CI$1,MATCH(D465,$CH$7:$CH$100,0)+6)):INDIRECT(_xlfn.CONCAT($CI$1,MATCH(D465,$CH$7:$CH$100,0)+6+SUM(IF((D465=$CH$7:$CH$59)=TRUE,1,0))-1))*$R$3)))=0,0,1))</f>
        <v>#N/A</v>
      </c>
      <c r="Z465" s="65"/>
      <c r="AA465" s="65" t="str" cm="1">
        <f t="array" aca="1" ref="AA465" ca="1">IFERROR(ROUND(IF(_xlfn._xlws.SORT(TRANSPOSE(MMULT(MMULT(_xlfn.MUNIT(X465),IF(ROUND(MMULT(IF(E465=0,IF($DW$4=1,INDIRECT(_xlfn.CONCAT($CY$1,MATCH(F465,$CX$7:$CX$100,0)+6)):INDIRECT(_xlfn.CONCAT($CY$1,MATCH(F465,$CX$7:$CX$100,0)+6+SUM(IF((F465=$CX$7:$CX$59)=TRUE,1,0))-1)),INDIRECT(_xlfn.CONCAT($CQ$1,MATCH(F465,$CP$7:$CP$100,0)+6)):INDIRECT(_xlfn.CONCAT($CQ$1,MATCH(F465,$CP$7:$CP$100,0)+6+SUM(IF((F465=$CP$7:$CP$59)=TRUE,1,0))-1))),IF(OR($DW$4=2,$DW$4=3),INDIRECT(_xlfn.CONCAT($CU$1,MATCH(E465,$CT$7:$CT$100,0)+6)):INDIRECT(_xlfn.CONCAT($CU$1,MATCH(E465,$CT$7:$CT$100,0)+6+SUM(IF((E465=$CT$7:$CT$59)=TRUE,1,0))-1)),INDIRECT(_xlfn.CONCAT($CM$1,MATCH(E465,$CL$7:$CL$100,0)+6)):INDIRECT(_xlfn.CONCAT($CM$1,MATCH(E465,$CL$7:$CL$100,0)+6+SUM(IF((E465=$CL$7:$CL$59)=TRUE,1,0))-1))))*$S$3*IF(AND($DV$4=4,F465=0),1.1,1),1/TRANSPOSE(W465-INDIRECT(_xlfn.CONCAT($CI$1,MATCH(D465,$CH$7:$CH$100,0)+6)):INDIRECT(_xlfn.CONCAT($CI$1,MATCH(D465,$CH$7:$CH$100,0)+6+SUM(IF((D465=$CH$7:$CH$59)=TRUE,1,0))-1))*$R$3)),3)=1,1,0)),W465-INDIRECT(_xlfn.CONCAT($CI$1,MATCH(D465,$CH$7:$CH$100,0)+6)):INDIRECT(_xlfn.CONCAT($CI$1,MATCH(D465,$CH$7:$CH$100,0)+6+SUM(IF((D465=$CH$7:$CH$59)=TRUE,1,0))-1))*$R$3))/($S$3*$Q465),1,-1,TRUE)=0,"",_xlfn._xlws.SORT(TRANSPOSE(MMULT(MMULT(_xlfn.MUNIT(X465),IF(ROUND(MMULT(IF(E465=0,IF($DW$4=1,INDIRECT(_xlfn.CONCAT($CY$1,MATCH(F465,$CX$7:$CX$100,0)+6)):INDIRECT(_xlfn.CONCAT($CY$1,MATCH(F465,$CX$7:$CX$100,0)+6+SUM(IF((F465=$CX$7:$CX$59)=TRUE,1,0))-1)),INDIRECT(_xlfn.CONCAT($CQ$1,MATCH(F465,$CP$7:$CP$100,0)+6)):INDIRECT(_xlfn.CONCAT($CQ$1,MATCH(F465,$CP$7:$CP$100,0)+6+SUM(IF((F465=$CP$7:$CP$59)=TRUE,1,0))-1))),IF(OR($DW$4=2,$DW$4=3),INDIRECT(_xlfn.CONCAT($CU$1,MATCH(E465,$CT$7:$CT$100,0)+6)):INDIRECT(_xlfn.CONCAT($CU$1,MATCH(E465,$CT$7:$CT$100,0)+6+SUM(IF((E465=$CT$7:$CT$59)=TRUE,1,0))-1)),INDIRECT(_xlfn.CONCAT($CM$1,MATCH(E465,$CL$7:$CL$100,0)+6)):INDIRECT(_xlfn.CONCAT($CM$1,MATCH(E465,$CL$7:$CL$100,0)+6+SUM(IF((E465=$CL$7:$CL$59)=TRUE,1,0))-1))))*$S$3*IF(AND($DV$4=4,F465=0),1.1,1),1/TRANSPOSE(W465-INDIRECT(_xlfn.CONCAT($CI$1,MATCH(D465,$CH$7:$CH$100,0)+6)):INDIRECT(_xlfn.CONCAT($CI$1,MATCH(D465,$CH$7:$CH$100,0)+6+SUM(IF((D465=$CH$7:$CH$59)=TRUE,1,0))-1))*$R$3)),3)=1,1,0)),W465-INDIRECT(_xlfn.CONCAT($CI$1,MATCH(D465,$CH$7:$CH$100,0)+6)):INDIRECT(_xlfn.CONCAT($CI$1,MATCH(D465,$CH$7:$CH$100,0)+6+SUM(IF((D465=$CH$7:$CH$59)=TRUE,1,0))-1))*$R$3))/($S$3*$Q465),1,-1,TRUE)),1),"")</f>
        <v/>
      </c>
      <c r="AB465" s="65"/>
      <c r="AC465" s="65"/>
      <c r="AD465" s="65"/>
      <c r="AE465" s="65"/>
      <c r="AF465" s="65"/>
      <c r="AG465" s="65"/>
      <c r="AH465" s="65"/>
      <c r="AI465" s="6"/>
      <c r="AJ465" s="28" t="str">
        <f t="shared" ca="1" si="165"/>
        <v/>
      </c>
      <c r="AK465" s="29" t="str">
        <f t="shared" si="166"/>
        <v/>
      </c>
      <c r="AL465" s="29" t="str">
        <f t="shared" si="167"/>
        <v/>
      </c>
      <c r="AM465" s="29" t="str">
        <f t="shared" si="168"/>
        <v/>
      </c>
      <c r="AN465" s="112" t="str">
        <f t="shared" si="169"/>
        <v/>
      </c>
      <c r="AO465" s="28" t="str">
        <f t="shared" ca="1" si="156"/>
        <v/>
      </c>
      <c r="AP465" s="29" t="str">
        <f t="shared" si="157"/>
        <v/>
      </c>
      <c r="AQ465" s="29" t="str">
        <f t="shared" si="158"/>
        <v/>
      </c>
      <c r="AR465" s="29" t="str">
        <f t="shared" si="159"/>
        <v/>
      </c>
      <c r="AS465" s="30" t="str">
        <f t="shared" si="160"/>
        <v/>
      </c>
      <c r="AT465" s="6"/>
      <c r="AU465" s="20"/>
      <c r="AV465" s="20"/>
      <c r="AW465" s="44">
        <f t="shared" si="150"/>
        <v>12</v>
      </c>
      <c r="AX465" s="35" t="e">
        <f t="shared" si="151"/>
        <v>#N/A</v>
      </c>
      <c r="AY465" s="35" t="e" cm="1">
        <f t="array" ref="AY465">_xlfn.XMATCH(1,IF(IF((AU465=$DP$24:$EO$24)=TRUE,1,0)+IF((AV465=$DP$25:$EO$25)=TRUE,1,0)=2,1,0))</f>
        <v>#N/A</v>
      </c>
      <c r="AZ465" s="35" t="str" cm="1">
        <f t="array" aca="1" ref="AZ465:BD465" ca="1">AJ465:AN465</f>
        <v/>
      </c>
      <c r="BA465" s="35" t="str">
        <f ca="1"/>
        <v/>
      </c>
      <c r="BB465" s="35" t="str">
        <f ca="1"/>
        <v/>
      </c>
      <c r="BC465" s="35" t="str">
        <f ca="1"/>
        <v/>
      </c>
      <c r="BD465" s="35" t="str">
        <f ca="1"/>
        <v/>
      </c>
      <c r="BE465" s="35">
        <f t="shared" si="152"/>
        <v>0</v>
      </c>
      <c r="BF465" s="35" t="e" cm="1">
        <f t="array" ref="BF465">IF(AND(BE465=1,AX465&lt;&gt;1),VLOOKUP(E465,변환표준점수!$H$8:$O$60,_xlfn.XMATCH('표점 계산기'!$AU465,변환표준점수!$I$6:$O$6)+1,FALSE),IF(AND($E465=0,$DW$4=1),INDEX($CQ$7:$CQ$73,SUM(IF(AO465=$CY$7:$CY$59,ROW($A$1:$A$50),0))),IF(AND($E465&lt;&gt;0,$DW$4&lt;&gt;1),INDEX($CM$7:$CM$73,SUM(IF(AO465=$CU$7:$CU$59,ROW($A$1:$A$50),0))),AO465:AS465)))</f>
        <v>#N/A</v>
      </c>
      <c r="BG465" s="35"/>
      <c r="BH465" s="35"/>
      <c r="BI465" s="35"/>
      <c r="BJ465" s="35"/>
      <c r="BK465" s="35" t="e">
        <f>VLOOKUP(G465,변환표준점수!$X$8:$AM$16,_xlfn.XMATCH(AU465,변환표준점수!$Y$5:$AM$5)+IF(OR(AW465=6,AW465=7,AW465=10,AW465=11),IF(AX465=1,0,1),0)+1,FALSE)</f>
        <v>#N/A</v>
      </c>
      <c r="BL465" s="35" t="e">
        <f>VLOOKUP(H465,변환표준점수!$AO$8:$BE$16,_xlfn.XMATCH(AU465,변환표준점수!$AP$5:$BE$5)+IF(OR(AW465=3,AW465=6,AW465=8,AW465=9,AW465=10),IF(AX465=1,0,1),0)+1,FALSE)</f>
        <v>#N/A</v>
      </c>
      <c r="BM465" s="35" t="e">
        <f>IF(I465=0,VLOOKUP(K465,변환표준점수!$BU$8:$CF$62,'표점 계산기'!$AW465+1,FALSE),VLOOKUP(I465,변환표준점수!$BH$8:$BS$62,'표점 계산기'!$AW465+1,FALSE))</f>
        <v>#N/A</v>
      </c>
      <c r="BN465" s="35" t="e">
        <f>IF(J465=0,VLOOKUP(L465,변환표준점수!$BU$8:$CF$62,'표점 계산기'!$AW465+1,FALSE),VLOOKUP(J465,변환표준점수!$BH$8:$BS$62,'표점 계산기'!$AW465+1,FALSE))</f>
        <v>#N/A</v>
      </c>
      <c r="BO465" s="35" cm="1">
        <f t="array" ref="BO465">IF(M465=0,0,IF(OR(AW465=3,AW465=4),0,IF(AW465=1,INDEX($DI$7:$DI$15,SUM(IF(M465&lt;$DH$7:$DH$15=TRUE,1,0))+1),VLOOKUP(M465,변환표준점수!$BH$8:$BS$62,'표점 계산기'!AW465+1,FALSE))))</f>
        <v>0</v>
      </c>
      <c r="BP465" s="35" t="e" cm="1">
        <f t="array" ref="BP465">INDEX($DP$24:$EO$31,COLUMN(C460),$AY465)</f>
        <v>#N/A</v>
      </c>
      <c r="BQ465" s="35" t="e" cm="1">
        <f t="array" ref="BQ465">INDEX($DP$24:$EO$31,COLUMN(D460),$AY465)</f>
        <v>#N/A</v>
      </c>
      <c r="BR465" s="35" t="e" cm="1">
        <f t="array" ref="BR465">INDEX($DP$24:$EO$31,COLUMN(E460),$AY465)</f>
        <v>#N/A</v>
      </c>
      <c r="BS465" s="35" t="e" cm="1">
        <f t="array" ref="BS465">INDEX($DP$24:$EO$31,COLUMN(F460),$AY465)</f>
        <v>#N/A</v>
      </c>
      <c r="BT465" s="35" t="e" cm="1">
        <f t="array" ref="BT465">INDEX($DP$24:$EO$31,COLUMN(G460),$AY465)</f>
        <v>#N/A</v>
      </c>
      <c r="BU465" s="35" t="e" cm="1">
        <f t="array" ref="BU465">INDEX($DP$24:$EO$31,COLUMN(H460),$AY465)</f>
        <v>#N/A</v>
      </c>
      <c r="BV465" s="59" t="str" cm="1">
        <f t="array" aca="1" ref="BV465:BZ465" ca="1">IFERROR(ROUND(IF(IFERROR(BF465:BJ465/BF465:BJ465,0)=1,(IFERROR(AZ465:BD465*BP465,0)+IFERROR(BF465:BJ465*BQ465,0)+(SUM(BM465:BO465)-MIN(BM465:BO465))*BR465+BK465*BS465+BL465*BT465)*BU465+BK465*(1-BS465)+BL465*(1-BT465)+IF(AW465=1,BO465,0),""),2),"")</f>
        <v/>
      </c>
      <c r="BW465" s="48" t="str">
        <f ca="1"/>
        <v/>
      </c>
      <c r="BX465" s="48" t="str">
        <f ca="1"/>
        <v/>
      </c>
      <c r="BY465" s="48" t="str">
        <f ca="1"/>
        <v/>
      </c>
      <c r="BZ465" s="60" t="str">
        <f ca="1"/>
        <v/>
      </c>
      <c r="CA465" s="6"/>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6"/>
      <c r="DV465" s="6"/>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row>
    <row r="466" spans="1:162" x14ac:dyDescent="0.3">
      <c r="A466" s="5"/>
      <c r="B466" s="17" t="str">
        <f t="shared" si="154"/>
        <v/>
      </c>
      <c r="C466" s="23"/>
      <c r="D466" s="23"/>
      <c r="E466" s="23"/>
      <c r="F466" s="23"/>
      <c r="G466" s="23"/>
      <c r="H466" s="24"/>
      <c r="I466" s="24"/>
      <c r="J466" s="24"/>
      <c r="K466" s="24"/>
      <c r="L466" s="24"/>
      <c r="M466" s="24"/>
      <c r="N466" s="23"/>
      <c r="O466" s="24"/>
      <c r="P466" s="6"/>
      <c r="Q466" s="65">
        <f t="shared" si="155"/>
        <v>1</v>
      </c>
      <c r="R466" s="6" t="e">
        <f t="shared" si="161"/>
        <v>#N/A</v>
      </c>
      <c r="S466" s="6" t="e">
        <f t="shared" si="162"/>
        <v>#N/A</v>
      </c>
      <c r="T466" s="6" t="e">
        <f t="shared" si="163"/>
        <v>#N/A</v>
      </c>
      <c r="U466" s="6" t="e">
        <f t="shared" si="164"/>
        <v>#N/A</v>
      </c>
      <c r="V466" s="8" cm="1">
        <f t="array" ref="V466">IF(M466=0,0,IF(OR($DV$4=3,$DV$4=4),0,IF($DV$4=1,INDEX($DI$7:$DI$15,SUM(IF(M466&lt;$DH$7:$DH$15=TRUE,1,0))+1),VLOOKUP(M466,$DK$7:$DL$107,2,FALSE))))</f>
        <v>0</v>
      </c>
      <c r="W466" s="6" t="e">
        <f t="shared" si="153"/>
        <v>#N/A</v>
      </c>
      <c r="X466" s="65" cm="1">
        <f t="array" aca="1" ref="X466" ca="1">SUM(IF((IF(E466=0,INDIRECT(_xlfn.CONCAT($CQ$1,MATCH(F466,$CP$7:$CP$100,0)+6)):INDIRECT(_xlfn.CONCAT($CQ$1,MATCH(F466,$CP$7:$CP$100,0)+6+SUM(IF((F466=$CP$7:$CP$59)=TRUE,1,0))-1)),INDIRECT(_xlfn.CONCAT($CM$1,MATCH(E466,$CL$7:$CL$100,0)+6)):INDIRECT(_xlfn.CONCAT($CM$1,MATCH(E466,$CL$7:$CL$100,0)+6+SUM(IF((E466=$CL$7:$CL$59)=TRUE,1,0))-1)))*$S$3*$Q466)=0,0,1))</f>
        <v>2</v>
      </c>
      <c r="Y466" s="65" t="e" cm="1">
        <f t="array" aca="1" ref="Y466" ca="1">SUM(IF((TRANSPOSE(MMULT(MMULT(_xlfn.MUNIT(X466),IF(ROUND(MMULT(IF(E466=0,INDIRECT(_xlfn.CONCAT($CQ$1,MATCH(F466,$CP$7:$CP$100,0)+6)):INDIRECT(_xlfn.CONCAT($CQ$1,MATCH(F466,$CP$7:$CP$100,0)+6+SUM(IF((F466=$CP$7:$CP$59)=TRUE,1,0))-1)),INDIRECT(_xlfn.CONCAT($CM$1,MATCH(E466,$CL$7:$CL$100,0)+6)):INDIRECT(_xlfn.CONCAT($CM$1,MATCH(E466,$CL$7:$CL$100,0)+6+SUM(IF((E466=$CL$7:$CL$59)=TRUE,1,0))-1)))*$S$3*$Q466,1/TRANSPOSE(W466-INDIRECT(_xlfn.CONCAT($CI$1,MATCH(D466,$CH$7:$CH$100,0)+6)):INDIRECT(_xlfn.CONCAT($CI$1,MATCH(D466,$CH$7:$CH$100,0)+6+SUM(IF((D466=$CH$7:$CH$59)=TRUE,1,0))-1))*$R$3)),1)=1,1,0)),W466-INDIRECT(_xlfn.CONCAT($CI$1,MATCH(D466,$CH$7:$CH$100,0)+6)):INDIRECT(_xlfn.CONCAT($CI$1,MATCH(D466,$CH$7:$CH$100,0)+6+SUM(IF((D466=$CH$7:$CH$59)=TRUE,1,0))-1))*$R$3)))=0,0,1))</f>
        <v>#N/A</v>
      </c>
      <c r="Z466" s="65"/>
      <c r="AA466" s="65" t="str" cm="1">
        <f t="array" aca="1" ref="AA466" ca="1">IFERROR(ROUND(IF(_xlfn._xlws.SORT(TRANSPOSE(MMULT(MMULT(_xlfn.MUNIT(X466),IF(ROUND(MMULT(IF(E466=0,IF($DW$4=1,INDIRECT(_xlfn.CONCAT($CY$1,MATCH(F466,$CX$7:$CX$100,0)+6)):INDIRECT(_xlfn.CONCAT($CY$1,MATCH(F466,$CX$7:$CX$100,0)+6+SUM(IF((F466=$CX$7:$CX$59)=TRUE,1,0))-1)),INDIRECT(_xlfn.CONCAT($CQ$1,MATCH(F466,$CP$7:$CP$100,0)+6)):INDIRECT(_xlfn.CONCAT($CQ$1,MATCH(F466,$CP$7:$CP$100,0)+6+SUM(IF((F466=$CP$7:$CP$59)=TRUE,1,0))-1))),IF(OR($DW$4=2,$DW$4=3),INDIRECT(_xlfn.CONCAT($CU$1,MATCH(E466,$CT$7:$CT$100,0)+6)):INDIRECT(_xlfn.CONCAT($CU$1,MATCH(E466,$CT$7:$CT$100,0)+6+SUM(IF((E466=$CT$7:$CT$59)=TRUE,1,0))-1)),INDIRECT(_xlfn.CONCAT($CM$1,MATCH(E466,$CL$7:$CL$100,0)+6)):INDIRECT(_xlfn.CONCAT($CM$1,MATCH(E466,$CL$7:$CL$100,0)+6+SUM(IF((E466=$CL$7:$CL$59)=TRUE,1,0))-1))))*$S$3*IF(AND($DV$4=4,F466=0),1.1,1),1/TRANSPOSE(W466-INDIRECT(_xlfn.CONCAT($CI$1,MATCH(D466,$CH$7:$CH$100,0)+6)):INDIRECT(_xlfn.CONCAT($CI$1,MATCH(D466,$CH$7:$CH$100,0)+6+SUM(IF((D466=$CH$7:$CH$59)=TRUE,1,0))-1))*$R$3)),3)=1,1,0)),W466-INDIRECT(_xlfn.CONCAT($CI$1,MATCH(D466,$CH$7:$CH$100,0)+6)):INDIRECT(_xlfn.CONCAT($CI$1,MATCH(D466,$CH$7:$CH$100,0)+6+SUM(IF((D466=$CH$7:$CH$59)=TRUE,1,0))-1))*$R$3))/($S$3*$Q466),1,-1,TRUE)=0,"",_xlfn._xlws.SORT(TRANSPOSE(MMULT(MMULT(_xlfn.MUNIT(X466),IF(ROUND(MMULT(IF(E466=0,IF($DW$4=1,INDIRECT(_xlfn.CONCAT($CY$1,MATCH(F466,$CX$7:$CX$100,0)+6)):INDIRECT(_xlfn.CONCAT($CY$1,MATCH(F466,$CX$7:$CX$100,0)+6+SUM(IF((F466=$CX$7:$CX$59)=TRUE,1,0))-1)),INDIRECT(_xlfn.CONCAT($CQ$1,MATCH(F466,$CP$7:$CP$100,0)+6)):INDIRECT(_xlfn.CONCAT($CQ$1,MATCH(F466,$CP$7:$CP$100,0)+6+SUM(IF((F466=$CP$7:$CP$59)=TRUE,1,0))-1))),IF(OR($DW$4=2,$DW$4=3),INDIRECT(_xlfn.CONCAT($CU$1,MATCH(E466,$CT$7:$CT$100,0)+6)):INDIRECT(_xlfn.CONCAT($CU$1,MATCH(E466,$CT$7:$CT$100,0)+6+SUM(IF((E466=$CT$7:$CT$59)=TRUE,1,0))-1)),INDIRECT(_xlfn.CONCAT($CM$1,MATCH(E466,$CL$7:$CL$100,0)+6)):INDIRECT(_xlfn.CONCAT($CM$1,MATCH(E466,$CL$7:$CL$100,0)+6+SUM(IF((E466=$CL$7:$CL$59)=TRUE,1,0))-1))))*$S$3*IF(AND($DV$4=4,F466=0),1.1,1),1/TRANSPOSE(W466-INDIRECT(_xlfn.CONCAT($CI$1,MATCH(D466,$CH$7:$CH$100,0)+6)):INDIRECT(_xlfn.CONCAT($CI$1,MATCH(D466,$CH$7:$CH$100,0)+6+SUM(IF((D466=$CH$7:$CH$59)=TRUE,1,0))-1))*$R$3)),3)=1,1,0)),W466-INDIRECT(_xlfn.CONCAT($CI$1,MATCH(D466,$CH$7:$CH$100,0)+6)):INDIRECT(_xlfn.CONCAT($CI$1,MATCH(D466,$CH$7:$CH$100,0)+6+SUM(IF((D466=$CH$7:$CH$59)=TRUE,1,0))-1))*$R$3))/($S$3*$Q466),1,-1,TRUE)),1),"")</f>
        <v/>
      </c>
      <c r="AB466" s="65"/>
      <c r="AC466" s="65"/>
      <c r="AD466" s="65"/>
      <c r="AE466" s="65"/>
      <c r="AF466" s="65"/>
      <c r="AG466" s="65"/>
      <c r="AH466" s="65"/>
      <c r="AI466" s="6"/>
      <c r="AJ466" s="28" t="str">
        <f t="shared" ca="1" si="165"/>
        <v/>
      </c>
      <c r="AK466" s="29" t="str">
        <f t="shared" si="166"/>
        <v/>
      </c>
      <c r="AL466" s="29" t="str">
        <f t="shared" si="167"/>
        <v/>
      </c>
      <c r="AM466" s="29" t="str">
        <f t="shared" si="168"/>
        <v/>
      </c>
      <c r="AN466" s="112" t="str">
        <f t="shared" si="169"/>
        <v/>
      </c>
      <c r="AO466" s="28" t="str">
        <f t="shared" ca="1" si="156"/>
        <v/>
      </c>
      <c r="AP466" s="29" t="str">
        <f t="shared" si="157"/>
        <v/>
      </c>
      <c r="AQ466" s="29" t="str">
        <f t="shared" si="158"/>
        <v/>
      </c>
      <c r="AR466" s="29" t="str">
        <f t="shared" si="159"/>
        <v/>
      </c>
      <c r="AS466" s="30" t="str">
        <f t="shared" si="160"/>
        <v/>
      </c>
      <c r="AT466" s="6"/>
      <c r="AU466" s="20"/>
      <c r="AV466" s="20"/>
      <c r="AW466" s="44">
        <f t="shared" si="150"/>
        <v>12</v>
      </c>
      <c r="AX466" s="35" t="e">
        <f t="shared" si="151"/>
        <v>#N/A</v>
      </c>
      <c r="AY466" s="35" t="e" cm="1">
        <f t="array" ref="AY466">_xlfn.XMATCH(1,IF(IF((AU466=$DP$24:$EO$24)=TRUE,1,0)+IF((AV466=$DP$25:$EO$25)=TRUE,1,0)=2,1,0))</f>
        <v>#N/A</v>
      </c>
      <c r="AZ466" s="35" t="str" cm="1">
        <f t="array" aca="1" ref="AZ466:BD466" ca="1">AJ466:AN466</f>
        <v/>
      </c>
      <c r="BA466" s="35" t="str">
        <f ca="1"/>
        <v/>
      </c>
      <c r="BB466" s="35" t="str">
        <f ca="1"/>
        <v/>
      </c>
      <c r="BC466" s="35" t="str">
        <f ca="1"/>
        <v/>
      </c>
      <c r="BD466" s="35" t="str">
        <f ca="1"/>
        <v/>
      </c>
      <c r="BE466" s="35">
        <f t="shared" si="152"/>
        <v>0</v>
      </c>
      <c r="BF466" s="35" t="e" cm="1">
        <f t="array" ref="BF466">IF(AND(BE466=1,AX466&lt;&gt;1),VLOOKUP(E466,변환표준점수!$H$8:$O$60,_xlfn.XMATCH('표점 계산기'!$AU466,변환표준점수!$I$6:$O$6)+1,FALSE),IF(AND($E466=0,$DW$4=1),INDEX($CQ$7:$CQ$73,SUM(IF(AO466=$CY$7:$CY$59,ROW($A$1:$A$50),0))),IF(AND($E466&lt;&gt;0,$DW$4&lt;&gt;1),INDEX($CM$7:$CM$73,SUM(IF(AO466=$CU$7:$CU$59,ROW($A$1:$A$50),0))),AO466:AS466)))</f>
        <v>#N/A</v>
      </c>
      <c r="BG466" s="35"/>
      <c r="BH466" s="35"/>
      <c r="BI466" s="35"/>
      <c r="BJ466" s="35"/>
      <c r="BK466" s="35" t="e">
        <f>VLOOKUP(G466,변환표준점수!$X$8:$AM$16,_xlfn.XMATCH(AU466,변환표준점수!$Y$5:$AM$5)+IF(OR(AW466=6,AW466=7,AW466=10,AW466=11),IF(AX466=1,0,1),0)+1,FALSE)</f>
        <v>#N/A</v>
      </c>
      <c r="BL466" s="35" t="e">
        <f>VLOOKUP(H466,변환표준점수!$AO$8:$BE$16,_xlfn.XMATCH(AU466,변환표준점수!$AP$5:$BE$5)+IF(OR(AW466=3,AW466=6,AW466=8,AW466=9,AW466=10),IF(AX466=1,0,1),0)+1,FALSE)</f>
        <v>#N/A</v>
      </c>
      <c r="BM466" s="35" t="e">
        <f>IF(I466=0,VLOOKUP(K466,변환표준점수!$BU$8:$CF$62,'표점 계산기'!$AW466+1,FALSE),VLOOKUP(I466,변환표준점수!$BH$8:$BS$62,'표점 계산기'!$AW466+1,FALSE))</f>
        <v>#N/A</v>
      </c>
      <c r="BN466" s="35" t="e">
        <f>IF(J466=0,VLOOKUP(L466,변환표준점수!$BU$8:$CF$62,'표점 계산기'!$AW466+1,FALSE),VLOOKUP(J466,변환표준점수!$BH$8:$BS$62,'표점 계산기'!$AW466+1,FALSE))</f>
        <v>#N/A</v>
      </c>
      <c r="BO466" s="35" cm="1">
        <f t="array" ref="BO466">IF(M466=0,0,IF(OR(AW466=3,AW466=4),0,IF(AW466=1,INDEX($DI$7:$DI$15,SUM(IF(M466&lt;$DH$7:$DH$15=TRUE,1,0))+1),VLOOKUP(M466,변환표준점수!$BH$8:$BS$62,'표점 계산기'!AW466+1,FALSE))))</f>
        <v>0</v>
      </c>
      <c r="BP466" s="35" t="e" cm="1">
        <f t="array" ref="BP466">INDEX($DP$24:$EO$31,COLUMN(C461),$AY466)</f>
        <v>#N/A</v>
      </c>
      <c r="BQ466" s="35" t="e" cm="1">
        <f t="array" ref="BQ466">INDEX($DP$24:$EO$31,COLUMN(D461),$AY466)</f>
        <v>#N/A</v>
      </c>
      <c r="BR466" s="35" t="e" cm="1">
        <f t="array" ref="BR466">INDEX($DP$24:$EO$31,COLUMN(E461),$AY466)</f>
        <v>#N/A</v>
      </c>
      <c r="BS466" s="35" t="e" cm="1">
        <f t="array" ref="BS466">INDEX($DP$24:$EO$31,COLUMN(F461),$AY466)</f>
        <v>#N/A</v>
      </c>
      <c r="BT466" s="35" t="e" cm="1">
        <f t="array" ref="BT466">INDEX($DP$24:$EO$31,COLUMN(G461),$AY466)</f>
        <v>#N/A</v>
      </c>
      <c r="BU466" s="35" t="e" cm="1">
        <f t="array" ref="BU466">INDEX($DP$24:$EO$31,COLUMN(H461),$AY466)</f>
        <v>#N/A</v>
      </c>
      <c r="BV466" s="59" t="str" cm="1">
        <f t="array" aca="1" ref="BV466:BZ466" ca="1">IFERROR(ROUND(IF(IFERROR(BF466:BJ466/BF466:BJ466,0)=1,(IFERROR(AZ466:BD466*BP466,0)+IFERROR(BF466:BJ466*BQ466,0)+(SUM(BM466:BO466)-MIN(BM466:BO466))*BR466+BK466*BS466+BL466*BT466)*BU466+BK466*(1-BS466)+BL466*(1-BT466)+IF(AW466=1,BO466,0),""),2),"")</f>
        <v/>
      </c>
      <c r="BW466" s="48" t="str">
        <f ca="1"/>
        <v/>
      </c>
      <c r="BX466" s="48" t="str">
        <f ca="1"/>
        <v/>
      </c>
      <c r="BY466" s="48" t="str">
        <f ca="1"/>
        <v/>
      </c>
      <c r="BZ466" s="60" t="str">
        <f ca="1"/>
        <v/>
      </c>
      <c r="CA466" s="6"/>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6"/>
      <c r="DV466" s="6"/>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row>
    <row r="467" spans="1:162" x14ac:dyDescent="0.3">
      <c r="A467" s="5"/>
      <c r="B467" s="17" t="str">
        <f t="shared" si="154"/>
        <v/>
      </c>
      <c r="C467" s="23"/>
      <c r="D467" s="23"/>
      <c r="E467" s="23"/>
      <c r="F467" s="23"/>
      <c r="G467" s="23"/>
      <c r="H467" s="24"/>
      <c r="I467" s="24"/>
      <c r="J467" s="24"/>
      <c r="K467" s="24"/>
      <c r="L467" s="24"/>
      <c r="M467" s="24"/>
      <c r="N467" s="23"/>
      <c r="O467" s="24"/>
      <c r="P467" s="6"/>
      <c r="Q467" s="65">
        <f t="shared" si="155"/>
        <v>1</v>
      </c>
      <c r="R467" s="6" t="e">
        <f t="shared" si="161"/>
        <v>#N/A</v>
      </c>
      <c r="S467" s="6" t="e">
        <f t="shared" si="162"/>
        <v>#N/A</v>
      </c>
      <c r="T467" s="6" t="e">
        <f t="shared" si="163"/>
        <v>#N/A</v>
      </c>
      <c r="U467" s="6" t="e">
        <f t="shared" si="164"/>
        <v>#N/A</v>
      </c>
      <c r="V467" s="8" cm="1">
        <f t="array" ref="V467">IF(M467=0,0,IF(OR($DV$4=3,$DV$4=4),0,IF($DV$4=1,INDEX($DI$7:$DI$15,SUM(IF(M467&lt;$DH$7:$DH$15=TRUE,1,0))+1),VLOOKUP(M467,$DK$7:$DL$107,2,FALSE))))</f>
        <v>0</v>
      </c>
      <c r="W467" s="6" t="e">
        <f t="shared" si="153"/>
        <v>#N/A</v>
      </c>
      <c r="X467" s="65" cm="1">
        <f t="array" aca="1" ref="X467" ca="1">SUM(IF((IF(E467=0,INDIRECT(_xlfn.CONCAT($CQ$1,MATCH(F467,$CP$7:$CP$100,0)+6)):INDIRECT(_xlfn.CONCAT($CQ$1,MATCH(F467,$CP$7:$CP$100,0)+6+SUM(IF((F467=$CP$7:$CP$59)=TRUE,1,0))-1)),INDIRECT(_xlfn.CONCAT($CM$1,MATCH(E467,$CL$7:$CL$100,0)+6)):INDIRECT(_xlfn.CONCAT($CM$1,MATCH(E467,$CL$7:$CL$100,0)+6+SUM(IF((E467=$CL$7:$CL$59)=TRUE,1,0))-1)))*$S$3*$Q467)=0,0,1))</f>
        <v>2</v>
      </c>
      <c r="Y467" s="65" t="e" cm="1">
        <f t="array" aca="1" ref="Y467" ca="1">SUM(IF((TRANSPOSE(MMULT(MMULT(_xlfn.MUNIT(X467),IF(ROUND(MMULT(IF(E467=0,INDIRECT(_xlfn.CONCAT($CQ$1,MATCH(F467,$CP$7:$CP$100,0)+6)):INDIRECT(_xlfn.CONCAT($CQ$1,MATCH(F467,$CP$7:$CP$100,0)+6+SUM(IF((F467=$CP$7:$CP$59)=TRUE,1,0))-1)),INDIRECT(_xlfn.CONCAT($CM$1,MATCH(E467,$CL$7:$CL$100,0)+6)):INDIRECT(_xlfn.CONCAT($CM$1,MATCH(E467,$CL$7:$CL$100,0)+6+SUM(IF((E467=$CL$7:$CL$59)=TRUE,1,0))-1)))*$S$3*$Q467,1/TRANSPOSE(W467-INDIRECT(_xlfn.CONCAT($CI$1,MATCH(D467,$CH$7:$CH$100,0)+6)):INDIRECT(_xlfn.CONCAT($CI$1,MATCH(D467,$CH$7:$CH$100,0)+6+SUM(IF((D467=$CH$7:$CH$59)=TRUE,1,0))-1))*$R$3)),1)=1,1,0)),W467-INDIRECT(_xlfn.CONCAT($CI$1,MATCH(D467,$CH$7:$CH$100,0)+6)):INDIRECT(_xlfn.CONCAT($CI$1,MATCH(D467,$CH$7:$CH$100,0)+6+SUM(IF((D467=$CH$7:$CH$59)=TRUE,1,0))-1))*$R$3)))=0,0,1))</f>
        <v>#N/A</v>
      </c>
      <c r="Z467" s="65"/>
      <c r="AA467" s="65" t="str" cm="1">
        <f t="array" aca="1" ref="AA467" ca="1">IFERROR(ROUND(IF(_xlfn._xlws.SORT(TRANSPOSE(MMULT(MMULT(_xlfn.MUNIT(X467),IF(ROUND(MMULT(IF(E467=0,IF($DW$4=1,INDIRECT(_xlfn.CONCAT($CY$1,MATCH(F467,$CX$7:$CX$100,0)+6)):INDIRECT(_xlfn.CONCAT($CY$1,MATCH(F467,$CX$7:$CX$100,0)+6+SUM(IF((F467=$CX$7:$CX$59)=TRUE,1,0))-1)),INDIRECT(_xlfn.CONCAT($CQ$1,MATCH(F467,$CP$7:$CP$100,0)+6)):INDIRECT(_xlfn.CONCAT($CQ$1,MATCH(F467,$CP$7:$CP$100,0)+6+SUM(IF((F467=$CP$7:$CP$59)=TRUE,1,0))-1))),IF(OR($DW$4=2,$DW$4=3),INDIRECT(_xlfn.CONCAT($CU$1,MATCH(E467,$CT$7:$CT$100,0)+6)):INDIRECT(_xlfn.CONCAT($CU$1,MATCH(E467,$CT$7:$CT$100,0)+6+SUM(IF((E467=$CT$7:$CT$59)=TRUE,1,0))-1)),INDIRECT(_xlfn.CONCAT($CM$1,MATCH(E467,$CL$7:$CL$100,0)+6)):INDIRECT(_xlfn.CONCAT($CM$1,MATCH(E467,$CL$7:$CL$100,0)+6+SUM(IF((E467=$CL$7:$CL$59)=TRUE,1,0))-1))))*$S$3*IF(AND($DV$4=4,F467=0),1.1,1),1/TRANSPOSE(W467-INDIRECT(_xlfn.CONCAT($CI$1,MATCH(D467,$CH$7:$CH$100,0)+6)):INDIRECT(_xlfn.CONCAT($CI$1,MATCH(D467,$CH$7:$CH$100,0)+6+SUM(IF((D467=$CH$7:$CH$59)=TRUE,1,0))-1))*$R$3)),3)=1,1,0)),W467-INDIRECT(_xlfn.CONCAT($CI$1,MATCH(D467,$CH$7:$CH$100,0)+6)):INDIRECT(_xlfn.CONCAT($CI$1,MATCH(D467,$CH$7:$CH$100,0)+6+SUM(IF((D467=$CH$7:$CH$59)=TRUE,1,0))-1))*$R$3))/($S$3*$Q467),1,-1,TRUE)=0,"",_xlfn._xlws.SORT(TRANSPOSE(MMULT(MMULT(_xlfn.MUNIT(X467),IF(ROUND(MMULT(IF(E467=0,IF($DW$4=1,INDIRECT(_xlfn.CONCAT($CY$1,MATCH(F467,$CX$7:$CX$100,0)+6)):INDIRECT(_xlfn.CONCAT($CY$1,MATCH(F467,$CX$7:$CX$100,0)+6+SUM(IF((F467=$CX$7:$CX$59)=TRUE,1,0))-1)),INDIRECT(_xlfn.CONCAT($CQ$1,MATCH(F467,$CP$7:$CP$100,0)+6)):INDIRECT(_xlfn.CONCAT($CQ$1,MATCH(F467,$CP$7:$CP$100,0)+6+SUM(IF((F467=$CP$7:$CP$59)=TRUE,1,0))-1))),IF(OR($DW$4=2,$DW$4=3),INDIRECT(_xlfn.CONCAT($CU$1,MATCH(E467,$CT$7:$CT$100,0)+6)):INDIRECT(_xlfn.CONCAT($CU$1,MATCH(E467,$CT$7:$CT$100,0)+6+SUM(IF((E467=$CT$7:$CT$59)=TRUE,1,0))-1)),INDIRECT(_xlfn.CONCAT($CM$1,MATCH(E467,$CL$7:$CL$100,0)+6)):INDIRECT(_xlfn.CONCAT($CM$1,MATCH(E467,$CL$7:$CL$100,0)+6+SUM(IF((E467=$CL$7:$CL$59)=TRUE,1,0))-1))))*$S$3*IF(AND($DV$4=4,F467=0),1.1,1),1/TRANSPOSE(W467-INDIRECT(_xlfn.CONCAT($CI$1,MATCH(D467,$CH$7:$CH$100,0)+6)):INDIRECT(_xlfn.CONCAT($CI$1,MATCH(D467,$CH$7:$CH$100,0)+6+SUM(IF((D467=$CH$7:$CH$59)=TRUE,1,0))-1))*$R$3)),3)=1,1,0)),W467-INDIRECT(_xlfn.CONCAT($CI$1,MATCH(D467,$CH$7:$CH$100,0)+6)):INDIRECT(_xlfn.CONCAT($CI$1,MATCH(D467,$CH$7:$CH$100,0)+6+SUM(IF((D467=$CH$7:$CH$59)=TRUE,1,0))-1))*$R$3))/($S$3*$Q467),1,-1,TRUE)),1),"")</f>
        <v/>
      </c>
      <c r="AB467" s="65"/>
      <c r="AC467" s="65"/>
      <c r="AD467" s="65"/>
      <c r="AE467" s="65"/>
      <c r="AF467" s="65"/>
      <c r="AG467" s="65"/>
      <c r="AH467" s="65"/>
      <c r="AI467" s="6"/>
      <c r="AJ467" s="28" t="str">
        <f t="shared" ca="1" si="165"/>
        <v/>
      </c>
      <c r="AK467" s="29" t="str">
        <f t="shared" si="166"/>
        <v/>
      </c>
      <c r="AL467" s="29" t="str">
        <f t="shared" si="167"/>
        <v/>
      </c>
      <c r="AM467" s="29" t="str">
        <f t="shared" si="168"/>
        <v/>
      </c>
      <c r="AN467" s="112" t="str">
        <f t="shared" si="169"/>
        <v/>
      </c>
      <c r="AO467" s="28" t="str">
        <f t="shared" ca="1" si="156"/>
        <v/>
      </c>
      <c r="AP467" s="29" t="str">
        <f t="shared" si="157"/>
        <v/>
      </c>
      <c r="AQ467" s="29" t="str">
        <f t="shared" si="158"/>
        <v/>
      </c>
      <c r="AR467" s="29" t="str">
        <f t="shared" si="159"/>
        <v/>
      </c>
      <c r="AS467" s="30" t="str">
        <f t="shared" si="160"/>
        <v/>
      </c>
      <c r="AT467" s="6"/>
      <c r="AU467" s="20"/>
      <c r="AV467" s="20"/>
      <c r="AW467" s="44">
        <f t="shared" si="150"/>
        <v>12</v>
      </c>
      <c r="AX467" s="35" t="e">
        <f t="shared" si="151"/>
        <v>#N/A</v>
      </c>
      <c r="AY467" s="35" t="e" cm="1">
        <f t="array" ref="AY467">_xlfn.XMATCH(1,IF(IF((AU467=$DP$24:$EO$24)=TRUE,1,0)+IF((AV467=$DP$25:$EO$25)=TRUE,1,0)=2,1,0))</f>
        <v>#N/A</v>
      </c>
      <c r="AZ467" s="35" t="str" cm="1">
        <f t="array" aca="1" ref="AZ467:BD467" ca="1">AJ467:AN467</f>
        <v/>
      </c>
      <c r="BA467" s="35" t="str">
        <f ca="1"/>
        <v/>
      </c>
      <c r="BB467" s="35" t="str">
        <f ca="1"/>
        <v/>
      </c>
      <c r="BC467" s="35" t="str">
        <f ca="1"/>
        <v/>
      </c>
      <c r="BD467" s="35" t="str">
        <f ca="1"/>
        <v/>
      </c>
      <c r="BE467" s="35">
        <f t="shared" si="152"/>
        <v>0</v>
      </c>
      <c r="BF467" s="35" t="e" cm="1">
        <f t="array" ref="BF467">IF(AND(BE467=1,AX467&lt;&gt;1),VLOOKUP(E467,변환표준점수!$H$8:$O$60,_xlfn.XMATCH('표점 계산기'!$AU467,변환표준점수!$I$6:$O$6)+1,FALSE),IF(AND($E467=0,$DW$4=1),INDEX($CQ$7:$CQ$73,SUM(IF(AO467=$CY$7:$CY$59,ROW($A$1:$A$50),0))),IF(AND($E467&lt;&gt;0,$DW$4&lt;&gt;1),INDEX($CM$7:$CM$73,SUM(IF(AO467=$CU$7:$CU$59,ROW($A$1:$A$50),0))),AO467:AS467)))</f>
        <v>#N/A</v>
      </c>
      <c r="BG467" s="35"/>
      <c r="BH467" s="35"/>
      <c r="BI467" s="35"/>
      <c r="BJ467" s="35"/>
      <c r="BK467" s="35" t="e">
        <f>VLOOKUP(G467,변환표준점수!$X$8:$AM$16,_xlfn.XMATCH(AU467,변환표준점수!$Y$5:$AM$5)+IF(OR(AW467=6,AW467=7,AW467=10,AW467=11),IF(AX467=1,0,1),0)+1,FALSE)</f>
        <v>#N/A</v>
      </c>
      <c r="BL467" s="35" t="e">
        <f>VLOOKUP(H467,변환표준점수!$AO$8:$BE$16,_xlfn.XMATCH(AU467,변환표준점수!$AP$5:$BE$5)+IF(OR(AW467=3,AW467=6,AW467=8,AW467=9,AW467=10),IF(AX467=1,0,1),0)+1,FALSE)</f>
        <v>#N/A</v>
      </c>
      <c r="BM467" s="35" t="e">
        <f>IF(I467=0,VLOOKUP(K467,변환표준점수!$BU$8:$CF$62,'표점 계산기'!$AW467+1,FALSE),VLOOKUP(I467,변환표준점수!$BH$8:$BS$62,'표점 계산기'!$AW467+1,FALSE))</f>
        <v>#N/A</v>
      </c>
      <c r="BN467" s="35" t="e">
        <f>IF(J467=0,VLOOKUP(L467,변환표준점수!$BU$8:$CF$62,'표점 계산기'!$AW467+1,FALSE),VLOOKUP(J467,변환표준점수!$BH$8:$BS$62,'표점 계산기'!$AW467+1,FALSE))</f>
        <v>#N/A</v>
      </c>
      <c r="BO467" s="35" cm="1">
        <f t="array" ref="BO467">IF(M467=0,0,IF(OR(AW467=3,AW467=4),0,IF(AW467=1,INDEX($DI$7:$DI$15,SUM(IF(M467&lt;$DH$7:$DH$15=TRUE,1,0))+1),VLOOKUP(M467,변환표준점수!$BH$8:$BS$62,'표점 계산기'!AW467+1,FALSE))))</f>
        <v>0</v>
      </c>
      <c r="BP467" s="35" t="e" cm="1">
        <f t="array" ref="BP467">INDEX($DP$24:$EO$31,COLUMN(C462),$AY467)</f>
        <v>#N/A</v>
      </c>
      <c r="BQ467" s="35" t="e" cm="1">
        <f t="array" ref="BQ467">INDEX($DP$24:$EO$31,COLUMN(D462),$AY467)</f>
        <v>#N/A</v>
      </c>
      <c r="BR467" s="35" t="e" cm="1">
        <f t="array" ref="BR467">INDEX($DP$24:$EO$31,COLUMN(E462),$AY467)</f>
        <v>#N/A</v>
      </c>
      <c r="BS467" s="35" t="e" cm="1">
        <f t="array" ref="BS467">INDEX($DP$24:$EO$31,COLUMN(F462),$AY467)</f>
        <v>#N/A</v>
      </c>
      <c r="BT467" s="35" t="e" cm="1">
        <f t="array" ref="BT467">INDEX($DP$24:$EO$31,COLUMN(G462),$AY467)</f>
        <v>#N/A</v>
      </c>
      <c r="BU467" s="35" t="e" cm="1">
        <f t="array" ref="BU467">INDEX($DP$24:$EO$31,COLUMN(H462),$AY467)</f>
        <v>#N/A</v>
      </c>
      <c r="BV467" s="59" t="str" cm="1">
        <f t="array" aca="1" ref="BV467:BZ467" ca="1">IFERROR(ROUND(IF(IFERROR(BF467:BJ467/BF467:BJ467,0)=1,(IFERROR(AZ467:BD467*BP467,0)+IFERROR(BF467:BJ467*BQ467,0)+(SUM(BM467:BO467)-MIN(BM467:BO467))*BR467+BK467*BS467+BL467*BT467)*BU467+BK467*(1-BS467)+BL467*(1-BT467)+IF(AW467=1,BO467,0),""),2),"")</f>
        <v/>
      </c>
      <c r="BW467" s="48" t="str">
        <f ca="1"/>
        <v/>
      </c>
      <c r="BX467" s="48" t="str">
        <f ca="1"/>
        <v/>
      </c>
      <c r="BY467" s="48" t="str">
        <f ca="1"/>
        <v/>
      </c>
      <c r="BZ467" s="60" t="str">
        <f ca="1"/>
        <v/>
      </c>
      <c r="CA467" s="6"/>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6"/>
      <c r="DV467" s="6"/>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row>
    <row r="468" spans="1:162" x14ac:dyDescent="0.3">
      <c r="A468" s="5"/>
      <c r="B468" s="17" t="str">
        <f t="shared" si="154"/>
        <v/>
      </c>
      <c r="C468" s="23"/>
      <c r="D468" s="23"/>
      <c r="E468" s="23"/>
      <c r="F468" s="23"/>
      <c r="G468" s="23"/>
      <c r="H468" s="24"/>
      <c r="I468" s="24"/>
      <c r="J468" s="24"/>
      <c r="K468" s="24"/>
      <c r="L468" s="24"/>
      <c r="M468" s="24"/>
      <c r="N468" s="23"/>
      <c r="O468" s="24"/>
      <c r="P468" s="6"/>
      <c r="Q468" s="65">
        <f t="shared" si="155"/>
        <v>1</v>
      </c>
      <c r="R468" s="6" t="e">
        <f t="shared" si="161"/>
        <v>#N/A</v>
      </c>
      <c r="S468" s="6" t="e">
        <f t="shared" si="162"/>
        <v>#N/A</v>
      </c>
      <c r="T468" s="6" t="e">
        <f t="shared" si="163"/>
        <v>#N/A</v>
      </c>
      <c r="U468" s="6" t="e">
        <f t="shared" si="164"/>
        <v>#N/A</v>
      </c>
      <c r="V468" s="8" cm="1">
        <f t="array" ref="V468">IF(M468=0,0,IF(OR($DV$4=3,$DV$4=4),0,IF($DV$4=1,INDEX($DI$7:$DI$15,SUM(IF(M468&lt;$DH$7:$DH$15=TRUE,1,0))+1),VLOOKUP(M468,$DK$7:$DL$107,2,FALSE))))</f>
        <v>0</v>
      </c>
      <c r="W468" s="6" t="e">
        <f t="shared" si="153"/>
        <v>#N/A</v>
      </c>
      <c r="X468" s="65" cm="1">
        <f t="array" aca="1" ref="X468" ca="1">SUM(IF((IF(E468=0,INDIRECT(_xlfn.CONCAT($CQ$1,MATCH(F468,$CP$7:$CP$100,0)+6)):INDIRECT(_xlfn.CONCAT($CQ$1,MATCH(F468,$CP$7:$CP$100,0)+6+SUM(IF((F468=$CP$7:$CP$59)=TRUE,1,0))-1)),INDIRECT(_xlfn.CONCAT($CM$1,MATCH(E468,$CL$7:$CL$100,0)+6)):INDIRECT(_xlfn.CONCAT($CM$1,MATCH(E468,$CL$7:$CL$100,0)+6+SUM(IF((E468=$CL$7:$CL$59)=TRUE,1,0))-1)))*$S$3*$Q468)=0,0,1))</f>
        <v>2</v>
      </c>
      <c r="Y468" s="65" t="e" cm="1">
        <f t="array" aca="1" ref="Y468" ca="1">SUM(IF((TRANSPOSE(MMULT(MMULT(_xlfn.MUNIT(X468),IF(ROUND(MMULT(IF(E468=0,INDIRECT(_xlfn.CONCAT($CQ$1,MATCH(F468,$CP$7:$CP$100,0)+6)):INDIRECT(_xlfn.CONCAT($CQ$1,MATCH(F468,$CP$7:$CP$100,0)+6+SUM(IF((F468=$CP$7:$CP$59)=TRUE,1,0))-1)),INDIRECT(_xlfn.CONCAT($CM$1,MATCH(E468,$CL$7:$CL$100,0)+6)):INDIRECT(_xlfn.CONCAT($CM$1,MATCH(E468,$CL$7:$CL$100,0)+6+SUM(IF((E468=$CL$7:$CL$59)=TRUE,1,0))-1)))*$S$3*$Q468,1/TRANSPOSE(W468-INDIRECT(_xlfn.CONCAT($CI$1,MATCH(D468,$CH$7:$CH$100,0)+6)):INDIRECT(_xlfn.CONCAT($CI$1,MATCH(D468,$CH$7:$CH$100,0)+6+SUM(IF((D468=$CH$7:$CH$59)=TRUE,1,0))-1))*$R$3)),1)=1,1,0)),W468-INDIRECT(_xlfn.CONCAT($CI$1,MATCH(D468,$CH$7:$CH$100,0)+6)):INDIRECT(_xlfn.CONCAT($CI$1,MATCH(D468,$CH$7:$CH$100,0)+6+SUM(IF((D468=$CH$7:$CH$59)=TRUE,1,0))-1))*$R$3)))=0,0,1))</f>
        <v>#N/A</v>
      </c>
      <c r="Z468" s="65"/>
      <c r="AA468" s="65" t="str" cm="1">
        <f t="array" aca="1" ref="AA468" ca="1">IFERROR(ROUND(IF(_xlfn._xlws.SORT(TRANSPOSE(MMULT(MMULT(_xlfn.MUNIT(X468),IF(ROUND(MMULT(IF(E468=0,IF($DW$4=1,INDIRECT(_xlfn.CONCAT($CY$1,MATCH(F468,$CX$7:$CX$100,0)+6)):INDIRECT(_xlfn.CONCAT($CY$1,MATCH(F468,$CX$7:$CX$100,0)+6+SUM(IF((F468=$CX$7:$CX$59)=TRUE,1,0))-1)),INDIRECT(_xlfn.CONCAT($CQ$1,MATCH(F468,$CP$7:$CP$100,0)+6)):INDIRECT(_xlfn.CONCAT($CQ$1,MATCH(F468,$CP$7:$CP$100,0)+6+SUM(IF((F468=$CP$7:$CP$59)=TRUE,1,0))-1))),IF(OR($DW$4=2,$DW$4=3),INDIRECT(_xlfn.CONCAT($CU$1,MATCH(E468,$CT$7:$CT$100,0)+6)):INDIRECT(_xlfn.CONCAT($CU$1,MATCH(E468,$CT$7:$CT$100,0)+6+SUM(IF((E468=$CT$7:$CT$59)=TRUE,1,0))-1)),INDIRECT(_xlfn.CONCAT($CM$1,MATCH(E468,$CL$7:$CL$100,0)+6)):INDIRECT(_xlfn.CONCAT($CM$1,MATCH(E468,$CL$7:$CL$100,0)+6+SUM(IF((E468=$CL$7:$CL$59)=TRUE,1,0))-1))))*$S$3*IF(AND($DV$4=4,F468=0),1.1,1),1/TRANSPOSE(W468-INDIRECT(_xlfn.CONCAT($CI$1,MATCH(D468,$CH$7:$CH$100,0)+6)):INDIRECT(_xlfn.CONCAT($CI$1,MATCH(D468,$CH$7:$CH$100,0)+6+SUM(IF((D468=$CH$7:$CH$59)=TRUE,1,0))-1))*$R$3)),3)=1,1,0)),W468-INDIRECT(_xlfn.CONCAT($CI$1,MATCH(D468,$CH$7:$CH$100,0)+6)):INDIRECT(_xlfn.CONCAT($CI$1,MATCH(D468,$CH$7:$CH$100,0)+6+SUM(IF((D468=$CH$7:$CH$59)=TRUE,1,0))-1))*$R$3))/($S$3*$Q468),1,-1,TRUE)=0,"",_xlfn._xlws.SORT(TRANSPOSE(MMULT(MMULT(_xlfn.MUNIT(X468),IF(ROUND(MMULT(IF(E468=0,IF($DW$4=1,INDIRECT(_xlfn.CONCAT($CY$1,MATCH(F468,$CX$7:$CX$100,0)+6)):INDIRECT(_xlfn.CONCAT($CY$1,MATCH(F468,$CX$7:$CX$100,0)+6+SUM(IF((F468=$CX$7:$CX$59)=TRUE,1,0))-1)),INDIRECT(_xlfn.CONCAT($CQ$1,MATCH(F468,$CP$7:$CP$100,0)+6)):INDIRECT(_xlfn.CONCAT($CQ$1,MATCH(F468,$CP$7:$CP$100,0)+6+SUM(IF((F468=$CP$7:$CP$59)=TRUE,1,0))-1))),IF(OR($DW$4=2,$DW$4=3),INDIRECT(_xlfn.CONCAT($CU$1,MATCH(E468,$CT$7:$CT$100,0)+6)):INDIRECT(_xlfn.CONCAT($CU$1,MATCH(E468,$CT$7:$CT$100,0)+6+SUM(IF((E468=$CT$7:$CT$59)=TRUE,1,0))-1)),INDIRECT(_xlfn.CONCAT($CM$1,MATCH(E468,$CL$7:$CL$100,0)+6)):INDIRECT(_xlfn.CONCAT($CM$1,MATCH(E468,$CL$7:$CL$100,0)+6+SUM(IF((E468=$CL$7:$CL$59)=TRUE,1,0))-1))))*$S$3*IF(AND($DV$4=4,F468=0),1.1,1),1/TRANSPOSE(W468-INDIRECT(_xlfn.CONCAT($CI$1,MATCH(D468,$CH$7:$CH$100,0)+6)):INDIRECT(_xlfn.CONCAT($CI$1,MATCH(D468,$CH$7:$CH$100,0)+6+SUM(IF((D468=$CH$7:$CH$59)=TRUE,1,0))-1))*$R$3)),3)=1,1,0)),W468-INDIRECT(_xlfn.CONCAT($CI$1,MATCH(D468,$CH$7:$CH$100,0)+6)):INDIRECT(_xlfn.CONCAT($CI$1,MATCH(D468,$CH$7:$CH$100,0)+6+SUM(IF((D468=$CH$7:$CH$59)=TRUE,1,0))-1))*$R$3))/($S$3*$Q468),1,-1,TRUE)),1),"")</f>
        <v/>
      </c>
      <c r="AB468" s="65"/>
      <c r="AC468" s="65"/>
      <c r="AD468" s="65"/>
      <c r="AE468" s="65"/>
      <c r="AF468" s="65"/>
      <c r="AG468" s="65"/>
      <c r="AH468" s="65"/>
      <c r="AI468" s="6"/>
      <c r="AJ468" s="28" t="str">
        <f t="shared" ca="1" si="165"/>
        <v/>
      </c>
      <c r="AK468" s="29" t="str">
        <f t="shared" si="166"/>
        <v/>
      </c>
      <c r="AL468" s="29" t="str">
        <f t="shared" si="167"/>
        <v/>
      </c>
      <c r="AM468" s="29" t="str">
        <f t="shared" si="168"/>
        <v/>
      </c>
      <c r="AN468" s="112" t="str">
        <f t="shared" si="169"/>
        <v/>
      </c>
      <c r="AO468" s="28" t="str">
        <f t="shared" ca="1" si="156"/>
        <v/>
      </c>
      <c r="AP468" s="29" t="str">
        <f t="shared" si="157"/>
        <v/>
      </c>
      <c r="AQ468" s="29" t="str">
        <f t="shared" si="158"/>
        <v/>
      </c>
      <c r="AR468" s="29" t="str">
        <f t="shared" si="159"/>
        <v/>
      </c>
      <c r="AS468" s="30" t="str">
        <f t="shared" si="160"/>
        <v/>
      </c>
      <c r="AT468" s="6"/>
      <c r="AU468" s="20"/>
      <c r="AV468" s="20"/>
      <c r="AW468" s="44">
        <f t="shared" si="150"/>
        <v>12</v>
      </c>
      <c r="AX468" s="35" t="e">
        <f t="shared" si="151"/>
        <v>#N/A</v>
      </c>
      <c r="AY468" s="35" t="e" cm="1">
        <f t="array" ref="AY468">_xlfn.XMATCH(1,IF(IF((AU468=$DP$24:$EO$24)=TRUE,1,0)+IF((AV468=$DP$25:$EO$25)=TRUE,1,0)=2,1,0))</f>
        <v>#N/A</v>
      </c>
      <c r="AZ468" s="35" t="str" cm="1">
        <f t="array" aca="1" ref="AZ468:BD468" ca="1">AJ468:AN468</f>
        <v/>
      </c>
      <c r="BA468" s="35" t="str">
        <f ca="1"/>
        <v/>
      </c>
      <c r="BB468" s="35" t="str">
        <f ca="1"/>
        <v/>
      </c>
      <c r="BC468" s="35" t="str">
        <f ca="1"/>
        <v/>
      </c>
      <c r="BD468" s="35" t="str">
        <f ca="1"/>
        <v/>
      </c>
      <c r="BE468" s="35">
        <f t="shared" si="152"/>
        <v>0</v>
      </c>
      <c r="BF468" s="35" t="e" cm="1">
        <f t="array" ref="BF468">IF(AND(BE468=1,AX468&lt;&gt;1),VLOOKUP(E468,변환표준점수!$H$8:$O$60,_xlfn.XMATCH('표점 계산기'!$AU468,변환표준점수!$I$6:$O$6)+1,FALSE),IF(AND($E468=0,$DW$4=1),INDEX($CQ$7:$CQ$73,SUM(IF(AO468=$CY$7:$CY$59,ROW($A$1:$A$50),0))),IF(AND($E468&lt;&gt;0,$DW$4&lt;&gt;1),INDEX($CM$7:$CM$73,SUM(IF(AO468=$CU$7:$CU$59,ROW($A$1:$A$50),0))),AO468:AS468)))</f>
        <v>#N/A</v>
      </c>
      <c r="BG468" s="35"/>
      <c r="BH468" s="35"/>
      <c r="BI468" s="35"/>
      <c r="BJ468" s="35"/>
      <c r="BK468" s="35" t="e">
        <f>VLOOKUP(G468,변환표준점수!$X$8:$AM$16,_xlfn.XMATCH(AU468,변환표준점수!$Y$5:$AM$5)+IF(OR(AW468=6,AW468=7,AW468=10,AW468=11),IF(AX468=1,0,1),0)+1,FALSE)</f>
        <v>#N/A</v>
      </c>
      <c r="BL468" s="35" t="e">
        <f>VLOOKUP(H468,변환표준점수!$AO$8:$BE$16,_xlfn.XMATCH(AU468,변환표준점수!$AP$5:$BE$5)+IF(OR(AW468=3,AW468=6,AW468=8,AW468=9,AW468=10),IF(AX468=1,0,1),0)+1,FALSE)</f>
        <v>#N/A</v>
      </c>
      <c r="BM468" s="35" t="e">
        <f>IF(I468=0,VLOOKUP(K468,변환표준점수!$BU$8:$CF$62,'표점 계산기'!$AW468+1,FALSE),VLOOKUP(I468,변환표준점수!$BH$8:$BS$62,'표점 계산기'!$AW468+1,FALSE))</f>
        <v>#N/A</v>
      </c>
      <c r="BN468" s="35" t="e">
        <f>IF(J468=0,VLOOKUP(L468,변환표준점수!$BU$8:$CF$62,'표점 계산기'!$AW468+1,FALSE),VLOOKUP(J468,변환표준점수!$BH$8:$BS$62,'표점 계산기'!$AW468+1,FALSE))</f>
        <v>#N/A</v>
      </c>
      <c r="BO468" s="35" cm="1">
        <f t="array" ref="BO468">IF(M468=0,0,IF(OR(AW468=3,AW468=4),0,IF(AW468=1,INDEX($DI$7:$DI$15,SUM(IF(M468&lt;$DH$7:$DH$15=TRUE,1,0))+1),VLOOKUP(M468,변환표준점수!$BH$8:$BS$62,'표점 계산기'!AW468+1,FALSE))))</f>
        <v>0</v>
      </c>
      <c r="BP468" s="35" t="e" cm="1">
        <f t="array" ref="BP468">INDEX($DP$24:$EO$31,COLUMN(C463),$AY468)</f>
        <v>#N/A</v>
      </c>
      <c r="BQ468" s="35" t="e" cm="1">
        <f t="array" ref="BQ468">INDEX($DP$24:$EO$31,COLUMN(D463),$AY468)</f>
        <v>#N/A</v>
      </c>
      <c r="BR468" s="35" t="e" cm="1">
        <f t="array" ref="BR468">INDEX($DP$24:$EO$31,COLUMN(E463),$AY468)</f>
        <v>#N/A</v>
      </c>
      <c r="BS468" s="35" t="e" cm="1">
        <f t="array" ref="BS468">INDEX($DP$24:$EO$31,COLUMN(F463),$AY468)</f>
        <v>#N/A</v>
      </c>
      <c r="BT468" s="35" t="e" cm="1">
        <f t="array" ref="BT468">INDEX($DP$24:$EO$31,COLUMN(G463),$AY468)</f>
        <v>#N/A</v>
      </c>
      <c r="BU468" s="35" t="e" cm="1">
        <f t="array" ref="BU468">INDEX($DP$24:$EO$31,COLUMN(H463),$AY468)</f>
        <v>#N/A</v>
      </c>
      <c r="BV468" s="59" t="str" cm="1">
        <f t="array" aca="1" ref="BV468:BZ468" ca="1">IFERROR(ROUND(IF(IFERROR(BF468:BJ468/BF468:BJ468,0)=1,(IFERROR(AZ468:BD468*BP468,0)+IFERROR(BF468:BJ468*BQ468,0)+(SUM(BM468:BO468)-MIN(BM468:BO468))*BR468+BK468*BS468+BL468*BT468)*BU468+BK468*(1-BS468)+BL468*(1-BT468)+IF(AW468=1,BO468,0),""),2),"")</f>
        <v/>
      </c>
      <c r="BW468" s="48" t="str">
        <f ca="1"/>
        <v/>
      </c>
      <c r="BX468" s="48" t="str">
        <f ca="1"/>
        <v/>
      </c>
      <c r="BY468" s="48" t="str">
        <f ca="1"/>
        <v/>
      </c>
      <c r="BZ468" s="60" t="str">
        <f ca="1"/>
        <v/>
      </c>
      <c r="CA468" s="6"/>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6"/>
      <c r="DV468" s="6"/>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row>
    <row r="469" spans="1:162" x14ac:dyDescent="0.3">
      <c r="A469" s="5"/>
      <c r="B469" s="17" t="str">
        <f t="shared" si="154"/>
        <v/>
      </c>
      <c r="C469" s="23"/>
      <c r="D469" s="23"/>
      <c r="E469" s="23"/>
      <c r="F469" s="23"/>
      <c r="G469" s="23"/>
      <c r="H469" s="24"/>
      <c r="I469" s="24"/>
      <c r="J469" s="24"/>
      <c r="K469" s="24"/>
      <c r="L469" s="24"/>
      <c r="M469" s="24"/>
      <c r="N469" s="23"/>
      <c r="O469" s="24"/>
      <c r="P469" s="6"/>
      <c r="Q469" s="65">
        <f t="shared" si="155"/>
        <v>1</v>
      </c>
      <c r="R469" s="6" t="e">
        <f t="shared" si="161"/>
        <v>#N/A</v>
      </c>
      <c r="S469" s="6" t="e">
        <f t="shared" si="162"/>
        <v>#N/A</v>
      </c>
      <c r="T469" s="6" t="e">
        <f t="shared" si="163"/>
        <v>#N/A</v>
      </c>
      <c r="U469" s="6" t="e">
        <f t="shared" si="164"/>
        <v>#N/A</v>
      </c>
      <c r="V469" s="8" cm="1">
        <f t="array" ref="V469">IF(M469=0,0,IF(OR($DV$4=3,$DV$4=4),0,IF($DV$4=1,INDEX($DI$7:$DI$15,SUM(IF(M469&lt;$DH$7:$DH$15=TRUE,1,0))+1),VLOOKUP(M469,$DK$7:$DL$107,2,FALSE))))</f>
        <v>0</v>
      </c>
      <c r="W469" s="6" t="e">
        <f t="shared" si="153"/>
        <v>#N/A</v>
      </c>
      <c r="X469" s="65" cm="1">
        <f t="array" aca="1" ref="X469" ca="1">SUM(IF((IF(E469=0,INDIRECT(_xlfn.CONCAT($CQ$1,MATCH(F469,$CP$7:$CP$100,0)+6)):INDIRECT(_xlfn.CONCAT($CQ$1,MATCH(F469,$CP$7:$CP$100,0)+6+SUM(IF((F469=$CP$7:$CP$59)=TRUE,1,0))-1)),INDIRECT(_xlfn.CONCAT($CM$1,MATCH(E469,$CL$7:$CL$100,0)+6)):INDIRECT(_xlfn.CONCAT($CM$1,MATCH(E469,$CL$7:$CL$100,0)+6+SUM(IF((E469=$CL$7:$CL$59)=TRUE,1,0))-1)))*$S$3*$Q469)=0,0,1))</f>
        <v>2</v>
      </c>
      <c r="Y469" s="65" t="e" cm="1">
        <f t="array" aca="1" ref="Y469" ca="1">SUM(IF((TRANSPOSE(MMULT(MMULT(_xlfn.MUNIT(X469),IF(ROUND(MMULT(IF(E469=0,INDIRECT(_xlfn.CONCAT($CQ$1,MATCH(F469,$CP$7:$CP$100,0)+6)):INDIRECT(_xlfn.CONCAT($CQ$1,MATCH(F469,$CP$7:$CP$100,0)+6+SUM(IF((F469=$CP$7:$CP$59)=TRUE,1,0))-1)),INDIRECT(_xlfn.CONCAT($CM$1,MATCH(E469,$CL$7:$CL$100,0)+6)):INDIRECT(_xlfn.CONCAT($CM$1,MATCH(E469,$CL$7:$CL$100,0)+6+SUM(IF((E469=$CL$7:$CL$59)=TRUE,1,0))-1)))*$S$3*$Q469,1/TRANSPOSE(W469-INDIRECT(_xlfn.CONCAT($CI$1,MATCH(D469,$CH$7:$CH$100,0)+6)):INDIRECT(_xlfn.CONCAT($CI$1,MATCH(D469,$CH$7:$CH$100,0)+6+SUM(IF((D469=$CH$7:$CH$59)=TRUE,1,0))-1))*$R$3)),1)=1,1,0)),W469-INDIRECT(_xlfn.CONCAT($CI$1,MATCH(D469,$CH$7:$CH$100,0)+6)):INDIRECT(_xlfn.CONCAT($CI$1,MATCH(D469,$CH$7:$CH$100,0)+6+SUM(IF((D469=$CH$7:$CH$59)=TRUE,1,0))-1))*$R$3)))=0,0,1))</f>
        <v>#N/A</v>
      </c>
      <c r="Z469" s="65"/>
      <c r="AA469" s="65" t="str" cm="1">
        <f t="array" aca="1" ref="AA469" ca="1">IFERROR(ROUND(IF(_xlfn._xlws.SORT(TRANSPOSE(MMULT(MMULT(_xlfn.MUNIT(X469),IF(ROUND(MMULT(IF(E469=0,IF($DW$4=1,INDIRECT(_xlfn.CONCAT($CY$1,MATCH(F469,$CX$7:$CX$100,0)+6)):INDIRECT(_xlfn.CONCAT($CY$1,MATCH(F469,$CX$7:$CX$100,0)+6+SUM(IF((F469=$CX$7:$CX$59)=TRUE,1,0))-1)),INDIRECT(_xlfn.CONCAT($CQ$1,MATCH(F469,$CP$7:$CP$100,0)+6)):INDIRECT(_xlfn.CONCAT($CQ$1,MATCH(F469,$CP$7:$CP$100,0)+6+SUM(IF((F469=$CP$7:$CP$59)=TRUE,1,0))-1))),IF(OR($DW$4=2,$DW$4=3),INDIRECT(_xlfn.CONCAT($CU$1,MATCH(E469,$CT$7:$CT$100,0)+6)):INDIRECT(_xlfn.CONCAT($CU$1,MATCH(E469,$CT$7:$CT$100,0)+6+SUM(IF((E469=$CT$7:$CT$59)=TRUE,1,0))-1)),INDIRECT(_xlfn.CONCAT($CM$1,MATCH(E469,$CL$7:$CL$100,0)+6)):INDIRECT(_xlfn.CONCAT($CM$1,MATCH(E469,$CL$7:$CL$100,0)+6+SUM(IF((E469=$CL$7:$CL$59)=TRUE,1,0))-1))))*$S$3*IF(AND($DV$4=4,F469=0),1.1,1),1/TRANSPOSE(W469-INDIRECT(_xlfn.CONCAT($CI$1,MATCH(D469,$CH$7:$CH$100,0)+6)):INDIRECT(_xlfn.CONCAT($CI$1,MATCH(D469,$CH$7:$CH$100,0)+6+SUM(IF((D469=$CH$7:$CH$59)=TRUE,1,0))-1))*$R$3)),3)=1,1,0)),W469-INDIRECT(_xlfn.CONCAT($CI$1,MATCH(D469,$CH$7:$CH$100,0)+6)):INDIRECT(_xlfn.CONCAT($CI$1,MATCH(D469,$CH$7:$CH$100,0)+6+SUM(IF((D469=$CH$7:$CH$59)=TRUE,1,0))-1))*$R$3))/($S$3*$Q469),1,-1,TRUE)=0,"",_xlfn._xlws.SORT(TRANSPOSE(MMULT(MMULT(_xlfn.MUNIT(X469),IF(ROUND(MMULT(IF(E469=0,IF($DW$4=1,INDIRECT(_xlfn.CONCAT($CY$1,MATCH(F469,$CX$7:$CX$100,0)+6)):INDIRECT(_xlfn.CONCAT($CY$1,MATCH(F469,$CX$7:$CX$100,0)+6+SUM(IF((F469=$CX$7:$CX$59)=TRUE,1,0))-1)),INDIRECT(_xlfn.CONCAT($CQ$1,MATCH(F469,$CP$7:$CP$100,0)+6)):INDIRECT(_xlfn.CONCAT($CQ$1,MATCH(F469,$CP$7:$CP$100,0)+6+SUM(IF((F469=$CP$7:$CP$59)=TRUE,1,0))-1))),IF(OR($DW$4=2,$DW$4=3),INDIRECT(_xlfn.CONCAT($CU$1,MATCH(E469,$CT$7:$CT$100,0)+6)):INDIRECT(_xlfn.CONCAT($CU$1,MATCH(E469,$CT$7:$CT$100,0)+6+SUM(IF((E469=$CT$7:$CT$59)=TRUE,1,0))-1)),INDIRECT(_xlfn.CONCAT($CM$1,MATCH(E469,$CL$7:$CL$100,0)+6)):INDIRECT(_xlfn.CONCAT($CM$1,MATCH(E469,$CL$7:$CL$100,0)+6+SUM(IF((E469=$CL$7:$CL$59)=TRUE,1,0))-1))))*$S$3*IF(AND($DV$4=4,F469=0),1.1,1),1/TRANSPOSE(W469-INDIRECT(_xlfn.CONCAT($CI$1,MATCH(D469,$CH$7:$CH$100,0)+6)):INDIRECT(_xlfn.CONCAT($CI$1,MATCH(D469,$CH$7:$CH$100,0)+6+SUM(IF((D469=$CH$7:$CH$59)=TRUE,1,0))-1))*$R$3)),3)=1,1,0)),W469-INDIRECT(_xlfn.CONCAT($CI$1,MATCH(D469,$CH$7:$CH$100,0)+6)):INDIRECT(_xlfn.CONCAT($CI$1,MATCH(D469,$CH$7:$CH$100,0)+6+SUM(IF((D469=$CH$7:$CH$59)=TRUE,1,0))-1))*$R$3))/($S$3*$Q469),1,-1,TRUE)),1),"")</f>
        <v/>
      </c>
      <c r="AB469" s="65"/>
      <c r="AC469" s="65"/>
      <c r="AD469" s="65"/>
      <c r="AE469" s="65"/>
      <c r="AF469" s="65"/>
      <c r="AG469" s="65"/>
      <c r="AH469" s="65"/>
      <c r="AI469" s="6"/>
      <c r="AJ469" s="28" t="str">
        <f t="shared" ca="1" si="165"/>
        <v/>
      </c>
      <c r="AK469" s="29" t="str">
        <f t="shared" si="166"/>
        <v/>
      </c>
      <c r="AL469" s="29" t="str">
        <f t="shared" si="167"/>
        <v/>
      </c>
      <c r="AM469" s="29" t="str">
        <f t="shared" si="168"/>
        <v/>
      </c>
      <c r="AN469" s="112" t="str">
        <f t="shared" si="169"/>
        <v/>
      </c>
      <c r="AO469" s="28" t="str">
        <f t="shared" ca="1" si="156"/>
        <v/>
      </c>
      <c r="AP469" s="29" t="str">
        <f t="shared" si="157"/>
        <v/>
      </c>
      <c r="AQ469" s="29" t="str">
        <f t="shared" si="158"/>
        <v/>
      </c>
      <c r="AR469" s="29" t="str">
        <f t="shared" si="159"/>
        <v/>
      </c>
      <c r="AS469" s="30" t="str">
        <f t="shared" si="160"/>
        <v/>
      </c>
      <c r="AT469" s="6"/>
      <c r="AU469" s="20"/>
      <c r="AV469" s="20"/>
      <c r="AW469" s="44">
        <f t="shared" si="150"/>
        <v>12</v>
      </c>
      <c r="AX469" s="35" t="e">
        <f t="shared" si="151"/>
        <v>#N/A</v>
      </c>
      <c r="AY469" s="35" t="e" cm="1">
        <f t="array" ref="AY469">_xlfn.XMATCH(1,IF(IF((AU469=$DP$24:$EO$24)=TRUE,1,0)+IF((AV469=$DP$25:$EO$25)=TRUE,1,0)=2,1,0))</f>
        <v>#N/A</v>
      </c>
      <c r="AZ469" s="35" t="str" cm="1">
        <f t="array" aca="1" ref="AZ469:BD469" ca="1">AJ469:AN469</f>
        <v/>
      </c>
      <c r="BA469" s="35" t="str">
        <f ca="1"/>
        <v/>
      </c>
      <c r="BB469" s="35" t="str">
        <f ca="1"/>
        <v/>
      </c>
      <c r="BC469" s="35" t="str">
        <f ca="1"/>
        <v/>
      </c>
      <c r="BD469" s="35" t="str">
        <f ca="1"/>
        <v/>
      </c>
      <c r="BE469" s="35">
        <f t="shared" si="152"/>
        <v>0</v>
      </c>
      <c r="BF469" s="35" t="e" cm="1">
        <f t="array" ref="BF469">IF(AND(BE469=1,AX469&lt;&gt;1),VLOOKUP(E469,변환표준점수!$H$8:$O$60,_xlfn.XMATCH('표점 계산기'!$AU469,변환표준점수!$I$6:$O$6)+1,FALSE),IF(AND($E469=0,$DW$4=1),INDEX($CQ$7:$CQ$73,SUM(IF(AO469=$CY$7:$CY$59,ROW($A$1:$A$50),0))),IF(AND($E469&lt;&gt;0,$DW$4&lt;&gt;1),INDEX($CM$7:$CM$73,SUM(IF(AO469=$CU$7:$CU$59,ROW($A$1:$A$50),0))),AO469:AS469)))</f>
        <v>#N/A</v>
      </c>
      <c r="BG469" s="35"/>
      <c r="BH469" s="35"/>
      <c r="BI469" s="35"/>
      <c r="BJ469" s="35"/>
      <c r="BK469" s="35" t="e">
        <f>VLOOKUP(G469,변환표준점수!$X$8:$AM$16,_xlfn.XMATCH(AU469,변환표준점수!$Y$5:$AM$5)+IF(OR(AW469=6,AW469=7,AW469=10,AW469=11),IF(AX469=1,0,1),0)+1,FALSE)</f>
        <v>#N/A</v>
      </c>
      <c r="BL469" s="35" t="e">
        <f>VLOOKUP(H469,변환표준점수!$AO$8:$BE$16,_xlfn.XMATCH(AU469,변환표준점수!$AP$5:$BE$5)+IF(OR(AW469=3,AW469=6,AW469=8,AW469=9,AW469=10),IF(AX469=1,0,1),0)+1,FALSE)</f>
        <v>#N/A</v>
      </c>
      <c r="BM469" s="35" t="e">
        <f>IF(I469=0,VLOOKUP(K469,변환표준점수!$BU$8:$CF$62,'표점 계산기'!$AW469+1,FALSE),VLOOKUP(I469,변환표준점수!$BH$8:$BS$62,'표점 계산기'!$AW469+1,FALSE))</f>
        <v>#N/A</v>
      </c>
      <c r="BN469" s="35" t="e">
        <f>IF(J469=0,VLOOKUP(L469,변환표준점수!$BU$8:$CF$62,'표점 계산기'!$AW469+1,FALSE),VLOOKUP(J469,변환표준점수!$BH$8:$BS$62,'표점 계산기'!$AW469+1,FALSE))</f>
        <v>#N/A</v>
      </c>
      <c r="BO469" s="35" cm="1">
        <f t="array" ref="BO469">IF(M469=0,0,IF(OR(AW469=3,AW469=4),0,IF(AW469=1,INDEX($DI$7:$DI$15,SUM(IF(M469&lt;$DH$7:$DH$15=TRUE,1,0))+1),VLOOKUP(M469,변환표준점수!$BH$8:$BS$62,'표점 계산기'!AW469+1,FALSE))))</f>
        <v>0</v>
      </c>
      <c r="BP469" s="35" t="e" cm="1">
        <f t="array" ref="BP469">INDEX($DP$24:$EO$31,COLUMN(C464),$AY469)</f>
        <v>#N/A</v>
      </c>
      <c r="BQ469" s="35" t="e" cm="1">
        <f t="array" ref="BQ469">INDEX($DP$24:$EO$31,COLUMN(D464),$AY469)</f>
        <v>#N/A</v>
      </c>
      <c r="BR469" s="35" t="e" cm="1">
        <f t="array" ref="BR469">INDEX($DP$24:$EO$31,COLUMN(E464),$AY469)</f>
        <v>#N/A</v>
      </c>
      <c r="BS469" s="35" t="e" cm="1">
        <f t="array" ref="BS469">INDEX($DP$24:$EO$31,COLUMN(F464),$AY469)</f>
        <v>#N/A</v>
      </c>
      <c r="BT469" s="35" t="e" cm="1">
        <f t="array" ref="BT469">INDEX($DP$24:$EO$31,COLUMN(G464),$AY469)</f>
        <v>#N/A</v>
      </c>
      <c r="BU469" s="35" t="e" cm="1">
        <f t="array" ref="BU469">INDEX($DP$24:$EO$31,COLUMN(H464),$AY469)</f>
        <v>#N/A</v>
      </c>
      <c r="BV469" s="59" t="str" cm="1">
        <f t="array" aca="1" ref="BV469:BZ469" ca="1">IFERROR(ROUND(IF(IFERROR(BF469:BJ469/BF469:BJ469,0)=1,(IFERROR(AZ469:BD469*BP469,0)+IFERROR(BF469:BJ469*BQ469,0)+(SUM(BM469:BO469)-MIN(BM469:BO469))*BR469+BK469*BS469+BL469*BT469)*BU469+BK469*(1-BS469)+BL469*(1-BT469)+IF(AW469=1,BO469,0),""),2),"")</f>
        <v/>
      </c>
      <c r="BW469" s="48" t="str">
        <f ca="1"/>
        <v/>
      </c>
      <c r="BX469" s="48" t="str">
        <f ca="1"/>
        <v/>
      </c>
      <c r="BY469" s="48" t="str">
        <f ca="1"/>
        <v/>
      </c>
      <c r="BZ469" s="60" t="str">
        <f ca="1"/>
        <v/>
      </c>
      <c r="CA469" s="6"/>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6"/>
      <c r="DV469" s="6"/>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row>
    <row r="470" spans="1:162" x14ac:dyDescent="0.3">
      <c r="A470" s="5"/>
      <c r="B470" s="17" t="str">
        <f t="shared" si="154"/>
        <v/>
      </c>
      <c r="C470" s="23"/>
      <c r="D470" s="23"/>
      <c r="E470" s="23"/>
      <c r="F470" s="23"/>
      <c r="G470" s="23"/>
      <c r="H470" s="24"/>
      <c r="I470" s="24"/>
      <c r="J470" s="24"/>
      <c r="K470" s="24"/>
      <c r="L470" s="24"/>
      <c r="M470" s="24"/>
      <c r="N470" s="23"/>
      <c r="O470" s="24"/>
      <c r="P470" s="6"/>
      <c r="Q470" s="65">
        <f t="shared" si="155"/>
        <v>1</v>
      </c>
      <c r="R470" s="6" t="e">
        <f t="shared" si="161"/>
        <v>#N/A</v>
      </c>
      <c r="S470" s="6" t="e">
        <f t="shared" si="162"/>
        <v>#N/A</v>
      </c>
      <c r="T470" s="6" t="e">
        <f t="shared" si="163"/>
        <v>#N/A</v>
      </c>
      <c r="U470" s="6" t="e">
        <f t="shared" si="164"/>
        <v>#N/A</v>
      </c>
      <c r="V470" s="8" cm="1">
        <f t="array" ref="V470">IF(M470=0,0,IF(OR($DV$4=3,$DV$4=4),0,IF($DV$4=1,INDEX($DI$7:$DI$15,SUM(IF(M470&lt;$DH$7:$DH$15=TRUE,1,0))+1),VLOOKUP(M470,$DK$7:$DL$107,2,FALSE))))</f>
        <v>0</v>
      </c>
      <c r="W470" s="6" t="e">
        <f t="shared" si="153"/>
        <v>#N/A</v>
      </c>
      <c r="X470" s="65" cm="1">
        <f t="array" aca="1" ref="X470" ca="1">SUM(IF((IF(E470=0,INDIRECT(_xlfn.CONCAT($CQ$1,MATCH(F470,$CP$7:$CP$100,0)+6)):INDIRECT(_xlfn.CONCAT($CQ$1,MATCH(F470,$CP$7:$CP$100,0)+6+SUM(IF((F470=$CP$7:$CP$59)=TRUE,1,0))-1)),INDIRECT(_xlfn.CONCAT($CM$1,MATCH(E470,$CL$7:$CL$100,0)+6)):INDIRECT(_xlfn.CONCAT($CM$1,MATCH(E470,$CL$7:$CL$100,0)+6+SUM(IF((E470=$CL$7:$CL$59)=TRUE,1,0))-1)))*$S$3*$Q470)=0,0,1))</f>
        <v>2</v>
      </c>
      <c r="Y470" s="65" t="e" cm="1">
        <f t="array" aca="1" ref="Y470" ca="1">SUM(IF((TRANSPOSE(MMULT(MMULT(_xlfn.MUNIT(X470),IF(ROUND(MMULT(IF(E470=0,INDIRECT(_xlfn.CONCAT($CQ$1,MATCH(F470,$CP$7:$CP$100,0)+6)):INDIRECT(_xlfn.CONCAT($CQ$1,MATCH(F470,$CP$7:$CP$100,0)+6+SUM(IF((F470=$CP$7:$CP$59)=TRUE,1,0))-1)),INDIRECT(_xlfn.CONCAT($CM$1,MATCH(E470,$CL$7:$CL$100,0)+6)):INDIRECT(_xlfn.CONCAT($CM$1,MATCH(E470,$CL$7:$CL$100,0)+6+SUM(IF((E470=$CL$7:$CL$59)=TRUE,1,0))-1)))*$S$3*$Q470,1/TRANSPOSE(W470-INDIRECT(_xlfn.CONCAT($CI$1,MATCH(D470,$CH$7:$CH$100,0)+6)):INDIRECT(_xlfn.CONCAT($CI$1,MATCH(D470,$CH$7:$CH$100,0)+6+SUM(IF((D470=$CH$7:$CH$59)=TRUE,1,0))-1))*$R$3)),1)=1,1,0)),W470-INDIRECT(_xlfn.CONCAT($CI$1,MATCH(D470,$CH$7:$CH$100,0)+6)):INDIRECT(_xlfn.CONCAT($CI$1,MATCH(D470,$CH$7:$CH$100,0)+6+SUM(IF((D470=$CH$7:$CH$59)=TRUE,1,0))-1))*$R$3)))=0,0,1))</f>
        <v>#N/A</v>
      </c>
      <c r="Z470" s="65"/>
      <c r="AA470" s="65" t="str" cm="1">
        <f t="array" aca="1" ref="AA470" ca="1">IFERROR(ROUND(IF(_xlfn._xlws.SORT(TRANSPOSE(MMULT(MMULT(_xlfn.MUNIT(X470),IF(ROUND(MMULT(IF(E470=0,IF($DW$4=1,INDIRECT(_xlfn.CONCAT($CY$1,MATCH(F470,$CX$7:$CX$100,0)+6)):INDIRECT(_xlfn.CONCAT($CY$1,MATCH(F470,$CX$7:$CX$100,0)+6+SUM(IF((F470=$CX$7:$CX$59)=TRUE,1,0))-1)),INDIRECT(_xlfn.CONCAT($CQ$1,MATCH(F470,$CP$7:$CP$100,0)+6)):INDIRECT(_xlfn.CONCAT($CQ$1,MATCH(F470,$CP$7:$CP$100,0)+6+SUM(IF((F470=$CP$7:$CP$59)=TRUE,1,0))-1))),IF(OR($DW$4=2,$DW$4=3),INDIRECT(_xlfn.CONCAT($CU$1,MATCH(E470,$CT$7:$CT$100,0)+6)):INDIRECT(_xlfn.CONCAT($CU$1,MATCH(E470,$CT$7:$CT$100,0)+6+SUM(IF((E470=$CT$7:$CT$59)=TRUE,1,0))-1)),INDIRECT(_xlfn.CONCAT($CM$1,MATCH(E470,$CL$7:$CL$100,0)+6)):INDIRECT(_xlfn.CONCAT($CM$1,MATCH(E470,$CL$7:$CL$100,0)+6+SUM(IF((E470=$CL$7:$CL$59)=TRUE,1,0))-1))))*$S$3*IF(AND($DV$4=4,F470=0),1.1,1),1/TRANSPOSE(W470-INDIRECT(_xlfn.CONCAT($CI$1,MATCH(D470,$CH$7:$CH$100,0)+6)):INDIRECT(_xlfn.CONCAT($CI$1,MATCH(D470,$CH$7:$CH$100,0)+6+SUM(IF((D470=$CH$7:$CH$59)=TRUE,1,0))-1))*$R$3)),3)=1,1,0)),W470-INDIRECT(_xlfn.CONCAT($CI$1,MATCH(D470,$CH$7:$CH$100,0)+6)):INDIRECT(_xlfn.CONCAT($CI$1,MATCH(D470,$CH$7:$CH$100,0)+6+SUM(IF((D470=$CH$7:$CH$59)=TRUE,1,0))-1))*$R$3))/($S$3*$Q470),1,-1,TRUE)=0,"",_xlfn._xlws.SORT(TRANSPOSE(MMULT(MMULT(_xlfn.MUNIT(X470),IF(ROUND(MMULT(IF(E470=0,IF($DW$4=1,INDIRECT(_xlfn.CONCAT($CY$1,MATCH(F470,$CX$7:$CX$100,0)+6)):INDIRECT(_xlfn.CONCAT($CY$1,MATCH(F470,$CX$7:$CX$100,0)+6+SUM(IF((F470=$CX$7:$CX$59)=TRUE,1,0))-1)),INDIRECT(_xlfn.CONCAT($CQ$1,MATCH(F470,$CP$7:$CP$100,0)+6)):INDIRECT(_xlfn.CONCAT($CQ$1,MATCH(F470,$CP$7:$CP$100,0)+6+SUM(IF((F470=$CP$7:$CP$59)=TRUE,1,0))-1))),IF(OR($DW$4=2,$DW$4=3),INDIRECT(_xlfn.CONCAT($CU$1,MATCH(E470,$CT$7:$CT$100,0)+6)):INDIRECT(_xlfn.CONCAT($CU$1,MATCH(E470,$CT$7:$CT$100,0)+6+SUM(IF((E470=$CT$7:$CT$59)=TRUE,1,0))-1)),INDIRECT(_xlfn.CONCAT($CM$1,MATCH(E470,$CL$7:$CL$100,0)+6)):INDIRECT(_xlfn.CONCAT($CM$1,MATCH(E470,$CL$7:$CL$100,0)+6+SUM(IF((E470=$CL$7:$CL$59)=TRUE,1,0))-1))))*$S$3*IF(AND($DV$4=4,F470=0),1.1,1),1/TRANSPOSE(W470-INDIRECT(_xlfn.CONCAT($CI$1,MATCH(D470,$CH$7:$CH$100,0)+6)):INDIRECT(_xlfn.CONCAT($CI$1,MATCH(D470,$CH$7:$CH$100,0)+6+SUM(IF((D470=$CH$7:$CH$59)=TRUE,1,0))-1))*$R$3)),3)=1,1,0)),W470-INDIRECT(_xlfn.CONCAT($CI$1,MATCH(D470,$CH$7:$CH$100,0)+6)):INDIRECT(_xlfn.CONCAT($CI$1,MATCH(D470,$CH$7:$CH$100,0)+6+SUM(IF((D470=$CH$7:$CH$59)=TRUE,1,0))-1))*$R$3))/($S$3*$Q470),1,-1,TRUE)),1),"")</f>
        <v/>
      </c>
      <c r="AB470" s="65"/>
      <c r="AC470" s="65"/>
      <c r="AD470" s="65"/>
      <c r="AE470" s="65"/>
      <c r="AF470" s="65"/>
      <c r="AG470" s="65"/>
      <c r="AH470" s="65"/>
      <c r="AI470" s="6"/>
      <c r="AJ470" s="28" t="str">
        <f t="shared" ca="1" si="165"/>
        <v/>
      </c>
      <c r="AK470" s="29" t="str">
        <f t="shared" si="166"/>
        <v/>
      </c>
      <c r="AL470" s="29" t="str">
        <f t="shared" si="167"/>
        <v/>
      </c>
      <c r="AM470" s="29" t="str">
        <f t="shared" si="168"/>
        <v/>
      </c>
      <c r="AN470" s="112" t="str">
        <f t="shared" si="169"/>
        <v/>
      </c>
      <c r="AO470" s="28" t="str">
        <f t="shared" ca="1" si="156"/>
        <v/>
      </c>
      <c r="AP470" s="29" t="str">
        <f t="shared" si="157"/>
        <v/>
      </c>
      <c r="AQ470" s="29" t="str">
        <f t="shared" si="158"/>
        <v/>
      </c>
      <c r="AR470" s="29" t="str">
        <f t="shared" si="159"/>
        <v/>
      </c>
      <c r="AS470" s="30" t="str">
        <f t="shared" si="160"/>
        <v/>
      </c>
      <c r="AT470" s="6"/>
      <c r="AU470" s="20"/>
      <c r="AV470" s="20"/>
      <c r="AW470" s="44">
        <f t="shared" si="150"/>
        <v>12</v>
      </c>
      <c r="AX470" s="35" t="e">
        <f t="shared" si="151"/>
        <v>#N/A</v>
      </c>
      <c r="AY470" s="35" t="e" cm="1">
        <f t="array" ref="AY470">_xlfn.XMATCH(1,IF(IF((AU470=$DP$24:$EO$24)=TRUE,1,0)+IF((AV470=$DP$25:$EO$25)=TRUE,1,0)=2,1,0))</f>
        <v>#N/A</v>
      </c>
      <c r="AZ470" s="35" t="str" cm="1">
        <f t="array" aca="1" ref="AZ470:BD470" ca="1">AJ470:AN470</f>
        <v/>
      </c>
      <c r="BA470" s="35" t="str">
        <f ca="1"/>
        <v/>
      </c>
      <c r="BB470" s="35" t="str">
        <f ca="1"/>
        <v/>
      </c>
      <c r="BC470" s="35" t="str">
        <f ca="1"/>
        <v/>
      </c>
      <c r="BD470" s="35" t="str">
        <f ca="1"/>
        <v/>
      </c>
      <c r="BE470" s="35">
        <f t="shared" si="152"/>
        <v>0</v>
      </c>
      <c r="BF470" s="35" t="e" cm="1">
        <f t="array" ref="BF470">IF(AND(BE470=1,AX470&lt;&gt;1),VLOOKUP(E470,변환표준점수!$H$8:$O$60,_xlfn.XMATCH('표점 계산기'!$AU470,변환표준점수!$I$6:$O$6)+1,FALSE),IF(AND($E470=0,$DW$4=1),INDEX($CQ$7:$CQ$73,SUM(IF(AO470=$CY$7:$CY$59,ROW($A$1:$A$50),0))),IF(AND($E470&lt;&gt;0,$DW$4&lt;&gt;1),INDEX($CM$7:$CM$73,SUM(IF(AO470=$CU$7:$CU$59,ROW($A$1:$A$50),0))),AO470:AS470)))</f>
        <v>#N/A</v>
      </c>
      <c r="BG470" s="35"/>
      <c r="BH470" s="35"/>
      <c r="BI470" s="35"/>
      <c r="BJ470" s="35"/>
      <c r="BK470" s="35" t="e">
        <f>VLOOKUP(G470,변환표준점수!$X$8:$AM$16,_xlfn.XMATCH(AU470,변환표준점수!$Y$5:$AM$5)+IF(OR(AW470=6,AW470=7,AW470=10,AW470=11),IF(AX470=1,0,1),0)+1,FALSE)</f>
        <v>#N/A</v>
      </c>
      <c r="BL470" s="35" t="e">
        <f>VLOOKUP(H470,변환표준점수!$AO$8:$BE$16,_xlfn.XMATCH(AU470,변환표준점수!$AP$5:$BE$5)+IF(OR(AW470=3,AW470=6,AW470=8,AW470=9,AW470=10),IF(AX470=1,0,1),0)+1,FALSE)</f>
        <v>#N/A</v>
      </c>
      <c r="BM470" s="35" t="e">
        <f>IF(I470=0,VLOOKUP(K470,변환표준점수!$BU$8:$CF$62,'표점 계산기'!$AW470+1,FALSE),VLOOKUP(I470,변환표준점수!$BH$8:$BS$62,'표점 계산기'!$AW470+1,FALSE))</f>
        <v>#N/A</v>
      </c>
      <c r="BN470" s="35" t="e">
        <f>IF(J470=0,VLOOKUP(L470,변환표준점수!$BU$8:$CF$62,'표점 계산기'!$AW470+1,FALSE),VLOOKUP(J470,변환표준점수!$BH$8:$BS$62,'표점 계산기'!$AW470+1,FALSE))</f>
        <v>#N/A</v>
      </c>
      <c r="BO470" s="35" cm="1">
        <f t="array" ref="BO470">IF(M470=0,0,IF(OR(AW470=3,AW470=4),0,IF(AW470=1,INDEX($DI$7:$DI$15,SUM(IF(M470&lt;$DH$7:$DH$15=TRUE,1,0))+1),VLOOKUP(M470,변환표준점수!$BH$8:$BS$62,'표점 계산기'!AW470+1,FALSE))))</f>
        <v>0</v>
      </c>
      <c r="BP470" s="35" t="e" cm="1">
        <f t="array" ref="BP470">INDEX($DP$24:$EO$31,COLUMN(C465),$AY470)</f>
        <v>#N/A</v>
      </c>
      <c r="BQ470" s="35" t="e" cm="1">
        <f t="array" ref="BQ470">INDEX($DP$24:$EO$31,COLUMN(D465),$AY470)</f>
        <v>#N/A</v>
      </c>
      <c r="BR470" s="35" t="e" cm="1">
        <f t="array" ref="BR470">INDEX($DP$24:$EO$31,COLUMN(E465),$AY470)</f>
        <v>#N/A</v>
      </c>
      <c r="BS470" s="35" t="e" cm="1">
        <f t="array" ref="BS470">INDEX($DP$24:$EO$31,COLUMN(F465),$AY470)</f>
        <v>#N/A</v>
      </c>
      <c r="BT470" s="35" t="e" cm="1">
        <f t="array" ref="BT470">INDEX($DP$24:$EO$31,COLUMN(G465),$AY470)</f>
        <v>#N/A</v>
      </c>
      <c r="BU470" s="35" t="e" cm="1">
        <f t="array" ref="BU470">INDEX($DP$24:$EO$31,COLUMN(H465),$AY470)</f>
        <v>#N/A</v>
      </c>
      <c r="BV470" s="59" t="str" cm="1">
        <f t="array" aca="1" ref="BV470:BZ470" ca="1">IFERROR(ROUND(IF(IFERROR(BF470:BJ470/BF470:BJ470,0)=1,(IFERROR(AZ470:BD470*BP470,0)+IFERROR(BF470:BJ470*BQ470,0)+(SUM(BM470:BO470)-MIN(BM470:BO470))*BR470+BK470*BS470+BL470*BT470)*BU470+BK470*(1-BS470)+BL470*(1-BT470)+IF(AW470=1,BO470,0),""),2),"")</f>
        <v/>
      </c>
      <c r="BW470" s="48" t="str">
        <f ca="1"/>
        <v/>
      </c>
      <c r="BX470" s="48" t="str">
        <f ca="1"/>
        <v/>
      </c>
      <c r="BY470" s="48" t="str">
        <f ca="1"/>
        <v/>
      </c>
      <c r="BZ470" s="60" t="str">
        <f ca="1"/>
        <v/>
      </c>
      <c r="CA470" s="6"/>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6"/>
      <c r="DV470" s="6"/>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row>
    <row r="471" spans="1:162" x14ac:dyDescent="0.3">
      <c r="A471" s="5"/>
      <c r="B471" s="17" t="str">
        <f t="shared" si="154"/>
        <v/>
      </c>
      <c r="C471" s="23"/>
      <c r="D471" s="23"/>
      <c r="E471" s="23"/>
      <c r="F471" s="23"/>
      <c r="G471" s="23"/>
      <c r="H471" s="24"/>
      <c r="I471" s="24"/>
      <c r="J471" s="24"/>
      <c r="K471" s="24"/>
      <c r="L471" s="24"/>
      <c r="M471" s="24"/>
      <c r="N471" s="23"/>
      <c r="O471" s="24"/>
      <c r="P471" s="6"/>
      <c r="Q471" s="65">
        <f t="shared" si="155"/>
        <v>1</v>
      </c>
      <c r="R471" s="6" t="e">
        <f t="shared" si="161"/>
        <v>#N/A</v>
      </c>
      <c r="S471" s="6" t="e">
        <f t="shared" si="162"/>
        <v>#N/A</v>
      </c>
      <c r="T471" s="6" t="e">
        <f t="shared" si="163"/>
        <v>#N/A</v>
      </c>
      <c r="U471" s="6" t="e">
        <f t="shared" si="164"/>
        <v>#N/A</v>
      </c>
      <c r="V471" s="8" cm="1">
        <f t="array" ref="V471">IF(M471=0,0,IF(OR($DV$4=3,$DV$4=4),0,IF($DV$4=1,INDEX($DI$7:$DI$15,SUM(IF(M471&lt;$DH$7:$DH$15=TRUE,1,0))+1),VLOOKUP(M471,$DK$7:$DL$107,2,FALSE))))</f>
        <v>0</v>
      </c>
      <c r="W471" s="6" t="e">
        <f t="shared" si="153"/>
        <v>#N/A</v>
      </c>
      <c r="X471" s="65" cm="1">
        <f t="array" aca="1" ref="X471" ca="1">SUM(IF((IF(E471=0,INDIRECT(_xlfn.CONCAT($CQ$1,MATCH(F471,$CP$7:$CP$100,0)+6)):INDIRECT(_xlfn.CONCAT($CQ$1,MATCH(F471,$CP$7:$CP$100,0)+6+SUM(IF((F471=$CP$7:$CP$59)=TRUE,1,0))-1)),INDIRECT(_xlfn.CONCAT($CM$1,MATCH(E471,$CL$7:$CL$100,0)+6)):INDIRECT(_xlfn.CONCAT($CM$1,MATCH(E471,$CL$7:$CL$100,0)+6+SUM(IF((E471=$CL$7:$CL$59)=TRUE,1,0))-1)))*$S$3*$Q471)=0,0,1))</f>
        <v>2</v>
      </c>
      <c r="Y471" s="65" t="e" cm="1">
        <f t="array" aca="1" ref="Y471" ca="1">SUM(IF((TRANSPOSE(MMULT(MMULT(_xlfn.MUNIT(X471),IF(ROUND(MMULT(IF(E471=0,INDIRECT(_xlfn.CONCAT($CQ$1,MATCH(F471,$CP$7:$CP$100,0)+6)):INDIRECT(_xlfn.CONCAT($CQ$1,MATCH(F471,$CP$7:$CP$100,0)+6+SUM(IF((F471=$CP$7:$CP$59)=TRUE,1,0))-1)),INDIRECT(_xlfn.CONCAT($CM$1,MATCH(E471,$CL$7:$CL$100,0)+6)):INDIRECT(_xlfn.CONCAT($CM$1,MATCH(E471,$CL$7:$CL$100,0)+6+SUM(IF((E471=$CL$7:$CL$59)=TRUE,1,0))-1)))*$S$3*$Q471,1/TRANSPOSE(W471-INDIRECT(_xlfn.CONCAT($CI$1,MATCH(D471,$CH$7:$CH$100,0)+6)):INDIRECT(_xlfn.CONCAT($CI$1,MATCH(D471,$CH$7:$CH$100,0)+6+SUM(IF((D471=$CH$7:$CH$59)=TRUE,1,0))-1))*$R$3)),1)=1,1,0)),W471-INDIRECT(_xlfn.CONCAT($CI$1,MATCH(D471,$CH$7:$CH$100,0)+6)):INDIRECT(_xlfn.CONCAT($CI$1,MATCH(D471,$CH$7:$CH$100,0)+6+SUM(IF((D471=$CH$7:$CH$59)=TRUE,1,0))-1))*$R$3)))=0,0,1))</f>
        <v>#N/A</v>
      </c>
      <c r="Z471" s="65"/>
      <c r="AA471" s="65" t="str" cm="1">
        <f t="array" aca="1" ref="AA471" ca="1">IFERROR(ROUND(IF(_xlfn._xlws.SORT(TRANSPOSE(MMULT(MMULT(_xlfn.MUNIT(X471),IF(ROUND(MMULT(IF(E471=0,IF($DW$4=1,INDIRECT(_xlfn.CONCAT($CY$1,MATCH(F471,$CX$7:$CX$100,0)+6)):INDIRECT(_xlfn.CONCAT($CY$1,MATCH(F471,$CX$7:$CX$100,0)+6+SUM(IF((F471=$CX$7:$CX$59)=TRUE,1,0))-1)),INDIRECT(_xlfn.CONCAT($CQ$1,MATCH(F471,$CP$7:$CP$100,0)+6)):INDIRECT(_xlfn.CONCAT($CQ$1,MATCH(F471,$CP$7:$CP$100,0)+6+SUM(IF((F471=$CP$7:$CP$59)=TRUE,1,0))-1))),IF(OR($DW$4=2,$DW$4=3),INDIRECT(_xlfn.CONCAT($CU$1,MATCH(E471,$CT$7:$CT$100,0)+6)):INDIRECT(_xlfn.CONCAT($CU$1,MATCH(E471,$CT$7:$CT$100,0)+6+SUM(IF((E471=$CT$7:$CT$59)=TRUE,1,0))-1)),INDIRECT(_xlfn.CONCAT($CM$1,MATCH(E471,$CL$7:$CL$100,0)+6)):INDIRECT(_xlfn.CONCAT($CM$1,MATCH(E471,$CL$7:$CL$100,0)+6+SUM(IF((E471=$CL$7:$CL$59)=TRUE,1,0))-1))))*$S$3*IF(AND($DV$4=4,F471=0),1.1,1),1/TRANSPOSE(W471-INDIRECT(_xlfn.CONCAT($CI$1,MATCH(D471,$CH$7:$CH$100,0)+6)):INDIRECT(_xlfn.CONCAT($CI$1,MATCH(D471,$CH$7:$CH$100,0)+6+SUM(IF((D471=$CH$7:$CH$59)=TRUE,1,0))-1))*$R$3)),3)=1,1,0)),W471-INDIRECT(_xlfn.CONCAT($CI$1,MATCH(D471,$CH$7:$CH$100,0)+6)):INDIRECT(_xlfn.CONCAT($CI$1,MATCH(D471,$CH$7:$CH$100,0)+6+SUM(IF((D471=$CH$7:$CH$59)=TRUE,1,0))-1))*$R$3))/($S$3*$Q471),1,-1,TRUE)=0,"",_xlfn._xlws.SORT(TRANSPOSE(MMULT(MMULT(_xlfn.MUNIT(X471),IF(ROUND(MMULT(IF(E471=0,IF($DW$4=1,INDIRECT(_xlfn.CONCAT($CY$1,MATCH(F471,$CX$7:$CX$100,0)+6)):INDIRECT(_xlfn.CONCAT($CY$1,MATCH(F471,$CX$7:$CX$100,0)+6+SUM(IF((F471=$CX$7:$CX$59)=TRUE,1,0))-1)),INDIRECT(_xlfn.CONCAT($CQ$1,MATCH(F471,$CP$7:$CP$100,0)+6)):INDIRECT(_xlfn.CONCAT($CQ$1,MATCH(F471,$CP$7:$CP$100,0)+6+SUM(IF((F471=$CP$7:$CP$59)=TRUE,1,0))-1))),IF(OR($DW$4=2,$DW$4=3),INDIRECT(_xlfn.CONCAT($CU$1,MATCH(E471,$CT$7:$CT$100,0)+6)):INDIRECT(_xlfn.CONCAT($CU$1,MATCH(E471,$CT$7:$CT$100,0)+6+SUM(IF((E471=$CT$7:$CT$59)=TRUE,1,0))-1)),INDIRECT(_xlfn.CONCAT($CM$1,MATCH(E471,$CL$7:$CL$100,0)+6)):INDIRECT(_xlfn.CONCAT($CM$1,MATCH(E471,$CL$7:$CL$100,0)+6+SUM(IF((E471=$CL$7:$CL$59)=TRUE,1,0))-1))))*$S$3*IF(AND($DV$4=4,F471=0),1.1,1),1/TRANSPOSE(W471-INDIRECT(_xlfn.CONCAT($CI$1,MATCH(D471,$CH$7:$CH$100,0)+6)):INDIRECT(_xlfn.CONCAT($CI$1,MATCH(D471,$CH$7:$CH$100,0)+6+SUM(IF((D471=$CH$7:$CH$59)=TRUE,1,0))-1))*$R$3)),3)=1,1,0)),W471-INDIRECT(_xlfn.CONCAT($CI$1,MATCH(D471,$CH$7:$CH$100,0)+6)):INDIRECT(_xlfn.CONCAT($CI$1,MATCH(D471,$CH$7:$CH$100,0)+6+SUM(IF((D471=$CH$7:$CH$59)=TRUE,1,0))-1))*$R$3))/($S$3*$Q471),1,-1,TRUE)),1),"")</f>
        <v/>
      </c>
      <c r="AB471" s="65"/>
      <c r="AC471" s="65"/>
      <c r="AD471" s="65"/>
      <c r="AE471" s="65"/>
      <c r="AF471" s="65"/>
      <c r="AG471" s="65"/>
      <c r="AH471" s="65"/>
      <c r="AI471" s="6"/>
      <c r="AJ471" s="28" t="str">
        <f t="shared" ca="1" si="165"/>
        <v/>
      </c>
      <c r="AK471" s="29" t="str">
        <f t="shared" si="166"/>
        <v/>
      </c>
      <c r="AL471" s="29" t="str">
        <f t="shared" si="167"/>
        <v/>
      </c>
      <c r="AM471" s="29" t="str">
        <f t="shared" si="168"/>
        <v/>
      </c>
      <c r="AN471" s="112" t="str">
        <f t="shared" si="169"/>
        <v/>
      </c>
      <c r="AO471" s="28" t="str">
        <f t="shared" ca="1" si="156"/>
        <v/>
      </c>
      <c r="AP471" s="29" t="str">
        <f t="shared" si="157"/>
        <v/>
      </c>
      <c r="AQ471" s="29" t="str">
        <f t="shared" si="158"/>
        <v/>
      </c>
      <c r="AR471" s="29" t="str">
        <f t="shared" si="159"/>
        <v/>
      </c>
      <c r="AS471" s="30" t="str">
        <f t="shared" si="160"/>
        <v/>
      </c>
      <c r="AT471" s="6"/>
      <c r="AU471" s="20"/>
      <c r="AV471" s="20"/>
      <c r="AW471" s="44">
        <f t="shared" si="150"/>
        <v>12</v>
      </c>
      <c r="AX471" s="35" t="e">
        <f t="shared" si="151"/>
        <v>#N/A</v>
      </c>
      <c r="AY471" s="35" t="e" cm="1">
        <f t="array" ref="AY471">_xlfn.XMATCH(1,IF(IF((AU471=$DP$24:$EO$24)=TRUE,1,0)+IF((AV471=$DP$25:$EO$25)=TRUE,1,0)=2,1,0))</f>
        <v>#N/A</v>
      </c>
      <c r="AZ471" s="35" t="str" cm="1">
        <f t="array" aca="1" ref="AZ471:BD471" ca="1">AJ471:AN471</f>
        <v/>
      </c>
      <c r="BA471" s="35" t="str">
        <f ca="1"/>
        <v/>
      </c>
      <c r="BB471" s="35" t="str">
        <f ca="1"/>
        <v/>
      </c>
      <c r="BC471" s="35" t="str">
        <f ca="1"/>
        <v/>
      </c>
      <c r="BD471" s="35" t="str">
        <f ca="1"/>
        <v/>
      </c>
      <c r="BE471" s="35">
        <f t="shared" si="152"/>
        <v>0</v>
      </c>
      <c r="BF471" s="35" t="e" cm="1">
        <f t="array" ref="BF471">IF(AND(BE471=1,AX471&lt;&gt;1),VLOOKUP(E471,변환표준점수!$H$8:$O$60,_xlfn.XMATCH('표점 계산기'!$AU471,변환표준점수!$I$6:$O$6)+1,FALSE),IF(AND($E471=0,$DW$4=1),INDEX($CQ$7:$CQ$73,SUM(IF(AO471=$CY$7:$CY$59,ROW($A$1:$A$50),0))),IF(AND($E471&lt;&gt;0,$DW$4&lt;&gt;1),INDEX($CM$7:$CM$73,SUM(IF(AO471=$CU$7:$CU$59,ROW($A$1:$A$50),0))),AO471:AS471)))</f>
        <v>#N/A</v>
      </c>
      <c r="BG471" s="35"/>
      <c r="BH471" s="35"/>
      <c r="BI471" s="35"/>
      <c r="BJ471" s="35"/>
      <c r="BK471" s="35" t="e">
        <f>VLOOKUP(G471,변환표준점수!$X$8:$AM$16,_xlfn.XMATCH(AU471,변환표준점수!$Y$5:$AM$5)+IF(OR(AW471=6,AW471=7,AW471=10,AW471=11),IF(AX471=1,0,1),0)+1,FALSE)</f>
        <v>#N/A</v>
      </c>
      <c r="BL471" s="35" t="e">
        <f>VLOOKUP(H471,변환표준점수!$AO$8:$BE$16,_xlfn.XMATCH(AU471,변환표준점수!$AP$5:$BE$5)+IF(OR(AW471=3,AW471=6,AW471=8,AW471=9,AW471=10),IF(AX471=1,0,1),0)+1,FALSE)</f>
        <v>#N/A</v>
      </c>
      <c r="BM471" s="35" t="e">
        <f>IF(I471=0,VLOOKUP(K471,변환표준점수!$BU$8:$CF$62,'표점 계산기'!$AW471+1,FALSE),VLOOKUP(I471,변환표준점수!$BH$8:$BS$62,'표점 계산기'!$AW471+1,FALSE))</f>
        <v>#N/A</v>
      </c>
      <c r="BN471" s="35" t="e">
        <f>IF(J471=0,VLOOKUP(L471,변환표준점수!$BU$8:$CF$62,'표점 계산기'!$AW471+1,FALSE),VLOOKUP(J471,변환표준점수!$BH$8:$BS$62,'표점 계산기'!$AW471+1,FALSE))</f>
        <v>#N/A</v>
      </c>
      <c r="BO471" s="35" cm="1">
        <f t="array" ref="BO471">IF(M471=0,0,IF(OR(AW471=3,AW471=4),0,IF(AW471=1,INDEX($DI$7:$DI$15,SUM(IF(M471&lt;$DH$7:$DH$15=TRUE,1,0))+1),VLOOKUP(M471,변환표준점수!$BH$8:$BS$62,'표점 계산기'!AW471+1,FALSE))))</f>
        <v>0</v>
      </c>
      <c r="BP471" s="35" t="e" cm="1">
        <f t="array" ref="BP471">INDEX($DP$24:$EO$31,COLUMN(C466),$AY471)</f>
        <v>#N/A</v>
      </c>
      <c r="BQ471" s="35" t="e" cm="1">
        <f t="array" ref="BQ471">INDEX($DP$24:$EO$31,COLUMN(D466),$AY471)</f>
        <v>#N/A</v>
      </c>
      <c r="BR471" s="35" t="e" cm="1">
        <f t="array" ref="BR471">INDEX($DP$24:$EO$31,COLUMN(E466),$AY471)</f>
        <v>#N/A</v>
      </c>
      <c r="BS471" s="35" t="e" cm="1">
        <f t="array" ref="BS471">INDEX($DP$24:$EO$31,COLUMN(F466),$AY471)</f>
        <v>#N/A</v>
      </c>
      <c r="BT471" s="35" t="e" cm="1">
        <f t="array" ref="BT471">INDEX($DP$24:$EO$31,COLUMN(G466),$AY471)</f>
        <v>#N/A</v>
      </c>
      <c r="BU471" s="35" t="e" cm="1">
        <f t="array" ref="BU471">INDEX($DP$24:$EO$31,COLUMN(H466),$AY471)</f>
        <v>#N/A</v>
      </c>
      <c r="BV471" s="59" t="str" cm="1">
        <f t="array" aca="1" ref="BV471:BZ471" ca="1">IFERROR(ROUND(IF(IFERROR(BF471:BJ471/BF471:BJ471,0)=1,(IFERROR(AZ471:BD471*BP471,0)+IFERROR(BF471:BJ471*BQ471,0)+(SUM(BM471:BO471)-MIN(BM471:BO471))*BR471+BK471*BS471+BL471*BT471)*BU471+BK471*(1-BS471)+BL471*(1-BT471)+IF(AW471=1,BO471,0),""),2),"")</f>
        <v/>
      </c>
      <c r="BW471" s="48" t="str">
        <f ca="1"/>
        <v/>
      </c>
      <c r="BX471" s="48" t="str">
        <f ca="1"/>
        <v/>
      </c>
      <c r="BY471" s="48" t="str">
        <f ca="1"/>
        <v/>
      </c>
      <c r="BZ471" s="60" t="str">
        <f ca="1"/>
        <v/>
      </c>
      <c r="CA471" s="6"/>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6"/>
      <c r="DV471" s="6"/>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row>
    <row r="472" spans="1:162" x14ac:dyDescent="0.3">
      <c r="A472" s="5"/>
      <c r="B472" s="17" t="str">
        <f t="shared" si="154"/>
        <v/>
      </c>
      <c r="C472" s="23"/>
      <c r="D472" s="23"/>
      <c r="E472" s="23"/>
      <c r="F472" s="23"/>
      <c r="G472" s="23"/>
      <c r="H472" s="24"/>
      <c r="I472" s="24"/>
      <c r="J472" s="24"/>
      <c r="K472" s="24"/>
      <c r="L472" s="24"/>
      <c r="M472" s="24"/>
      <c r="N472" s="23"/>
      <c r="O472" s="24"/>
      <c r="P472" s="6"/>
      <c r="Q472" s="65">
        <f t="shared" si="155"/>
        <v>1</v>
      </c>
      <c r="R472" s="6" t="e">
        <f t="shared" si="161"/>
        <v>#N/A</v>
      </c>
      <c r="S472" s="6" t="e">
        <f t="shared" si="162"/>
        <v>#N/A</v>
      </c>
      <c r="T472" s="6" t="e">
        <f t="shared" si="163"/>
        <v>#N/A</v>
      </c>
      <c r="U472" s="6" t="e">
        <f t="shared" si="164"/>
        <v>#N/A</v>
      </c>
      <c r="V472" s="8" cm="1">
        <f t="array" ref="V472">IF(M472=0,0,IF(OR($DV$4=3,$DV$4=4),0,IF($DV$4=1,INDEX($DI$7:$DI$15,SUM(IF(M472&lt;$DH$7:$DH$15=TRUE,1,0))+1),VLOOKUP(M472,$DK$7:$DL$107,2,FALSE))))</f>
        <v>0</v>
      </c>
      <c r="W472" s="6" t="e">
        <f t="shared" si="153"/>
        <v>#N/A</v>
      </c>
      <c r="X472" s="65" cm="1">
        <f t="array" aca="1" ref="X472" ca="1">SUM(IF((IF(E472=0,INDIRECT(_xlfn.CONCAT($CQ$1,MATCH(F472,$CP$7:$CP$100,0)+6)):INDIRECT(_xlfn.CONCAT($CQ$1,MATCH(F472,$CP$7:$CP$100,0)+6+SUM(IF((F472=$CP$7:$CP$59)=TRUE,1,0))-1)),INDIRECT(_xlfn.CONCAT($CM$1,MATCH(E472,$CL$7:$CL$100,0)+6)):INDIRECT(_xlfn.CONCAT($CM$1,MATCH(E472,$CL$7:$CL$100,0)+6+SUM(IF((E472=$CL$7:$CL$59)=TRUE,1,0))-1)))*$S$3*$Q472)=0,0,1))</f>
        <v>2</v>
      </c>
      <c r="Y472" s="65" t="e" cm="1">
        <f t="array" aca="1" ref="Y472" ca="1">SUM(IF((TRANSPOSE(MMULT(MMULT(_xlfn.MUNIT(X472),IF(ROUND(MMULT(IF(E472=0,INDIRECT(_xlfn.CONCAT($CQ$1,MATCH(F472,$CP$7:$CP$100,0)+6)):INDIRECT(_xlfn.CONCAT($CQ$1,MATCH(F472,$CP$7:$CP$100,0)+6+SUM(IF((F472=$CP$7:$CP$59)=TRUE,1,0))-1)),INDIRECT(_xlfn.CONCAT($CM$1,MATCH(E472,$CL$7:$CL$100,0)+6)):INDIRECT(_xlfn.CONCAT($CM$1,MATCH(E472,$CL$7:$CL$100,0)+6+SUM(IF((E472=$CL$7:$CL$59)=TRUE,1,0))-1)))*$S$3*$Q472,1/TRANSPOSE(W472-INDIRECT(_xlfn.CONCAT($CI$1,MATCH(D472,$CH$7:$CH$100,0)+6)):INDIRECT(_xlfn.CONCAT($CI$1,MATCH(D472,$CH$7:$CH$100,0)+6+SUM(IF((D472=$CH$7:$CH$59)=TRUE,1,0))-1))*$R$3)),1)=1,1,0)),W472-INDIRECT(_xlfn.CONCAT($CI$1,MATCH(D472,$CH$7:$CH$100,0)+6)):INDIRECT(_xlfn.CONCAT($CI$1,MATCH(D472,$CH$7:$CH$100,0)+6+SUM(IF((D472=$CH$7:$CH$59)=TRUE,1,0))-1))*$R$3)))=0,0,1))</f>
        <v>#N/A</v>
      </c>
      <c r="Z472" s="65"/>
      <c r="AA472" s="65" t="str" cm="1">
        <f t="array" aca="1" ref="AA472" ca="1">IFERROR(ROUND(IF(_xlfn._xlws.SORT(TRANSPOSE(MMULT(MMULT(_xlfn.MUNIT(X472),IF(ROUND(MMULT(IF(E472=0,IF($DW$4=1,INDIRECT(_xlfn.CONCAT($CY$1,MATCH(F472,$CX$7:$CX$100,0)+6)):INDIRECT(_xlfn.CONCAT($CY$1,MATCH(F472,$CX$7:$CX$100,0)+6+SUM(IF((F472=$CX$7:$CX$59)=TRUE,1,0))-1)),INDIRECT(_xlfn.CONCAT($CQ$1,MATCH(F472,$CP$7:$CP$100,0)+6)):INDIRECT(_xlfn.CONCAT($CQ$1,MATCH(F472,$CP$7:$CP$100,0)+6+SUM(IF((F472=$CP$7:$CP$59)=TRUE,1,0))-1))),IF(OR($DW$4=2,$DW$4=3),INDIRECT(_xlfn.CONCAT($CU$1,MATCH(E472,$CT$7:$CT$100,0)+6)):INDIRECT(_xlfn.CONCAT($CU$1,MATCH(E472,$CT$7:$CT$100,0)+6+SUM(IF((E472=$CT$7:$CT$59)=TRUE,1,0))-1)),INDIRECT(_xlfn.CONCAT($CM$1,MATCH(E472,$CL$7:$CL$100,0)+6)):INDIRECT(_xlfn.CONCAT($CM$1,MATCH(E472,$CL$7:$CL$100,0)+6+SUM(IF((E472=$CL$7:$CL$59)=TRUE,1,0))-1))))*$S$3*IF(AND($DV$4=4,F472=0),1.1,1),1/TRANSPOSE(W472-INDIRECT(_xlfn.CONCAT($CI$1,MATCH(D472,$CH$7:$CH$100,0)+6)):INDIRECT(_xlfn.CONCAT($CI$1,MATCH(D472,$CH$7:$CH$100,0)+6+SUM(IF((D472=$CH$7:$CH$59)=TRUE,1,0))-1))*$R$3)),3)=1,1,0)),W472-INDIRECT(_xlfn.CONCAT($CI$1,MATCH(D472,$CH$7:$CH$100,0)+6)):INDIRECT(_xlfn.CONCAT($CI$1,MATCH(D472,$CH$7:$CH$100,0)+6+SUM(IF((D472=$CH$7:$CH$59)=TRUE,1,0))-1))*$R$3))/($S$3*$Q472),1,-1,TRUE)=0,"",_xlfn._xlws.SORT(TRANSPOSE(MMULT(MMULT(_xlfn.MUNIT(X472),IF(ROUND(MMULT(IF(E472=0,IF($DW$4=1,INDIRECT(_xlfn.CONCAT($CY$1,MATCH(F472,$CX$7:$CX$100,0)+6)):INDIRECT(_xlfn.CONCAT($CY$1,MATCH(F472,$CX$7:$CX$100,0)+6+SUM(IF((F472=$CX$7:$CX$59)=TRUE,1,0))-1)),INDIRECT(_xlfn.CONCAT($CQ$1,MATCH(F472,$CP$7:$CP$100,0)+6)):INDIRECT(_xlfn.CONCAT($CQ$1,MATCH(F472,$CP$7:$CP$100,0)+6+SUM(IF((F472=$CP$7:$CP$59)=TRUE,1,0))-1))),IF(OR($DW$4=2,$DW$4=3),INDIRECT(_xlfn.CONCAT($CU$1,MATCH(E472,$CT$7:$CT$100,0)+6)):INDIRECT(_xlfn.CONCAT($CU$1,MATCH(E472,$CT$7:$CT$100,0)+6+SUM(IF((E472=$CT$7:$CT$59)=TRUE,1,0))-1)),INDIRECT(_xlfn.CONCAT($CM$1,MATCH(E472,$CL$7:$CL$100,0)+6)):INDIRECT(_xlfn.CONCAT($CM$1,MATCH(E472,$CL$7:$CL$100,0)+6+SUM(IF((E472=$CL$7:$CL$59)=TRUE,1,0))-1))))*$S$3*IF(AND($DV$4=4,F472=0),1.1,1),1/TRANSPOSE(W472-INDIRECT(_xlfn.CONCAT($CI$1,MATCH(D472,$CH$7:$CH$100,0)+6)):INDIRECT(_xlfn.CONCAT($CI$1,MATCH(D472,$CH$7:$CH$100,0)+6+SUM(IF((D472=$CH$7:$CH$59)=TRUE,1,0))-1))*$R$3)),3)=1,1,0)),W472-INDIRECT(_xlfn.CONCAT($CI$1,MATCH(D472,$CH$7:$CH$100,0)+6)):INDIRECT(_xlfn.CONCAT($CI$1,MATCH(D472,$CH$7:$CH$100,0)+6+SUM(IF((D472=$CH$7:$CH$59)=TRUE,1,0))-1))*$R$3))/($S$3*$Q472),1,-1,TRUE)),1),"")</f>
        <v/>
      </c>
      <c r="AB472" s="65"/>
      <c r="AC472" s="65"/>
      <c r="AD472" s="65"/>
      <c r="AE472" s="65"/>
      <c r="AF472" s="65"/>
      <c r="AG472" s="65"/>
      <c r="AH472" s="65"/>
      <c r="AI472" s="6"/>
      <c r="AJ472" s="28" t="str">
        <f t="shared" ca="1" si="165"/>
        <v/>
      </c>
      <c r="AK472" s="29" t="str">
        <f t="shared" si="166"/>
        <v/>
      </c>
      <c r="AL472" s="29" t="str">
        <f t="shared" si="167"/>
        <v/>
      </c>
      <c r="AM472" s="29" t="str">
        <f t="shared" si="168"/>
        <v/>
      </c>
      <c r="AN472" s="112" t="str">
        <f t="shared" si="169"/>
        <v/>
      </c>
      <c r="AO472" s="28" t="str">
        <f t="shared" ca="1" si="156"/>
        <v/>
      </c>
      <c r="AP472" s="29" t="str">
        <f t="shared" si="157"/>
        <v/>
      </c>
      <c r="AQ472" s="29" t="str">
        <f t="shared" si="158"/>
        <v/>
      </c>
      <c r="AR472" s="29" t="str">
        <f t="shared" si="159"/>
        <v/>
      </c>
      <c r="AS472" s="30" t="str">
        <f t="shared" si="160"/>
        <v/>
      </c>
      <c r="AT472" s="6"/>
      <c r="AU472" s="20"/>
      <c r="AV472" s="20"/>
      <c r="AW472" s="44">
        <f t="shared" si="150"/>
        <v>12</v>
      </c>
      <c r="AX472" s="35" t="e">
        <f t="shared" si="151"/>
        <v>#N/A</v>
      </c>
      <c r="AY472" s="35" t="e" cm="1">
        <f t="array" ref="AY472">_xlfn.XMATCH(1,IF(IF((AU472=$DP$24:$EO$24)=TRUE,1,0)+IF((AV472=$DP$25:$EO$25)=TRUE,1,0)=2,1,0))</f>
        <v>#N/A</v>
      </c>
      <c r="AZ472" s="35" t="str" cm="1">
        <f t="array" aca="1" ref="AZ472:BD472" ca="1">AJ472:AN472</f>
        <v/>
      </c>
      <c r="BA472" s="35" t="str">
        <f ca="1"/>
        <v/>
      </c>
      <c r="BB472" s="35" t="str">
        <f ca="1"/>
        <v/>
      </c>
      <c r="BC472" s="35" t="str">
        <f ca="1"/>
        <v/>
      </c>
      <c r="BD472" s="35" t="str">
        <f ca="1"/>
        <v/>
      </c>
      <c r="BE472" s="35">
        <f t="shared" si="152"/>
        <v>0</v>
      </c>
      <c r="BF472" s="35" t="e" cm="1">
        <f t="array" ref="BF472">IF(AND(BE472=1,AX472&lt;&gt;1),VLOOKUP(E472,변환표준점수!$H$8:$O$60,_xlfn.XMATCH('표점 계산기'!$AU472,변환표준점수!$I$6:$O$6)+1,FALSE),IF(AND($E472=0,$DW$4=1),INDEX($CQ$7:$CQ$73,SUM(IF(AO472=$CY$7:$CY$59,ROW($A$1:$A$50),0))),IF(AND($E472&lt;&gt;0,$DW$4&lt;&gt;1),INDEX($CM$7:$CM$73,SUM(IF(AO472=$CU$7:$CU$59,ROW($A$1:$A$50),0))),AO472:AS472)))</f>
        <v>#N/A</v>
      </c>
      <c r="BG472" s="35"/>
      <c r="BH472" s="35"/>
      <c r="BI472" s="35"/>
      <c r="BJ472" s="35"/>
      <c r="BK472" s="35" t="e">
        <f>VLOOKUP(G472,변환표준점수!$X$8:$AM$16,_xlfn.XMATCH(AU472,변환표준점수!$Y$5:$AM$5)+IF(OR(AW472=6,AW472=7,AW472=10,AW472=11),IF(AX472=1,0,1),0)+1,FALSE)</f>
        <v>#N/A</v>
      </c>
      <c r="BL472" s="35" t="e">
        <f>VLOOKUP(H472,변환표준점수!$AO$8:$BE$16,_xlfn.XMATCH(AU472,변환표준점수!$AP$5:$BE$5)+IF(OR(AW472=3,AW472=6,AW472=8,AW472=9,AW472=10),IF(AX472=1,0,1),0)+1,FALSE)</f>
        <v>#N/A</v>
      </c>
      <c r="BM472" s="35" t="e">
        <f>IF(I472=0,VLOOKUP(K472,변환표준점수!$BU$8:$CF$62,'표점 계산기'!$AW472+1,FALSE),VLOOKUP(I472,변환표준점수!$BH$8:$BS$62,'표점 계산기'!$AW472+1,FALSE))</f>
        <v>#N/A</v>
      </c>
      <c r="BN472" s="35" t="e">
        <f>IF(J472=0,VLOOKUP(L472,변환표준점수!$BU$8:$CF$62,'표점 계산기'!$AW472+1,FALSE),VLOOKUP(J472,변환표준점수!$BH$8:$BS$62,'표점 계산기'!$AW472+1,FALSE))</f>
        <v>#N/A</v>
      </c>
      <c r="BO472" s="35" cm="1">
        <f t="array" ref="BO472">IF(M472=0,0,IF(OR(AW472=3,AW472=4),0,IF(AW472=1,INDEX($DI$7:$DI$15,SUM(IF(M472&lt;$DH$7:$DH$15=TRUE,1,0))+1),VLOOKUP(M472,변환표준점수!$BH$8:$BS$62,'표점 계산기'!AW472+1,FALSE))))</f>
        <v>0</v>
      </c>
      <c r="BP472" s="35" t="e" cm="1">
        <f t="array" ref="BP472">INDEX($DP$24:$EO$31,COLUMN(C467),$AY472)</f>
        <v>#N/A</v>
      </c>
      <c r="BQ472" s="35" t="e" cm="1">
        <f t="array" ref="BQ472">INDEX($DP$24:$EO$31,COLUMN(D467),$AY472)</f>
        <v>#N/A</v>
      </c>
      <c r="BR472" s="35" t="e" cm="1">
        <f t="array" ref="BR472">INDEX($DP$24:$EO$31,COLUMN(E467),$AY472)</f>
        <v>#N/A</v>
      </c>
      <c r="BS472" s="35" t="e" cm="1">
        <f t="array" ref="BS472">INDEX($DP$24:$EO$31,COLUMN(F467),$AY472)</f>
        <v>#N/A</v>
      </c>
      <c r="BT472" s="35" t="e" cm="1">
        <f t="array" ref="BT472">INDEX($DP$24:$EO$31,COLUMN(G467),$AY472)</f>
        <v>#N/A</v>
      </c>
      <c r="BU472" s="35" t="e" cm="1">
        <f t="array" ref="BU472">INDEX($DP$24:$EO$31,COLUMN(H467),$AY472)</f>
        <v>#N/A</v>
      </c>
      <c r="BV472" s="59" t="str" cm="1">
        <f t="array" aca="1" ref="BV472:BZ472" ca="1">IFERROR(ROUND(IF(IFERROR(BF472:BJ472/BF472:BJ472,0)=1,(IFERROR(AZ472:BD472*BP472,0)+IFERROR(BF472:BJ472*BQ472,0)+(SUM(BM472:BO472)-MIN(BM472:BO472))*BR472+BK472*BS472+BL472*BT472)*BU472+BK472*(1-BS472)+BL472*(1-BT472)+IF(AW472=1,BO472,0),""),2),"")</f>
        <v/>
      </c>
      <c r="BW472" s="48" t="str">
        <f ca="1"/>
        <v/>
      </c>
      <c r="BX472" s="48" t="str">
        <f ca="1"/>
        <v/>
      </c>
      <c r="BY472" s="48" t="str">
        <f ca="1"/>
        <v/>
      </c>
      <c r="BZ472" s="60" t="str">
        <f ca="1"/>
        <v/>
      </c>
      <c r="CA472" s="6"/>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6"/>
      <c r="DV472" s="6"/>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row>
    <row r="473" spans="1:162" x14ac:dyDescent="0.3">
      <c r="A473" s="5"/>
      <c r="B473" s="17" t="str">
        <f t="shared" si="154"/>
        <v/>
      </c>
      <c r="C473" s="23"/>
      <c r="D473" s="23"/>
      <c r="E473" s="23"/>
      <c r="F473" s="23"/>
      <c r="G473" s="23"/>
      <c r="H473" s="24"/>
      <c r="I473" s="24"/>
      <c r="J473" s="24"/>
      <c r="K473" s="24"/>
      <c r="L473" s="24"/>
      <c r="M473" s="24"/>
      <c r="N473" s="23"/>
      <c r="O473" s="24"/>
      <c r="P473" s="6"/>
      <c r="Q473" s="65">
        <f t="shared" si="155"/>
        <v>1</v>
      </c>
      <c r="R473" s="6" t="e">
        <f t="shared" si="161"/>
        <v>#N/A</v>
      </c>
      <c r="S473" s="6" t="e">
        <f t="shared" si="162"/>
        <v>#N/A</v>
      </c>
      <c r="T473" s="6" t="e">
        <f t="shared" si="163"/>
        <v>#N/A</v>
      </c>
      <c r="U473" s="6" t="e">
        <f t="shared" si="164"/>
        <v>#N/A</v>
      </c>
      <c r="V473" s="8" cm="1">
        <f t="array" ref="V473">IF(M473=0,0,IF(OR($DV$4=3,$DV$4=4),0,IF($DV$4=1,INDEX($DI$7:$DI$15,SUM(IF(M473&lt;$DH$7:$DH$15=TRUE,1,0))+1),VLOOKUP(M473,$DK$7:$DL$107,2,FALSE))))</f>
        <v>0</v>
      </c>
      <c r="W473" s="6" t="e">
        <f t="shared" si="153"/>
        <v>#N/A</v>
      </c>
      <c r="X473" s="65" cm="1">
        <f t="array" aca="1" ref="X473" ca="1">SUM(IF((IF(E473=0,INDIRECT(_xlfn.CONCAT($CQ$1,MATCH(F473,$CP$7:$CP$100,0)+6)):INDIRECT(_xlfn.CONCAT($CQ$1,MATCH(F473,$CP$7:$CP$100,0)+6+SUM(IF((F473=$CP$7:$CP$59)=TRUE,1,0))-1)),INDIRECT(_xlfn.CONCAT($CM$1,MATCH(E473,$CL$7:$CL$100,0)+6)):INDIRECT(_xlfn.CONCAT($CM$1,MATCH(E473,$CL$7:$CL$100,0)+6+SUM(IF((E473=$CL$7:$CL$59)=TRUE,1,0))-1)))*$S$3*$Q473)=0,0,1))</f>
        <v>2</v>
      </c>
      <c r="Y473" s="65" t="e" cm="1">
        <f t="array" aca="1" ref="Y473" ca="1">SUM(IF((TRANSPOSE(MMULT(MMULT(_xlfn.MUNIT(X473),IF(ROUND(MMULT(IF(E473=0,INDIRECT(_xlfn.CONCAT($CQ$1,MATCH(F473,$CP$7:$CP$100,0)+6)):INDIRECT(_xlfn.CONCAT($CQ$1,MATCH(F473,$CP$7:$CP$100,0)+6+SUM(IF((F473=$CP$7:$CP$59)=TRUE,1,0))-1)),INDIRECT(_xlfn.CONCAT($CM$1,MATCH(E473,$CL$7:$CL$100,0)+6)):INDIRECT(_xlfn.CONCAT($CM$1,MATCH(E473,$CL$7:$CL$100,0)+6+SUM(IF((E473=$CL$7:$CL$59)=TRUE,1,0))-1)))*$S$3*$Q473,1/TRANSPOSE(W473-INDIRECT(_xlfn.CONCAT($CI$1,MATCH(D473,$CH$7:$CH$100,0)+6)):INDIRECT(_xlfn.CONCAT($CI$1,MATCH(D473,$CH$7:$CH$100,0)+6+SUM(IF((D473=$CH$7:$CH$59)=TRUE,1,0))-1))*$R$3)),1)=1,1,0)),W473-INDIRECT(_xlfn.CONCAT($CI$1,MATCH(D473,$CH$7:$CH$100,0)+6)):INDIRECT(_xlfn.CONCAT($CI$1,MATCH(D473,$CH$7:$CH$100,0)+6+SUM(IF((D473=$CH$7:$CH$59)=TRUE,1,0))-1))*$R$3)))=0,0,1))</f>
        <v>#N/A</v>
      </c>
      <c r="Z473" s="65"/>
      <c r="AA473" s="65" t="str" cm="1">
        <f t="array" aca="1" ref="AA473" ca="1">IFERROR(ROUND(IF(_xlfn._xlws.SORT(TRANSPOSE(MMULT(MMULT(_xlfn.MUNIT(X473),IF(ROUND(MMULT(IF(E473=0,IF($DW$4=1,INDIRECT(_xlfn.CONCAT($CY$1,MATCH(F473,$CX$7:$CX$100,0)+6)):INDIRECT(_xlfn.CONCAT($CY$1,MATCH(F473,$CX$7:$CX$100,0)+6+SUM(IF((F473=$CX$7:$CX$59)=TRUE,1,0))-1)),INDIRECT(_xlfn.CONCAT($CQ$1,MATCH(F473,$CP$7:$CP$100,0)+6)):INDIRECT(_xlfn.CONCAT($CQ$1,MATCH(F473,$CP$7:$CP$100,0)+6+SUM(IF((F473=$CP$7:$CP$59)=TRUE,1,0))-1))),IF(OR($DW$4=2,$DW$4=3),INDIRECT(_xlfn.CONCAT($CU$1,MATCH(E473,$CT$7:$CT$100,0)+6)):INDIRECT(_xlfn.CONCAT($CU$1,MATCH(E473,$CT$7:$CT$100,0)+6+SUM(IF((E473=$CT$7:$CT$59)=TRUE,1,0))-1)),INDIRECT(_xlfn.CONCAT($CM$1,MATCH(E473,$CL$7:$CL$100,0)+6)):INDIRECT(_xlfn.CONCAT($CM$1,MATCH(E473,$CL$7:$CL$100,0)+6+SUM(IF((E473=$CL$7:$CL$59)=TRUE,1,0))-1))))*$S$3*IF(AND($DV$4=4,F473=0),1.1,1),1/TRANSPOSE(W473-INDIRECT(_xlfn.CONCAT($CI$1,MATCH(D473,$CH$7:$CH$100,0)+6)):INDIRECT(_xlfn.CONCAT($CI$1,MATCH(D473,$CH$7:$CH$100,0)+6+SUM(IF((D473=$CH$7:$CH$59)=TRUE,1,0))-1))*$R$3)),3)=1,1,0)),W473-INDIRECT(_xlfn.CONCAT($CI$1,MATCH(D473,$CH$7:$CH$100,0)+6)):INDIRECT(_xlfn.CONCAT($CI$1,MATCH(D473,$CH$7:$CH$100,0)+6+SUM(IF((D473=$CH$7:$CH$59)=TRUE,1,0))-1))*$R$3))/($S$3*$Q473),1,-1,TRUE)=0,"",_xlfn._xlws.SORT(TRANSPOSE(MMULT(MMULT(_xlfn.MUNIT(X473),IF(ROUND(MMULT(IF(E473=0,IF($DW$4=1,INDIRECT(_xlfn.CONCAT($CY$1,MATCH(F473,$CX$7:$CX$100,0)+6)):INDIRECT(_xlfn.CONCAT($CY$1,MATCH(F473,$CX$7:$CX$100,0)+6+SUM(IF((F473=$CX$7:$CX$59)=TRUE,1,0))-1)),INDIRECT(_xlfn.CONCAT($CQ$1,MATCH(F473,$CP$7:$CP$100,0)+6)):INDIRECT(_xlfn.CONCAT($CQ$1,MATCH(F473,$CP$7:$CP$100,0)+6+SUM(IF((F473=$CP$7:$CP$59)=TRUE,1,0))-1))),IF(OR($DW$4=2,$DW$4=3),INDIRECT(_xlfn.CONCAT($CU$1,MATCH(E473,$CT$7:$CT$100,0)+6)):INDIRECT(_xlfn.CONCAT($CU$1,MATCH(E473,$CT$7:$CT$100,0)+6+SUM(IF((E473=$CT$7:$CT$59)=TRUE,1,0))-1)),INDIRECT(_xlfn.CONCAT($CM$1,MATCH(E473,$CL$7:$CL$100,0)+6)):INDIRECT(_xlfn.CONCAT($CM$1,MATCH(E473,$CL$7:$CL$100,0)+6+SUM(IF((E473=$CL$7:$CL$59)=TRUE,1,0))-1))))*$S$3*IF(AND($DV$4=4,F473=0),1.1,1),1/TRANSPOSE(W473-INDIRECT(_xlfn.CONCAT($CI$1,MATCH(D473,$CH$7:$CH$100,0)+6)):INDIRECT(_xlfn.CONCAT($CI$1,MATCH(D473,$CH$7:$CH$100,0)+6+SUM(IF((D473=$CH$7:$CH$59)=TRUE,1,0))-1))*$R$3)),3)=1,1,0)),W473-INDIRECT(_xlfn.CONCAT($CI$1,MATCH(D473,$CH$7:$CH$100,0)+6)):INDIRECT(_xlfn.CONCAT($CI$1,MATCH(D473,$CH$7:$CH$100,0)+6+SUM(IF((D473=$CH$7:$CH$59)=TRUE,1,0))-1))*$R$3))/($S$3*$Q473),1,-1,TRUE)),1),"")</f>
        <v/>
      </c>
      <c r="AB473" s="65"/>
      <c r="AC473" s="65"/>
      <c r="AD473" s="65"/>
      <c r="AE473" s="65"/>
      <c r="AF473" s="65"/>
      <c r="AG473" s="65"/>
      <c r="AH473" s="65"/>
      <c r="AI473" s="6"/>
      <c r="AJ473" s="28" t="str">
        <f t="shared" ca="1" si="165"/>
        <v/>
      </c>
      <c r="AK473" s="29" t="str">
        <f t="shared" si="166"/>
        <v/>
      </c>
      <c r="AL473" s="29" t="str">
        <f t="shared" si="167"/>
        <v/>
      </c>
      <c r="AM473" s="29" t="str">
        <f t="shared" si="168"/>
        <v/>
      </c>
      <c r="AN473" s="112" t="str">
        <f t="shared" si="169"/>
        <v/>
      </c>
      <c r="AO473" s="28" t="str">
        <f t="shared" ca="1" si="156"/>
        <v/>
      </c>
      <c r="AP473" s="29" t="str">
        <f t="shared" si="157"/>
        <v/>
      </c>
      <c r="AQ473" s="29" t="str">
        <f t="shared" si="158"/>
        <v/>
      </c>
      <c r="AR473" s="29" t="str">
        <f t="shared" si="159"/>
        <v/>
      </c>
      <c r="AS473" s="30" t="str">
        <f t="shared" si="160"/>
        <v/>
      </c>
      <c r="AT473" s="6"/>
      <c r="AU473" s="20"/>
      <c r="AV473" s="20"/>
      <c r="AW473" s="44">
        <f t="shared" si="150"/>
        <v>12</v>
      </c>
      <c r="AX473" s="35" t="e">
        <f t="shared" si="151"/>
        <v>#N/A</v>
      </c>
      <c r="AY473" s="35" t="e" cm="1">
        <f t="array" ref="AY473">_xlfn.XMATCH(1,IF(IF((AU473=$DP$24:$EO$24)=TRUE,1,0)+IF((AV473=$DP$25:$EO$25)=TRUE,1,0)=2,1,0))</f>
        <v>#N/A</v>
      </c>
      <c r="AZ473" s="35" t="str" cm="1">
        <f t="array" aca="1" ref="AZ473:BD473" ca="1">AJ473:AN473</f>
        <v/>
      </c>
      <c r="BA473" s="35" t="str">
        <f ca="1"/>
        <v/>
      </c>
      <c r="BB473" s="35" t="str">
        <f ca="1"/>
        <v/>
      </c>
      <c r="BC473" s="35" t="str">
        <f ca="1"/>
        <v/>
      </c>
      <c r="BD473" s="35" t="str">
        <f ca="1"/>
        <v/>
      </c>
      <c r="BE473" s="35">
        <f t="shared" si="152"/>
        <v>0</v>
      </c>
      <c r="BF473" s="35" t="e" cm="1">
        <f t="array" ref="BF473">IF(AND(BE473=1,AX473&lt;&gt;1),VLOOKUP(E473,변환표준점수!$H$8:$O$60,_xlfn.XMATCH('표점 계산기'!$AU473,변환표준점수!$I$6:$O$6)+1,FALSE),IF(AND($E473=0,$DW$4=1),INDEX($CQ$7:$CQ$73,SUM(IF(AO473=$CY$7:$CY$59,ROW($A$1:$A$50),0))),IF(AND($E473&lt;&gt;0,$DW$4&lt;&gt;1),INDEX($CM$7:$CM$73,SUM(IF(AO473=$CU$7:$CU$59,ROW($A$1:$A$50),0))),AO473:AS473)))</f>
        <v>#N/A</v>
      </c>
      <c r="BG473" s="35"/>
      <c r="BH473" s="35"/>
      <c r="BI473" s="35"/>
      <c r="BJ473" s="35"/>
      <c r="BK473" s="35" t="e">
        <f>VLOOKUP(G473,변환표준점수!$X$8:$AM$16,_xlfn.XMATCH(AU473,변환표준점수!$Y$5:$AM$5)+IF(OR(AW473=6,AW473=7,AW473=10,AW473=11),IF(AX473=1,0,1),0)+1,FALSE)</f>
        <v>#N/A</v>
      </c>
      <c r="BL473" s="35" t="e">
        <f>VLOOKUP(H473,변환표준점수!$AO$8:$BE$16,_xlfn.XMATCH(AU473,변환표준점수!$AP$5:$BE$5)+IF(OR(AW473=3,AW473=6,AW473=8,AW473=9,AW473=10),IF(AX473=1,0,1),0)+1,FALSE)</f>
        <v>#N/A</v>
      </c>
      <c r="BM473" s="35" t="e">
        <f>IF(I473=0,VLOOKUP(K473,변환표준점수!$BU$8:$CF$62,'표점 계산기'!$AW473+1,FALSE),VLOOKUP(I473,변환표준점수!$BH$8:$BS$62,'표점 계산기'!$AW473+1,FALSE))</f>
        <v>#N/A</v>
      </c>
      <c r="BN473" s="35" t="e">
        <f>IF(J473=0,VLOOKUP(L473,변환표준점수!$BU$8:$CF$62,'표점 계산기'!$AW473+1,FALSE),VLOOKUP(J473,변환표준점수!$BH$8:$BS$62,'표점 계산기'!$AW473+1,FALSE))</f>
        <v>#N/A</v>
      </c>
      <c r="BO473" s="35" cm="1">
        <f t="array" ref="BO473">IF(M473=0,0,IF(OR(AW473=3,AW473=4),0,IF(AW473=1,INDEX($DI$7:$DI$15,SUM(IF(M473&lt;$DH$7:$DH$15=TRUE,1,0))+1),VLOOKUP(M473,변환표준점수!$BH$8:$BS$62,'표점 계산기'!AW473+1,FALSE))))</f>
        <v>0</v>
      </c>
      <c r="BP473" s="35" t="e" cm="1">
        <f t="array" ref="BP473">INDEX($DP$24:$EO$31,COLUMN(C468),$AY473)</f>
        <v>#N/A</v>
      </c>
      <c r="BQ473" s="35" t="e" cm="1">
        <f t="array" ref="BQ473">INDEX($DP$24:$EO$31,COLUMN(D468),$AY473)</f>
        <v>#N/A</v>
      </c>
      <c r="BR473" s="35" t="e" cm="1">
        <f t="array" ref="BR473">INDEX($DP$24:$EO$31,COLUMN(E468),$AY473)</f>
        <v>#N/A</v>
      </c>
      <c r="BS473" s="35" t="e" cm="1">
        <f t="array" ref="BS473">INDEX($DP$24:$EO$31,COLUMN(F468),$AY473)</f>
        <v>#N/A</v>
      </c>
      <c r="BT473" s="35" t="e" cm="1">
        <f t="array" ref="BT473">INDEX($DP$24:$EO$31,COLUMN(G468),$AY473)</f>
        <v>#N/A</v>
      </c>
      <c r="BU473" s="35" t="e" cm="1">
        <f t="array" ref="BU473">INDEX($DP$24:$EO$31,COLUMN(H468),$AY473)</f>
        <v>#N/A</v>
      </c>
      <c r="BV473" s="59" t="str" cm="1">
        <f t="array" aca="1" ref="BV473:BZ473" ca="1">IFERROR(ROUND(IF(IFERROR(BF473:BJ473/BF473:BJ473,0)=1,(IFERROR(AZ473:BD473*BP473,0)+IFERROR(BF473:BJ473*BQ473,0)+(SUM(BM473:BO473)-MIN(BM473:BO473))*BR473+BK473*BS473+BL473*BT473)*BU473+BK473*(1-BS473)+BL473*(1-BT473)+IF(AW473=1,BO473,0),""),2),"")</f>
        <v/>
      </c>
      <c r="BW473" s="48" t="str">
        <f ca="1"/>
        <v/>
      </c>
      <c r="BX473" s="48" t="str">
        <f ca="1"/>
        <v/>
      </c>
      <c r="BY473" s="48" t="str">
        <f ca="1"/>
        <v/>
      </c>
      <c r="BZ473" s="60" t="str">
        <f ca="1"/>
        <v/>
      </c>
      <c r="CA473" s="6"/>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6"/>
      <c r="DV473" s="6"/>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row>
    <row r="474" spans="1:162" x14ac:dyDescent="0.3">
      <c r="A474" s="5"/>
      <c r="B474" s="17" t="str">
        <f t="shared" si="154"/>
        <v/>
      </c>
      <c r="C474" s="23"/>
      <c r="D474" s="23"/>
      <c r="E474" s="23"/>
      <c r="F474" s="23"/>
      <c r="G474" s="23"/>
      <c r="H474" s="24"/>
      <c r="I474" s="24"/>
      <c r="J474" s="24"/>
      <c r="K474" s="24"/>
      <c r="L474" s="24"/>
      <c r="M474" s="24"/>
      <c r="N474" s="23"/>
      <c r="O474" s="24"/>
      <c r="P474" s="6"/>
      <c r="Q474" s="65">
        <f t="shared" si="155"/>
        <v>1</v>
      </c>
      <c r="R474" s="6" t="e">
        <f t="shared" si="161"/>
        <v>#N/A</v>
      </c>
      <c r="S474" s="6" t="e">
        <f t="shared" si="162"/>
        <v>#N/A</v>
      </c>
      <c r="T474" s="6" t="e">
        <f t="shared" si="163"/>
        <v>#N/A</v>
      </c>
      <c r="U474" s="6" t="e">
        <f t="shared" si="164"/>
        <v>#N/A</v>
      </c>
      <c r="V474" s="8" cm="1">
        <f t="array" ref="V474">IF(M474=0,0,IF(OR($DV$4=3,$DV$4=4),0,IF($DV$4=1,INDEX($DI$7:$DI$15,SUM(IF(M474&lt;$DH$7:$DH$15=TRUE,1,0))+1),VLOOKUP(M474,$DK$7:$DL$107,2,FALSE))))</f>
        <v>0</v>
      </c>
      <c r="W474" s="6" t="e">
        <f t="shared" si="153"/>
        <v>#N/A</v>
      </c>
      <c r="X474" s="65" cm="1">
        <f t="array" aca="1" ref="X474" ca="1">SUM(IF((IF(E474=0,INDIRECT(_xlfn.CONCAT($CQ$1,MATCH(F474,$CP$7:$CP$100,0)+6)):INDIRECT(_xlfn.CONCAT($CQ$1,MATCH(F474,$CP$7:$CP$100,0)+6+SUM(IF((F474=$CP$7:$CP$59)=TRUE,1,0))-1)),INDIRECT(_xlfn.CONCAT($CM$1,MATCH(E474,$CL$7:$CL$100,0)+6)):INDIRECT(_xlfn.CONCAT($CM$1,MATCH(E474,$CL$7:$CL$100,0)+6+SUM(IF((E474=$CL$7:$CL$59)=TRUE,1,0))-1)))*$S$3*$Q474)=0,0,1))</f>
        <v>2</v>
      </c>
      <c r="Y474" s="65" t="e" cm="1">
        <f t="array" aca="1" ref="Y474" ca="1">SUM(IF((TRANSPOSE(MMULT(MMULT(_xlfn.MUNIT(X474),IF(ROUND(MMULT(IF(E474=0,INDIRECT(_xlfn.CONCAT($CQ$1,MATCH(F474,$CP$7:$CP$100,0)+6)):INDIRECT(_xlfn.CONCAT($CQ$1,MATCH(F474,$CP$7:$CP$100,0)+6+SUM(IF((F474=$CP$7:$CP$59)=TRUE,1,0))-1)),INDIRECT(_xlfn.CONCAT($CM$1,MATCH(E474,$CL$7:$CL$100,0)+6)):INDIRECT(_xlfn.CONCAT($CM$1,MATCH(E474,$CL$7:$CL$100,0)+6+SUM(IF((E474=$CL$7:$CL$59)=TRUE,1,0))-1)))*$S$3*$Q474,1/TRANSPOSE(W474-INDIRECT(_xlfn.CONCAT($CI$1,MATCH(D474,$CH$7:$CH$100,0)+6)):INDIRECT(_xlfn.CONCAT($CI$1,MATCH(D474,$CH$7:$CH$100,0)+6+SUM(IF((D474=$CH$7:$CH$59)=TRUE,1,0))-1))*$R$3)),1)=1,1,0)),W474-INDIRECT(_xlfn.CONCAT($CI$1,MATCH(D474,$CH$7:$CH$100,0)+6)):INDIRECT(_xlfn.CONCAT($CI$1,MATCH(D474,$CH$7:$CH$100,0)+6+SUM(IF((D474=$CH$7:$CH$59)=TRUE,1,0))-1))*$R$3)))=0,0,1))</f>
        <v>#N/A</v>
      </c>
      <c r="Z474" s="65"/>
      <c r="AA474" s="65" t="str" cm="1">
        <f t="array" aca="1" ref="AA474" ca="1">IFERROR(ROUND(IF(_xlfn._xlws.SORT(TRANSPOSE(MMULT(MMULT(_xlfn.MUNIT(X474),IF(ROUND(MMULT(IF(E474=0,IF($DW$4=1,INDIRECT(_xlfn.CONCAT($CY$1,MATCH(F474,$CX$7:$CX$100,0)+6)):INDIRECT(_xlfn.CONCAT($CY$1,MATCH(F474,$CX$7:$CX$100,0)+6+SUM(IF((F474=$CX$7:$CX$59)=TRUE,1,0))-1)),INDIRECT(_xlfn.CONCAT($CQ$1,MATCH(F474,$CP$7:$CP$100,0)+6)):INDIRECT(_xlfn.CONCAT($CQ$1,MATCH(F474,$CP$7:$CP$100,0)+6+SUM(IF((F474=$CP$7:$CP$59)=TRUE,1,0))-1))),IF(OR($DW$4=2,$DW$4=3),INDIRECT(_xlfn.CONCAT($CU$1,MATCH(E474,$CT$7:$CT$100,0)+6)):INDIRECT(_xlfn.CONCAT($CU$1,MATCH(E474,$CT$7:$CT$100,0)+6+SUM(IF((E474=$CT$7:$CT$59)=TRUE,1,0))-1)),INDIRECT(_xlfn.CONCAT($CM$1,MATCH(E474,$CL$7:$CL$100,0)+6)):INDIRECT(_xlfn.CONCAT($CM$1,MATCH(E474,$CL$7:$CL$100,0)+6+SUM(IF((E474=$CL$7:$CL$59)=TRUE,1,0))-1))))*$S$3*IF(AND($DV$4=4,F474=0),1.1,1),1/TRANSPOSE(W474-INDIRECT(_xlfn.CONCAT($CI$1,MATCH(D474,$CH$7:$CH$100,0)+6)):INDIRECT(_xlfn.CONCAT($CI$1,MATCH(D474,$CH$7:$CH$100,0)+6+SUM(IF((D474=$CH$7:$CH$59)=TRUE,1,0))-1))*$R$3)),3)=1,1,0)),W474-INDIRECT(_xlfn.CONCAT($CI$1,MATCH(D474,$CH$7:$CH$100,0)+6)):INDIRECT(_xlfn.CONCAT($CI$1,MATCH(D474,$CH$7:$CH$100,0)+6+SUM(IF((D474=$CH$7:$CH$59)=TRUE,1,0))-1))*$R$3))/($S$3*$Q474),1,-1,TRUE)=0,"",_xlfn._xlws.SORT(TRANSPOSE(MMULT(MMULT(_xlfn.MUNIT(X474),IF(ROUND(MMULT(IF(E474=0,IF($DW$4=1,INDIRECT(_xlfn.CONCAT($CY$1,MATCH(F474,$CX$7:$CX$100,0)+6)):INDIRECT(_xlfn.CONCAT($CY$1,MATCH(F474,$CX$7:$CX$100,0)+6+SUM(IF((F474=$CX$7:$CX$59)=TRUE,1,0))-1)),INDIRECT(_xlfn.CONCAT($CQ$1,MATCH(F474,$CP$7:$CP$100,0)+6)):INDIRECT(_xlfn.CONCAT($CQ$1,MATCH(F474,$CP$7:$CP$100,0)+6+SUM(IF((F474=$CP$7:$CP$59)=TRUE,1,0))-1))),IF(OR($DW$4=2,$DW$4=3),INDIRECT(_xlfn.CONCAT($CU$1,MATCH(E474,$CT$7:$CT$100,0)+6)):INDIRECT(_xlfn.CONCAT($CU$1,MATCH(E474,$CT$7:$CT$100,0)+6+SUM(IF((E474=$CT$7:$CT$59)=TRUE,1,0))-1)),INDIRECT(_xlfn.CONCAT($CM$1,MATCH(E474,$CL$7:$CL$100,0)+6)):INDIRECT(_xlfn.CONCAT($CM$1,MATCH(E474,$CL$7:$CL$100,0)+6+SUM(IF((E474=$CL$7:$CL$59)=TRUE,1,0))-1))))*$S$3*IF(AND($DV$4=4,F474=0),1.1,1),1/TRANSPOSE(W474-INDIRECT(_xlfn.CONCAT($CI$1,MATCH(D474,$CH$7:$CH$100,0)+6)):INDIRECT(_xlfn.CONCAT($CI$1,MATCH(D474,$CH$7:$CH$100,0)+6+SUM(IF((D474=$CH$7:$CH$59)=TRUE,1,0))-1))*$R$3)),3)=1,1,0)),W474-INDIRECT(_xlfn.CONCAT($CI$1,MATCH(D474,$CH$7:$CH$100,0)+6)):INDIRECT(_xlfn.CONCAT($CI$1,MATCH(D474,$CH$7:$CH$100,0)+6+SUM(IF((D474=$CH$7:$CH$59)=TRUE,1,0))-1))*$R$3))/($S$3*$Q474),1,-1,TRUE)),1),"")</f>
        <v/>
      </c>
      <c r="AB474" s="65"/>
      <c r="AC474" s="65"/>
      <c r="AD474" s="65"/>
      <c r="AE474" s="65"/>
      <c r="AF474" s="65"/>
      <c r="AG474" s="65"/>
      <c r="AH474" s="65"/>
      <c r="AI474" s="6"/>
      <c r="AJ474" s="28" t="str">
        <f t="shared" ca="1" si="165"/>
        <v/>
      </c>
      <c r="AK474" s="29" t="str">
        <f t="shared" si="166"/>
        <v/>
      </c>
      <c r="AL474" s="29" t="str">
        <f t="shared" si="167"/>
        <v/>
      </c>
      <c r="AM474" s="29" t="str">
        <f t="shared" si="168"/>
        <v/>
      </c>
      <c r="AN474" s="112" t="str">
        <f t="shared" si="169"/>
        <v/>
      </c>
      <c r="AO474" s="28" t="str">
        <f t="shared" ca="1" si="156"/>
        <v/>
      </c>
      <c r="AP474" s="29" t="str">
        <f t="shared" si="157"/>
        <v/>
      </c>
      <c r="AQ474" s="29" t="str">
        <f t="shared" si="158"/>
        <v/>
      </c>
      <c r="AR474" s="29" t="str">
        <f t="shared" si="159"/>
        <v/>
      </c>
      <c r="AS474" s="30" t="str">
        <f t="shared" si="160"/>
        <v/>
      </c>
      <c r="AT474" s="6"/>
      <c r="AU474" s="20"/>
      <c r="AV474" s="20"/>
      <c r="AW474" s="44">
        <f t="shared" si="150"/>
        <v>12</v>
      </c>
      <c r="AX474" s="35" t="e">
        <f t="shared" si="151"/>
        <v>#N/A</v>
      </c>
      <c r="AY474" s="35" t="e" cm="1">
        <f t="array" ref="AY474">_xlfn.XMATCH(1,IF(IF((AU474=$DP$24:$EO$24)=TRUE,1,0)+IF((AV474=$DP$25:$EO$25)=TRUE,1,0)=2,1,0))</f>
        <v>#N/A</v>
      </c>
      <c r="AZ474" s="35" t="str" cm="1">
        <f t="array" aca="1" ref="AZ474:BD474" ca="1">AJ474:AN474</f>
        <v/>
      </c>
      <c r="BA474" s="35" t="str">
        <f ca="1"/>
        <v/>
      </c>
      <c r="BB474" s="35" t="str">
        <f ca="1"/>
        <v/>
      </c>
      <c r="BC474" s="35" t="str">
        <f ca="1"/>
        <v/>
      </c>
      <c r="BD474" s="35" t="str">
        <f ca="1"/>
        <v/>
      </c>
      <c r="BE474" s="35">
        <f t="shared" si="152"/>
        <v>0</v>
      </c>
      <c r="BF474" s="35" t="e" cm="1">
        <f t="array" ref="BF474">IF(AND(BE474=1,AX474&lt;&gt;1),VLOOKUP(E474,변환표준점수!$H$8:$O$60,_xlfn.XMATCH('표점 계산기'!$AU474,변환표준점수!$I$6:$O$6)+1,FALSE),IF(AND($E474=0,$DW$4=1),INDEX($CQ$7:$CQ$73,SUM(IF(AO474=$CY$7:$CY$59,ROW($A$1:$A$50),0))),IF(AND($E474&lt;&gt;0,$DW$4&lt;&gt;1),INDEX($CM$7:$CM$73,SUM(IF(AO474=$CU$7:$CU$59,ROW($A$1:$A$50),0))),AO474:AS474)))</f>
        <v>#N/A</v>
      </c>
      <c r="BG474" s="35"/>
      <c r="BH474" s="35"/>
      <c r="BI474" s="35"/>
      <c r="BJ474" s="35"/>
      <c r="BK474" s="35" t="e">
        <f>VLOOKUP(G474,변환표준점수!$X$8:$AM$16,_xlfn.XMATCH(AU474,변환표준점수!$Y$5:$AM$5)+IF(OR(AW474=6,AW474=7,AW474=10,AW474=11),IF(AX474=1,0,1),0)+1,FALSE)</f>
        <v>#N/A</v>
      </c>
      <c r="BL474" s="35" t="e">
        <f>VLOOKUP(H474,변환표준점수!$AO$8:$BE$16,_xlfn.XMATCH(AU474,변환표준점수!$AP$5:$BE$5)+IF(OR(AW474=3,AW474=6,AW474=8,AW474=9,AW474=10),IF(AX474=1,0,1),0)+1,FALSE)</f>
        <v>#N/A</v>
      </c>
      <c r="BM474" s="35" t="e">
        <f>IF(I474=0,VLOOKUP(K474,변환표준점수!$BU$8:$CF$62,'표점 계산기'!$AW474+1,FALSE),VLOOKUP(I474,변환표준점수!$BH$8:$BS$62,'표점 계산기'!$AW474+1,FALSE))</f>
        <v>#N/A</v>
      </c>
      <c r="BN474" s="35" t="e">
        <f>IF(J474=0,VLOOKUP(L474,변환표준점수!$BU$8:$CF$62,'표점 계산기'!$AW474+1,FALSE),VLOOKUP(J474,변환표준점수!$BH$8:$BS$62,'표점 계산기'!$AW474+1,FALSE))</f>
        <v>#N/A</v>
      </c>
      <c r="BO474" s="35" cm="1">
        <f t="array" ref="BO474">IF(M474=0,0,IF(OR(AW474=3,AW474=4),0,IF(AW474=1,INDEX($DI$7:$DI$15,SUM(IF(M474&lt;$DH$7:$DH$15=TRUE,1,0))+1),VLOOKUP(M474,변환표준점수!$BH$8:$BS$62,'표점 계산기'!AW474+1,FALSE))))</f>
        <v>0</v>
      </c>
      <c r="BP474" s="35" t="e" cm="1">
        <f t="array" ref="BP474">INDEX($DP$24:$EO$31,COLUMN(C469),$AY474)</f>
        <v>#N/A</v>
      </c>
      <c r="BQ474" s="35" t="e" cm="1">
        <f t="array" ref="BQ474">INDEX($DP$24:$EO$31,COLUMN(D469),$AY474)</f>
        <v>#N/A</v>
      </c>
      <c r="BR474" s="35" t="e" cm="1">
        <f t="array" ref="BR474">INDEX($DP$24:$EO$31,COLUMN(E469),$AY474)</f>
        <v>#N/A</v>
      </c>
      <c r="BS474" s="35" t="e" cm="1">
        <f t="array" ref="BS474">INDEX($DP$24:$EO$31,COLUMN(F469),$AY474)</f>
        <v>#N/A</v>
      </c>
      <c r="BT474" s="35" t="e" cm="1">
        <f t="array" ref="BT474">INDEX($DP$24:$EO$31,COLUMN(G469),$AY474)</f>
        <v>#N/A</v>
      </c>
      <c r="BU474" s="35" t="e" cm="1">
        <f t="array" ref="BU474">INDEX($DP$24:$EO$31,COLUMN(H469),$AY474)</f>
        <v>#N/A</v>
      </c>
      <c r="BV474" s="59" t="str" cm="1">
        <f t="array" aca="1" ref="BV474:BZ474" ca="1">IFERROR(ROUND(IF(IFERROR(BF474:BJ474/BF474:BJ474,0)=1,(IFERROR(AZ474:BD474*BP474,0)+IFERROR(BF474:BJ474*BQ474,0)+(SUM(BM474:BO474)-MIN(BM474:BO474))*BR474+BK474*BS474+BL474*BT474)*BU474+BK474*(1-BS474)+BL474*(1-BT474)+IF(AW474=1,BO474,0),""),2),"")</f>
        <v/>
      </c>
      <c r="BW474" s="48" t="str">
        <f ca="1"/>
        <v/>
      </c>
      <c r="BX474" s="48" t="str">
        <f ca="1"/>
        <v/>
      </c>
      <c r="BY474" s="48" t="str">
        <f ca="1"/>
        <v/>
      </c>
      <c r="BZ474" s="60" t="str">
        <f ca="1"/>
        <v/>
      </c>
      <c r="CA474" s="6"/>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6"/>
      <c r="DV474" s="6"/>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row>
    <row r="475" spans="1:162" x14ac:dyDescent="0.3">
      <c r="A475" s="5"/>
      <c r="B475" s="17" t="str">
        <f t="shared" si="154"/>
        <v/>
      </c>
      <c r="C475" s="23"/>
      <c r="D475" s="23"/>
      <c r="E475" s="23"/>
      <c r="F475" s="23"/>
      <c r="G475" s="23"/>
      <c r="H475" s="24"/>
      <c r="I475" s="24"/>
      <c r="J475" s="24"/>
      <c r="K475" s="24"/>
      <c r="L475" s="24"/>
      <c r="M475" s="24"/>
      <c r="N475" s="23"/>
      <c r="O475" s="24"/>
      <c r="P475" s="6"/>
      <c r="Q475" s="65">
        <f t="shared" si="155"/>
        <v>1</v>
      </c>
      <c r="R475" s="6" t="e">
        <f t="shared" si="161"/>
        <v>#N/A</v>
      </c>
      <c r="S475" s="6" t="e">
        <f t="shared" si="162"/>
        <v>#N/A</v>
      </c>
      <c r="T475" s="6" t="e">
        <f t="shared" si="163"/>
        <v>#N/A</v>
      </c>
      <c r="U475" s="6" t="e">
        <f t="shared" si="164"/>
        <v>#N/A</v>
      </c>
      <c r="V475" s="8" cm="1">
        <f t="array" ref="V475">IF(M475=0,0,IF(OR($DV$4=3,$DV$4=4),0,IF($DV$4=1,INDEX($DI$7:$DI$15,SUM(IF(M475&lt;$DH$7:$DH$15=TRUE,1,0))+1),VLOOKUP(M475,$DK$7:$DL$107,2,FALSE))))</f>
        <v>0</v>
      </c>
      <c r="W475" s="6" t="e">
        <f t="shared" si="153"/>
        <v>#N/A</v>
      </c>
      <c r="X475" s="65" cm="1">
        <f t="array" aca="1" ref="X475" ca="1">SUM(IF((IF(E475=0,INDIRECT(_xlfn.CONCAT($CQ$1,MATCH(F475,$CP$7:$CP$100,0)+6)):INDIRECT(_xlfn.CONCAT($CQ$1,MATCH(F475,$CP$7:$CP$100,0)+6+SUM(IF((F475=$CP$7:$CP$59)=TRUE,1,0))-1)),INDIRECT(_xlfn.CONCAT($CM$1,MATCH(E475,$CL$7:$CL$100,0)+6)):INDIRECT(_xlfn.CONCAT($CM$1,MATCH(E475,$CL$7:$CL$100,0)+6+SUM(IF((E475=$CL$7:$CL$59)=TRUE,1,0))-1)))*$S$3*$Q475)=0,0,1))</f>
        <v>2</v>
      </c>
      <c r="Y475" s="65" t="e" cm="1">
        <f t="array" aca="1" ref="Y475" ca="1">SUM(IF((TRANSPOSE(MMULT(MMULT(_xlfn.MUNIT(X475),IF(ROUND(MMULT(IF(E475=0,INDIRECT(_xlfn.CONCAT($CQ$1,MATCH(F475,$CP$7:$CP$100,0)+6)):INDIRECT(_xlfn.CONCAT($CQ$1,MATCH(F475,$CP$7:$CP$100,0)+6+SUM(IF((F475=$CP$7:$CP$59)=TRUE,1,0))-1)),INDIRECT(_xlfn.CONCAT($CM$1,MATCH(E475,$CL$7:$CL$100,0)+6)):INDIRECT(_xlfn.CONCAT($CM$1,MATCH(E475,$CL$7:$CL$100,0)+6+SUM(IF((E475=$CL$7:$CL$59)=TRUE,1,0))-1)))*$S$3*$Q475,1/TRANSPOSE(W475-INDIRECT(_xlfn.CONCAT($CI$1,MATCH(D475,$CH$7:$CH$100,0)+6)):INDIRECT(_xlfn.CONCAT($CI$1,MATCH(D475,$CH$7:$CH$100,0)+6+SUM(IF((D475=$CH$7:$CH$59)=TRUE,1,0))-1))*$R$3)),1)=1,1,0)),W475-INDIRECT(_xlfn.CONCAT($CI$1,MATCH(D475,$CH$7:$CH$100,0)+6)):INDIRECT(_xlfn.CONCAT($CI$1,MATCH(D475,$CH$7:$CH$100,0)+6+SUM(IF((D475=$CH$7:$CH$59)=TRUE,1,0))-1))*$R$3)))=0,0,1))</f>
        <v>#N/A</v>
      </c>
      <c r="Z475" s="65"/>
      <c r="AA475" s="65" t="str" cm="1">
        <f t="array" aca="1" ref="AA475" ca="1">IFERROR(ROUND(IF(_xlfn._xlws.SORT(TRANSPOSE(MMULT(MMULT(_xlfn.MUNIT(X475),IF(ROUND(MMULT(IF(E475=0,IF($DW$4=1,INDIRECT(_xlfn.CONCAT($CY$1,MATCH(F475,$CX$7:$CX$100,0)+6)):INDIRECT(_xlfn.CONCAT($CY$1,MATCH(F475,$CX$7:$CX$100,0)+6+SUM(IF((F475=$CX$7:$CX$59)=TRUE,1,0))-1)),INDIRECT(_xlfn.CONCAT($CQ$1,MATCH(F475,$CP$7:$CP$100,0)+6)):INDIRECT(_xlfn.CONCAT($CQ$1,MATCH(F475,$CP$7:$CP$100,0)+6+SUM(IF((F475=$CP$7:$CP$59)=TRUE,1,0))-1))),IF(OR($DW$4=2,$DW$4=3),INDIRECT(_xlfn.CONCAT($CU$1,MATCH(E475,$CT$7:$CT$100,0)+6)):INDIRECT(_xlfn.CONCAT($CU$1,MATCH(E475,$CT$7:$CT$100,0)+6+SUM(IF((E475=$CT$7:$CT$59)=TRUE,1,0))-1)),INDIRECT(_xlfn.CONCAT($CM$1,MATCH(E475,$CL$7:$CL$100,0)+6)):INDIRECT(_xlfn.CONCAT($CM$1,MATCH(E475,$CL$7:$CL$100,0)+6+SUM(IF((E475=$CL$7:$CL$59)=TRUE,1,0))-1))))*$S$3*IF(AND($DV$4=4,F475=0),1.1,1),1/TRANSPOSE(W475-INDIRECT(_xlfn.CONCAT($CI$1,MATCH(D475,$CH$7:$CH$100,0)+6)):INDIRECT(_xlfn.CONCAT($CI$1,MATCH(D475,$CH$7:$CH$100,0)+6+SUM(IF((D475=$CH$7:$CH$59)=TRUE,1,0))-1))*$R$3)),3)=1,1,0)),W475-INDIRECT(_xlfn.CONCAT($CI$1,MATCH(D475,$CH$7:$CH$100,0)+6)):INDIRECT(_xlfn.CONCAT($CI$1,MATCH(D475,$CH$7:$CH$100,0)+6+SUM(IF((D475=$CH$7:$CH$59)=TRUE,1,0))-1))*$R$3))/($S$3*$Q475),1,-1,TRUE)=0,"",_xlfn._xlws.SORT(TRANSPOSE(MMULT(MMULT(_xlfn.MUNIT(X475),IF(ROUND(MMULT(IF(E475=0,IF($DW$4=1,INDIRECT(_xlfn.CONCAT($CY$1,MATCH(F475,$CX$7:$CX$100,0)+6)):INDIRECT(_xlfn.CONCAT($CY$1,MATCH(F475,$CX$7:$CX$100,0)+6+SUM(IF((F475=$CX$7:$CX$59)=TRUE,1,0))-1)),INDIRECT(_xlfn.CONCAT($CQ$1,MATCH(F475,$CP$7:$CP$100,0)+6)):INDIRECT(_xlfn.CONCAT($CQ$1,MATCH(F475,$CP$7:$CP$100,0)+6+SUM(IF((F475=$CP$7:$CP$59)=TRUE,1,0))-1))),IF(OR($DW$4=2,$DW$4=3),INDIRECT(_xlfn.CONCAT($CU$1,MATCH(E475,$CT$7:$CT$100,0)+6)):INDIRECT(_xlfn.CONCAT($CU$1,MATCH(E475,$CT$7:$CT$100,0)+6+SUM(IF((E475=$CT$7:$CT$59)=TRUE,1,0))-1)),INDIRECT(_xlfn.CONCAT($CM$1,MATCH(E475,$CL$7:$CL$100,0)+6)):INDIRECT(_xlfn.CONCAT($CM$1,MATCH(E475,$CL$7:$CL$100,0)+6+SUM(IF((E475=$CL$7:$CL$59)=TRUE,1,0))-1))))*$S$3*IF(AND($DV$4=4,F475=0),1.1,1),1/TRANSPOSE(W475-INDIRECT(_xlfn.CONCAT($CI$1,MATCH(D475,$CH$7:$CH$100,0)+6)):INDIRECT(_xlfn.CONCAT($CI$1,MATCH(D475,$CH$7:$CH$100,0)+6+SUM(IF((D475=$CH$7:$CH$59)=TRUE,1,0))-1))*$R$3)),3)=1,1,0)),W475-INDIRECT(_xlfn.CONCAT($CI$1,MATCH(D475,$CH$7:$CH$100,0)+6)):INDIRECT(_xlfn.CONCAT($CI$1,MATCH(D475,$CH$7:$CH$100,0)+6+SUM(IF((D475=$CH$7:$CH$59)=TRUE,1,0))-1))*$R$3))/($S$3*$Q475),1,-1,TRUE)),1),"")</f>
        <v/>
      </c>
      <c r="AB475" s="65"/>
      <c r="AC475" s="65"/>
      <c r="AD475" s="65"/>
      <c r="AE475" s="65"/>
      <c r="AF475" s="65"/>
      <c r="AG475" s="65"/>
      <c r="AH475" s="65"/>
      <c r="AI475" s="6"/>
      <c r="AJ475" s="28" t="str">
        <f t="shared" ca="1" si="165"/>
        <v/>
      </c>
      <c r="AK475" s="29" t="str">
        <f t="shared" si="166"/>
        <v/>
      </c>
      <c r="AL475" s="29" t="str">
        <f t="shared" si="167"/>
        <v/>
      </c>
      <c r="AM475" s="29" t="str">
        <f t="shared" si="168"/>
        <v/>
      </c>
      <c r="AN475" s="112" t="str">
        <f t="shared" si="169"/>
        <v/>
      </c>
      <c r="AO475" s="28" t="str">
        <f t="shared" ca="1" si="156"/>
        <v/>
      </c>
      <c r="AP475" s="29" t="str">
        <f t="shared" si="157"/>
        <v/>
      </c>
      <c r="AQ475" s="29" t="str">
        <f t="shared" si="158"/>
        <v/>
      </c>
      <c r="AR475" s="29" t="str">
        <f t="shared" si="159"/>
        <v/>
      </c>
      <c r="AS475" s="30" t="str">
        <f t="shared" si="160"/>
        <v/>
      </c>
      <c r="AT475" s="6"/>
      <c r="AU475" s="20"/>
      <c r="AV475" s="20"/>
      <c r="AW475" s="44">
        <f t="shared" ref="AW475:AW507" si="170">IFERROR(VLOOKUP(AU475,$DU$5:$DV$15,2,FALSE),12)</f>
        <v>12</v>
      </c>
      <c r="AX475" s="35" t="e">
        <f t="shared" ref="AX475:AX507" si="171">VLOOKUP(AV475,$DX$11:$DY$19,2,FALSE)</f>
        <v>#N/A</v>
      </c>
      <c r="AY475" s="35" t="e" cm="1">
        <f t="array" ref="AY475">_xlfn.XMATCH(1,IF(IF((AU475=$DP$24:$EO$24)=TRUE,1,0)+IF((AV475=$DP$25:$EO$25)=TRUE,1,0)=2,1,0))</f>
        <v>#N/A</v>
      </c>
      <c r="AZ475" s="35" t="str" cm="1">
        <f t="array" aca="1" ref="AZ475:BD475" ca="1">AJ475:AN475</f>
        <v/>
      </c>
      <c r="BA475" s="35" t="str">
        <f ca="1"/>
        <v/>
      </c>
      <c r="BB475" s="35" t="str">
        <f ca="1"/>
        <v/>
      </c>
      <c r="BC475" s="35" t="str">
        <f ca="1"/>
        <v/>
      </c>
      <c r="BD475" s="35" t="str">
        <f ca="1"/>
        <v/>
      </c>
      <c r="BE475" s="35">
        <f t="shared" ref="BE475:BE507" si="172">IF(E475=0,0,1)</f>
        <v>0</v>
      </c>
      <c r="BF475" s="35" t="e" cm="1">
        <f t="array" ref="BF475">IF(AND(BE475=1,AX475&lt;&gt;1),VLOOKUP(E475,변환표준점수!$H$8:$O$60,_xlfn.XMATCH('표점 계산기'!$AU475,변환표준점수!$I$6:$O$6)+1,FALSE),IF(AND($E475=0,$DW$4=1),INDEX($CQ$7:$CQ$73,SUM(IF(AO475=$CY$7:$CY$59,ROW($A$1:$A$50),0))),IF(AND($E475&lt;&gt;0,$DW$4&lt;&gt;1),INDEX($CM$7:$CM$73,SUM(IF(AO475=$CU$7:$CU$59,ROW($A$1:$A$50),0))),AO475:AS475)))</f>
        <v>#N/A</v>
      </c>
      <c r="BG475" s="35"/>
      <c r="BH475" s="35"/>
      <c r="BI475" s="35"/>
      <c r="BJ475" s="35"/>
      <c r="BK475" s="35" t="e">
        <f>VLOOKUP(G475,변환표준점수!$X$8:$AM$16,_xlfn.XMATCH(AU475,변환표준점수!$Y$5:$AM$5)+IF(OR(AW475=6,AW475=7,AW475=10,AW475=11),IF(AX475=1,0,1),0)+1,FALSE)</f>
        <v>#N/A</v>
      </c>
      <c r="BL475" s="35" t="e">
        <f>VLOOKUP(H475,변환표준점수!$AO$8:$BE$16,_xlfn.XMATCH(AU475,변환표준점수!$AP$5:$BE$5)+IF(OR(AW475=3,AW475=6,AW475=8,AW475=9,AW475=10),IF(AX475=1,0,1),0)+1,FALSE)</f>
        <v>#N/A</v>
      </c>
      <c r="BM475" s="35" t="e">
        <f>IF(I475=0,VLOOKUP(K475,변환표준점수!$BU$8:$CF$62,'표점 계산기'!$AW475+1,FALSE),VLOOKUP(I475,변환표준점수!$BH$8:$BS$62,'표점 계산기'!$AW475+1,FALSE))</f>
        <v>#N/A</v>
      </c>
      <c r="BN475" s="35" t="e">
        <f>IF(J475=0,VLOOKUP(L475,변환표준점수!$BU$8:$CF$62,'표점 계산기'!$AW475+1,FALSE),VLOOKUP(J475,변환표준점수!$BH$8:$BS$62,'표점 계산기'!$AW475+1,FALSE))</f>
        <v>#N/A</v>
      </c>
      <c r="BO475" s="35" cm="1">
        <f t="array" ref="BO475">IF(M475=0,0,IF(OR(AW475=3,AW475=4),0,IF(AW475=1,INDEX($DI$7:$DI$15,SUM(IF(M475&lt;$DH$7:$DH$15=TRUE,1,0))+1),VLOOKUP(M475,변환표준점수!$BH$8:$BS$62,'표점 계산기'!AW475+1,FALSE))))</f>
        <v>0</v>
      </c>
      <c r="BP475" s="35" t="e" cm="1">
        <f t="array" ref="BP475">INDEX($DP$24:$EO$31,COLUMN(C470),$AY475)</f>
        <v>#N/A</v>
      </c>
      <c r="BQ475" s="35" t="e" cm="1">
        <f t="array" ref="BQ475">INDEX($DP$24:$EO$31,COLUMN(D470),$AY475)</f>
        <v>#N/A</v>
      </c>
      <c r="BR475" s="35" t="e" cm="1">
        <f t="array" ref="BR475">INDEX($DP$24:$EO$31,COLUMN(E470),$AY475)</f>
        <v>#N/A</v>
      </c>
      <c r="BS475" s="35" t="e" cm="1">
        <f t="array" ref="BS475">INDEX($DP$24:$EO$31,COLUMN(F470),$AY475)</f>
        <v>#N/A</v>
      </c>
      <c r="BT475" s="35" t="e" cm="1">
        <f t="array" ref="BT475">INDEX($DP$24:$EO$31,COLUMN(G470),$AY475)</f>
        <v>#N/A</v>
      </c>
      <c r="BU475" s="35" t="e" cm="1">
        <f t="array" ref="BU475">INDEX($DP$24:$EO$31,COLUMN(H470),$AY475)</f>
        <v>#N/A</v>
      </c>
      <c r="BV475" s="59" t="str" cm="1">
        <f t="array" aca="1" ref="BV475:BZ475" ca="1">IFERROR(ROUND(IF(IFERROR(BF475:BJ475/BF475:BJ475,0)=1,(IFERROR(AZ475:BD475*BP475,0)+IFERROR(BF475:BJ475*BQ475,0)+(SUM(BM475:BO475)-MIN(BM475:BO475))*BR475+BK475*BS475+BL475*BT475)*BU475+BK475*(1-BS475)+BL475*(1-BT475)+IF(AW475=1,BO475,0),""),2),"")</f>
        <v/>
      </c>
      <c r="BW475" s="48" t="str">
        <f ca="1"/>
        <v/>
      </c>
      <c r="BX475" s="48" t="str">
        <f ca="1"/>
        <v/>
      </c>
      <c r="BY475" s="48" t="str">
        <f ca="1"/>
        <v/>
      </c>
      <c r="BZ475" s="60" t="str">
        <f ca="1"/>
        <v/>
      </c>
      <c r="CA475" s="6"/>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6"/>
      <c r="DV475" s="6"/>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row>
    <row r="476" spans="1:162" x14ac:dyDescent="0.3">
      <c r="A476" s="5"/>
      <c r="B476" s="17" t="str">
        <f t="shared" si="154"/>
        <v/>
      </c>
      <c r="C476" s="23"/>
      <c r="D476" s="23"/>
      <c r="E476" s="23"/>
      <c r="F476" s="23"/>
      <c r="G476" s="23"/>
      <c r="H476" s="24"/>
      <c r="I476" s="24"/>
      <c r="J476" s="24"/>
      <c r="K476" s="24"/>
      <c r="L476" s="24"/>
      <c r="M476" s="24"/>
      <c r="N476" s="23"/>
      <c r="O476" s="24"/>
      <c r="P476" s="6"/>
      <c r="Q476" s="65">
        <f t="shared" si="155"/>
        <v>1</v>
      </c>
      <c r="R476" s="6" t="e">
        <f t="shared" si="161"/>
        <v>#N/A</v>
      </c>
      <c r="S476" s="6" t="e">
        <f t="shared" si="162"/>
        <v>#N/A</v>
      </c>
      <c r="T476" s="6" t="e">
        <f t="shared" si="163"/>
        <v>#N/A</v>
      </c>
      <c r="U476" s="6" t="e">
        <f t="shared" si="164"/>
        <v>#N/A</v>
      </c>
      <c r="V476" s="8" cm="1">
        <f t="array" ref="V476">IF(M476=0,0,IF(OR($DV$4=3,$DV$4=4),0,IF($DV$4=1,INDEX($DI$7:$DI$15,SUM(IF(M476&lt;$DH$7:$DH$15=TRUE,1,0))+1),VLOOKUP(M476,$DK$7:$DL$107,2,FALSE))))</f>
        <v>0</v>
      </c>
      <c r="W476" s="6" t="e">
        <f t="shared" si="153"/>
        <v>#N/A</v>
      </c>
      <c r="X476" s="65" cm="1">
        <f t="array" aca="1" ref="X476" ca="1">SUM(IF((IF(E476=0,INDIRECT(_xlfn.CONCAT($CQ$1,MATCH(F476,$CP$7:$CP$100,0)+6)):INDIRECT(_xlfn.CONCAT($CQ$1,MATCH(F476,$CP$7:$CP$100,0)+6+SUM(IF((F476=$CP$7:$CP$59)=TRUE,1,0))-1)),INDIRECT(_xlfn.CONCAT($CM$1,MATCH(E476,$CL$7:$CL$100,0)+6)):INDIRECT(_xlfn.CONCAT($CM$1,MATCH(E476,$CL$7:$CL$100,0)+6+SUM(IF((E476=$CL$7:$CL$59)=TRUE,1,0))-1)))*$S$3*$Q476)=0,0,1))</f>
        <v>2</v>
      </c>
      <c r="Y476" s="65" t="e" cm="1">
        <f t="array" aca="1" ref="Y476" ca="1">SUM(IF((TRANSPOSE(MMULT(MMULT(_xlfn.MUNIT(X476),IF(ROUND(MMULT(IF(E476=0,INDIRECT(_xlfn.CONCAT($CQ$1,MATCH(F476,$CP$7:$CP$100,0)+6)):INDIRECT(_xlfn.CONCAT($CQ$1,MATCH(F476,$CP$7:$CP$100,0)+6+SUM(IF((F476=$CP$7:$CP$59)=TRUE,1,0))-1)),INDIRECT(_xlfn.CONCAT($CM$1,MATCH(E476,$CL$7:$CL$100,0)+6)):INDIRECT(_xlfn.CONCAT($CM$1,MATCH(E476,$CL$7:$CL$100,0)+6+SUM(IF((E476=$CL$7:$CL$59)=TRUE,1,0))-1)))*$S$3*$Q476,1/TRANSPOSE(W476-INDIRECT(_xlfn.CONCAT($CI$1,MATCH(D476,$CH$7:$CH$100,0)+6)):INDIRECT(_xlfn.CONCAT($CI$1,MATCH(D476,$CH$7:$CH$100,0)+6+SUM(IF((D476=$CH$7:$CH$59)=TRUE,1,0))-1))*$R$3)),1)=1,1,0)),W476-INDIRECT(_xlfn.CONCAT($CI$1,MATCH(D476,$CH$7:$CH$100,0)+6)):INDIRECT(_xlfn.CONCAT($CI$1,MATCH(D476,$CH$7:$CH$100,0)+6+SUM(IF((D476=$CH$7:$CH$59)=TRUE,1,0))-1))*$R$3)))=0,0,1))</f>
        <v>#N/A</v>
      </c>
      <c r="Z476" s="65"/>
      <c r="AA476" s="65" t="str" cm="1">
        <f t="array" aca="1" ref="AA476" ca="1">IFERROR(ROUND(IF(_xlfn._xlws.SORT(TRANSPOSE(MMULT(MMULT(_xlfn.MUNIT(X476),IF(ROUND(MMULT(IF(E476=0,IF($DW$4=1,INDIRECT(_xlfn.CONCAT($CY$1,MATCH(F476,$CX$7:$CX$100,0)+6)):INDIRECT(_xlfn.CONCAT($CY$1,MATCH(F476,$CX$7:$CX$100,0)+6+SUM(IF((F476=$CX$7:$CX$59)=TRUE,1,0))-1)),INDIRECT(_xlfn.CONCAT($CQ$1,MATCH(F476,$CP$7:$CP$100,0)+6)):INDIRECT(_xlfn.CONCAT($CQ$1,MATCH(F476,$CP$7:$CP$100,0)+6+SUM(IF((F476=$CP$7:$CP$59)=TRUE,1,0))-1))),IF(OR($DW$4=2,$DW$4=3),INDIRECT(_xlfn.CONCAT($CU$1,MATCH(E476,$CT$7:$CT$100,0)+6)):INDIRECT(_xlfn.CONCAT($CU$1,MATCH(E476,$CT$7:$CT$100,0)+6+SUM(IF((E476=$CT$7:$CT$59)=TRUE,1,0))-1)),INDIRECT(_xlfn.CONCAT($CM$1,MATCH(E476,$CL$7:$CL$100,0)+6)):INDIRECT(_xlfn.CONCAT($CM$1,MATCH(E476,$CL$7:$CL$100,0)+6+SUM(IF((E476=$CL$7:$CL$59)=TRUE,1,0))-1))))*$S$3*IF(AND($DV$4=4,F476=0),1.1,1),1/TRANSPOSE(W476-INDIRECT(_xlfn.CONCAT($CI$1,MATCH(D476,$CH$7:$CH$100,0)+6)):INDIRECT(_xlfn.CONCAT($CI$1,MATCH(D476,$CH$7:$CH$100,0)+6+SUM(IF((D476=$CH$7:$CH$59)=TRUE,1,0))-1))*$R$3)),3)=1,1,0)),W476-INDIRECT(_xlfn.CONCAT($CI$1,MATCH(D476,$CH$7:$CH$100,0)+6)):INDIRECT(_xlfn.CONCAT($CI$1,MATCH(D476,$CH$7:$CH$100,0)+6+SUM(IF((D476=$CH$7:$CH$59)=TRUE,1,0))-1))*$R$3))/($S$3*$Q476),1,-1,TRUE)=0,"",_xlfn._xlws.SORT(TRANSPOSE(MMULT(MMULT(_xlfn.MUNIT(X476),IF(ROUND(MMULT(IF(E476=0,IF($DW$4=1,INDIRECT(_xlfn.CONCAT($CY$1,MATCH(F476,$CX$7:$CX$100,0)+6)):INDIRECT(_xlfn.CONCAT($CY$1,MATCH(F476,$CX$7:$CX$100,0)+6+SUM(IF((F476=$CX$7:$CX$59)=TRUE,1,0))-1)),INDIRECT(_xlfn.CONCAT($CQ$1,MATCH(F476,$CP$7:$CP$100,0)+6)):INDIRECT(_xlfn.CONCAT($CQ$1,MATCH(F476,$CP$7:$CP$100,0)+6+SUM(IF((F476=$CP$7:$CP$59)=TRUE,1,0))-1))),IF(OR($DW$4=2,$DW$4=3),INDIRECT(_xlfn.CONCAT($CU$1,MATCH(E476,$CT$7:$CT$100,0)+6)):INDIRECT(_xlfn.CONCAT($CU$1,MATCH(E476,$CT$7:$CT$100,0)+6+SUM(IF((E476=$CT$7:$CT$59)=TRUE,1,0))-1)),INDIRECT(_xlfn.CONCAT($CM$1,MATCH(E476,$CL$7:$CL$100,0)+6)):INDIRECT(_xlfn.CONCAT($CM$1,MATCH(E476,$CL$7:$CL$100,0)+6+SUM(IF((E476=$CL$7:$CL$59)=TRUE,1,0))-1))))*$S$3*IF(AND($DV$4=4,F476=0),1.1,1),1/TRANSPOSE(W476-INDIRECT(_xlfn.CONCAT($CI$1,MATCH(D476,$CH$7:$CH$100,0)+6)):INDIRECT(_xlfn.CONCAT($CI$1,MATCH(D476,$CH$7:$CH$100,0)+6+SUM(IF((D476=$CH$7:$CH$59)=TRUE,1,0))-1))*$R$3)),3)=1,1,0)),W476-INDIRECT(_xlfn.CONCAT($CI$1,MATCH(D476,$CH$7:$CH$100,0)+6)):INDIRECT(_xlfn.CONCAT($CI$1,MATCH(D476,$CH$7:$CH$100,0)+6+SUM(IF((D476=$CH$7:$CH$59)=TRUE,1,0))-1))*$R$3))/($S$3*$Q476),1,-1,TRUE)),1),"")</f>
        <v/>
      </c>
      <c r="AB476" s="65"/>
      <c r="AC476" s="65"/>
      <c r="AD476" s="65"/>
      <c r="AE476" s="65"/>
      <c r="AF476" s="65"/>
      <c r="AG476" s="65"/>
      <c r="AH476" s="65"/>
      <c r="AI476" s="6"/>
      <c r="AJ476" s="28" t="str">
        <f t="shared" ca="1" si="165"/>
        <v/>
      </c>
      <c r="AK476" s="29" t="str">
        <f t="shared" si="166"/>
        <v/>
      </c>
      <c r="AL476" s="29" t="str">
        <f t="shared" si="167"/>
        <v/>
      </c>
      <c r="AM476" s="29" t="str">
        <f t="shared" si="168"/>
        <v/>
      </c>
      <c r="AN476" s="112" t="str">
        <f t="shared" si="169"/>
        <v/>
      </c>
      <c r="AO476" s="28" t="str">
        <f t="shared" ca="1" si="156"/>
        <v/>
      </c>
      <c r="AP476" s="29" t="str">
        <f t="shared" si="157"/>
        <v/>
      </c>
      <c r="AQ476" s="29" t="str">
        <f t="shared" si="158"/>
        <v/>
      </c>
      <c r="AR476" s="29" t="str">
        <f t="shared" si="159"/>
        <v/>
      </c>
      <c r="AS476" s="30" t="str">
        <f t="shared" si="160"/>
        <v/>
      </c>
      <c r="AT476" s="6"/>
      <c r="AU476" s="20"/>
      <c r="AV476" s="20"/>
      <c r="AW476" s="44">
        <f t="shared" si="170"/>
        <v>12</v>
      </c>
      <c r="AX476" s="35" t="e">
        <f t="shared" si="171"/>
        <v>#N/A</v>
      </c>
      <c r="AY476" s="35" t="e" cm="1">
        <f t="array" ref="AY476">_xlfn.XMATCH(1,IF(IF((AU476=$DP$24:$EO$24)=TRUE,1,0)+IF((AV476=$DP$25:$EO$25)=TRUE,1,0)=2,1,0))</f>
        <v>#N/A</v>
      </c>
      <c r="AZ476" s="35" t="str" cm="1">
        <f t="array" aca="1" ref="AZ476:BD476" ca="1">AJ476:AN476</f>
        <v/>
      </c>
      <c r="BA476" s="35" t="str">
        <f ca="1"/>
        <v/>
      </c>
      <c r="BB476" s="35" t="str">
        <f ca="1"/>
        <v/>
      </c>
      <c r="BC476" s="35" t="str">
        <f ca="1"/>
        <v/>
      </c>
      <c r="BD476" s="35" t="str">
        <f ca="1"/>
        <v/>
      </c>
      <c r="BE476" s="35">
        <f t="shared" si="172"/>
        <v>0</v>
      </c>
      <c r="BF476" s="35" t="e" cm="1">
        <f t="array" ref="BF476">IF(AND(BE476=1,AX476&lt;&gt;1),VLOOKUP(E476,변환표준점수!$H$8:$O$60,_xlfn.XMATCH('표점 계산기'!$AU476,변환표준점수!$I$6:$O$6)+1,FALSE),IF(AND($E476=0,$DW$4=1),INDEX($CQ$7:$CQ$73,SUM(IF(AO476=$CY$7:$CY$59,ROW($A$1:$A$50),0))),IF(AND($E476&lt;&gt;0,$DW$4&lt;&gt;1),INDEX($CM$7:$CM$73,SUM(IF(AO476=$CU$7:$CU$59,ROW($A$1:$A$50),0))),AO476:AS476)))</f>
        <v>#N/A</v>
      </c>
      <c r="BG476" s="35"/>
      <c r="BH476" s="35"/>
      <c r="BI476" s="35"/>
      <c r="BJ476" s="35"/>
      <c r="BK476" s="35" t="e">
        <f>VLOOKUP(G476,변환표준점수!$X$8:$AM$16,_xlfn.XMATCH(AU476,변환표준점수!$Y$5:$AM$5)+IF(OR(AW476=6,AW476=7,AW476=10,AW476=11),IF(AX476=1,0,1),0)+1,FALSE)</f>
        <v>#N/A</v>
      </c>
      <c r="BL476" s="35" t="e">
        <f>VLOOKUP(H476,변환표준점수!$AO$8:$BE$16,_xlfn.XMATCH(AU476,변환표준점수!$AP$5:$BE$5)+IF(OR(AW476=3,AW476=6,AW476=8,AW476=9,AW476=10),IF(AX476=1,0,1),0)+1,FALSE)</f>
        <v>#N/A</v>
      </c>
      <c r="BM476" s="35" t="e">
        <f>IF(I476=0,VLOOKUP(K476,변환표준점수!$BU$8:$CF$62,'표점 계산기'!$AW476+1,FALSE),VLOOKUP(I476,변환표준점수!$BH$8:$BS$62,'표점 계산기'!$AW476+1,FALSE))</f>
        <v>#N/A</v>
      </c>
      <c r="BN476" s="35" t="e">
        <f>IF(J476=0,VLOOKUP(L476,변환표준점수!$BU$8:$CF$62,'표점 계산기'!$AW476+1,FALSE),VLOOKUP(J476,변환표준점수!$BH$8:$BS$62,'표점 계산기'!$AW476+1,FALSE))</f>
        <v>#N/A</v>
      </c>
      <c r="BO476" s="35" cm="1">
        <f t="array" ref="BO476">IF(M476=0,0,IF(OR(AW476=3,AW476=4),0,IF(AW476=1,INDEX($DI$7:$DI$15,SUM(IF(M476&lt;$DH$7:$DH$15=TRUE,1,0))+1),VLOOKUP(M476,변환표준점수!$BH$8:$BS$62,'표점 계산기'!AW476+1,FALSE))))</f>
        <v>0</v>
      </c>
      <c r="BP476" s="35" t="e" cm="1">
        <f t="array" ref="BP476">INDEX($DP$24:$EO$31,COLUMN(C471),$AY476)</f>
        <v>#N/A</v>
      </c>
      <c r="BQ476" s="35" t="e" cm="1">
        <f t="array" ref="BQ476">INDEX($DP$24:$EO$31,COLUMN(D471),$AY476)</f>
        <v>#N/A</v>
      </c>
      <c r="BR476" s="35" t="e" cm="1">
        <f t="array" ref="BR476">INDEX($DP$24:$EO$31,COLUMN(E471),$AY476)</f>
        <v>#N/A</v>
      </c>
      <c r="BS476" s="35" t="e" cm="1">
        <f t="array" ref="BS476">INDEX($DP$24:$EO$31,COLUMN(F471),$AY476)</f>
        <v>#N/A</v>
      </c>
      <c r="BT476" s="35" t="e" cm="1">
        <f t="array" ref="BT476">INDEX($DP$24:$EO$31,COLUMN(G471),$AY476)</f>
        <v>#N/A</v>
      </c>
      <c r="BU476" s="35" t="e" cm="1">
        <f t="array" ref="BU476">INDEX($DP$24:$EO$31,COLUMN(H471),$AY476)</f>
        <v>#N/A</v>
      </c>
      <c r="BV476" s="59" t="str" cm="1">
        <f t="array" aca="1" ref="BV476:BZ476" ca="1">IFERROR(ROUND(IF(IFERROR(BF476:BJ476/BF476:BJ476,0)=1,(IFERROR(AZ476:BD476*BP476,0)+IFERROR(BF476:BJ476*BQ476,0)+(SUM(BM476:BO476)-MIN(BM476:BO476))*BR476+BK476*BS476+BL476*BT476)*BU476+BK476*(1-BS476)+BL476*(1-BT476)+IF(AW476=1,BO476,0),""),2),"")</f>
        <v/>
      </c>
      <c r="BW476" s="48" t="str">
        <f ca="1"/>
        <v/>
      </c>
      <c r="BX476" s="48" t="str">
        <f ca="1"/>
        <v/>
      </c>
      <c r="BY476" s="48" t="str">
        <f ca="1"/>
        <v/>
      </c>
      <c r="BZ476" s="60" t="str">
        <f ca="1"/>
        <v/>
      </c>
      <c r="CA476" s="6"/>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6"/>
      <c r="DV476" s="6"/>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row>
    <row r="477" spans="1:162" x14ac:dyDescent="0.3">
      <c r="A477" s="5"/>
      <c r="B477" s="17" t="str">
        <f t="shared" si="154"/>
        <v/>
      </c>
      <c r="C477" s="23"/>
      <c r="D477" s="23"/>
      <c r="E477" s="23"/>
      <c r="F477" s="23"/>
      <c r="G477" s="23"/>
      <c r="H477" s="24"/>
      <c r="I477" s="24"/>
      <c r="J477" s="24"/>
      <c r="K477" s="24"/>
      <c r="L477" s="24"/>
      <c r="M477" s="24"/>
      <c r="N477" s="23"/>
      <c r="O477" s="24"/>
      <c r="P477" s="6"/>
      <c r="Q477" s="65">
        <f t="shared" si="155"/>
        <v>1</v>
      </c>
      <c r="R477" s="6" t="e">
        <f t="shared" si="161"/>
        <v>#N/A</v>
      </c>
      <c r="S477" s="6" t="e">
        <f t="shared" si="162"/>
        <v>#N/A</v>
      </c>
      <c r="T477" s="6" t="e">
        <f t="shared" si="163"/>
        <v>#N/A</v>
      </c>
      <c r="U477" s="6" t="e">
        <f t="shared" si="164"/>
        <v>#N/A</v>
      </c>
      <c r="V477" s="8" cm="1">
        <f t="array" ref="V477">IF(M477=0,0,IF(OR($DV$4=3,$DV$4=4),0,IF($DV$4=1,INDEX($DI$7:$DI$15,SUM(IF(M477&lt;$DH$7:$DH$15=TRUE,1,0))+1),VLOOKUP(M477,$DK$7:$DL$107,2,FALSE))))</f>
        <v>0</v>
      </c>
      <c r="W477" s="6" t="e">
        <f t="shared" si="153"/>
        <v>#N/A</v>
      </c>
      <c r="X477" s="65" cm="1">
        <f t="array" aca="1" ref="X477" ca="1">SUM(IF((IF(E477=0,INDIRECT(_xlfn.CONCAT($CQ$1,MATCH(F477,$CP$7:$CP$100,0)+6)):INDIRECT(_xlfn.CONCAT($CQ$1,MATCH(F477,$CP$7:$CP$100,0)+6+SUM(IF((F477=$CP$7:$CP$59)=TRUE,1,0))-1)),INDIRECT(_xlfn.CONCAT($CM$1,MATCH(E477,$CL$7:$CL$100,0)+6)):INDIRECT(_xlfn.CONCAT($CM$1,MATCH(E477,$CL$7:$CL$100,0)+6+SUM(IF((E477=$CL$7:$CL$59)=TRUE,1,0))-1)))*$S$3*$Q477)=0,0,1))</f>
        <v>2</v>
      </c>
      <c r="Y477" s="65" t="e" cm="1">
        <f t="array" aca="1" ref="Y477" ca="1">SUM(IF((TRANSPOSE(MMULT(MMULT(_xlfn.MUNIT(X477),IF(ROUND(MMULT(IF(E477=0,INDIRECT(_xlfn.CONCAT($CQ$1,MATCH(F477,$CP$7:$CP$100,0)+6)):INDIRECT(_xlfn.CONCAT($CQ$1,MATCH(F477,$CP$7:$CP$100,0)+6+SUM(IF((F477=$CP$7:$CP$59)=TRUE,1,0))-1)),INDIRECT(_xlfn.CONCAT($CM$1,MATCH(E477,$CL$7:$CL$100,0)+6)):INDIRECT(_xlfn.CONCAT($CM$1,MATCH(E477,$CL$7:$CL$100,0)+6+SUM(IF((E477=$CL$7:$CL$59)=TRUE,1,0))-1)))*$S$3*$Q477,1/TRANSPOSE(W477-INDIRECT(_xlfn.CONCAT($CI$1,MATCH(D477,$CH$7:$CH$100,0)+6)):INDIRECT(_xlfn.CONCAT($CI$1,MATCH(D477,$CH$7:$CH$100,0)+6+SUM(IF((D477=$CH$7:$CH$59)=TRUE,1,0))-1))*$R$3)),1)=1,1,0)),W477-INDIRECT(_xlfn.CONCAT($CI$1,MATCH(D477,$CH$7:$CH$100,0)+6)):INDIRECT(_xlfn.CONCAT($CI$1,MATCH(D477,$CH$7:$CH$100,0)+6+SUM(IF((D477=$CH$7:$CH$59)=TRUE,1,0))-1))*$R$3)))=0,0,1))</f>
        <v>#N/A</v>
      </c>
      <c r="Z477" s="65"/>
      <c r="AA477" s="65" t="str" cm="1">
        <f t="array" aca="1" ref="AA477" ca="1">IFERROR(ROUND(IF(_xlfn._xlws.SORT(TRANSPOSE(MMULT(MMULT(_xlfn.MUNIT(X477),IF(ROUND(MMULT(IF(E477=0,IF($DW$4=1,INDIRECT(_xlfn.CONCAT($CY$1,MATCH(F477,$CX$7:$CX$100,0)+6)):INDIRECT(_xlfn.CONCAT($CY$1,MATCH(F477,$CX$7:$CX$100,0)+6+SUM(IF((F477=$CX$7:$CX$59)=TRUE,1,0))-1)),INDIRECT(_xlfn.CONCAT($CQ$1,MATCH(F477,$CP$7:$CP$100,0)+6)):INDIRECT(_xlfn.CONCAT($CQ$1,MATCH(F477,$CP$7:$CP$100,0)+6+SUM(IF((F477=$CP$7:$CP$59)=TRUE,1,0))-1))),IF(OR($DW$4=2,$DW$4=3),INDIRECT(_xlfn.CONCAT($CU$1,MATCH(E477,$CT$7:$CT$100,0)+6)):INDIRECT(_xlfn.CONCAT($CU$1,MATCH(E477,$CT$7:$CT$100,0)+6+SUM(IF((E477=$CT$7:$CT$59)=TRUE,1,0))-1)),INDIRECT(_xlfn.CONCAT($CM$1,MATCH(E477,$CL$7:$CL$100,0)+6)):INDIRECT(_xlfn.CONCAT($CM$1,MATCH(E477,$CL$7:$CL$100,0)+6+SUM(IF((E477=$CL$7:$CL$59)=TRUE,1,0))-1))))*$S$3*IF(AND($DV$4=4,F477=0),1.1,1),1/TRANSPOSE(W477-INDIRECT(_xlfn.CONCAT($CI$1,MATCH(D477,$CH$7:$CH$100,0)+6)):INDIRECT(_xlfn.CONCAT($CI$1,MATCH(D477,$CH$7:$CH$100,0)+6+SUM(IF((D477=$CH$7:$CH$59)=TRUE,1,0))-1))*$R$3)),3)=1,1,0)),W477-INDIRECT(_xlfn.CONCAT($CI$1,MATCH(D477,$CH$7:$CH$100,0)+6)):INDIRECT(_xlfn.CONCAT($CI$1,MATCH(D477,$CH$7:$CH$100,0)+6+SUM(IF((D477=$CH$7:$CH$59)=TRUE,1,0))-1))*$R$3))/($S$3*$Q477),1,-1,TRUE)=0,"",_xlfn._xlws.SORT(TRANSPOSE(MMULT(MMULT(_xlfn.MUNIT(X477),IF(ROUND(MMULT(IF(E477=0,IF($DW$4=1,INDIRECT(_xlfn.CONCAT($CY$1,MATCH(F477,$CX$7:$CX$100,0)+6)):INDIRECT(_xlfn.CONCAT($CY$1,MATCH(F477,$CX$7:$CX$100,0)+6+SUM(IF((F477=$CX$7:$CX$59)=TRUE,1,0))-1)),INDIRECT(_xlfn.CONCAT($CQ$1,MATCH(F477,$CP$7:$CP$100,0)+6)):INDIRECT(_xlfn.CONCAT($CQ$1,MATCH(F477,$CP$7:$CP$100,0)+6+SUM(IF((F477=$CP$7:$CP$59)=TRUE,1,0))-1))),IF(OR($DW$4=2,$DW$4=3),INDIRECT(_xlfn.CONCAT($CU$1,MATCH(E477,$CT$7:$CT$100,0)+6)):INDIRECT(_xlfn.CONCAT($CU$1,MATCH(E477,$CT$7:$CT$100,0)+6+SUM(IF((E477=$CT$7:$CT$59)=TRUE,1,0))-1)),INDIRECT(_xlfn.CONCAT($CM$1,MATCH(E477,$CL$7:$CL$100,0)+6)):INDIRECT(_xlfn.CONCAT($CM$1,MATCH(E477,$CL$7:$CL$100,0)+6+SUM(IF((E477=$CL$7:$CL$59)=TRUE,1,0))-1))))*$S$3*IF(AND($DV$4=4,F477=0),1.1,1),1/TRANSPOSE(W477-INDIRECT(_xlfn.CONCAT($CI$1,MATCH(D477,$CH$7:$CH$100,0)+6)):INDIRECT(_xlfn.CONCAT($CI$1,MATCH(D477,$CH$7:$CH$100,0)+6+SUM(IF((D477=$CH$7:$CH$59)=TRUE,1,0))-1))*$R$3)),3)=1,1,0)),W477-INDIRECT(_xlfn.CONCAT($CI$1,MATCH(D477,$CH$7:$CH$100,0)+6)):INDIRECT(_xlfn.CONCAT($CI$1,MATCH(D477,$CH$7:$CH$100,0)+6+SUM(IF((D477=$CH$7:$CH$59)=TRUE,1,0))-1))*$R$3))/($S$3*$Q477),1,-1,TRUE)),1),"")</f>
        <v/>
      </c>
      <c r="AB477" s="65"/>
      <c r="AC477" s="65"/>
      <c r="AD477" s="65"/>
      <c r="AE477" s="65"/>
      <c r="AF477" s="65"/>
      <c r="AG477" s="65"/>
      <c r="AH477" s="65"/>
      <c r="AI477" s="6"/>
      <c r="AJ477" s="28" t="str">
        <f t="shared" ca="1" si="165"/>
        <v/>
      </c>
      <c r="AK477" s="29" t="str">
        <f t="shared" si="166"/>
        <v/>
      </c>
      <c r="AL477" s="29" t="str">
        <f t="shared" si="167"/>
        <v/>
      </c>
      <c r="AM477" s="29" t="str">
        <f t="shared" si="168"/>
        <v/>
      </c>
      <c r="AN477" s="112" t="str">
        <f t="shared" si="169"/>
        <v/>
      </c>
      <c r="AO477" s="28" t="str">
        <f t="shared" ca="1" si="156"/>
        <v/>
      </c>
      <c r="AP477" s="29" t="str">
        <f t="shared" si="157"/>
        <v/>
      </c>
      <c r="AQ477" s="29" t="str">
        <f t="shared" si="158"/>
        <v/>
      </c>
      <c r="AR477" s="29" t="str">
        <f t="shared" si="159"/>
        <v/>
      </c>
      <c r="AS477" s="30" t="str">
        <f t="shared" si="160"/>
        <v/>
      </c>
      <c r="AT477" s="6"/>
      <c r="AU477" s="20"/>
      <c r="AV477" s="20"/>
      <c r="AW477" s="44">
        <f t="shared" si="170"/>
        <v>12</v>
      </c>
      <c r="AX477" s="35" t="e">
        <f t="shared" si="171"/>
        <v>#N/A</v>
      </c>
      <c r="AY477" s="35" t="e" cm="1">
        <f t="array" ref="AY477">_xlfn.XMATCH(1,IF(IF((AU477=$DP$24:$EO$24)=TRUE,1,0)+IF((AV477=$DP$25:$EO$25)=TRUE,1,0)=2,1,0))</f>
        <v>#N/A</v>
      </c>
      <c r="AZ477" s="35" t="str" cm="1">
        <f t="array" aca="1" ref="AZ477:BD477" ca="1">AJ477:AN477</f>
        <v/>
      </c>
      <c r="BA477" s="35" t="str">
        <f ca="1"/>
        <v/>
      </c>
      <c r="BB477" s="35" t="str">
        <f ca="1"/>
        <v/>
      </c>
      <c r="BC477" s="35" t="str">
        <f ca="1"/>
        <v/>
      </c>
      <c r="BD477" s="35" t="str">
        <f ca="1"/>
        <v/>
      </c>
      <c r="BE477" s="35">
        <f t="shared" si="172"/>
        <v>0</v>
      </c>
      <c r="BF477" s="35" t="e" cm="1">
        <f t="array" ref="BF477">IF(AND(BE477=1,AX477&lt;&gt;1),VLOOKUP(E477,변환표준점수!$H$8:$O$60,_xlfn.XMATCH('표점 계산기'!$AU477,변환표준점수!$I$6:$O$6)+1,FALSE),IF(AND($E477=0,$DW$4=1),INDEX($CQ$7:$CQ$73,SUM(IF(AO477=$CY$7:$CY$59,ROW($A$1:$A$50),0))),IF(AND($E477&lt;&gt;0,$DW$4&lt;&gt;1),INDEX($CM$7:$CM$73,SUM(IF(AO477=$CU$7:$CU$59,ROW($A$1:$A$50),0))),AO477:AS477)))</f>
        <v>#N/A</v>
      </c>
      <c r="BG477" s="35"/>
      <c r="BH477" s="35"/>
      <c r="BI477" s="35"/>
      <c r="BJ477" s="35"/>
      <c r="BK477" s="35" t="e">
        <f>VLOOKUP(G477,변환표준점수!$X$8:$AM$16,_xlfn.XMATCH(AU477,변환표준점수!$Y$5:$AM$5)+IF(OR(AW477=6,AW477=7,AW477=10,AW477=11),IF(AX477=1,0,1),0)+1,FALSE)</f>
        <v>#N/A</v>
      </c>
      <c r="BL477" s="35" t="e">
        <f>VLOOKUP(H477,변환표준점수!$AO$8:$BE$16,_xlfn.XMATCH(AU477,변환표준점수!$AP$5:$BE$5)+IF(OR(AW477=3,AW477=6,AW477=8,AW477=9,AW477=10),IF(AX477=1,0,1),0)+1,FALSE)</f>
        <v>#N/A</v>
      </c>
      <c r="BM477" s="35" t="e">
        <f>IF(I477=0,VLOOKUP(K477,변환표준점수!$BU$8:$CF$62,'표점 계산기'!$AW477+1,FALSE),VLOOKUP(I477,변환표준점수!$BH$8:$BS$62,'표점 계산기'!$AW477+1,FALSE))</f>
        <v>#N/A</v>
      </c>
      <c r="BN477" s="35" t="e">
        <f>IF(J477=0,VLOOKUP(L477,변환표준점수!$BU$8:$CF$62,'표점 계산기'!$AW477+1,FALSE),VLOOKUP(J477,변환표준점수!$BH$8:$BS$62,'표점 계산기'!$AW477+1,FALSE))</f>
        <v>#N/A</v>
      </c>
      <c r="BO477" s="35" cm="1">
        <f t="array" ref="BO477">IF(M477=0,0,IF(OR(AW477=3,AW477=4),0,IF(AW477=1,INDEX($DI$7:$DI$15,SUM(IF(M477&lt;$DH$7:$DH$15=TRUE,1,0))+1),VLOOKUP(M477,변환표준점수!$BH$8:$BS$62,'표점 계산기'!AW477+1,FALSE))))</f>
        <v>0</v>
      </c>
      <c r="BP477" s="35" t="e" cm="1">
        <f t="array" ref="BP477">INDEX($DP$24:$EO$31,COLUMN(C472),$AY477)</f>
        <v>#N/A</v>
      </c>
      <c r="BQ477" s="35" t="e" cm="1">
        <f t="array" ref="BQ477">INDEX($DP$24:$EO$31,COLUMN(D472),$AY477)</f>
        <v>#N/A</v>
      </c>
      <c r="BR477" s="35" t="e" cm="1">
        <f t="array" ref="BR477">INDEX($DP$24:$EO$31,COLUMN(E472),$AY477)</f>
        <v>#N/A</v>
      </c>
      <c r="BS477" s="35" t="e" cm="1">
        <f t="array" ref="BS477">INDEX($DP$24:$EO$31,COLUMN(F472),$AY477)</f>
        <v>#N/A</v>
      </c>
      <c r="BT477" s="35" t="e" cm="1">
        <f t="array" ref="BT477">INDEX($DP$24:$EO$31,COLUMN(G472),$AY477)</f>
        <v>#N/A</v>
      </c>
      <c r="BU477" s="35" t="e" cm="1">
        <f t="array" ref="BU477">INDEX($DP$24:$EO$31,COLUMN(H472),$AY477)</f>
        <v>#N/A</v>
      </c>
      <c r="BV477" s="59" t="str" cm="1">
        <f t="array" aca="1" ref="BV477:BZ477" ca="1">IFERROR(ROUND(IF(IFERROR(BF477:BJ477/BF477:BJ477,0)=1,(IFERROR(AZ477:BD477*BP477,0)+IFERROR(BF477:BJ477*BQ477,0)+(SUM(BM477:BO477)-MIN(BM477:BO477))*BR477+BK477*BS477+BL477*BT477)*BU477+BK477*(1-BS477)+BL477*(1-BT477)+IF(AW477=1,BO477,0),""),2),"")</f>
        <v/>
      </c>
      <c r="BW477" s="48" t="str">
        <f ca="1"/>
        <v/>
      </c>
      <c r="BX477" s="48" t="str">
        <f ca="1"/>
        <v/>
      </c>
      <c r="BY477" s="48" t="str">
        <f ca="1"/>
        <v/>
      </c>
      <c r="BZ477" s="60" t="str">
        <f ca="1"/>
        <v/>
      </c>
      <c r="CA477" s="6"/>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6"/>
      <c r="DV477" s="6"/>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row>
    <row r="478" spans="1:162" x14ac:dyDescent="0.3">
      <c r="A478" s="5"/>
      <c r="B478" s="17" t="str">
        <f t="shared" si="154"/>
        <v/>
      </c>
      <c r="C478" s="23"/>
      <c r="D478" s="23"/>
      <c r="E478" s="23"/>
      <c r="F478" s="23"/>
      <c r="G478" s="23"/>
      <c r="H478" s="24"/>
      <c r="I478" s="24"/>
      <c r="J478" s="24"/>
      <c r="K478" s="24"/>
      <c r="L478" s="24"/>
      <c r="M478" s="24"/>
      <c r="N478" s="23"/>
      <c r="O478" s="24"/>
      <c r="P478" s="6"/>
      <c r="Q478" s="65">
        <f t="shared" si="155"/>
        <v>1</v>
      </c>
      <c r="R478" s="6" t="e">
        <f t="shared" si="161"/>
        <v>#N/A</v>
      </c>
      <c r="S478" s="6" t="e">
        <f t="shared" si="162"/>
        <v>#N/A</v>
      </c>
      <c r="T478" s="6" t="e">
        <f t="shared" si="163"/>
        <v>#N/A</v>
      </c>
      <c r="U478" s="6" t="e">
        <f t="shared" si="164"/>
        <v>#N/A</v>
      </c>
      <c r="V478" s="8" cm="1">
        <f t="array" ref="V478">IF(M478=0,0,IF(OR($DV$4=3,$DV$4=4),0,IF($DV$4=1,INDEX($DI$7:$DI$15,SUM(IF(M478&lt;$DH$7:$DH$15=TRUE,1,0))+1),VLOOKUP(M478,$DK$7:$DL$107,2,FALSE))))</f>
        <v>0</v>
      </c>
      <c r="W478" s="6" t="e">
        <f t="shared" si="153"/>
        <v>#N/A</v>
      </c>
      <c r="X478" s="65" cm="1">
        <f t="array" aca="1" ref="X478" ca="1">SUM(IF((IF(E478=0,INDIRECT(_xlfn.CONCAT($CQ$1,MATCH(F478,$CP$7:$CP$100,0)+6)):INDIRECT(_xlfn.CONCAT($CQ$1,MATCH(F478,$CP$7:$CP$100,0)+6+SUM(IF((F478=$CP$7:$CP$59)=TRUE,1,0))-1)),INDIRECT(_xlfn.CONCAT($CM$1,MATCH(E478,$CL$7:$CL$100,0)+6)):INDIRECT(_xlfn.CONCAT($CM$1,MATCH(E478,$CL$7:$CL$100,0)+6+SUM(IF((E478=$CL$7:$CL$59)=TRUE,1,0))-1)))*$S$3*$Q478)=0,0,1))</f>
        <v>2</v>
      </c>
      <c r="Y478" s="65" t="e" cm="1">
        <f t="array" aca="1" ref="Y478" ca="1">SUM(IF((TRANSPOSE(MMULT(MMULT(_xlfn.MUNIT(X478),IF(ROUND(MMULT(IF(E478=0,INDIRECT(_xlfn.CONCAT($CQ$1,MATCH(F478,$CP$7:$CP$100,0)+6)):INDIRECT(_xlfn.CONCAT($CQ$1,MATCH(F478,$CP$7:$CP$100,0)+6+SUM(IF((F478=$CP$7:$CP$59)=TRUE,1,0))-1)),INDIRECT(_xlfn.CONCAT($CM$1,MATCH(E478,$CL$7:$CL$100,0)+6)):INDIRECT(_xlfn.CONCAT($CM$1,MATCH(E478,$CL$7:$CL$100,0)+6+SUM(IF((E478=$CL$7:$CL$59)=TRUE,1,0))-1)))*$S$3*$Q478,1/TRANSPOSE(W478-INDIRECT(_xlfn.CONCAT($CI$1,MATCH(D478,$CH$7:$CH$100,0)+6)):INDIRECT(_xlfn.CONCAT($CI$1,MATCH(D478,$CH$7:$CH$100,0)+6+SUM(IF((D478=$CH$7:$CH$59)=TRUE,1,0))-1))*$R$3)),1)=1,1,0)),W478-INDIRECT(_xlfn.CONCAT($CI$1,MATCH(D478,$CH$7:$CH$100,0)+6)):INDIRECT(_xlfn.CONCAT($CI$1,MATCH(D478,$CH$7:$CH$100,0)+6+SUM(IF((D478=$CH$7:$CH$59)=TRUE,1,0))-1))*$R$3)))=0,0,1))</f>
        <v>#N/A</v>
      </c>
      <c r="Z478" s="65"/>
      <c r="AA478" s="65" t="str" cm="1">
        <f t="array" aca="1" ref="AA478" ca="1">IFERROR(ROUND(IF(_xlfn._xlws.SORT(TRANSPOSE(MMULT(MMULT(_xlfn.MUNIT(X478),IF(ROUND(MMULT(IF(E478=0,IF($DW$4=1,INDIRECT(_xlfn.CONCAT($CY$1,MATCH(F478,$CX$7:$CX$100,0)+6)):INDIRECT(_xlfn.CONCAT($CY$1,MATCH(F478,$CX$7:$CX$100,0)+6+SUM(IF((F478=$CX$7:$CX$59)=TRUE,1,0))-1)),INDIRECT(_xlfn.CONCAT($CQ$1,MATCH(F478,$CP$7:$CP$100,0)+6)):INDIRECT(_xlfn.CONCAT($CQ$1,MATCH(F478,$CP$7:$CP$100,0)+6+SUM(IF((F478=$CP$7:$CP$59)=TRUE,1,0))-1))),IF(OR($DW$4=2,$DW$4=3),INDIRECT(_xlfn.CONCAT($CU$1,MATCH(E478,$CT$7:$CT$100,0)+6)):INDIRECT(_xlfn.CONCAT($CU$1,MATCH(E478,$CT$7:$CT$100,0)+6+SUM(IF((E478=$CT$7:$CT$59)=TRUE,1,0))-1)),INDIRECT(_xlfn.CONCAT($CM$1,MATCH(E478,$CL$7:$CL$100,0)+6)):INDIRECT(_xlfn.CONCAT($CM$1,MATCH(E478,$CL$7:$CL$100,0)+6+SUM(IF((E478=$CL$7:$CL$59)=TRUE,1,0))-1))))*$S$3*IF(AND($DV$4=4,F478=0),1.1,1),1/TRANSPOSE(W478-INDIRECT(_xlfn.CONCAT($CI$1,MATCH(D478,$CH$7:$CH$100,0)+6)):INDIRECT(_xlfn.CONCAT($CI$1,MATCH(D478,$CH$7:$CH$100,0)+6+SUM(IF((D478=$CH$7:$CH$59)=TRUE,1,0))-1))*$R$3)),3)=1,1,0)),W478-INDIRECT(_xlfn.CONCAT($CI$1,MATCH(D478,$CH$7:$CH$100,0)+6)):INDIRECT(_xlfn.CONCAT($CI$1,MATCH(D478,$CH$7:$CH$100,0)+6+SUM(IF((D478=$CH$7:$CH$59)=TRUE,1,0))-1))*$R$3))/($S$3*$Q478),1,-1,TRUE)=0,"",_xlfn._xlws.SORT(TRANSPOSE(MMULT(MMULT(_xlfn.MUNIT(X478),IF(ROUND(MMULT(IF(E478=0,IF($DW$4=1,INDIRECT(_xlfn.CONCAT($CY$1,MATCH(F478,$CX$7:$CX$100,0)+6)):INDIRECT(_xlfn.CONCAT($CY$1,MATCH(F478,$CX$7:$CX$100,0)+6+SUM(IF((F478=$CX$7:$CX$59)=TRUE,1,0))-1)),INDIRECT(_xlfn.CONCAT($CQ$1,MATCH(F478,$CP$7:$CP$100,0)+6)):INDIRECT(_xlfn.CONCAT($CQ$1,MATCH(F478,$CP$7:$CP$100,0)+6+SUM(IF((F478=$CP$7:$CP$59)=TRUE,1,0))-1))),IF(OR($DW$4=2,$DW$4=3),INDIRECT(_xlfn.CONCAT($CU$1,MATCH(E478,$CT$7:$CT$100,0)+6)):INDIRECT(_xlfn.CONCAT($CU$1,MATCH(E478,$CT$7:$CT$100,0)+6+SUM(IF((E478=$CT$7:$CT$59)=TRUE,1,0))-1)),INDIRECT(_xlfn.CONCAT($CM$1,MATCH(E478,$CL$7:$CL$100,0)+6)):INDIRECT(_xlfn.CONCAT($CM$1,MATCH(E478,$CL$7:$CL$100,0)+6+SUM(IF((E478=$CL$7:$CL$59)=TRUE,1,0))-1))))*$S$3*IF(AND($DV$4=4,F478=0),1.1,1),1/TRANSPOSE(W478-INDIRECT(_xlfn.CONCAT($CI$1,MATCH(D478,$CH$7:$CH$100,0)+6)):INDIRECT(_xlfn.CONCAT($CI$1,MATCH(D478,$CH$7:$CH$100,0)+6+SUM(IF((D478=$CH$7:$CH$59)=TRUE,1,0))-1))*$R$3)),3)=1,1,0)),W478-INDIRECT(_xlfn.CONCAT($CI$1,MATCH(D478,$CH$7:$CH$100,0)+6)):INDIRECT(_xlfn.CONCAT($CI$1,MATCH(D478,$CH$7:$CH$100,0)+6+SUM(IF((D478=$CH$7:$CH$59)=TRUE,1,0))-1))*$R$3))/($S$3*$Q478),1,-1,TRUE)),1),"")</f>
        <v/>
      </c>
      <c r="AB478" s="65"/>
      <c r="AC478" s="65"/>
      <c r="AD478" s="65"/>
      <c r="AE478" s="65"/>
      <c r="AF478" s="65"/>
      <c r="AG478" s="65"/>
      <c r="AH478" s="65"/>
      <c r="AI478" s="6"/>
      <c r="AJ478" s="28" t="str">
        <f t="shared" ca="1" si="165"/>
        <v/>
      </c>
      <c r="AK478" s="29" t="str">
        <f t="shared" si="166"/>
        <v/>
      </c>
      <c r="AL478" s="29" t="str">
        <f t="shared" si="167"/>
        <v/>
      </c>
      <c r="AM478" s="29" t="str">
        <f t="shared" si="168"/>
        <v/>
      </c>
      <c r="AN478" s="112" t="str">
        <f t="shared" si="169"/>
        <v/>
      </c>
      <c r="AO478" s="28" t="str">
        <f t="shared" ca="1" si="156"/>
        <v/>
      </c>
      <c r="AP478" s="29" t="str">
        <f t="shared" si="157"/>
        <v/>
      </c>
      <c r="AQ478" s="29" t="str">
        <f t="shared" si="158"/>
        <v/>
      </c>
      <c r="AR478" s="29" t="str">
        <f t="shared" si="159"/>
        <v/>
      </c>
      <c r="AS478" s="30" t="str">
        <f t="shared" si="160"/>
        <v/>
      </c>
      <c r="AT478" s="6"/>
      <c r="AU478" s="20"/>
      <c r="AV478" s="20"/>
      <c r="AW478" s="44">
        <f t="shared" si="170"/>
        <v>12</v>
      </c>
      <c r="AX478" s="35" t="e">
        <f t="shared" si="171"/>
        <v>#N/A</v>
      </c>
      <c r="AY478" s="35" t="e" cm="1">
        <f t="array" ref="AY478">_xlfn.XMATCH(1,IF(IF((AU478=$DP$24:$EO$24)=TRUE,1,0)+IF((AV478=$DP$25:$EO$25)=TRUE,1,0)=2,1,0))</f>
        <v>#N/A</v>
      </c>
      <c r="AZ478" s="35" t="str" cm="1">
        <f t="array" aca="1" ref="AZ478:BD478" ca="1">AJ478:AN478</f>
        <v/>
      </c>
      <c r="BA478" s="35" t="str">
        <f ca="1"/>
        <v/>
      </c>
      <c r="BB478" s="35" t="str">
        <f ca="1"/>
        <v/>
      </c>
      <c r="BC478" s="35" t="str">
        <f ca="1"/>
        <v/>
      </c>
      <c r="BD478" s="35" t="str">
        <f ca="1"/>
        <v/>
      </c>
      <c r="BE478" s="35">
        <f t="shared" si="172"/>
        <v>0</v>
      </c>
      <c r="BF478" s="35" t="e" cm="1">
        <f t="array" ref="BF478">IF(AND(BE478=1,AX478&lt;&gt;1),VLOOKUP(E478,변환표준점수!$H$8:$O$60,_xlfn.XMATCH('표점 계산기'!$AU478,변환표준점수!$I$6:$O$6)+1,FALSE),IF(AND($E478=0,$DW$4=1),INDEX($CQ$7:$CQ$73,SUM(IF(AO478=$CY$7:$CY$59,ROW($A$1:$A$50),0))),IF(AND($E478&lt;&gt;0,$DW$4&lt;&gt;1),INDEX($CM$7:$CM$73,SUM(IF(AO478=$CU$7:$CU$59,ROW($A$1:$A$50),0))),AO478:AS478)))</f>
        <v>#N/A</v>
      </c>
      <c r="BG478" s="35"/>
      <c r="BH478" s="35"/>
      <c r="BI478" s="35"/>
      <c r="BJ478" s="35"/>
      <c r="BK478" s="35" t="e">
        <f>VLOOKUP(G478,변환표준점수!$X$8:$AM$16,_xlfn.XMATCH(AU478,변환표준점수!$Y$5:$AM$5)+IF(OR(AW478=6,AW478=7,AW478=10,AW478=11),IF(AX478=1,0,1),0)+1,FALSE)</f>
        <v>#N/A</v>
      </c>
      <c r="BL478" s="35" t="e">
        <f>VLOOKUP(H478,변환표준점수!$AO$8:$BE$16,_xlfn.XMATCH(AU478,변환표준점수!$AP$5:$BE$5)+IF(OR(AW478=3,AW478=6,AW478=8,AW478=9,AW478=10),IF(AX478=1,0,1),0)+1,FALSE)</f>
        <v>#N/A</v>
      </c>
      <c r="BM478" s="35" t="e">
        <f>IF(I478=0,VLOOKUP(K478,변환표준점수!$BU$8:$CF$62,'표점 계산기'!$AW478+1,FALSE),VLOOKUP(I478,변환표준점수!$BH$8:$BS$62,'표점 계산기'!$AW478+1,FALSE))</f>
        <v>#N/A</v>
      </c>
      <c r="BN478" s="35" t="e">
        <f>IF(J478=0,VLOOKUP(L478,변환표준점수!$BU$8:$CF$62,'표점 계산기'!$AW478+1,FALSE),VLOOKUP(J478,변환표준점수!$BH$8:$BS$62,'표점 계산기'!$AW478+1,FALSE))</f>
        <v>#N/A</v>
      </c>
      <c r="BO478" s="35" cm="1">
        <f t="array" ref="BO478">IF(M478=0,0,IF(OR(AW478=3,AW478=4),0,IF(AW478=1,INDEX($DI$7:$DI$15,SUM(IF(M478&lt;$DH$7:$DH$15=TRUE,1,0))+1),VLOOKUP(M478,변환표준점수!$BH$8:$BS$62,'표점 계산기'!AW478+1,FALSE))))</f>
        <v>0</v>
      </c>
      <c r="BP478" s="35" t="e" cm="1">
        <f t="array" ref="BP478">INDEX($DP$24:$EO$31,COLUMN(C473),$AY478)</f>
        <v>#N/A</v>
      </c>
      <c r="BQ478" s="35" t="e" cm="1">
        <f t="array" ref="BQ478">INDEX($DP$24:$EO$31,COLUMN(D473),$AY478)</f>
        <v>#N/A</v>
      </c>
      <c r="BR478" s="35" t="e" cm="1">
        <f t="array" ref="BR478">INDEX($DP$24:$EO$31,COLUMN(E473),$AY478)</f>
        <v>#N/A</v>
      </c>
      <c r="BS478" s="35" t="e" cm="1">
        <f t="array" ref="BS478">INDEX($DP$24:$EO$31,COLUMN(F473),$AY478)</f>
        <v>#N/A</v>
      </c>
      <c r="BT478" s="35" t="e" cm="1">
        <f t="array" ref="BT478">INDEX($DP$24:$EO$31,COLUMN(G473),$AY478)</f>
        <v>#N/A</v>
      </c>
      <c r="BU478" s="35" t="e" cm="1">
        <f t="array" ref="BU478">INDEX($DP$24:$EO$31,COLUMN(H473),$AY478)</f>
        <v>#N/A</v>
      </c>
      <c r="BV478" s="59" t="str" cm="1">
        <f t="array" aca="1" ref="BV478:BZ478" ca="1">IFERROR(ROUND(IF(IFERROR(BF478:BJ478/BF478:BJ478,0)=1,(IFERROR(AZ478:BD478*BP478,0)+IFERROR(BF478:BJ478*BQ478,0)+(SUM(BM478:BO478)-MIN(BM478:BO478))*BR478+BK478*BS478+BL478*BT478)*BU478+BK478*(1-BS478)+BL478*(1-BT478)+IF(AW478=1,BO478,0),""),2),"")</f>
        <v/>
      </c>
      <c r="BW478" s="48" t="str">
        <f ca="1"/>
        <v/>
      </c>
      <c r="BX478" s="48" t="str">
        <f ca="1"/>
        <v/>
      </c>
      <c r="BY478" s="48" t="str">
        <f ca="1"/>
        <v/>
      </c>
      <c r="BZ478" s="60" t="str">
        <f ca="1"/>
        <v/>
      </c>
      <c r="CA478" s="6"/>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6"/>
      <c r="DV478" s="6"/>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row>
    <row r="479" spans="1:162" x14ac:dyDescent="0.3">
      <c r="A479" s="5"/>
      <c r="B479" s="17" t="str">
        <f t="shared" si="154"/>
        <v/>
      </c>
      <c r="C479" s="23"/>
      <c r="D479" s="23"/>
      <c r="E479" s="23"/>
      <c r="F479" s="23"/>
      <c r="G479" s="23"/>
      <c r="H479" s="24"/>
      <c r="I479" s="24"/>
      <c r="J479" s="24"/>
      <c r="K479" s="24"/>
      <c r="L479" s="24"/>
      <c r="M479" s="24"/>
      <c r="N479" s="23"/>
      <c r="O479" s="24"/>
      <c r="P479" s="6"/>
      <c r="Q479" s="65">
        <f t="shared" si="155"/>
        <v>1</v>
      </c>
      <c r="R479" s="6" t="e">
        <f t="shared" si="161"/>
        <v>#N/A</v>
      </c>
      <c r="S479" s="6" t="e">
        <f t="shared" si="162"/>
        <v>#N/A</v>
      </c>
      <c r="T479" s="6" t="e">
        <f t="shared" si="163"/>
        <v>#N/A</v>
      </c>
      <c r="U479" s="6" t="e">
        <f t="shared" si="164"/>
        <v>#N/A</v>
      </c>
      <c r="V479" s="8" cm="1">
        <f t="array" ref="V479">IF(M479=0,0,IF(OR($DV$4=3,$DV$4=4),0,IF($DV$4=1,INDEX($DI$7:$DI$15,SUM(IF(M479&lt;$DH$7:$DH$15=TRUE,1,0))+1),VLOOKUP(M479,$DK$7:$DL$107,2,FALSE))))</f>
        <v>0</v>
      </c>
      <c r="W479" s="6" t="e">
        <f t="shared" si="153"/>
        <v>#N/A</v>
      </c>
      <c r="X479" s="65" cm="1">
        <f t="array" aca="1" ref="X479" ca="1">SUM(IF((IF(E479=0,INDIRECT(_xlfn.CONCAT($CQ$1,MATCH(F479,$CP$7:$CP$100,0)+6)):INDIRECT(_xlfn.CONCAT($CQ$1,MATCH(F479,$CP$7:$CP$100,0)+6+SUM(IF((F479=$CP$7:$CP$59)=TRUE,1,0))-1)),INDIRECT(_xlfn.CONCAT($CM$1,MATCH(E479,$CL$7:$CL$100,0)+6)):INDIRECT(_xlfn.CONCAT($CM$1,MATCH(E479,$CL$7:$CL$100,0)+6+SUM(IF((E479=$CL$7:$CL$59)=TRUE,1,0))-1)))*$S$3*$Q479)=0,0,1))</f>
        <v>2</v>
      </c>
      <c r="Y479" s="65" t="e" cm="1">
        <f t="array" aca="1" ref="Y479" ca="1">SUM(IF((TRANSPOSE(MMULT(MMULT(_xlfn.MUNIT(X479),IF(ROUND(MMULT(IF(E479=0,INDIRECT(_xlfn.CONCAT($CQ$1,MATCH(F479,$CP$7:$CP$100,0)+6)):INDIRECT(_xlfn.CONCAT($CQ$1,MATCH(F479,$CP$7:$CP$100,0)+6+SUM(IF((F479=$CP$7:$CP$59)=TRUE,1,0))-1)),INDIRECT(_xlfn.CONCAT($CM$1,MATCH(E479,$CL$7:$CL$100,0)+6)):INDIRECT(_xlfn.CONCAT($CM$1,MATCH(E479,$CL$7:$CL$100,0)+6+SUM(IF((E479=$CL$7:$CL$59)=TRUE,1,0))-1)))*$S$3*$Q479,1/TRANSPOSE(W479-INDIRECT(_xlfn.CONCAT($CI$1,MATCH(D479,$CH$7:$CH$100,0)+6)):INDIRECT(_xlfn.CONCAT($CI$1,MATCH(D479,$CH$7:$CH$100,0)+6+SUM(IF((D479=$CH$7:$CH$59)=TRUE,1,0))-1))*$R$3)),1)=1,1,0)),W479-INDIRECT(_xlfn.CONCAT($CI$1,MATCH(D479,$CH$7:$CH$100,0)+6)):INDIRECT(_xlfn.CONCAT($CI$1,MATCH(D479,$CH$7:$CH$100,0)+6+SUM(IF((D479=$CH$7:$CH$59)=TRUE,1,0))-1))*$R$3)))=0,0,1))</f>
        <v>#N/A</v>
      </c>
      <c r="Z479" s="65"/>
      <c r="AA479" s="65" t="str" cm="1">
        <f t="array" aca="1" ref="AA479" ca="1">IFERROR(ROUND(IF(_xlfn._xlws.SORT(TRANSPOSE(MMULT(MMULT(_xlfn.MUNIT(X479),IF(ROUND(MMULT(IF(E479=0,IF($DW$4=1,INDIRECT(_xlfn.CONCAT($CY$1,MATCH(F479,$CX$7:$CX$100,0)+6)):INDIRECT(_xlfn.CONCAT($CY$1,MATCH(F479,$CX$7:$CX$100,0)+6+SUM(IF((F479=$CX$7:$CX$59)=TRUE,1,0))-1)),INDIRECT(_xlfn.CONCAT($CQ$1,MATCH(F479,$CP$7:$CP$100,0)+6)):INDIRECT(_xlfn.CONCAT($CQ$1,MATCH(F479,$CP$7:$CP$100,0)+6+SUM(IF((F479=$CP$7:$CP$59)=TRUE,1,0))-1))),IF(OR($DW$4=2,$DW$4=3),INDIRECT(_xlfn.CONCAT($CU$1,MATCH(E479,$CT$7:$CT$100,0)+6)):INDIRECT(_xlfn.CONCAT($CU$1,MATCH(E479,$CT$7:$CT$100,0)+6+SUM(IF((E479=$CT$7:$CT$59)=TRUE,1,0))-1)),INDIRECT(_xlfn.CONCAT($CM$1,MATCH(E479,$CL$7:$CL$100,0)+6)):INDIRECT(_xlfn.CONCAT($CM$1,MATCH(E479,$CL$7:$CL$100,0)+6+SUM(IF((E479=$CL$7:$CL$59)=TRUE,1,0))-1))))*$S$3*IF(AND($DV$4=4,F479=0),1.1,1),1/TRANSPOSE(W479-INDIRECT(_xlfn.CONCAT($CI$1,MATCH(D479,$CH$7:$CH$100,0)+6)):INDIRECT(_xlfn.CONCAT($CI$1,MATCH(D479,$CH$7:$CH$100,0)+6+SUM(IF((D479=$CH$7:$CH$59)=TRUE,1,0))-1))*$R$3)),3)=1,1,0)),W479-INDIRECT(_xlfn.CONCAT($CI$1,MATCH(D479,$CH$7:$CH$100,0)+6)):INDIRECT(_xlfn.CONCAT($CI$1,MATCH(D479,$CH$7:$CH$100,0)+6+SUM(IF((D479=$CH$7:$CH$59)=TRUE,1,0))-1))*$R$3))/($S$3*$Q479),1,-1,TRUE)=0,"",_xlfn._xlws.SORT(TRANSPOSE(MMULT(MMULT(_xlfn.MUNIT(X479),IF(ROUND(MMULT(IF(E479=0,IF($DW$4=1,INDIRECT(_xlfn.CONCAT($CY$1,MATCH(F479,$CX$7:$CX$100,0)+6)):INDIRECT(_xlfn.CONCAT($CY$1,MATCH(F479,$CX$7:$CX$100,0)+6+SUM(IF((F479=$CX$7:$CX$59)=TRUE,1,0))-1)),INDIRECT(_xlfn.CONCAT($CQ$1,MATCH(F479,$CP$7:$CP$100,0)+6)):INDIRECT(_xlfn.CONCAT($CQ$1,MATCH(F479,$CP$7:$CP$100,0)+6+SUM(IF((F479=$CP$7:$CP$59)=TRUE,1,0))-1))),IF(OR($DW$4=2,$DW$4=3),INDIRECT(_xlfn.CONCAT($CU$1,MATCH(E479,$CT$7:$CT$100,0)+6)):INDIRECT(_xlfn.CONCAT($CU$1,MATCH(E479,$CT$7:$CT$100,0)+6+SUM(IF((E479=$CT$7:$CT$59)=TRUE,1,0))-1)),INDIRECT(_xlfn.CONCAT($CM$1,MATCH(E479,$CL$7:$CL$100,0)+6)):INDIRECT(_xlfn.CONCAT($CM$1,MATCH(E479,$CL$7:$CL$100,0)+6+SUM(IF((E479=$CL$7:$CL$59)=TRUE,1,0))-1))))*$S$3*IF(AND($DV$4=4,F479=0),1.1,1),1/TRANSPOSE(W479-INDIRECT(_xlfn.CONCAT($CI$1,MATCH(D479,$CH$7:$CH$100,0)+6)):INDIRECT(_xlfn.CONCAT($CI$1,MATCH(D479,$CH$7:$CH$100,0)+6+SUM(IF((D479=$CH$7:$CH$59)=TRUE,1,0))-1))*$R$3)),3)=1,1,0)),W479-INDIRECT(_xlfn.CONCAT($CI$1,MATCH(D479,$CH$7:$CH$100,0)+6)):INDIRECT(_xlfn.CONCAT($CI$1,MATCH(D479,$CH$7:$CH$100,0)+6+SUM(IF((D479=$CH$7:$CH$59)=TRUE,1,0))-1))*$R$3))/($S$3*$Q479),1,-1,TRUE)),1),"")</f>
        <v/>
      </c>
      <c r="AB479" s="65"/>
      <c r="AC479" s="65"/>
      <c r="AD479" s="65"/>
      <c r="AE479" s="65"/>
      <c r="AF479" s="65"/>
      <c r="AG479" s="65"/>
      <c r="AH479" s="65"/>
      <c r="AI479" s="6"/>
      <c r="AJ479" s="28" t="str">
        <f t="shared" ca="1" si="165"/>
        <v/>
      </c>
      <c r="AK479" s="29" t="str">
        <f t="shared" si="166"/>
        <v/>
      </c>
      <c r="AL479" s="29" t="str">
        <f t="shared" si="167"/>
        <v/>
      </c>
      <c r="AM479" s="29" t="str">
        <f t="shared" si="168"/>
        <v/>
      </c>
      <c r="AN479" s="112" t="str">
        <f t="shared" si="169"/>
        <v/>
      </c>
      <c r="AO479" s="28" t="str">
        <f t="shared" ca="1" si="156"/>
        <v/>
      </c>
      <c r="AP479" s="29" t="str">
        <f t="shared" si="157"/>
        <v/>
      </c>
      <c r="AQ479" s="29" t="str">
        <f t="shared" si="158"/>
        <v/>
      </c>
      <c r="AR479" s="29" t="str">
        <f t="shared" si="159"/>
        <v/>
      </c>
      <c r="AS479" s="30" t="str">
        <f t="shared" si="160"/>
        <v/>
      </c>
      <c r="AT479" s="6"/>
      <c r="AU479" s="20"/>
      <c r="AV479" s="20"/>
      <c r="AW479" s="44">
        <f t="shared" si="170"/>
        <v>12</v>
      </c>
      <c r="AX479" s="35" t="e">
        <f t="shared" si="171"/>
        <v>#N/A</v>
      </c>
      <c r="AY479" s="35" t="e" cm="1">
        <f t="array" ref="AY479">_xlfn.XMATCH(1,IF(IF((AU479=$DP$24:$EO$24)=TRUE,1,0)+IF((AV479=$DP$25:$EO$25)=TRUE,1,0)=2,1,0))</f>
        <v>#N/A</v>
      </c>
      <c r="AZ479" s="35" t="str" cm="1">
        <f t="array" aca="1" ref="AZ479:BD479" ca="1">AJ479:AN479</f>
        <v/>
      </c>
      <c r="BA479" s="35" t="str">
        <f ca="1"/>
        <v/>
      </c>
      <c r="BB479" s="35" t="str">
        <f ca="1"/>
        <v/>
      </c>
      <c r="BC479" s="35" t="str">
        <f ca="1"/>
        <v/>
      </c>
      <c r="BD479" s="35" t="str">
        <f ca="1"/>
        <v/>
      </c>
      <c r="BE479" s="35">
        <f t="shared" si="172"/>
        <v>0</v>
      </c>
      <c r="BF479" s="35" t="e" cm="1">
        <f t="array" ref="BF479">IF(AND(BE479=1,AX479&lt;&gt;1),VLOOKUP(E479,변환표준점수!$H$8:$O$60,_xlfn.XMATCH('표점 계산기'!$AU479,변환표준점수!$I$6:$O$6)+1,FALSE),IF(AND($E479=0,$DW$4=1),INDEX($CQ$7:$CQ$73,SUM(IF(AO479=$CY$7:$CY$59,ROW($A$1:$A$50),0))),IF(AND($E479&lt;&gt;0,$DW$4&lt;&gt;1),INDEX($CM$7:$CM$73,SUM(IF(AO479=$CU$7:$CU$59,ROW($A$1:$A$50),0))),AO479:AS479)))</f>
        <v>#N/A</v>
      </c>
      <c r="BG479" s="35"/>
      <c r="BH479" s="35"/>
      <c r="BI479" s="35"/>
      <c r="BJ479" s="35"/>
      <c r="BK479" s="35" t="e">
        <f>VLOOKUP(G479,변환표준점수!$X$8:$AM$16,_xlfn.XMATCH(AU479,변환표준점수!$Y$5:$AM$5)+IF(OR(AW479=6,AW479=7,AW479=10,AW479=11),IF(AX479=1,0,1),0)+1,FALSE)</f>
        <v>#N/A</v>
      </c>
      <c r="BL479" s="35" t="e">
        <f>VLOOKUP(H479,변환표준점수!$AO$8:$BE$16,_xlfn.XMATCH(AU479,변환표준점수!$AP$5:$BE$5)+IF(OR(AW479=3,AW479=6,AW479=8,AW479=9,AW479=10),IF(AX479=1,0,1),0)+1,FALSE)</f>
        <v>#N/A</v>
      </c>
      <c r="BM479" s="35" t="e">
        <f>IF(I479=0,VLOOKUP(K479,변환표준점수!$BU$8:$CF$62,'표점 계산기'!$AW479+1,FALSE),VLOOKUP(I479,변환표준점수!$BH$8:$BS$62,'표점 계산기'!$AW479+1,FALSE))</f>
        <v>#N/A</v>
      </c>
      <c r="BN479" s="35" t="e">
        <f>IF(J479=0,VLOOKUP(L479,변환표준점수!$BU$8:$CF$62,'표점 계산기'!$AW479+1,FALSE),VLOOKUP(J479,변환표준점수!$BH$8:$BS$62,'표점 계산기'!$AW479+1,FALSE))</f>
        <v>#N/A</v>
      </c>
      <c r="BO479" s="35" cm="1">
        <f t="array" ref="BO479">IF(M479=0,0,IF(OR(AW479=3,AW479=4),0,IF(AW479=1,INDEX($DI$7:$DI$15,SUM(IF(M479&lt;$DH$7:$DH$15=TRUE,1,0))+1),VLOOKUP(M479,변환표준점수!$BH$8:$BS$62,'표점 계산기'!AW479+1,FALSE))))</f>
        <v>0</v>
      </c>
      <c r="BP479" s="35" t="e" cm="1">
        <f t="array" ref="BP479">INDEX($DP$24:$EO$31,COLUMN(C474),$AY479)</f>
        <v>#N/A</v>
      </c>
      <c r="BQ479" s="35" t="e" cm="1">
        <f t="array" ref="BQ479">INDEX($DP$24:$EO$31,COLUMN(D474),$AY479)</f>
        <v>#N/A</v>
      </c>
      <c r="BR479" s="35" t="e" cm="1">
        <f t="array" ref="BR479">INDEX($DP$24:$EO$31,COLUMN(E474),$AY479)</f>
        <v>#N/A</v>
      </c>
      <c r="BS479" s="35" t="e" cm="1">
        <f t="array" ref="BS479">INDEX($DP$24:$EO$31,COLUMN(F474),$AY479)</f>
        <v>#N/A</v>
      </c>
      <c r="BT479" s="35" t="e" cm="1">
        <f t="array" ref="BT479">INDEX($DP$24:$EO$31,COLUMN(G474),$AY479)</f>
        <v>#N/A</v>
      </c>
      <c r="BU479" s="35" t="e" cm="1">
        <f t="array" ref="BU479">INDEX($DP$24:$EO$31,COLUMN(H474),$AY479)</f>
        <v>#N/A</v>
      </c>
      <c r="BV479" s="59" t="str" cm="1">
        <f t="array" aca="1" ref="BV479:BZ479" ca="1">IFERROR(ROUND(IF(IFERROR(BF479:BJ479/BF479:BJ479,0)=1,(IFERROR(AZ479:BD479*BP479,0)+IFERROR(BF479:BJ479*BQ479,0)+(SUM(BM479:BO479)-MIN(BM479:BO479))*BR479+BK479*BS479+BL479*BT479)*BU479+BK479*(1-BS479)+BL479*(1-BT479)+IF(AW479=1,BO479,0),""),2),"")</f>
        <v/>
      </c>
      <c r="BW479" s="48" t="str">
        <f ca="1"/>
        <v/>
      </c>
      <c r="BX479" s="48" t="str">
        <f ca="1"/>
        <v/>
      </c>
      <c r="BY479" s="48" t="str">
        <f ca="1"/>
        <v/>
      </c>
      <c r="BZ479" s="60" t="str">
        <f ca="1"/>
        <v/>
      </c>
      <c r="CA479" s="6"/>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6"/>
      <c r="DV479" s="6"/>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row>
    <row r="480" spans="1:162" x14ac:dyDescent="0.3">
      <c r="A480" s="5"/>
      <c r="B480" s="17" t="str">
        <f t="shared" si="154"/>
        <v/>
      </c>
      <c r="C480" s="23"/>
      <c r="D480" s="23"/>
      <c r="E480" s="23"/>
      <c r="F480" s="23"/>
      <c r="G480" s="23"/>
      <c r="H480" s="24"/>
      <c r="I480" s="24"/>
      <c r="J480" s="24"/>
      <c r="K480" s="24"/>
      <c r="L480" s="24"/>
      <c r="M480" s="24"/>
      <c r="N480" s="23"/>
      <c r="O480" s="24"/>
      <c r="P480" s="6"/>
      <c r="Q480" s="65">
        <f t="shared" si="155"/>
        <v>1</v>
      </c>
      <c r="R480" s="6" t="e">
        <f t="shared" si="161"/>
        <v>#N/A</v>
      </c>
      <c r="S480" s="6" t="e">
        <f t="shared" si="162"/>
        <v>#N/A</v>
      </c>
      <c r="T480" s="6" t="e">
        <f t="shared" si="163"/>
        <v>#N/A</v>
      </c>
      <c r="U480" s="6" t="e">
        <f t="shared" si="164"/>
        <v>#N/A</v>
      </c>
      <c r="V480" s="8" cm="1">
        <f t="array" ref="V480">IF(M480=0,0,IF(OR($DV$4=3,$DV$4=4),0,IF($DV$4=1,INDEX($DI$7:$DI$15,SUM(IF(M480&lt;$DH$7:$DH$15=TRUE,1,0))+1),VLOOKUP(M480,$DK$7:$DL$107,2,FALSE))))</f>
        <v>0</v>
      </c>
      <c r="W480" s="6" t="e">
        <f t="shared" si="153"/>
        <v>#N/A</v>
      </c>
      <c r="X480" s="65" cm="1">
        <f t="array" aca="1" ref="X480" ca="1">SUM(IF((IF(E480=0,INDIRECT(_xlfn.CONCAT($CQ$1,MATCH(F480,$CP$7:$CP$100,0)+6)):INDIRECT(_xlfn.CONCAT($CQ$1,MATCH(F480,$CP$7:$CP$100,0)+6+SUM(IF((F480=$CP$7:$CP$59)=TRUE,1,0))-1)),INDIRECT(_xlfn.CONCAT($CM$1,MATCH(E480,$CL$7:$CL$100,0)+6)):INDIRECT(_xlfn.CONCAT($CM$1,MATCH(E480,$CL$7:$CL$100,0)+6+SUM(IF((E480=$CL$7:$CL$59)=TRUE,1,0))-1)))*$S$3*$Q480)=0,0,1))</f>
        <v>2</v>
      </c>
      <c r="Y480" s="65" t="e" cm="1">
        <f t="array" aca="1" ref="Y480" ca="1">SUM(IF((TRANSPOSE(MMULT(MMULT(_xlfn.MUNIT(X480),IF(ROUND(MMULT(IF(E480=0,INDIRECT(_xlfn.CONCAT($CQ$1,MATCH(F480,$CP$7:$CP$100,0)+6)):INDIRECT(_xlfn.CONCAT($CQ$1,MATCH(F480,$CP$7:$CP$100,0)+6+SUM(IF((F480=$CP$7:$CP$59)=TRUE,1,0))-1)),INDIRECT(_xlfn.CONCAT($CM$1,MATCH(E480,$CL$7:$CL$100,0)+6)):INDIRECT(_xlfn.CONCAT($CM$1,MATCH(E480,$CL$7:$CL$100,0)+6+SUM(IF((E480=$CL$7:$CL$59)=TRUE,1,0))-1)))*$S$3*$Q480,1/TRANSPOSE(W480-INDIRECT(_xlfn.CONCAT($CI$1,MATCH(D480,$CH$7:$CH$100,0)+6)):INDIRECT(_xlfn.CONCAT($CI$1,MATCH(D480,$CH$7:$CH$100,0)+6+SUM(IF((D480=$CH$7:$CH$59)=TRUE,1,0))-1))*$R$3)),1)=1,1,0)),W480-INDIRECT(_xlfn.CONCAT($CI$1,MATCH(D480,$CH$7:$CH$100,0)+6)):INDIRECT(_xlfn.CONCAT($CI$1,MATCH(D480,$CH$7:$CH$100,0)+6+SUM(IF((D480=$CH$7:$CH$59)=TRUE,1,0))-1))*$R$3)))=0,0,1))</f>
        <v>#N/A</v>
      </c>
      <c r="Z480" s="65"/>
      <c r="AA480" s="65" t="str" cm="1">
        <f t="array" aca="1" ref="AA480" ca="1">IFERROR(ROUND(IF(_xlfn._xlws.SORT(TRANSPOSE(MMULT(MMULT(_xlfn.MUNIT(X480),IF(ROUND(MMULT(IF(E480=0,IF($DW$4=1,INDIRECT(_xlfn.CONCAT($CY$1,MATCH(F480,$CX$7:$CX$100,0)+6)):INDIRECT(_xlfn.CONCAT($CY$1,MATCH(F480,$CX$7:$CX$100,0)+6+SUM(IF((F480=$CX$7:$CX$59)=TRUE,1,0))-1)),INDIRECT(_xlfn.CONCAT($CQ$1,MATCH(F480,$CP$7:$CP$100,0)+6)):INDIRECT(_xlfn.CONCAT($CQ$1,MATCH(F480,$CP$7:$CP$100,0)+6+SUM(IF((F480=$CP$7:$CP$59)=TRUE,1,0))-1))),IF(OR($DW$4=2,$DW$4=3),INDIRECT(_xlfn.CONCAT($CU$1,MATCH(E480,$CT$7:$CT$100,0)+6)):INDIRECT(_xlfn.CONCAT($CU$1,MATCH(E480,$CT$7:$CT$100,0)+6+SUM(IF((E480=$CT$7:$CT$59)=TRUE,1,0))-1)),INDIRECT(_xlfn.CONCAT($CM$1,MATCH(E480,$CL$7:$CL$100,0)+6)):INDIRECT(_xlfn.CONCAT($CM$1,MATCH(E480,$CL$7:$CL$100,0)+6+SUM(IF((E480=$CL$7:$CL$59)=TRUE,1,0))-1))))*$S$3*IF(AND($DV$4=4,F480=0),1.1,1),1/TRANSPOSE(W480-INDIRECT(_xlfn.CONCAT($CI$1,MATCH(D480,$CH$7:$CH$100,0)+6)):INDIRECT(_xlfn.CONCAT($CI$1,MATCH(D480,$CH$7:$CH$100,0)+6+SUM(IF((D480=$CH$7:$CH$59)=TRUE,1,0))-1))*$R$3)),3)=1,1,0)),W480-INDIRECT(_xlfn.CONCAT($CI$1,MATCH(D480,$CH$7:$CH$100,0)+6)):INDIRECT(_xlfn.CONCAT($CI$1,MATCH(D480,$CH$7:$CH$100,0)+6+SUM(IF((D480=$CH$7:$CH$59)=TRUE,1,0))-1))*$R$3))/($S$3*$Q480),1,-1,TRUE)=0,"",_xlfn._xlws.SORT(TRANSPOSE(MMULT(MMULT(_xlfn.MUNIT(X480),IF(ROUND(MMULT(IF(E480=0,IF($DW$4=1,INDIRECT(_xlfn.CONCAT($CY$1,MATCH(F480,$CX$7:$CX$100,0)+6)):INDIRECT(_xlfn.CONCAT($CY$1,MATCH(F480,$CX$7:$CX$100,0)+6+SUM(IF((F480=$CX$7:$CX$59)=TRUE,1,0))-1)),INDIRECT(_xlfn.CONCAT($CQ$1,MATCH(F480,$CP$7:$CP$100,0)+6)):INDIRECT(_xlfn.CONCAT($CQ$1,MATCH(F480,$CP$7:$CP$100,0)+6+SUM(IF((F480=$CP$7:$CP$59)=TRUE,1,0))-1))),IF(OR($DW$4=2,$DW$4=3),INDIRECT(_xlfn.CONCAT($CU$1,MATCH(E480,$CT$7:$CT$100,0)+6)):INDIRECT(_xlfn.CONCAT($CU$1,MATCH(E480,$CT$7:$CT$100,0)+6+SUM(IF((E480=$CT$7:$CT$59)=TRUE,1,0))-1)),INDIRECT(_xlfn.CONCAT($CM$1,MATCH(E480,$CL$7:$CL$100,0)+6)):INDIRECT(_xlfn.CONCAT($CM$1,MATCH(E480,$CL$7:$CL$100,0)+6+SUM(IF((E480=$CL$7:$CL$59)=TRUE,1,0))-1))))*$S$3*IF(AND($DV$4=4,F480=0),1.1,1),1/TRANSPOSE(W480-INDIRECT(_xlfn.CONCAT($CI$1,MATCH(D480,$CH$7:$CH$100,0)+6)):INDIRECT(_xlfn.CONCAT($CI$1,MATCH(D480,$CH$7:$CH$100,0)+6+SUM(IF((D480=$CH$7:$CH$59)=TRUE,1,0))-1))*$R$3)),3)=1,1,0)),W480-INDIRECT(_xlfn.CONCAT($CI$1,MATCH(D480,$CH$7:$CH$100,0)+6)):INDIRECT(_xlfn.CONCAT($CI$1,MATCH(D480,$CH$7:$CH$100,0)+6+SUM(IF((D480=$CH$7:$CH$59)=TRUE,1,0))-1))*$R$3))/($S$3*$Q480),1,-1,TRUE)),1),"")</f>
        <v/>
      </c>
      <c r="AB480" s="65"/>
      <c r="AC480" s="65"/>
      <c r="AD480" s="65"/>
      <c r="AE480" s="65"/>
      <c r="AF480" s="65"/>
      <c r="AG480" s="65"/>
      <c r="AH480" s="65"/>
      <c r="AI480" s="6"/>
      <c r="AJ480" s="28" t="str">
        <f t="shared" ca="1" si="165"/>
        <v/>
      </c>
      <c r="AK480" s="29" t="str">
        <f t="shared" si="166"/>
        <v/>
      </c>
      <c r="AL480" s="29" t="str">
        <f t="shared" si="167"/>
        <v/>
      </c>
      <c r="AM480" s="29" t="str">
        <f t="shared" si="168"/>
        <v/>
      </c>
      <c r="AN480" s="112" t="str">
        <f t="shared" si="169"/>
        <v/>
      </c>
      <c r="AO480" s="28" t="str">
        <f t="shared" ca="1" si="156"/>
        <v/>
      </c>
      <c r="AP480" s="29" t="str">
        <f t="shared" si="157"/>
        <v/>
      </c>
      <c r="AQ480" s="29" t="str">
        <f t="shared" si="158"/>
        <v/>
      </c>
      <c r="AR480" s="29" t="str">
        <f t="shared" si="159"/>
        <v/>
      </c>
      <c r="AS480" s="30" t="str">
        <f t="shared" si="160"/>
        <v/>
      </c>
      <c r="AT480" s="6"/>
      <c r="AU480" s="20"/>
      <c r="AV480" s="20"/>
      <c r="AW480" s="44">
        <f t="shared" si="170"/>
        <v>12</v>
      </c>
      <c r="AX480" s="35" t="e">
        <f t="shared" si="171"/>
        <v>#N/A</v>
      </c>
      <c r="AY480" s="35" t="e" cm="1">
        <f t="array" ref="AY480">_xlfn.XMATCH(1,IF(IF((AU480=$DP$24:$EO$24)=TRUE,1,0)+IF((AV480=$DP$25:$EO$25)=TRUE,1,0)=2,1,0))</f>
        <v>#N/A</v>
      </c>
      <c r="AZ480" s="35" t="str" cm="1">
        <f t="array" aca="1" ref="AZ480:BD480" ca="1">AJ480:AN480</f>
        <v/>
      </c>
      <c r="BA480" s="35" t="str">
        <f ca="1"/>
        <v/>
      </c>
      <c r="BB480" s="35" t="str">
        <f ca="1"/>
        <v/>
      </c>
      <c r="BC480" s="35" t="str">
        <f ca="1"/>
        <v/>
      </c>
      <c r="BD480" s="35" t="str">
        <f ca="1"/>
        <v/>
      </c>
      <c r="BE480" s="35">
        <f t="shared" si="172"/>
        <v>0</v>
      </c>
      <c r="BF480" s="35" t="e" cm="1">
        <f t="array" ref="BF480">IF(AND(BE480=1,AX480&lt;&gt;1),VLOOKUP(E480,변환표준점수!$H$8:$O$60,_xlfn.XMATCH('표점 계산기'!$AU480,변환표준점수!$I$6:$O$6)+1,FALSE),IF(AND($E480=0,$DW$4=1),INDEX($CQ$7:$CQ$73,SUM(IF(AO480=$CY$7:$CY$59,ROW($A$1:$A$50),0))),IF(AND($E480&lt;&gt;0,$DW$4&lt;&gt;1),INDEX($CM$7:$CM$73,SUM(IF(AO480=$CU$7:$CU$59,ROW($A$1:$A$50),0))),AO480:AS480)))</f>
        <v>#N/A</v>
      </c>
      <c r="BG480" s="35"/>
      <c r="BH480" s="35"/>
      <c r="BI480" s="35"/>
      <c r="BJ480" s="35"/>
      <c r="BK480" s="35" t="e">
        <f>VLOOKUP(G480,변환표준점수!$X$8:$AM$16,_xlfn.XMATCH(AU480,변환표준점수!$Y$5:$AM$5)+IF(OR(AW480=6,AW480=7,AW480=10,AW480=11),IF(AX480=1,0,1),0)+1,FALSE)</f>
        <v>#N/A</v>
      </c>
      <c r="BL480" s="35" t="e">
        <f>VLOOKUP(H480,변환표준점수!$AO$8:$BE$16,_xlfn.XMATCH(AU480,변환표준점수!$AP$5:$BE$5)+IF(OR(AW480=3,AW480=6,AW480=8,AW480=9,AW480=10),IF(AX480=1,0,1),0)+1,FALSE)</f>
        <v>#N/A</v>
      </c>
      <c r="BM480" s="35" t="e">
        <f>IF(I480=0,VLOOKUP(K480,변환표준점수!$BU$8:$CF$62,'표점 계산기'!$AW480+1,FALSE),VLOOKUP(I480,변환표준점수!$BH$8:$BS$62,'표점 계산기'!$AW480+1,FALSE))</f>
        <v>#N/A</v>
      </c>
      <c r="BN480" s="35" t="e">
        <f>IF(J480=0,VLOOKUP(L480,변환표준점수!$BU$8:$CF$62,'표점 계산기'!$AW480+1,FALSE),VLOOKUP(J480,변환표준점수!$BH$8:$BS$62,'표점 계산기'!$AW480+1,FALSE))</f>
        <v>#N/A</v>
      </c>
      <c r="BO480" s="35" cm="1">
        <f t="array" ref="BO480">IF(M480=0,0,IF(OR(AW480=3,AW480=4),0,IF(AW480=1,INDEX($DI$7:$DI$15,SUM(IF(M480&lt;$DH$7:$DH$15=TRUE,1,0))+1),VLOOKUP(M480,변환표준점수!$BH$8:$BS$62,'표점 계산기'!AW480+1,FALSE))))</f>
        <v>0</v>
      </c>
      <c r="BP480" s="35" t="e" cm="1">
        <f t="array" ref="BP480">INDEX($DP$24:$EO$31,COLUMN(C475),$AY480)</f>
        <v>#N/A</v>
      </c>
      <c r="BQ480" s="35" t="e" cm="1">
        <f t="array" ref="BQ480">INDEX($DP$24:$EO$31,COLUMN(D475),$AY480)</f>
        <v>#N/A</v>
      </c>
      <c r="BR480" s="35" t="e" cm="1">
        <f t="array" ref="BR480">INDEX($DP$24:$EO$31,COLUMN(E475),$AY480)</f>
        <v>#N/A</v>
      </c>
      <c r="BS480" s="35" t="e" cm="1">
        <f t="array" ref="BS480">INDEX($DP$24:$EO$31,COLUMN(F475),$AY480)</f>
        <v>#N/A</v>
      </c>
      <c r="BT480" s="35" t="e" cm="1">
        <f t="array" ref="BT480">INDEX($DP$24:$EO$31,COLUMN(G475),$AY480)</f>
        <v>#N/A</v>
      </c>
      <c r="BU480" s="35" t="e" cm="1">
        <f t="array" ref="BU480">INDEX($DP$24:$EO$31,COLUMN(H475),$AY480)</f>
        <v>#N/A</v>
      </c>
      <c r="BV480" s="59" t="str" cm="1">
        <f t="array" aca="1" ref="BV480:BZ480" ca="1">IFERROR(ROUND(IF(IFERROR(BF480:BJ480/BF480:BJ480,0)=1,(IFERROR(AZ480:BD480*BP480,0)+IFERROR(BF480:BJ480*BQ480,0)+(SUM(BM480:BO480)-MIN(BM480:BO480))*BR480+BK480*BS480+BL480*BT480)*BU480+BK480*(1-BS480)+BL480*(1-BT480)+IF(AW480=1,BO480,0),""),2),"")</f>
        <v/>
      </c>
      <c r="BW480" s="48" t="str">
        <f ca="1"/>
        <v/>
      </c>
      <c r="BX480" s="48" t="str">
        <f ca="1"/>
        <v/>
      </c>
      <c r="BY480" s="48" t="str">
        <f ca="1"/>
        <v/>
      </c>
      <c r="BZ480" s="60" t="str">
        <f ca="1"/>
        <v/>
      </c>
      <c r="CA480" s="6"/>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6"/>
      <c r="DV480" s="6"/>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row>
    <row r="481" spans="1:162" x14ac:dyDescent="0.3">
      <c r="A481" s="5"/>
      <c r="B481" s="17" t="str">
        <f t="shared" si="154"/>
        <v/>
      </c>
      <c r="C481" s="23"/>
      <c r="D481" s="23"/>
      <c r="E481" s="23"/>
      <c r="F481" s="23"/>
      <c r="G481" s="23"/>
      <c r="H481" s="24"/>
      <c r="I481" s="24"/>
      <c r="J481" s="24"/>
      <c r="K481" s="24"/>
      <c r="L481" s="24"/>
      <c r="M481" s="24"/>
      <c r="N481" s="23"/>
      <c r="O481" s="24"/>
      <c r="P481" s="6"/>
      <c r="Q481" s="65">
        <f t="shared" si="155"/>
        <v>1</v>
      </c>
      <c r="R481" s="6" t="e">
        <f t="shared" si="161"/>
        <v>#N/A</v>
      </c>
      <c r="S481" s="6" t="e">
        <f t="shared" si="162"/>
        <v>#N/A</v>
      </c>
      <c r="T481" s="6" t="e">
        <f t="shared" si="163"/>
        <v>#N/A</v>
      </c>
      <c r="U481" s="6" t="e">
        <f t="shared" si="164"/>
        <v>#N/A</v>
      </c>
      <c r="V481" s="8" cm="1">
        <f t="array" ref="V481">IF(M481=0,0,IF(OR($DV$4=3,$DV$4=4),0,IF($DV$4=1,INDEX($DI$7:$DI$15,SUM(IF(M481&lt;$DH$7:$DH$15=TRUE,1,0))+1),VLOOKUP(M481,$DK$7:$DL$107,2,FALSE))))</f>
        <v>0</v>
      </c>
      <c r="W481" s="6" t="e">
        <f t="shared" si="153"/>
        <v>#N/A</v>
      </c>
      <c r="X481" s="65" cm="1">
        <f t="array" aca="1" ref="X481" ca="1">SUM(IF((IF(E481=0,INDIRECT(_xlfn.CONCAT($CQ$1,MATCH(F481,$CP$7:$CP$100,0)+6)):INDIRECT(_xlfn.CONCAT($CQ$1,MATCH(F481,$CP$7:$CP$100,0)+6+SUM(IF((F481=$CP$7:$CP$59)=TRUE,1,0))-1)),INDIRECT(_xlfn.CONCAT($CM$1,MATCH(E481,$CL$7:$CL$100,0)+6)):INDIRECT(_xlfn.CONCAT($CM$1,MATCH(E481,$CL$7:$CL$100,0)+6+SUM(IF((E481=$CL$7:$CL$59)=TRUE,1,0))-1)))*$S$3*$Q481)=0,0,1))</f>
        <v>2</v>
      </c>
      <c r="Y481" s="65" t="e" cm="1">
        <f t="array" aca="1" ref="Y481" ca="1">SUM(IF((TRANSPOSE(MMULT(MMULT(_xlfn.MUNIT(X481),IF(ROUND(MMULT(IF(E481=0,INDIRECT(_xlfn.CONCAT($CQ$1,MATCH(F481,$CP$7:$CP$100,0)+6)):INDIRECT(_xlfn.CONCAT($CQ$1,MATCH(F481,$CP$7:$CP$100,0)+6+SUM(IF((F481=$CP$7:$CP$59)=TRUE,1,0))-1)),INDIRECT(_xlfn.CONCAT($CM$1,MATCH(E481,$CL$7:$CL$100,0)+6)):INDIRECT(_xlfn.CONCAT($CM$1,MATCH(E481,$CL$7:$CL$100,0)+6+SUM(IF((E481=$CL$7:$CL$59)=TRUE,1,0))-1)))*$S$3*$Q481,1/TRANSPOSE(W481-INDIRECT(_xlfn.CONCAT($CI$1,MATCH(D481,$CH$7:$CH$100,0)+6)):INDIRECT(_xlfn.CONCAT($CI$1,MATCH(D481,$CH$7:$CH$100,0)+6+SUM(IF((D481=$CH$7:$CH$59)=TRUE,1,0))-1))*$R$3)),1)=1,1,0)),W481-INDIRECT(_xlfn.CONCAT($CI$1,MATCH(D481,$CH$7:$CH$100,0)+6)):INDIRECT(_xlfn.CONCAT($CI$1,MATCH(D481,$CH$7:$CH$100,0)+6+SUM(IF((D481=$CH$7:$CH$59)=TRUE,1,0))-1))*$R$3)))=0,0,1))</f>
        <v>#N/A</v>
      </c>
      <c r="Z481" s="65"/>
      <c r="AA481" s="65" t="str" cm="1">
        <f t="array" aca="1" ref="AA481" ca="1">IFERROR(ROUND(IF(_xlfn._xlws.SORT(TRANSPOSE(MMULT(MMULT(_xlfn.MUNIT(X481),IF(ROUND(MMULT(IF(E481=0,IF($DW$4=1,INDIRECT(_xlfn.CONCAT($CY$1,MATCH(F481,$CX$7:$CX$100,0)+6)):INDIRECT(_xlfn.CONCAT($CY$1,MATCH(F481,$CX$7:$CX$100,0)+6+SUM(IF((F481=$CX$7:$CX$59)=TRUE,1,0))-1)),INDIRECT(_xlfn.CONCAT($CQ$1,MATCH(F481,$CP$7:$CP$100,0)+6)):INDIRECT(_xlfn.CONCAT($CQ$1,MATCH(F481,$CP$7:$CP$100,0)+6+SUM(IF((F481=$CP$7:$CP$59)=TRUE,1,0))-1))),IF(OR($DW$4=2,$DW$4=3),INDIRECT(_xlfn.CONCAT($CU$1,MATCH(E481,$CT$7:$CT$100,0)+6)):INDIRECT(_xlfn.CONCAT($CU$1,MATCH(E481,$CT$7:$CT$100,0)+6+SUM(IF((E481=$CT$7:$CT$59)=TRUE,1,0))-1)),INDIRECT(_xlfn.CONCAT($CM$1,MATCH(E481,$CL$7:$CL$100,0)+6)):INDIRECT(_xlfn.CONCAT($CM$1,MATCH(E481,$CL$7:$CL$100,0)+6+SUM(IF((E481=$CL$7:$CL$59)=TRUE,1,0))-1))))*$S$3*IF(AND($DV$4=4,F481=0),1.1,1),1/TRANSPOSE(W481-INDIRECT(_xlfn.CONCAT($CI$1,MATCH(D481,$CH$7:$CH$100,0)+6)):INDIRECT(_xlfn.CONCAT($CI$1,MATCH(D481,$CH$7:$CH$100,0)+6+SUM(IF((D481=$CH$7:$CH$59)=TRUE,1,0))-1))*$R$3)),3)=1,1,0)),W481-INDIRECT(_xlfn.CONCAT($CI$1,MATCH(D481,$CH$7:$CH$100,0)+6)):INDIRECT(_xlfn.CONCAT($CI$1,MATCH(D481,$CH$7:$CH$100,0)+6+SUM(IF((D481=$CH$7:$CH$59)=TRUE,1,0))-1))*$R$3))/($S$3*$Q481),1,-1,TRUE)=0,"",_xlfn._xlws.SORT(TRANSPOSE(MMULT(MMULT(_xlfn.MUNIT(X481),IF(ROUND(MMULT(IF(E481=0,IF($DW$4=1,INDIRECT(_xlfn.CONCAT($CY$1,MATCH(F481,$CX$7:$CX$100,0)+6)):INDIRECT(_xlfn.CONCAT($CY$1,MATCH(F481,$CX$7:$CX$100,0)+6+SUM(IF((F481=$CX$7:$CX$59)=TRUE,1,0))-1)),INDIRECT(_xlfn.CONCAT($CQ$1,MATCH(F481,$CP$7:$CP$100,0)+6)):INDIRECT(_xlfn.CONCAT($CQ$1,MATCH(F481,$CP$7:$CP$100,0)+6+SUM(IF((F481=$CP$7:$CP$59)=TRUE,1,0))-1))),IF(OR($DW$4=2,$DW$4=3),INDIRECT(_xlfn.CONCAT($CU$1,MATCH(E481,$CT$7:$CT$100,0)+6)):INDIRECT(_xlfn.CONCAT($CU$1,MATCH(E481,$CT$7:$CT$100,0)+6+SUM(IF((E481=$CT$7:$CT$59)=TRUE,1,0))-1)),INDIRECT(_xlfn.CONCAT($CM$1,MATCH(E481,$CL$7:$CL$100,0)+6)):INDIRECT(_xlfn.CONCAT($CM$1,MATCH(E481,$CL$7:$CL$100,0)+6+SUM(IF((E481=$CL$7:$CL$59)=TRUE,1,0))-1))))*$S$3*IF(AND($DV$4=4,F481=0),1.1,1),1/TRANSPOSE(W481-INDIRECT(_xlfn.CONCAT($CI$1,MATCH(D481,$CH$7:$CH$100,0)+6)):INDIRECT(_xlfn.CONCAT($CI$1,MATCH(D481,$CH$7:$CH$100,0)+6+SUM(IF((D481=$CH$7:$CH$59)=TRUE,1,0))-1))*$R$3)),3)=1,1,0)),W481-INDIRECT(_xlfn.CONCAT($CI$1,MATCH(D481,$CH$7:$CH$100,0)+6)):INDIRECT(_xlfn.CONCAT($CI$1,MATCH(D481,$CH$7:$CH$100,0)+6+SUM(IF((D481=$CH$7:$CH$59)=TRUE,1,0))-1))*$R$3))/($S$3*$Q481),1,-1,TRUE)),1),"")</f>
        <v/>
      </c>
      <c r="AB481" s="65"/>
      <c r="AC481" s="65"/>
      <c r="AD481" s="65"/>
      <c r="AE481" s="65"/>
      <c r="AF481" s="65"/>
      <c r="AG481" s="65"/>
      <c r="AH481" s="65"/>
      <c r="AI481" s="6"/>
      <c r="AJ481" s="28" t="str">
        <f t="shared" ca="1" si="165"/>
        <v/>
      </c>
      <c r="AK481" s="29" t="str">
        <f t="shared" si="166"/>
        <v/>
      </c>
      <c r="AL481" s="29" t="str">
        <f t="shared" si="167"/>
        <v/>
      </c>
      <c r="AM481" s="29" t="str">
        <f t="shared" si="168"/>
        <v/>
      </c>
      <c r="AN481" s="112" t="str">
        <f t="shared" si="169"/>
        <v/>
      </c>
      <c r="AO481" s="28" t="str">
        <f t="shared" ca="1" si="156"/>
        <v/>
      </c>
      <c r="AP481" s="29" t="str">
        <f t="shared" si="157"/>
        <v/>
      </c>
      <c r="AQ481" s="29" t="str">
        <f t="shared" si="158"/>
        <v/>
      </c>
      <c r="AR481" s="29" t="str">
        <f t="shared" si="159"/>
        <v/>
      </c>
      <c r="AS481" s="30" t="str">
        <f t="shared" si="160"/>
        <v/>
      </c>
      <c r="AT481" s="6"/>
      <c r="AU481" s="20"/>
      <c r="AV481" s="20"/>
      <c r="AW481" s="44">
        <f t="shared" si="170"/>
        <v>12</v>
      </c>
      <c r="AX481" s="35" t="e">
        <f t="shared" si="171"/>
        <v>#N/A</v>
      </c>
      <c r="AY481" s="35" t="e" cm="1">
        <f t="array" ref="AY481">_xlfn.XMATCH(1,IF(IF((AU481=$DP$24:$EO$24)=TRUE,1,0)+IF((AV481=$DP$25:$EO$25)=TRUE,1,0)=2,1,0))</f>
        <v>#N/A</v>
      </c>
      <c r="AZ481" s="35" t="str" cm="1">
        <f t="array" aca="1" ref="AZ481:BD481" ca="1">AJ481:AN481</f>
        <v/>
      </c>
      <c r="BA481" s="35" t="str">
        <f ca="1"/>
        <v/>
      </c>
      <c r="BB481" s="35" t="str">
        <f ca="1"/>
        <v/>
      </c>
      <c r="BC481" s="35" t="str">
        <f ca="1"/>
        <v/>
      </c>
      <c r="BD481" s="35" t="str">
        <f ca="1"/>
        <v/>
      </c>
      <c r="BE481" s="35">
        <f t="shared" si="172"/>
        <v>0</v>
      </c>
      <c r="BF481" s="35" t="e" cm="1">
        <f t="array" ref="BF481">IF(AND(BE481=1,AX481&lt;&gt;1),VLOOKUP(E481,변환표준점수!$H$8:$O$60,_xlfn.XMATCH('표점 계산기'!$AU481,변환표준점수!$I$6:$O$6)+1,FALSE),IF(AND($E481=0,$DW$4=1),INDEX($CQ$7:$CQ$73,SUM(IF(AO481=$CY$7:$CY$59,ROW($A$1:$A$50),0))),IF(AND($E481&lt;&gt;0,$DW$4&lt;&gt;1),INDEX($CM$7:$CM$73,SUM(IF(AO481=$CU$7:$CU$59,ROW($A$1:$A$50),0))),AO481:AS481)))</f>
        <v>#N/A</v>
      </c>
      <c r="BG481" s="35"/>
      <c r="BH481" s="35"/>
      <c r="BI481" s="35"/>
      <c r="BJ481" s="35"/>
      <c r="BK481" s="35" t="e">
        <f>VLOOKUP(G481,변환표준점수!$X$8:$AM$16,_xlfn.XMATCH(AU481,변환표준점수!$Y$5:$AM$5)+IF(OR(AW481=6,AW481=7,AW481=10,AW481=11),IF(AX481=1,0,1),0)+1,FALSE)</f>
        <v>#N/A</v>
      </c>
      <c r="BL481" s="35" t="e">
        <f>VLOOKUP(H481,변환표준점수!$AO$8:$BE$16,_xlfn.XMATCH(AU481,변환표준점수!$AP$5:$BE$5)+IF(OR(AW481=3,AW481=6,AW481=8,AW481=9,AW481=10),IF(AX481=1,0,1),0)+1,FALSE)</f>
        <v>#N/A</v>
      </c>
      <c r="BM481" s="35" t="e">
        <f>IF(I481=0,VLOOKUP(K481,변환표준점수!$BU$8:$CF$62,'표점 계산기'!$AW481+1,FALSE),VLOOKUP(I481,변환표준점수!$BH$8:$BS$62,'표점 계산기'!$AW481+1,FALSE))</f>
        <v>#N/A</v>
      </c>
      <c r="BN481" s="35" t="e">
        <f>IF(J481=0,VLOOKUP(L481,변환표준점수!$BU$8:$CF$62,'표점 계산기'!$AW481+1,FALSE),VLOOKUP(J481,변환표준점수!$BH$8:$BS$62,'표점 계산기'!$AW481+1,FALSE))</f>
        <v>#N/A</v>
      </c>
      <c r="BO481" s="35" cm="1">
        <f t="array" ref="BO481">IF(M481=0,0,IF(OR(AW481=3,AW481=4),0,IF(AW481=1,INDEX($DI$7:$DI$15,SUM(IF(M481&lt;$DH$7:$DH$15=TRUE,1,0))+1),VLOOKUP(M481,변환표준점수!$BH$8:$BS$62,'표점 계산기'!AW481+1,FALSE))))</f>
        <v>0</v>
      </c>
      <c r="BP481" s="35" t="e" cm="1">
        <f t="array" ref="BP481">INDEX($DP$24:$EO$31,COLUMN(C476),$AY481)</f>
        <v>#N/A</v>
      </c>
      <c r="BQ481" s="35" t="e" cm="1">
        <f t="array" ref="BQ481">INDEX($DP$24:$EO$31,COLUMN(D476),$AY481)</f>
        <v>#N/A</v>
      </c>
      <c r="BR481" s="35" t="e" cm="1">
        <f t="array" ref="BR481">INDEX($DP$24:$EO$31,COLUMN(E476),$AY481)</f>
        <v>#N/A</v>
      </c>
      <c r="BS481" s="35" t="e" cm="1">
        <f t="array" ref="BS481">INDEX($DP$24:$EO$31,COLUMN(F476),$AY481)</f>
        <v>#N/A</v>
      </c>
      <c r="BT481" s="35" t="e" cm="1">
        <f t="array" ref="BT481">INDEX($DP$24:$EO$31,COLUMN(G476),$AY481)</f>
        <v>#N/A</v>
      </c>
      <c r="BU481" s="35" t="e" cm="1">
        <f t="array" ref="BU481">INDEX($DP$24:$EO$31,COLUMN(H476),$AY481)</f>
        <v>#N/A</v>
      </c>
      <c r="BV481" s="59" t="str" cm="1">
        <f t="array" aca="1" ref="BV481:BZ481" ca="1">IFERROR(ROUND(IF(IFERROR(BF481:BJ481/BF481:BJ481,0)=1,(IFERROR(AZ481:BD481*BP481,0)+IFERROR(BF481:BJ481*BQ481,0)+(SUM(BM481:BO481)-MIN(BM481:BO481))*BR481+BK481*BS481+BL481*BT481)*BU481+BK481*(1-BS481)+BL481*(1-BT481)+IF(AW481=1,BO481,0),""),2),"")</f>
        <v/>
      </c>
      <c r="BW481" s="48" t="str">
        <f ca="1"/>
        <v/>
      </c>
      <c r="BX481" s="48" t="str">
        <f ca="1"/>
        <v/>
      </c>
      <c r="BY481" s="48" t="str">
        <f ca="1"/>
        <v/>
      </c>
      <c r="BZ481" s="60" t="str">
        <f ca="1"/>
        <v/>
      </c>
      <c r="CA481" s="6"/>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6"/>
      <c r="DV481" s="6"/>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row>
    <row r="482" spans="1:162" x14ac:dyDescent="0.3">
      <c r="A482" s="5"/>
      <c r="B482" s="17" t="str">
        <f t="shared" si="154"/>
        <v/>
      </c>
      <c r="C482" s="23"/>
      <c r="D482" s="23"/>
      <c r="E482" s="23"/>
      <c r="F482" s="23"/>
      <c r="G482" s="23"/>
      <c r="H482" s="24"/>
      <c r="I482" s="24"/>
      <c r="J482" s="24"/>
      <c r="K482" s="24"/>
      <c r="L482" s="24"/>
      <c r="M482" s="24"/>
      <c r="N482" s="23"/>
      <c r="O482" s="24"/>
      <c r="P482" s="6"/>
      <c r="Q482" s="65">
        <f t="shared" si="155"/>
        <v>1</v>
      </c>
      <c r="R482" s="6" t="e">
        <f t="shared" si="161"/>
        <v>#N/A</v>
      </c>
      <c r="S482" s="6" t="e">
        <f t="shared" si="162"/>
        <v>#N/A</v>
      </c>
      <c r="T482" s="6" t="e">
        <f t="shared" si="163"/>
        <v>#N/A</v>
      </c>
      <c r="U482" s="6" t="e">
        <f t="shared" si="164"/>
        <v>#N/A</v>
      </c>
      <c r="V482" s="8" cm="1">
        <f t="array" ref="V482">IF(M482=0,0,IF(OR($DV$4=3,$DV$4=4),0,IF($DV$4=1,INDEX($DI$7:$DI$15,SUM(IF(M482&lt;$DH$7:$DH$15=TRUE,1,0))+1),VLOOKUP(M482,$DK$7:$DL$107,2,FALSE))))</f>
        <v>0</v>
      </c>
      <c r="W482" s="6" t="e">
        <f t="shared" si="153"/>
        <v>#N/A</v>
      </c>
      <c r="X482" s="65" cm="1">
        <f t="array" aca="1" ref="X482" ca="1">SUM(IF((IF(E482=0,INDIRECT(_xlfn.CONCAT($CQ$1,MATCH(F482,$CP$7:$CP$100,0)+6)):INDIRECT(_xlfn.CONCAT($CQ$1,MATCH(F482,$CP$7:$CP$100,0)+6+SUM(IF((F482=$CP$7:$CP$59)=TRUE,1,0))-1)),INDIRECT(_xlfn.CONCAT($CM$1,MATCH(E482,$CL$7:$CL$100,0)+6)):INDIRECT(_xlfn.CONCAT($CM$1,MATCH(E482,$CL$7:$CL$100,0)+6+SUM(IF((E482=$CL$7:$CL$59)=TRUE,1,0))-1)))*$S$3*$Q482)=0,0,1))</f>
        <v>2</v>
      </c>
      <c r="Y482" s="65" t="e" cm="1">
        <f t="array" aca="1" ref="Y482" ca="1">SUM(IF((TRANSPOSE(MMULT(MMULT(_xlfn.MUNIT(X482),IF(ROUND(MMULT(IF(E482=0,INDIRECT(_xlfn.CONCAT($CQ$1,MATCH(F482,$CP$7:$CP$100,0)+6)):INDIRECT(_xlfn.CONCAT($CQ$1,MATCH(F482,$CP$7:$CP$100,0)+6+SUM(IF((F482=$CP$7:$CP$59)=TRUE,1,0))-1)),INDIRECT(_xlfn.CONCAT($CM$1,MATCH(E482,$CL$7:$CL$100,0)+6)):INDIRECT(_xlfn.CONCAT($CM$1,MATCH(E482,$CL$7:$CL$100,0)+6+SUM(IF((E482=$CL$7:$CL$59)=TRUE,1,0))-1)))*$S$3*$Q482,1/TRANSPOSE(W482-INDIRECT(_xlfn.CONCAT($CI$1,MATCH(D482,$CH$7:$CH$100,0)+6)):INDIRECT(_xlfn.CONCAT($CI$1,MATCH(D482,$CH$7:$CH$100,0)+6+SUM(IF((D482=$CH$7:$CH$59)=TRUE,1,0))-1))*$R$3)),1)=1,1,0)),W482-INDIRECT(_xlfn.CONCAT($CI$1,MATCH(D482,$CH$7:$CH$100,0)+6)):INDIRECT(_xlfn.CONCAT($CI$1,MATCH(D482,$CH$7:$CH$100,0)+6+SUM(IF((D482=$CH$7:$CH$59)=TRUE,1,0))-1))*$R$3)))=0,0,1))</f>
        <v>#N/A</v>
      </c>
      <c r="Z482" s="65"/>
      <c r="AA482" s="65" t="str" cm="1">
        <f t="array" aca="1" ref="AA482" ca="1">IFERROR(ROUND(IF(_xlfn._xlws.SORT(TRANSPOSE(MMULT(MMULT(_xlfn.MUNIT(X482),IF(ROUND(MMULT(IF(E482=0,IF($DW$4=1,INDIRECT(_xlfn.CONCAT($CY$1,MATCH(F482,$CX$7:$CX$100,0)+6)):INDIRECT(_xlfn.CONCAT($CY$1,MATCH(F482,$CX$7:$CX$100,0)+6+SUM(IF((F482=$CX$7:$CX$59)=TRUE,1,0))-1)),INDIRECT(_xlfn.CONCAT($CQ$1,MATCH(F482,$CP$7:$CP$100,0)+6)):INDIRECT(_xlfn.CONCAT($CQ$1,MATCH(F482,$CP$7:$CP$100,0)+6+SUM(IF((F482=$CP$7:$CP$59)=TRUE,1,0))-1))),IF(OR($DW$4=2,$DW$4=3),INDIRECT(_xlfn.CONCAT($CU$1,MATCH(E482,$CT$7:$CT$100,0)+6)):INDIRECT(_xlfn.CONCAT($CU$1,MATCH(E482,$CT$7:$CT$100,0)+6+SUM(IF((E482=$CT$7:$CT$59)=TRUE,1,0))-1)),INDIRECT(_xlfn.CONCAT($CM$1,MATCH(E482,$CL$7:$CL$100,0)+6)):INDIRECT(_xlfn.CONCAT($CM$1,MATCH(E482,$CL$7:$CL$100,0)+6+SUM(IF((E482=$CL$7:$CL$59)=TRUE,1,0))-1))))*$S$3*IF(AND($DV$4=4,F482=0),1.1,1),1/TRANSPOSE(W482-INDIRECT(_xlfn.CONCAT($CI$1,MATCH(D482,$CH$7:$CH$100,0)+6)):INDIRECT(_xlfn.CONCAT($CI$1,MATCH(D482,$CH$7:$CH$100,0)+6+SUM(IF((D482=$CH$7:$CH$59)=TRUE,1,0))-1))*$R$3)),3)=1,1,0)),W482-INDIRECT(_xlfn.CONCAT($CI$1,MATCH(D482,$CH$7:$CH$100,0)+6)):INDIRECT(_xlfn.CONCAT($CI$1,MATCH(D482,$CH$7:$CH$100,0)+6+SUM(IF((D482=$CH$7:$CH$59)=TRUE,1,0))-1))*$R$3))/($S$3*$Q482),1,-1,TRUE)=0,"",_xlfn._xlws.SORT(TRANSPOSE(MMULT(MMULT(_xlfn.MUNIT(X482),IF(ROUND(MMULT(IF(E482=0,IF($DW$4=1,INDIRECT(_xlfn.CONCAT($CY$1,MATCH(F482,$CX$7:$CX$100,0)+6)):INDIRECT(_xlfn.CONCAT($CY$1,MATCH(F482,$CX$7:$CX$100,0)+6+SUM(IF((F482=$CX$7:$CX$59)=TRUE,1,0))-1)),INDIRECT(_xlfn.CONCAT($CQ$1,MATCH(F482,$CP$7:$CP$100,0)+6)):INDIRECT(_xlfn.CONCAT($CQ$1,MATCH(F482,$CP$7:$CP$100,0)+6+SUM(IF((F482=$CP$7:$CP$59)=TRUE,1,0))-1))),IF(OR($DW$4=2,$DW$4=3),INDIRECT(_xlfn.CONCAT($CU$1,MATCH(E482,$CT$7:$CT$100,0)+6)):INDIRECT(_xlfn.CONCAT($CU$1,MATCH(E482,$CT$7:$CT$100,0)+6+SUM(IF((E482=$CT$7:$CT$59)=TRUE,1,0))-1)),INDIRECT(_xlfn.CONCAT($CM$1,MATCH(E482,$CL$7:$CL$100,0)+6)):INDIRECT(_xlfn.CONCAT($CM$1,MATCH(E482,$CL$7:$CL$100,0)+6+SUM(IF((E482=$CL$7:$CL$59)=TRUE,1,0))-1))))*$S$3*IF(AND($DV$4=4,F482=0),1.1,1),1/TRANSPOSE(W482-INDIRECT(_xlfn.CONCAT($CI$1,MATCH(D482,$CH$7:$CH$100,0)+6)):INDIRECT(_xlfn.CONCAT($CI$1,MATCH(D482,$CH$7:$CH$100,0)+6+SUM(IF((D482=$CH$7:$CH$59)=TRUE,1,0))-1))*$R$3)),3)=1,1,0)),W482-INDIRECT(_xlfn.CONCAT($CI$1,MATCH(D482,$CH$7:$CH$100,0)+6)):INDIRECT(_xlfn.CONCAT($CI$1,MATCH(D482,$CH$7:$CH$100,0)+6+SUM(IF((D482=$CH$7:$CH$59)=TRUE,1,0))-1))*$R$3))/($S$3*$Q482),1,-1,TRUE)),1),"")</f>
        <v/>
      </c>
      <c r="AB482" s="65"/>
      <c r="AC482" s="65"/>
      <c r="AD482" s="65"/>
      <c r="AE482" s="65"/>
      <c r="AF482" s="65"/>
      <c r="AG482" s="65"/>
      <c r="AH482" s="65"/>
      <c r="AI482" s="6"/>
      <c r="AJ482" s="28" t="str">
        <f t="shared" ca="1" si="165"/>
        <v/>
      </c>
      <c r="AK482" s="29" t="str">
        <f t="shared" si="166"/>
        <v/>
      </c>
      <c r="AL482" s="29" t="str">
        <f t="shared" si="167"/>
        <v/>
      </c>
      <c r="AM482" s="29" t="str">
        <f t="shared" si="168"/>
        <v/>
      </c>
      <c r="AN482" s="112" t="str">
        <f t="shared" si="169"/>
        <v/>
      </c>
      <c r="AO482" s="28" t="str">
        <f t="shared" ca="1" si="156"/>
        <v/>
      </c>
      <c r="AP482" s="29" t="str">
        <f t="shared" si="157"/>
        <v/>
      </c>
      <c r="AQ482" s="29" t="str">
        <f t="shared" si="158"/>
        <v/>
      </c>
      <c r="AR482" s="29" t="str">
        <f t="shared" si="159"/>
        <v/>
      </c>
      <c r="AS482" s="30" t="str">
        <f t="shared" si="160"/>
        <v/>
      </c>
      <c r="AT482" s="6"/>
      <c r="AU482" s="20"/>
      <c r="AV482" s="20"/>
      <c r="AW482" s="44">
        <f t="shared" si="170"/>
        <v>12</v>
      </c>
      <c r="AX482" s="35" t="e">
        <f t="shared" si="171"/>
        <v>#N/A</v>
      </c>
      <c r="AY482" s="35" t="e" cm="1">
        <f t="array" ref="AY482">_xlfn.XMATCH(1,IF(IF((AU482=$DP$24:$EO$24)=TRUE,1,0)+IF((AV482=$DP$25:$EO$25)=TRUE,1,0)=2,1,0))</f>
        <v>#N/A</v>
      </c>
      <c r="AZ482" s="35" t="str" cm="1">
        <f t="array" aca="1" ref="AZ482:BD482" ca="1">AJ482:AN482</f>
        <v/>
      </c>
      <c r="BA482" s="35" t="str">
        <f ca="1"/>
        <v/>
      </c>
      <c r="BB482" s="35" t="str">
        <f ca="1"/>
        <v/>
      </c>
      <c r="BC482" s="35" t="str">
        <f ca="1"/>
        <v/>
      </c>
      <c r="BD482" s="35" t="str">
        <f ca="1"/>
        <v/>
      </c>
      <c r="BE482" s="35">
        <f t="shared" si="172"/>
        <v>0</v>
      </c>
      <c r="BF482" s="35" t="e" cm="1">
        <f t="array" ref="BF482">IF(AND(BE482=1,AX482&lt;&gt;1),VLOOKUP(E482,변환표준점수!$H$8:$O$60,_xlfn.XMATCH('표점 계산기'!$AU482,변환표준점수!$I$6:$O$6)+1,FALSE),IF(AND($E482=0,$DW$4=1),INDEX($CQ$7:$CQ$73,SUM(IF(AO482=$CY$7:$CY$59,ROW($A$1:$A$50),0))),IF(AND($E482&lt;&gt;0,$DW$4&lt;&gt;1),INDEX($CM$7:$CM$73,SUM(IF(AO482=$CU$7:$CU$59,ROW($A$1:$A$50),0))),AO482:AS482)))</f>
        <v>#N/A</v>
      </c>
      <c r="BG482" s="35"/>
      <c r="BH482" s="35"/>
      <c r="BI482" s="35"/>
      <c r="BJ482" s="35"/>
      <c r="BK482" s="35" t="e">
        <f>VLOOKUP(G482,변환표준점수!$X$8:$AM$16,_xlfn.XMATCH(AU482,변환표준점수!$Y$5:$AM$5)+IF(OR(AW482=6,AW482=7,AW482=10,AW482=11),IF(AX482=1,0,1),0)+1,FALSE)</f>
        <v>#N/A</v>
      </c>
      <c r="BL482" s="35" t="e">
        <f>VLOOKUP(H482,변환표준점수!$AO$8:$BE$16,_xlfn.XMATCH(AU482,변환표준점수!$AP$5:$BE$5)+IF(OR(AW482=3,AW482=6,AW482=8,AW482=9,AW482=10),IF(AX482=1,0,1),0)+1,FALSE)</f>
        <v>#N/A</v>
      </c>
      <c r="BM482" s="35" t="e">
        <f>IF(I482=0,VLOOKUP(K482,변환표준점수!$BU$8:$CF$62,'표점 계산기'!$AW482+1,FALSE),VLOOKUP(I482,변환표준점수!$BH$8:$BS$62,'표점 계산기'!$AW482+1,FALSE))</f>
        <v>#N/A</v>
      </c>
      <c r="BN482" s="35" t="e">
        <f>IF(J482=0,VLOOKUP(L482,변환표준점수!$BU$8:$CF$62,'표점 계산기'!$AW482+1,FALSE),VLOOKUP(J482,변환표준점수!$BH$8:$BS$62,'표점 계산기'!$AW482+1,FALSE))</f>
        <v>#N/A</v>
      </c>
      <c r="BO482" s="35" cm="1">
        <f t="array" ref="BO482">IF(M482=0,0,IF(OR(AW482=3,AW482=4),0,IF(AW482=1,INDEX($DI$7:$DI$15,SUM(IF(M482&lt;$DH$7:$DH$15=TRUE,1,0))+1),VLOOKUP(M482,변환표준점수!$BH$8:$BS$62,'표점 계산기'!AW482+1,FALSE))))</f>
        <v>0</v>
      </c>
      <c r="BP482" s="35" t="e" cm="1">
        <f t="array" ref="BP482">INDEX($DP$24:$EO$31,COLUMN(C477),$AY482)</f>
        <v>#N/A</v>
      </c>
      <c r="BQ482" s="35" t="e" cm="1">
        <f t="array" ref="BQ482">INDEX($DP$24:$EO$31,COLUMN(D477),$AY482)</f>
        <v>#N/A</v>
      </c>
      <c r="BR482" s="35" t="e" cm="1">
        <f t="array" ref="BR482">INDEX($DP$24:$EO$31,COLUMN(E477),$AY482)</f>
        <v>#N/A</v>
      </c>
      <c r="BS482" s="35" t="e" cm="1">
        <f t="array" ref="BS482">INDEX($DP$24:$EO$31,COLUMN(F477),$AY482)</f>
        <v>#N/A</v>
      </c>
      <c r="BT482" s="35" t="e" cm="1">
        <f t="array" ref="BT482">INDEX($DP$24:$EO$31,COLUMN(G477),$AY482)</f>
        <v>#N/A</v>
      </c>
      <c r="BU482" s="35" t="e" cm="1">
        <f t="array" ref="BU482">INDEX($DP$24:$EO$31,COLUMN(H477),$AY482)</f>
        <v>#N/A</v>
      </c>
      <c r="BV482" s="59" t="str" cm="1">
        <f t="array" aca="1" ref="BV482:BZ482" ca="1">IFERROR(ROUND(IF(IFERROR(BF482:BJ482/BF482:BJ482,0)=1,(IFERROR(AZ482:BD482*BP482,0)+IFERROR(BF482:BJ482*BQ482,0)+(SUM(BM482:BO482)-MIN(BM482:BO482))*BR482+BK482*BS482+BL482*BT482)*BU482+BK482*(1-BS482)+BL482*(1-BT482)+IF(AW482=1,BO482,0),""),2),"")</f>
        <v/>
      </c>
      <c r="BW482" s="48" t="str">
        <f ca="1"/>
        <v/>
      </c>
      <c r="BX482" s="48" t="str">
        <f ca="1"/>
        <v/>
      </c>
      <c r="BY482" s="48" t="str">
        <f ca="1"/>
        <v/>
      </c>
      <c r="BZ482" s="60" t="str">
        <f ca="1"/>
        <v/>
      </c>
      <c r="CA482" s="6"/>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6"/>
      <c r="DV482" s="6"/>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row>
    <row r="483" spans="1:162" x14ac:dyDescent="0.3">
      <c r="A483" s="5"/>
      <c r="B483" s="17" t="str">
        <f t="shared" si="154"/>
        <v/>
      </c>
      <c r="C483" s="23"/>
      <c r="D483" s="23"/>
      <c r="E483" s="23"/>
      <c r="F483" s="23"/>
      <c r="G483" s="23"/>
      <c r="H483" s="24"/>
      <c r="I483" s="24"/>
      <c r="J483" s="24"/>
      <c r="K483" s="24"/>
      <c r="L483" s="24"/>
      <c r="M483" s="24"/>
      <c r="N483" s="23"/>
      <c r="O483" s="24"/>
      <c r="P483" s="6"/>
      <c r="Q483" s="65">
        <f t="shared" si="155"/>
        <v>1</v>
      </c>
      <c r="R483" s="6" t="e">
        <f t="shared" si="161"/>
        <v>#N/A</v>
      </c>
      <c r="S483" s="6" t="e">
        <f t="shared" si="162"/>
        <v>#N/A</v>
      </c>
      <c r="T483" s="6" t="e">
        <f t="shared" si="163"/>
        <v>#N/A</v>
      </c>
      <c r="U483" s="6" t="e">
        <f t="shared" si="164"/>
        <v>#N/A</v>
      </c>
      <c r="V483" s="8" cm="1">
        <f t="array" ref="V483">IF(M483=0,0,IF(OR($DV$4=3,$DV$4=4),0,IF($DV$4=1,INDEX($DI$7:$DI$15,SUM(IF(M483&lt;$DH$7:$DH$15=TRUE,1,0))+1),VLOOKUP(M483,$DK$7:$DL$107,2,FALSE))))</f>
        <v>0</v>
      </c>
      <c r="W483" s="6" t="e">
        <f t="shared" si="153"/>
        <v>#N/A</v>
      </c>
      <c r="X483" s="65" cm="1">
        <f t="array" aca="1" ref="X483" ca="1">SUM(IF((IF(E483=0,INDIRECT(_xlfn.CONCAT($CQ$1,MATCH(F483,$CP$7:$CP$100,0)+6)):INDIRECT(_xlfn.CONCAT($CQ$1,MATCH(F483,$CP$7:$CP$100,0)+6+SUM(IF((F483=$CP$7:$CP$59)=TRUE,1,0))-1)),INDIRECT(_xlfn.CONCAT($CM$1,MATCH(E483,$CL$7:$CL$100,0)+6)):INDIRECT(_xlfn.CONCAT($CM$1,MATCH(E483,$CL$7:$CL$100,0)+6+SUM(IF((E483=$CL$7:$CL$59)=TRUE,1,0))-1)))*$S$3*$Q483)=0,0,1))</f>
        <v>2</v>
      </c>
      <c r="Y483" s="65" t="e" cm="1">
        <f t="array" aca="1" ref="Y483" ca="1">SUM(IF((TRANSPOSE(MMULT(MMULT(_xlfn.MUNIT(X483),IF(ROUND(MMULT(IF(E483=0,INDIRECT(_xlfn.CONCAT($CQ$1,MATCH(F483,$CP$7:$CP$100,0)+6)):INDIRECT(_xlfn.CONCAT($CQ$1,MATCH(F483,$CP$7:$CP$100,0)+6+SUM(IF((F483=$CP$7:$CP$59)=TRUE,1,0))-1)),INDIRECT(_xlfn.CONCAT($CM$1,MATCH(E483,$CL$7:$CL$100,0)+6)):INDIRECT(_xlfn.CONCAT($CM$1,MATCH(E483,$CL$7:$CL$100,0)+6+SUM(IF((E483=$CL$7:$CL$59)=TRUE,1,0))-1)))*$S$3*$Q483,1/TRANSPOSE(W483-INDIRECT(_xlfn.CONCAT($CI$1,MATCH(D483,$CH$7:$CH$100,0)+6)):INDIRECT(_xlfn.CONCAT($CI$1,MATCH(D483,$CH$7:$CH$100,0)+6+SUM(IF((D483=$CH$7:$CH$59)=TRUE,1,0))-1))*$R$3)),1)=1,1,0)),W483-INDIRECT(_xlfn.CONCAT($CI$1,MATCH(D483,$CH$7:$CH$100,0)+6)):INDIRECT(_xlfn.CONCAT($CI$1,MATCH(D483,$CH$7:$CH$100,0)+6+SUM(IF((D483=$CH$7:$CH$59)=TRUE,1,0))-1))*$R$3)))=0,0,1))</f>
        <v>#N/A</v>
      </c>
      <c r="Z483" s="65"/>
      <c r="AA483" s="65" t="str" cm="1">
        <f t="array" aca="1" ref="AA483" ca="1">IFERROR(ROUND(IF(_xlfn._xlws.SORT(TRANSPOSE(MMULT(MMULT(_xlfn.MUNIT(X483),IF(ROUND(MMULT(IF(E483=0,IF($DW$4=1,INDIRECT(_xlfn.CONCAT($CY$1,MATCH(F483,$CX$7:$CX$100,0)+6)):INDIRECT(_xlfn.CONCAT($CY$1,MATCH(F483,$CX$7:$CX$100,0)+6+SUM(IF((F483=$CX$7:$CX$59)=TRUE,1,0))-1)),INDIRECT(_xlfn.CONCAT($CQ$1,MATCH(F483,$CP$7:$CP$100,0)+6)):INDIRECT(_xlfn.CONCAT($CQ$1,MATCH(F483,$CP$7:$CP$100,0)+6+SUM(IF((F483=$CP$7:$CP$59)=TRUE,1,0))-1))),IF(OR($DW$4=2,$DW$4=3),INDIRECT(_xlfn.CONCAT($CU$1,MATCH(E483,$CT$7:$CT$100,0)+6)):INDIRECT(_xlfn.CONCAT($CU$1,MATCH(E483,$CT$7:$CT$100,0)+6+SUM(IF((E483=$CT$7:$CT$59)=TRUE,1,0))-1)),INDIRECT(_xlfn.CONCAT($CM$1,MATCH(E483,$CL$7:$CL$100,0)+6)):INDIRECT(_xlfn.CONCAT($CM$1,MATCH(E483,$CL$7:$CL$100,0)+6+SUM(IF((E483=$CL$7:$CL$59)=TRUE,1,0))-1))))*$S$3*IF(AND($DV$4=4,F483=0),1.1,1),1/TRANSPOSE(W483-INDIRECT(_xlfn.CONCAT($CI$1,MATCH(D483,$CH$7:$CH$100,0)+6)):INDIRECT(_xlfn.CONCAT($CI$1,MATCH(D483,$CH$7:$CH$100,0)+6+SUM(IF((D483=$CH$7:$CH$59)=TRUE,1,0))-1))*$R$3)),3)=1,1,0)),W483-INDIRECT(_xlfn.CONCAT($CI$1,MATCH(D483,$CH$7:$CH$100,0)+6)):INDIRECT(_xlfn.CONCAT($CI$1,MATCH(D483,$CH$7:$CH$100,0)+6+SUM(IF((D483=$CH$7:$CH$59)=TRUE,1,0))-1))*$R$3))/($S$3*$Q483),1,-1,TRUE)=0,"",_xlfn._xlws.SORT(TRANSPOSE(MMULT(MMULT(_xlfn.MUNIT(X483),IF(ROUND(MMULT(IF(E483=0,IF($DW$4=1,INDIRECT(_xlfn.CONCAT($CY$1,MATCH(F483,$CX$7:$CX$100,0)+6)):INDIRECT(_xlfn.CONCAT($CY$1,MATCH(F483,$CX$7:$CX$100,0)+6+SUM(IF((F483=$CX$7:$CX$59)=TRUE,1,0))-1)),INDIRECT(_xlfn.CONCAT($CQ$1,MATCH(F483,$CP$7:$CP$100,0)+6)):INDIRECT(_xlfn.CONCAT($CQ$1,MATCH(F483,$CP$7:$CP$100,0)+6+SUM(IF((F483=$CP$7:$CP$59)=TRUE,1,0))-1))),IF(OR($DW$4=2,$DW$4=3),INDIRECT(_xlfn.CONCAT($CU$1,MATCH(E483,$CT$7:$CT$100,0)+6)):INDIRECT(_xlfn.CONCAT($CU$1,MATCH(E483,$CT$7:$CT$100,0)+6+SUM(IF((E483=$CT$7:$CT$59)=TRUE,1,0))-1)),INDIRECT(_xlfn.CONCAT($CM$1,MATCH(E483,$CL$7:$CL$100,0)+6)):INDIRECT(_xlfn.CONCAT($CM$1,MATCH(E483,$CL$7:$CL$100,0)+6+SUM(IF((E483=$CL$7:$CL$59)=TRUE,1,0))-1))))*$S$3*IF(AND($DV$4=4,F483=0),1.1,1),1/TRANSPOSE(W483-INDIRECT(_xlfn.CONCAT($CI$1,MATCH(D483,$CH$7:$CH$100,0)+6)):INDIRECT(_xlfn.CONCAT($CI$1,MATCH(D483,$CH$7:$CH$100,0)+6+SUM(IF((D483=$CH$7:$CH$59)=TRUE,1,0))-1))*$R$3)),3)=1,1,0)),W483-INDIRECT(_xlfn.CONCAT($CI$1,MATCH(D483,$CH$7:$CH$100,0)+6)):INDIRECT(_xlfn.CONCAT($CI$1,MATCH(D483,$CH$7:$CH$100,0)+6+SUM(IF((D483=$CH$7:$CH$59)=TRUE,1,0))-1))*$R$3))/($S$3*$Q483),1,-1,TRUE)),1),"")</f>
        <v/>
      </c>
      <c r="AB483" s="65"/>
      <c r="AC483" s="65"/>
      <c r="AD483" s="65"/>
      <c r="AE483" s="65"/>
      <c r="AF483" s="65"/>
      <c r="AG483" s="65"/>
      <c r="AH483" s="65"/>
      <c r="AI483" s="6"/>
      <c r="AJ483" s="28" t="str">
        <f t="shared" ca="1" si="165"/>
        <v/>
      </c>
      <c r="AK483" s="29" t="str">
        <f t="shared" si="166"/>
        <v/>
      </c>
      <c r="AL483" s="29" t="str">
        <f t="shared" si="167"/>
        <v/>
      </c>
      <c r="AM483" s="29" t="str">
        <f t="shared" si="168"/>
        <v/>
      </c>
      <c r="AN483" s="112" t="str">
        <f t="shared" si="169"/>
        <v/>
      </c>
      <c r="AO483" s="28" t="str">
        <f t="shared" ca="1" si="156"/>
        <v/>
      </c>
      <c r="AP483" s="29" t="str">
        <f t="shared" si="157"/>
        <v/>
      </c>
      <c r="AQ483" s="29" t="str">
        <f t="shared" si="158"/>
        <v/>
      </c>
      <c r="AR483" s="29" t="str">
        <f t="shared" si="159"/>
        <v/>
      </c>
      <c r="AS483" s="30" t="str">
        <f t="shared" si="160"/>
        <v/>
      </c>
      <c r="AT483" s="6"/>
      <c r="AU483" s="20"/>
      <c r="AV483" s="20"/>
      <c r="AW483" s="44">
        <f t="shared" si="170"/>
        <v>12</v>
      </c>
      <c r="AX483" s="35" t="e">
        <f t="shared" si="171"/>
        <v>#N/A</v>
      </c>
      <c r="AY483" s="35" t="e" cm="1">
        <f t="array" ref="AY483">_xlfn.XMATCH(1,IF(IF((AU483=$DP$24:$EO$24)=TRUE,1,0)+IF((AV483=$DP$25:$EO$25)=TRUE,1,0)=2,1,0))</f>
        <v>#N/A</v>
      </c>
      <c r="AZ483" s="35" t="str" cm="1">
        <f t="array" aca="1" ref="AZ483:BD483" ca="1">AJ483:AN483</f>
        <v/>
      </c>
      <c r="BA483" s="35" t="str">
        <f ca="1"/>
        <v/>
      </c>
      <c r="BB483" s="35" t="str">
        <f ca="1"/>
        <v/>
      </c>
      <c r="BC483" s="35" t="str">
        <f ca="1"/>
        <v/>
      </c>
      <c r="BD483" s="35" t="str">
        <f ca="1"/>
        <v/>
      </c>
      <c r="BE483" s="35">
        <f t="shared" si="172"/>
        <v>0</v>
      </c>
      <c r="BF483" s="35" t="e" cm="1">
        <f t="array" ref="BF483">IF(AND(BE483=1,AX483&lt;&gt;1),VLOOKUP(E483,변환표준점수!$H$8:$O$60,_xlfn.XMATCH('표점 계산기'!$AU483,변환표준점수!$I$6:$O$6)+1,FALSE),IF(AND($E483=0,$DW$4=1),INDEX($CQ$7:$CQ$73,SUM(IF(AO483=$CY$7:$CY$59,ROW($A$1:$A$50),0))),IF(AND($E483&lt;&gt;0,$DW$4&lt;&gt;1),INDEX($CM$7:$CM$73,SUM(IF(AO483=$CU$7:$CU$59,ROW($A$1:$A$50),0))),AO483:AS483)))</f>
        <v>#N/A</v>
      </c>
      <c r="BG483" s="35"/>
      <c r="BH483" s="35"/>
      <c r="BI483" s="35"/>
      <c r="BJ483" s="35"/>
      <c r="BK483" s="35" t="e">
        <f>VLOOKUP(G483,변환표준점수!$X$8:$AM$16,_xlfn.XMATCH(AU483,변환표준점수!$Y$5:$AM$5)+IF(OR(AW483=6,AW483=7,AW483=10,AW483=11),IF(AX483=1,0,1),0)+1,FALSE)</f>
        <v>#N/A</v>
      </c>
      <c r="BL483" s="35" t="e">
        <f>VLOOKUP(H483,변환표준점수!$AO$8:$BE$16,_xlfn.XMATCH(AU483,변환표준점수!$AP$5:$BE$5)+IF(OR(AW483=3,AW483=6,AW483=8,AW483=9,AW483=10),IF(AX483=1,0,1),0)+1,FALSE)</f>
        <v>#N/A</v>
      </c>
      <c r="BM483" s="35" t="e">
        <f>IF(I483=0,VLOOKUP(K483,변환표준점수!$BU$8:$CF$62,'표점 계산기'!$AW483+1,FALSE),VLOOKUP(I483,변환표준점수!$BH$8:$BS$62,'표점 계산기'!$AW483+1,FALSE))</f>
        <v>#N/A</v>
      </c>
      <c r="BN483" s="35" t="e">
        <f>IF(J483=0,VLOOKUP(L483,변환표준점수!$BU$8:$CF$62,'표점 계산기'!$AW483+1,FALSE),VLOOKUP(J483,변환표준점수!$BH$8:$BS$62,'표점 계산기'!$AW483+1,FALSE))</f>
        <v>#N/A</v>
      </c>
      <c r="BO483" s="35" cm="1">
        <f t="array" ref="BO483">IF(M483=0,0,IF(OR(AW483=3,AW483=4),0,IF(AW483=1,INDEX($DI$7:$DI$15,SUM(IF(M483&lt;$DH$7:$DH$15=TRUE,1,0))+1),VLOOKUP(M483,변환표준점수!$BH$8:$BS$62,'표점 계산기'!AW483+1,FALSE))))</f>
        <v>0</v>
      </c>
      <c r="BP483" s="35" t="e" cm="1">
        <f t="array" ref="BP483">INDEX($DP$24:$EO$31,COLUMN(C478),$AY483)</f>
        <v>#N/A</v>
      </c>
      <c r="BQ483" s="35" t="e" cm="1">
        <f t="array" ref="BQ483">INDEX($DP$24:$EO$31,COLUMN(D478),$AY483)</f>
        <v>#N/A</v>
      </c>
      <c r="BR483" s="35" t="e" cm="1">
        <f t="array" ref="BR483">INDEX($DP$24:$EO$31,COLUMN(E478),$AY483)</f>
        <v>#N/A</v>
      </c>
      <c r="BS483" s="35" t="e" cm="1">
        <f t="array" ref="BS483">INDEX($DP$24:$EO$31,COLUMN(F478),$AY483)</f>
        <v>#N/A</v>
      </c>
      <c r="BT483" s="35" t="e" cm="1">
        <f t="array" ref="BT483">INDEX($DP$24:$EO$31,COLUMN(G478),$AY483)</f>
        <v>#N/A</v>
      </c>
      <c r="BU483" s="35" t="e" cm="1">
        <f t="array" ref="BU483">INDEX($DP$24:$EO$31,COLUMN(H478),$AY483)</f>
        <v>#N/A</v>
      </c>
      <c r="BV483" s="59" t="str" cm="1">
        <f t="array" aca="1" ref="BV483:BZ483" ca="1">IFERROR(ROUND(IF(IFERROR(BF483:BJ483/BF483:BJ483,0)=1,(IFERROR(AZ483:BD483*BP483,0)+IFERROR(BF483:BJ483*BQ483,0)+(SUM(BM483:BO483)-MIN(BM483:BO483))*BR483+BK483*BS483+BL483*BT483)*BU483+BK483*(1-BS483)+BL483*(1-BT483)+IF(AW483=1,BO483,0),""),2),"")</f>
        <v/>
      </c>
      <c r="BW483" s="48" t="str">
        <f ca="1"/>
        <v/>
      </c>
      <c r="BX483" s="48" t="str">
        <f ca="1"/>
        <v/>
      </c>
      <c r="BY483" s="48" t="str">
        <f ca="1"/>
        <v/>
      </c>
      <c r="BZ483" s="60" t="str">
        <f ca="1"/>
        <v/>
      </c>
      <c r="CA483" s="6"/>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6"/>
      <c r="DV483" s="6"/>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row>
    <row r="484" spans="1:162" x14ac:dyDescent="0.3">
      <c r="A484" s="5"/>
      <c r="B484" s="17" t="str">
        <f t="shared" si="154"/>
        <v/>
      </c>
      <c r="C484" s="23"/>
      <c r="D484" s="23"/>
      <c r="E484" s="23"/>
      <c r="F484" s="23"/>
      <c r="G484" s="23"/>
      <c r="H484" s="24"/>
      <c r="I484" s="24"/>
      <c r="J484" s="24"/>
      <c r="K484" s="24"/>
      <c r="L484" s="24"/>
      <c r="M484" s="24"/>
      <c r="N484" s="23"/>
      <c r="O484" s="24"/>
      <c r="P484" s="6"/>
      <c r="Q484" s="65">
        <f t="shared" si="155"/>
        <v>1</v>
      </c>
      <c r="R484" s="6" t="e">
        <f t="shared" si="161"/>
        <v>#N/A</v>
      </c>
      <c r="S484" s="6" t="e">
        <f t="shared" si="162"/>
        <v>#N/A</v>
      </c>
      <c r="T484" s="6" t="e">
        <f t="shared" si="163"/>
        <v>#N/A</v>
      </c>
      <c r="U484" s="6" t="e">
        <f t="shared" si="164"/>
        <v>#N/A</v>
      </c>
      <c r="V484" s="8" cm="1">
        <f t="array" ref="V484">IF(M484=0,0,IF(OR($DV$4=3,$DV$4=4),0,IF($DV$4=1,INDEX($DI$7:$DI$15,SUM(IF(M484&lt;$DH$7:$DH$15=TRUE,1,0))+1),VLOOKUP(M484,$DK$7:$DL$107,2,FALSE))))</f>
        <v>0</v>
      </c>
      <c r="W484" s="6" t="e">
        <f t="shared" si="153"/>
        <v>#N/A</v>
      </c>
      <c r="X484" s="65" cm="1">
        <f t="array" aca="1" ref="X484" ca="1">SUM(IF((IF(E484=0,INDIRECT(_xlfn.CONCAT($CQ$1,MATCH(F484,$CP$7:$CP$100,0)+6)):INDIRECT(_xlfn.CONCAT($CQ$1,MATCH(F484,$CP$7:$CP$100,0)+6+SUM(IF((F484=$CP$7:$CP$59)=TRUE,1,0))-1)),INDIRECT(_xlfn.CONCAT($CM$1,MATCH(E484,$CL$7:$CL$100,0)+6)):INDIRECT(_xlfn.CONCAT($CM$1,MATCH(E484,$CL$7:$CL$100,0)+6+SUM(IF((E484=$CL$7:$CL$59)=TRUE,1,0))-1)))*$S$3*$Q484)=0,0,1))</f>
        <v>2</v>
      </c>
      <c r="Y484" s="65" t="e" cm="1">
        <f t="array" aca="1" ref="Y484" ca="1">SUM(IF((TRANSPOSE(MMULT(MMULT(_xlfn.MUNIT(X484),IF(ROUND(MMULT(IF(E484=0,INDIRECT(_xlfn.CONCAT($CQ$1,MATCH(F484,$CP$7:$CP$100,0)+6)):INDIRECT(_xlfn.CONCAT($CQ$1,MATCH(F484,$CP$7:$CP$100,0)+6+SUM(IF((F484=$CP$7:$CP$59)=TRUE,1,0))-1)),INDIRECT(_xlfn.CONCAT($CM$1,MATCH(E484,$CL$7:$CL$100,0)+6)):INDIRECT(_xlfn.CONCAT($CM$1,MATCH(E484,$CL$7:$CL$100,0)+6+SUM(IF((E484=$CL$7:$CL$59)=TRUE,1,0))-1)))*$S$3*$Q484,1/TRANSPOSE(W484-INDIRECT(_xlfn.CONCAT($CI$1,MATCH(D484,$CH$7:$CH$100,0)+6)):INDIRECT(_xlfn.CONCAT($CI$1,MATCH(D484,$CH$7:$CH$100,0)+6+SUM(IF((D484=$CH$7:$CH$59)=TRUE,1,0))-1))*$R$3)),1)=1,1,0)),W484-INDIRECT(_xlfn.CONCAT($CI$1,MATCH(D484,$CH$7:$CH$100,0)+6)):INDIRECT(_xlfn.CONCAT($CI$1,MATCH(D484,$CH$7:$CH$100,0)+6+SUM(IF((D484=$CH$7:$CH$59)=TRUE,1,0))-1))*$R$3)))=0,0,1))</f>
        <v>#N/A</v>
      </c>
      <c r="Z484" s="65"/>
      <c r="AA484" s="65" t="str" cm="1">
        <f t="array" aca="1" ref="AA484" ca="1">IFERROR(ROUND(IF(_xlfn._xlws.SORT(TRANSPOSE(MMULT(MMULT(_xlfn.MUNIT(X484),IF(ROUND(MMULT(IF(E484=0,IF($DW$4=1,INDIRECT(_xlfn.CONCAT($CY$1,MATCH(F484,$CX$7:$CX$100,0)+6)):INDIRECT(_xlfn.CONCAT($CY$1,MATCH(F484,$CX$7:$CX$100,0)+6+SUM(IF((F484=$CX$7:$CX$59)=TRUE,1,0))-1)),INDIRECT(_xlfn.CONCAT($CQ$1,MATCH(F484,$CP$7:$CP$100,0)+6)):INDIRECT(_xlfn.CONCAT($CQ$1,MATCH(F484,$CP$7:$CP$100,0)+6+SUM(IF((F484=$CP$7:$CP$59)=TRUE,1,0))-1))),IF(OR($DW$4=2,$DW$4=3),INDIRECT(_xlfn.CONCAT($CU$1,MATCH(E484,$CT$7:$CT$100,0)+6)):INDIRECT(_xlfn.CONCAT($CU$1,MATCH(E484,$CT$7:$CT$100,0)+6+SUM(IF((E484=$CT$7:$CT$59)=TRUE,1,0))-1)),INDIRECT(_xlfn.CONCAT($CM$1,MATCH(E484,$CL$7:$CL$100,0)+6)):INDIRECT(_xlfn.CONCAT($CM$1,MATCH(E484,$CL$7:$CL$100,0)+6+SUM(IF((E484=$CL$7:$CL$59)=TRUE,1,0))-1))))*$S$3*IF(AND($DV$4=4,F484=0),1.1,1),1/TRANSPOSE(W484-INDIRECT(_xlfn.CONCAT($CI$1,MATCH(D484,$CH$7:$CH$100,0)+6)):INDIRECT(_xlfn.CONCAT($CI$1,MATCH(D484,$CH$7:$CH$100,0)+6+SUM(IF((D484=$CH$7:$CH$59)=TRUE,1,0))-1))*$R$3)),3)=1,1,0)),W484-INDIRECT(_xlfn.CONCAT($CI$1,MATCH(D484,$CH$7:$CH$100,0)+6)):INDIRECT(_xlfn.CONCAT($CI$1,MATCH(D484,$CH$7:$CH$100,0)+6+SUM(IF((D484=$CH$7:$CH$59)=TRUE,1,0))-1))*$R$3))/($S$3*$Q484),1,-1,TRUE)=0,"",_xlfn._xlws.SORT(TRANSPOSE(MMULT(MMULT(_xlfn.MUNIT(X484),IF(ROUND(MMULT(IF(E484=0,IF($DW$4=1,INDIRECT(_xlfn.CONCAT($CY$1,MATCH(F484,$CX$7:$CX$100,0)+6)):INDIRECT(_xlfn.CONCAT($CY$1,MATCH(F484,$CX$7:$CX$100,0)+6+SUM(IF((F484=$CX$7:$CX$59)=TRUE,1,0))-1)),INDIRECT(_xlfn.CONCAT($CQ$1,MATCH(F484,$CP$7:$CP$100,0)+6)):INDIRECT(_xlfn.CONCAT($CQ$1,MATCH(F484,$CP$7:$CP$100,0)+6+SUM(IF((F484=$CP$7:$CP$59)=TRUE,1,0))-1))),IF(OR($DW$4=2,$DW$4=3),INDIRECT(_xlfn.CONCAT($CU$1,MATCH(E484,$CT$7:$CT$100,0)+6)):INDIRECT(_xlfn.CONCAT($CU$1,MATCH(E484,$CT$7:$CT$100,0)+6+SUM(IF((E484=$CT$7:$CT$59)=TRUE,1,0))-1)),INDIRECT(_xlfn.CONCAT($CM$1,MATCH(E484,$CL$7:$CL$100,0)+6)):INDIRECT(_xlfn.CONCAT($CM$1,MATCH(E484,$CL$7:$CL$100,0)+6+SUM(IF((E484=$CL$7:$CL$59)=TRUE,1,0))-1))))*$S$3*IF(AND($DV$4=4,F484=0),1.1,1),1/TRANSPOSE(W484-INDIRECT(_xlfn.CONCAT($CI$1,MATCH(D484,$CH$7:$CH$100,0)+6)):INDIRECT(_xlfn.CONCAT($CI$1,MATCH(D484,$CH$7:$CH$100,0)+6+SUM(IF((D484=$CH$7:$CH$59)=TRUE,1,0))-1))*$R$3)),3)=1,1,0)),W484-INDIRECT(_xlfn.CONCAT($CI$1,MATCH(D484,$CH$7:$CH$100,0)+6)):INDIRECT(_xlfn.CONCAT($CI$1,MATCH(D484,$CH$7:$CH$100,0)+6+SUM(IF((D484=$CH$7:$CH$59)=TRUE,1,0))-1))*$R$3))/($S$3*$Q484),1,-1,TRUE)),1),"")</f>
        <v/>
      </c>
      <c r="AB484" s="65"/>
      <c r="AC484" s="65"/>
      <c r="AD484" s="65"/>
      <c r="AE484" s="65"/>
      <c r="AF484" s="65"/>
      <c r="AG484" s="65"/>
      <c r="AH484" s="65"/>
      <c r="AI484" s="6"/>
      <c r="AJ484" s="28" t="str">
        <f t="shared" ca="1" si="165"/>
        <v/>
      </c>
      <c r="AK484" s="29" t="str">
        <f t="shared" si="166"/>
        <v/>
      </c>
      <c r="AL484" s="29" t="str">
        <f t="shared" si="167"/>
        <v/>
      </c>
      <c r="AM484" s="29" t="str">
        <f t="shared" si="168"/>
        <v/>
      </c>
      <c r="AN484" s="112" t="str">
        <f t="shared" si="169"/>
        <v/>
      </c>
      <c r="AO484" s="28" t="str">
        <f t="shared" ca="1" si="156"/>
        <v/>
      </c>
      <c r="AP484" s="29" t="str">
        <f t="shared" si="157"/>
        <v/>
      </c>
      <c r="AQ484" s="29" t="str">
        <f t="shared" si="158"/>
        <v/>
      </c>
      <c r="AR484" s="29" t="str">
        <f t="shared" si="159"/>
        <v/>
      </c>
      <c r="AS484" s="30" t="str">
        <f t="shared" si="160"/>
        <v/>
      </c>
      <c r="AT484" s="6"/>
      <c r="AU484" s="20"/>
      <c r="AV484" s="20"/>
      <c r="AW484" s="44">
        <f t="shared" si="170"/>
        <v>12</v>
      </c>
      <c r="AX484" s="35" t="e">
        <f t="shared" si="171"/>
        <v>#N/A</v>
      </c>
      <c r="AY484" s="35" t="e" cm="1">
        <f t="array" ref="AY484">_xlfn.XMATCH(1,IF(IF((AU484=$DP$24:$EO$24)=TRUE,1,0)+IF((AV484=$DP$25:$EO$25)=TRUE,1,0)=2,1,0))</f>
        <v>#N/A</v>
      </c>
      <c r="AZ484" s="35" t="str" cm="1">
        <f t="array" aca="1" ref="AZ484:BD484" ca="1">AJ484:AN484</f>
        <v/>
      </c>
      <c r="BA484" s="35" t="str">
        <f ca="1"/>
        <v/>
      </c>
      <c r="BB484" s="35" t="str">
        <f ca="1"/>
        <v/>
      </c>
      <c r="BC484" s="35" t="str">
        <f ca="1"/>
        <v/>
      </c>
      <c r="BD484" s="35" t="str">
        <f ca="1"/>
        <v/>
      </c>
      <c r="BE484" s="35">
        <f t="shared" si="172"/>
        <v>0</v>
      </c>
      <c r="BF484" s="35" t="e" cm="1">
        <f t="array" ref="BF484">IF(AND(BE484=1,AX484&lt;&gt;1),VLOOKUP(E484,변환표준점수!$H$8:$O$60,_xlfn.XMATCH('표점 계산기'!$AU484,변환표준점수!$I$6:$O$6)+1,FALSE),IF(AND($E484=0,$DW$4=1),INDEX($CQ$7:$CQ$73,SUM(IF(AO484=$CY$7:$CY$59,ROW($A$1:$A$50),0))),IF(AND($E484&lt;&gt;0,$DW$4&lt;&gt;1),INDEX($CM$7:$CM$73,SUM(IF(AO484=$CU$7:$CU$59,ROW($A$1:$A$50),0))),AO484:AS484)))</f>
        <v>#N/A</v>
      </c>
      <c r="BG484" s="35"/>
      <c r="BH484" s="35"/>
      <c r="BI484" s="35"/>
      <c r="BJ484" s="35"/>
      <c r="BK484" s="35" t="e">
        <f>VLOOKUP(G484,변환표준점수!$X$8:$AM$16,_xlfn.XMATCH(AU484,변환표준점수!$Y$5:$AM$5)+IF(OR(AW484=6,AW484=7,AW484=10,AW484=11),IF(AX484=1,0,1),0)+1,FALSE)</f>
        <v>#N/A</v>
      </c>
      <c r="BL484" s="35" t="e">
        <f>VLOOKUP(H484,변환표준점수!$AO$8:$BE$16,_xlfn.XMATCH(AU484,변환표준점수!$AP$5:$BE$5)+IF(OR(AW484=3,AW484=6,AW484=8,AW484=9,AW484=10),IF(AX484=1,0,1),0)+1,FALSE)</f>
        <v>#N/A</v>
      </c>
      <c r="BM484" s="35" t="e">
        <f>IF(I484=0,VLOOKUP(K484,변환표준점수!$BU$8:$CF$62,'표점 계산기'!$AW484+1,FALSE),VLOOKUP(I484,변환표준점수!$BH$8:$BS$62,'표점 계산기'!$AW484+1,FALSE))</f>
        <v>#N/A</v>
      </c>
      <c r="BN484" s="35" t="e">
        <f>IF(J484=0,VLOOKUP(L484,변환표준점수!$BU$8:$CF$62,'표점 계산기'!$AW484+1,FALSE),VLOOKUP(J484,변환표준점수!$BH$8:$BS$62,'표점 계산기'!$AW484+1,FALSE))</f>
        <v>#N/A</v>
      </c>
      <c r="BO484" s="35" cm="1">
        <f t="array" ref="BO484">IF(M484=0,0,IF(OR(AW484=3,AW484=4),0,IF(AW484=1,INDEX($DI$7:$DI$15,SUM(IF(M484&lt;$DH$7:$DH$15=TRUE,1,0))+1),VLOOKUP(M484,변환표준점수!$BH$8:$BS$62,'표점 계산기'!AW484+1,FALSE))))</f>
        <v>0</v>
      </c>
      <c r="BP484" s="35" t="e" cm="1">
        <f t="array" ref="BP484">INDEX($DP$24:$EO$31,COLUMN(C479),$AY484)</f>
        <v>#N/A</v>
      </c>
      <c r="BQ484" s="35" t="e" cm="1">
        <f t="array" ref="BQ484">INDEX($DP$24:$EO$31,COLUMN(D479),$AY484)</f>
        <v>#N/A</v>
      </c>
      <c r="BR484" s="35" t="e" cm="1">
        <f t="array" ref="BR484">INDEX($DP$24:$EO$31,COLUMN(E479),$AY484)</f>
        <v>#N/A</v>
      </c>
      <c r="BS484" s="35" t="e" cm="1">
        <f t="array" ref="BS484">INDEX($DP$24:$EO$31,COLUMN(F479),$AY484)</f>
        <v>#N/A</v>
      </c>
      <c r="BT484" s="35" t="e" cm="1">
        <f t="array" ref="BT484">INDEX($DP$24:$EO$31,COLUMN(G479),$AY484)</f>
        <v>#N/A</v>
      </c>
      <c r="BU484" s="35" t="e" cm="1">
        <f t="array" ref="BU484">INDEX($DP$24:$EO$31,COLUMN(H479),$AY484)</f>
        <v>#N/A</v>
      </c>
      <c r="BV484" s="59" t="str" cm="1">
        <f t="array" aca="1" ref="BV484:BZ484" ca="1">IFERROR(ROUND(IF(IFERROR(BF484:BJ484/BF484:BJ484,0)=1,(IFERROR(AZ484:BD484*BP484,0)+IFERROR(BF484:BJ484*BQ484,0)+(SUM(BM484:BO484)-MIN(BM484:BO484))*BR484+BK484*BS484+BL484*BT484)*BU484+BK484*(1-BS484)+BL484*(1-BT484)+IF(AW484=1,BO484,0),""),2),"")</f>
        <v/>
      </c>
      <c r="BW484" s="48" t="str">
        <f ca="1"/>
        <v/>
      </c>
      <c r="BX484" s="48" t="str">
        <f ca="1"/>
        <v/>
      </c>
      <c r="BY484" s="48" t="str">
        <f ca="1"/>
        <v/>
      </c>
      <c r="BZ484" s="60" t="str">
        <f ca="1"/>
        <v/>
      </c>
      <c r="CA484" s="6"/>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6"/>
      <c r="DV484" s="6"/>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row>
    <row r="485" spans="1:162" x14ac:dyDescent="0.3">
      <c r="A485" s="5"/>
      <c r="B485" s="17" t="str">
        <f t="shared" si="154"/>
        <v/>
      </c>
      <c r="C485" s="23"/>
      <c r="D485" s="23"/>
      <c r="E485" s="23"/>
      <c r="F485" s="23"/>
      <c r="G485" s="23"/>
      <c r="H485" s="24"/>
      <c r="I485" s="24"/>
      <c r="J485" s="24"/>
      <c r="K485" s="24"/>
      <c r="L485" s="24"/>
      <c r="M485" s="24"/>
      <c r="N485" s="23"/>
      <c r="O485" s="24"/>
      <c r="P485" s="6"/>
      <c r="Q485" s="65">
        <f t="shared" si="155"/>
        <v>1</v>
      </c>
      <c r="R485" s="6" t="e">
        <f t="shared" si="161"/>
        <v>#N/A</v>
      </c>
      <c r="S485" s="6" t="e">
        <f t="shared" si="162"/>
        <v>#N/A</v>
      </c>
      <c r="T485" s="6" t="e">
        <f t="shared" si="163"/>
        <v>#N/A</v>
      </c>
      <c r="U485" s="6" t="e">
        <f t="shared" si="164"/>
        <v>#N/A</v>
      </c>
      <c r="V485" s="8" cm="1">
        <f t="array" ref="V485">IF(M485=0,0,IF(OR($DV$4=3,$DV$4=4),0,IF($DV$4=1,INDEX($DI$7:$DI$15,SUM(IF(M485&lt;$DH$7:$DH$15=TRUE,1,0))+1),VLOOKUP(M485,$DK$7:$DL$107,2,FALSE))))</f>
        <v>0</v>
      </c>
      <c r="W485" s="6" t="e">
        <f t="shared" si="153"/>
        <v>#N/A</v>
      </c>
      <c r="X485" s="65" cm="1">
        <f t="array" aca="1" ref="X485" ca="1">SUM(IF((IF(E485=0,INDIRECT(_xlfn.CONCAT($CQ$1,MATCH(F485,$CP$7:$CP$100,0)+6)):INDIRECT(_xlfn.CONCAT($CQ$1,MATCH(F485,$CP$7:$CP$100,0)+6+SUM(IF((F485=$CP$7:$CP$59)=TRUE,1,0))-1)),INDIRECT(_xlfn.CONCAT($CM$1,MATCH(E485,$CL$7:$CL$100,0)+6)):INDIRECT(_xlfn.CONCAT($CM$1,MATCH(E485,$CL$7:$CL$100,0)+6+SUM(IF((E485=$CL$7:$CL$59)=TRUE,1,0))-1)))*$S$3*$Q485)=0,0,1))</f>
        <v>2</v>
      </c>
      <c r="Y485" s="65" t="e" cm="1">
        <f t="array" aca="1" ref="Y485" ca="1">SUM(IF((TRANSPOSE(MMULT(MMULT(_xlfn.MUNIT(X485),IF(ROUND(MMULT(IF(E485=0,INDIRECT(_xlfn.CONCAT($CQ$1,MATCH(F485,$CP$7:$CP$100,0)+6)):INDIRECT(_xlfn.CONCAT($CQ$1,MATCH(F485,$CP$7:$CP$100,0)+6+SUM(IF((F485=$CP$7:$CP$59)=TRUE,1,0))-1)),INDIRECT(_xlfn.CONCAT($CM$1,MATCH(E485,$CL$7:$CL$100,0)+6)):INDIRECT(_xlfn.CONCAT($CM$1,MATCH(E485,$CL$7:$CL$100,0)+6+SUM(IF((E485=$CL$7:$CL$59)=TRUE,1,0))-1)))*$S$3*$Q485,1/TRANSPOSE(W485-INDIRECT(_xlfn.CONCAT($CI$1,MATCH(D485,$CH$7:$CH$100,0)+6)):INDIRECT(_xlfn.CONCAT($CI$1,MATCH(D485,$CH$7:$CH$100,0)+6+SUM(IF((D485=$CH$7:$CH$59)=TRUE,1,0))-1))*$R$3)),1)=1,1,0)),W485-INDIRECT(_xlfn.CONCAT($CI$1,MATCH(D485,$CH$7:$CH$100,0)+6)):INDIRECT(_xlfn.CONCAT($CI$1,MATCH(D485,$CH$7:$CH$100,0)+6+SUM(IF((D485=$CH$7:$CH$59)=TRUE,1,0))-1))*$R$3)))=0,0,1))</f>
        <v>#N/A</v>
      </c>
      <c r="Z485" s="65"/>
      <c r="AA485" s="65" t="str" cm="1">
        <f t="array" aca="1" ref="AA485" ca="1">IFERROR(ROUND(IF(_xlfn._xlws.SORT(TRANSPOSE(MMULT(MMULT(_xlfn.MUNIT(X485),IF(ROUND(MMULT(IF(E485=0,IF($DW$4=1,INDIRECT(_xlfn.CONCAT($CY$1,MATCH(F485,$CX$7:$CX$100,0)+6)):INDIRECT(_xlfn.CONCAT($CY$1,MATCH(F485,$CX$7:$CX$100,0)+6+SUM(IF((F485=$CX$7:$CX$59)=TRUE,1,0))-1)),INDIRECT(_xlfn.CONCAT($CQ$1,MATCH(F485,$CP$7:$CP$100,0)+6)):INDIRECT(_xlfn.CONCAT($CQ$1,MATCH(F485,$CP$7:$CP$100,0)+6+SUM(IF((F485=$CP$7:$CP$59)=TRUE,1,0))-1))),IF(OR($DW$4=2,$DW$4=3),INDIRECT(_xlfn.CONCAT($CU$1,MATCH(E485,$CT$7:$CT$100,0)+6)):INDIRECT(_xlfn.CONCAT($CU$1,MATCH(E485,$CT$7:$CT$100,0)+6+SUM(IF((E485=$CT$7:$CT$59)=TRUE,1,0))-1)),INDIRECT(_xlfn.CONCAT($CM$1,MATCH(E485,$CL$7:$CL$100,0)+6)):INDIRECT(_xlfn.CONCAT($CM$1,MATCH(E485,$CL$7:$CL$100,0)+6+SUM(IF((E485=$CL$7:$CL$59)=TRUE,1,0))-1))))*$S$3*IF(AND($DV$4=4,F485=0),1.1,1),1/TRANSPOSE(W485-INDIRECT(_xlfn.CONCAT($CI$1,MATCH(D485,$CH$7:$CH$100,0)+6)):INDIRECT(_xlfn.CONCAT($CI$1,MATCH(D485,$CH$7:$CH$100,0)+6+SUM(IF((D485=$CH$7:$CH$59)=TRUE,1,0))-1))*$R$3)),3)=1,1,0)),W485-INDIRECT(_xlfn.CONCAT($CI$1,MATCH(D485,$CH$7:$CH$100,0)+6)):INDIRECT(_xlfn.CONCAT($CI$1,MATCH(D485,$CH$7:$CH$100,0)+6+SUM(IF((D485=$CH$7:$CH$59)=TRUE,1,0))-1))*$R$3))/($S$3*$Q485),1,-1,TRUE)=0,"",_xlfn._xlws.SORT(TRANSPOSE(MMULT(MMULT(_xlfn.MUNIT(X485),IF(ROUND(MMULT(IF(E485=0,IF($DW$4=1,INDIRECT(_xlfn.CONCAT($CY$1,MATCH(F485,$CX$7:$CX$100,0)+6)):INDIRECT(_xlfn.CONCAT($CY$1,MATCH(F485,$CX$7:$CX$100,0)+6+SUM(IF((F485=$CX$7:$CX$59)=TRUE,1,0))-1)),INDIRECT(_xlfn.CONCAT($CQ$1,MATCH(F485,$CP$7:$CP$100,0)+6)):INDIRECT(_xlfn.CONCAT($CQ$1,MATCH(F485,$CP$7:$CP$100,0)+6+SUM(IF((F485=$CP$7:$CP$59)=TRUE,1,0))-1))),IF(OR($DW$4=2,$DW$4=3),INDIRECT(_xlfn.CONCAT($CU$1,MATCH(E485,$CT$7:$CT$100,0)+6)):INDIRECT(_xlfn.CONCAT($CU$1,MATCH(E485,$CT$7:$CT$100,0)+6+SUM(IF((E485=$CT$7:$CT$59)=TRUE,1,0))-1)),INDIRECT(_xlfn.CONCAT($CM$1,MATCH(E485,$CL$7:$CL$100,0)+6)):INDIRECT(_xlfn.CONCAT($CM$1,MATCH(E485,$CL$7:$CL$100,0)+6+SUM(IF((E485=$CL$7:$CL$59)=TRUE,1,0))-1))))*$S$3*IF(AND($DV$4=4,F485=0),1.1,1),1/TRANSPOSE(W485-INDIRECT(_xlfn.CONCAT($CI$1,MATCH(D485,$CH$7:$CH$100,0)+6)):INDIRECT(_xlfn.CONCAT($CI$1,MATCH(D485,$CH$7:$CH$100,0)+6+SUM(IF((D485=$CH$7:$CH$59)=TRUE,1,0))-1))*$R$3)),3)=1,1,0)),W485-INDIRECT(_xlfn.CONCAT($CI$1,MATCH(D485,$CH$7:$CH$100,0)+6)):INDIRECT(_xlfn.CONCAT($CI$1,MATCH(D485,$CH$7:$CH$100,0)+6+SUM(IF((D485=$CH$7:$CH$59)=TRUE,1,0))-1))*$R$3))/($S$3*$Q485),1,-1,TRUE)),1),"")</f>
        <v/>
      </c>
      <c r="AB485" s="65"/>
      <c r="AC485" s="65"/>
      <c r="AD485" s="65"/>
      <c r="AE485" s="65"/>
      <c r="AF485" s="65"/>
      <c r="AG485" s="65"/>
      <c r="AH485" s="65"/>
      <c r="AI485" s="6"/>
      <c r="AJ485" s="28" t="str">
        <f t="shared" ca="1" si="165"/>
        <v/>
      </c>
      <c r="AK485" s="29" t="str">
        <f t="shared" si="166"/>
        <v/>
      </c>
      <c r="AL485" s="29" t="str">
        <f t="shared" si="167"/>
        <v/>
      </c>
      <c r="AM485" s="29" t="str">
        <f t="shared" si="168"/>
        <v/>
      </c>
      <c r="AN485" s="112" t="str">
        <f t="shared" si="169"/>
        <v/>
      </c>
      <c r="AO485" s="28" t="str">
        <f t="shared" ca="1" si="156"/>
        <v/>
      </c>
      <c r="AP485" s="29" t="str">
        <f t="shared" si="157"/>
        <v/>
      </c>
      <c r="AQ485" s="29" t="str">
        <f t="shared" si="158"/>
        <v/>
      </c>
      <c r="AR485" s="29" t="str">
        <f t="shared" si="159"/>
        <v/>
      </c>
      <c r="AS485" s="30" t="str">
        <f t="shared" si="160"/>
        <v/>
      </c>
      <c r="AT485" s="6"/>
      <c r="AU485" s="20"/>
      <c r="AV485" s="20"/>
      <c r="AW485" s="44">
        <f t="shared" si="170"/>
        <v>12</v>
      </c>
      <c r="AX485" s="35" t="e">
        <f t="shared" si="171"/>
        <v>#N/A</v>
      </c>
      <c r="AY485" s="35" t="e" cm="1">
        <f t="array" ref="AY485">_xlfn.XMATCH(1,IF(IF((AU485=$DP$24:$EO$24)=TRUE,1,0)+IF((AV485=$DP$25:$EO$25)=TRUE,1,0)=2,1,0))</f>
        <v>#N/A</v>
      </c>
      <c r="AZ485" s="35" t="str" cm="1">
        <f t="array" aca="1" ref="AZ485:BD485" ca="1">AJ485:AN485</f>
        <v/>
      </c>
      <c r="BA485" s="35" t="str">
        <f ca="1"/>
        <v/>
      </c>
      <c r="BB485" s="35" t="str">
        <f ca="1"/>
        <v/>
      </c>
      <c r="BC485" s="35" t="str">
        <f ca="1"/>
        <v/>
      </c>
      <c r="BD485" s="35" t="str">
        <f ca="1"/>
        <v/>
      </c>
      <c r="BE485" s="35">
        <f t="shared" si="172"/>
        <v>0</v>
      </c>
      <c r="BF485" s="35" t="e" cm="1">
        <f t="array" ref="BF485">IF(AND(BE485=1,AX485&lt;&gt;1),VLOOKUP(E485,변환표준점수!$H$8:$O$60,_xlfn.XMATCH('표점 계산기'!$AU485,변환표준점수!$I$6:$O$6)+1,FALSE),IF(AND($E485=0,$DW$4=1),INDEX($CQ$7:$CQ$73,SUM(IF(AO485=$CY$7:$CY$59,ROW($A$1:$A$50),0))),IF(AND($E485&lt;&gt;0,$DW$4&lt;&gt;1),INDEX($CM$7:$CM$73,SUM(IF(AO485=$CU$7:$CU$59,ROW($A$1:$A$50),0))),AO485:AS485)))</f>
        <v>#N/A</v>
      </c>
      <c r="BG485" s="35"/>
      <c r="BH485" s="35"/>
      <c r="BI485" s="35"/>
      <c r="BJ485" s="35"/>
      <c r="BK485" s="35" t="e">
        <f>VLOOKUP(G485,변환표준점수!$X$8:$AM$16,_xlfn.XMATCH(AU485,변환표준점수!$Y$5:$AM$5)+IF(OR(AW485=6,AW485=7,AW485=10,AW485=11),IF(AX485=1,0,1),0)+1,FALSE)</f>
        <v>#N/A</v>
      </c>
      <c r="BL485" s="35" t="e">
        <f>VLOOKUP(H485,변환표준점수!$AO$8:$BE$16,_xlfn.XMATCH(AU485,변환표준점수!$AP$5:$BE$5)+IF(OR(AW485=3,AW485=6,AW485=8,AW485=9,AW485=10),IF(AX485=1,0,1),0)+1,FALSE)</f>
        <v>#N/A</v>
      </c>
      <c r="BM485" s="35" t="e">
        <f>IF(I485=0,VLOOKUP(K485,변환표준점수!$BU$8:$CF$62,'표점 계산기'!$AW485+1,FALSE),VLOOKUP(I485,변환표준점수!$BH$8:$BS$62,'표점 계산기'!$AW485+1,FALSE))</f>
        <v>#N/A</v>
      </c>
      <c r="BN485" s="35" t="e">
        <f>IF(J485=0,VLOOKUP(L485,변환표준점수!$BU$8:$CF$62,'표점 계산기'!$AW485+1,FALSE),VLOOKUP(J485,변환표준점수!$BH$8:$BS$62,'표점 계산기'!$AW485+1,FALSE))</f>
        <v>#N/A</v>
      </c>
      <c r="BO485" s="35" cm="1">
        <f t="array" ref="BO485">IF(M485=0,0,IF(OR(AW485=3,AW485=4),0,IF(AW485=1,INDEX($DI$7:$DI$15,SUM(IF(M485&lt;$DH$7:$DH$15=TRUE,1,0))+1),VLOOKUP(M485,변환표준점수!$BH$8:$BS$62,'표점 계산기'!AW485+1,FALSE))))</f>
        <v>0</v>
      </c>
      <c r="BP485" s="35" t="e" cm="1">
        <f t="array" ref="BP485">INDEX($DP$24:$EO$31,COLUMN(C480),$AY485)</f>
        <v>#N/A</v>
      </c>
      <c r="BQ485" s="35" t="e" cm="1">
        <f t="array" ref="BQ485">INDEX($DP$24:$EO$31,COLUMN(D480),$AY485)</f>
        <v>#N/A</v>
      </c>
      <c r="BR485" s="35" t="e" cm="1">
        <f t="array" ref="BR485">INDEX($DP$24:$EO$31,COLUMN(E480),$AY485)</f>
        <v>#N/A</v>
      </c>
      <c r="BS485" s="35" t="e" cm="1">
        <f t="array" ref="BS485">INDEX($DP$24:$EO$31,COLUMN(F480),$AY485)</f>
        <v>#N/A</v>
      </c>
      <c r="BT485" s="35" t="e" cm="1">
        <f t="array" ref="BT485">INDEX($DP$24:$EO$31,COLUMN(G480),$AY485)</f>
        <v>#N/A</v>
      </c>
      <c r="BU485" s="35" t="e" cm="1">
        <f t="array" ref="BU485">INDEX($DP$24:$EO$31,COLUMN(H480),$AY485)</f>
        <v>#N/A</v>
      </c>
      <c r="BV485" s="59" t="str" cm="1">
        <f t="array" aca="1" ref="BV485:BZ485" ca="1">IFERROR(ROUND(IF(IFERROR(BF485:BJ485/BF485:BJ485,0)=1,(IFERROR(AZ485:BD485*BP485,0)+IFERROR(BF485:BJ485*BQ485,0)+(SUM(BM485:BO485)-MIN(BM485:BO485))*BR485+BK485*BS485+BL485*BT485)*BU485+BK485*(1-BS485)+BL485*(1-BT485)+IF(AW485=1,BO485,0),""),2),"")</f>
        <v/>
      </c>
      <c r="BW485" s="48" t="str">
        <f ca="1"/>
        <v/>
      </c>
      <c r="BX485" s="48" t="str">
        <f ca="1"/>
        <v/>
      </c>
      <c r="BY485" s="48" t="str">
        <f ca="1"/>
        <v/>
      </c>
      <c r="BZ485" s="60" t="str">
        <f ca="1"/>
        <v/>
      </c>
      <c r="CA485" s="6"/>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6"/>
      <c r="DV485" s="6"/>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row>
    <row r="486" spans="1:162" x14ac:dyDescent="0.3">
      <c r="A486" s="5"/>
      <c r="B486" s="17" t="str">
        <f t="shared" si="154"/>
        <v/>
      </c>
      <c r="C486" s="23"/>
      <c r="D486" s="23"/>
      <c r="E486" s="23"/>
      <c r="F486" s="23"/>
      <c r="G486" s="23"/>
      <c r="H486" s="24"/>
      <c r="I486" s="24"/>
      <c r="J486" s="24"/>
      <c r="K486" s="24"/>
      <c r="L486" s="24"/>
      <c r="M486" s="24"/>
      <c r="N486" s="23"/>
      <c r="O486" s="24"/>
      <c r="P486" s="6"/>
      <c r="Q486" s="65">
        <f t="shared" si="155"/>
        <v>1</v>
      </c>
      <c r="R486" s="6" t="e">
        <f t="shared" si="161"/>
        <v>#N/A</v>
      </c>
      <c r="S486" s="6" t="e">
        <f t="shared" si="162"/>
        <v>#N/A</v>
      </c>
      <c r="T486" s="6" t="e">
        <f t="shared" si="163"/>
        <v>#N/A</v>
      </c>
      <c r="U486" s="6" t="e">
        <f t="shared" si="164"/>
        <v>#N/A</v>
      </c>
      <c r="V486" s="8" cm="1">
        <f t="array" ref="V486">IF(M486=0,0,IF(OR($DV$4=3,$DV$4=4),0,IF($DV$4=1,INDEX($DI$7:$DI$15,SUM(IF(M486&lt;$DH$7:$DH$15=TRUE,1,0))+1),VLOOKUP(M486,$DK$7:$DL$107,2,FALSE))))</f>
        <v>0</v>
      </c>
      <c r="W486" s="6" t="e">
        <f t="shared" si="153"/>
        <v>#N/A</v>
      </c>
      <c r="X486" s="65" cm="1">
        <f t="array" aca="1" ref="X486" ca="1">SUM(IF((IF(E486=0,INDIRECT(_xlfn.CONCAT($CQ$1,MATCH(F486,$CP$7:$CP$100,0)+6)):INDIRECT(_xlfn.CONCAT($CQ$1,MATCH(F486,$CP$7:$CP$100,0)+6+SUM(IF((F486=$CP$7:$CP$59)=TRUE,1,0))-1)),INDIRECT(_xlfn.CONCAT($CM$1,MATCH(E486,$CL$7:$CL$100,0)+6)):INDIRECT(_xlfn.CONCAT($CM$1,MATCH(E486,$CL$7:$CL$100,0)+6+SUM(IF((E486=$CL$7:$CL$59)=TRUE,1,0))-1)))*$S$3*$Q486)=0,0,1))</f>
        <v>2</v>
      </c>
      <c r="Y486" s="65" t="e" cm="1">
        <f t="array" aca="1" ref="Y486" ca="1">SUM(IF((TRANSPOSE(MMULT(MMULT(_xlfn.MUNIT(X486),IF(ROUND(MMULT(IF(E486=0,INDIRECT(_xlfn.CONCAT($CQ$1,MATCH(F486,$CP$7:$CP$100,0)+6)):INDIRECT(_xlfn.CONCAT($CQ$1,MATCH(F486,$CP$7:$CP$100,0)+6+SUM(IF((F486=$CP$7:$CP$59)=TRUE,1,0))-1)),INDIRECT(_xlfn.CONCAT($CM$1,MATCH(E486,$CL$7:$CL$100,0)+6)):INDIRECT(_xlfn.CONCAT($CM$1,MATCH(E486,$CL$7:$CL$100,0)+6+SUM(IF((E486=$CL$7:$CL$59)=TRUE,1,0))-1)))*$S$3*$Q486,1/TRANSPOSE(W486-INDIRECT(_xlfn.CONCAT($CI$1,MATCH(D486,$CH$7:$CH$100,0)+6)):INDIRECT(_xlfn.CONCAT($CI$1,MATCH(D486,$CH$7:$CH$100,0)+6+SUM(IF((D486=$CH$7:$CH$59)=TRUE,1,0))-1))*$R$3)),1)=1,1,0)),W486-INDIRECT(_xlfn.CONCAT($CI$1,MATCH(D486,$CH$7:$CH$100,0)+6)):INDIRECT(_xlfn.CONCAT($CI$1,MATCH(D486,$CH$7:$CH$100,0)+6+SUM(IF((D486=$CH$7:$CH$59)=TRUE,1,0))-1))*$R$3)))=0,0,1))</f>
        <v>#N/A</v>
      </c>
      <c r="Z486" s="65"/>
      <c r="AA486" s="65" t="str" cm="1">
        <f t="array" aca="1" ref="AA486" ca="1">IFERROR(ROUND(IF(_xlfn._xlws.SORT(TRANSPOSE(MMULT(MMULT(_xlfn.MUNIT(X486),IF(ROUND(MMULT(IF(E486=0,IF($DW$4=1,INDIRECT(_xlfn.CONCAT($CY$1,MATCH(F486,$CX$7:$CX$100,0)+6)):INDIRECT(_xlfn.CONCAT($CY$1,MATCH(F486,$CX$7:$CX$100,0)+6+SUM(IF((F486=$CX$7:$CX$59)=TRUE,1,0))-1)),INDIRECT(_xlfn.CONCAT($CQ$1,MATCH(F486,$CP$7:$CP$100,0)+6)):INDIRECT(_xlfn.CONCAT($CQ$1,MATCH(F486,$CP$7:$CP$100,0)+6+SUM(IF((F486=$CP$7:$CP$59)=TRUE,1,0))-1))),IF(OR($DW$4=2,$DW$4=3),INDIRECT(_xlfn.CONCAT($CU$1,MATCH(E486,$CT$7:$CT$100,0)+6)):INDIRECT(_xlfn.CONCAT($CU$1,MATCH(E486,$CT$7:$CT$100,0)+6+SUM(IF((E486=$CT$7:$CT$59)=TRUE,1,0))-1)),INDIRECT(_xlfn.CONCAT($CM$1,MATCH(E486,$CL$7:$CL$100,0)+6)):INDIRECT(_xlfn.CONCAT($CM$1,MATCH(E486,$CL$7:$CL$100,0)+6+SUM(IF((E486=$CL$7:$CL$59)=TRUE,1,0))-1))))*$S$3*IF(AND($DV$4=4,F486=0),1.1,1),1/TRANSPOSE(W486-INDIRECT(_xlfn.CONCAT($CI$1,MATCH(D486,$CH$7:$CH$100,0)+6)):INDIRECT(_xlfn.CONCAT($CI$1,MATCH(D486,$CH$7:$CH$100,0)+6+SUM(IF((D486=$CH$7:$CH$59)=TRUE,1,0))-1))*$R$3)),3)=1,1,0)),W486-INDIRECT(_xlfn.CONCAT($CI$1,MATCH(D486,$CH$7:$CH$100,0)+6)):INDIRECT(_xlfn.CONCAT($CI$1,MATCH(D486,$CH$7:$CH$100,0)+6+SUM(IF((D486=$CH$7:$CH$59)=TRUE,1,0))-1))*$R$3))/($S$3*$Q486),1,-1,TRUE)=0,"",_xlfn._xlws.SORT(TRANSPOSE(MMULT(MMULT(_xlfn.MUNIT(X486),IF(ROUND(MMULT(IF(E486=0,IF($DW$4=1,INDIRECT(_xlfn.CONCAT($CY$1,MATCH(F486,$CX$7:$CX$100,0)+6)):INDIRECT(_xlfn.CONCAT($CY$1,MATCH(F486,$CX$7:$CX$100,0)+6+SUM(IF((F486=$CX$7:$CX$59)=TRUE,1,0))-1)),INDIRECT(_xlfn.CONCAT($CQ$1,MATCH(F486,$CP$7:$CP$100,0)+6)):INDIRECT(_xlfn.CONCAT($CQ$1,MATCH(F486,$CP$7:$CP$100,0)+6+SUM(IF((F486=$CP$7:$CP$59)=TRUE,1,0))-1))),IF(OR($DW$4=2,$DW$4=3),INDIRECT(_xlfn.CONCAT($CU$1,MATCH(E486,$CT$7:$CT$100,0)+6)):INDIRECT(_xlfn.CONCAT($CU$1,MATCH(E486,$CT$7:$CT$100,0)+6+SUM(IF((E486=$CT$7:$CT$59)=TRUE,1,0))-1)),INDIRECT(_xlfn.CONCAT($CM$1,MATCH(E486,$CL$7:$CL$100,0)+6)):INDIRECT(_xlfn.CONCAT($CM$1,MATCH(E486,$CL$7:$CL$100,0)+6+SUM(IF((E486=$CL$7:$CL$59)=TRUE,1,0))-1))))*$S$3*IF(AND($DV$4=4,F486=0),1.1,1),1/TRANSPOSE(W486-INDIRECT(_xlfn.CONCAT($CI$1,MATCH(D486,$CH$7:$CH$100,0)+6)):INDIRECT(_xlfn.CONCAT($CI$1,MATCH(D486,$CH$7:$CH$100,0)+6+SUM(IF((D486=$CH$7:$CH$59)=TRUE,1,0))-1))*$R$3)),3)=1,1,0)),W486-INDIRECT(_xlfn.CONCAT($CI$1,MATCH(D486,$CH$7:$CH$100,0)+6)):INDIRECT(_xlfn.CONCAT($CI$1,MATCH(D486,$CH$7:$CH$100,0)+6+SUM(IF((D486=$CH$7:$CH$59)=TRUE,1,0))-1))*$R$3))/($S$3*$Q486),1,-1,TRUE)),1),"")</f>
        <v/>
      </c>
      <c r="AB486" s="65"/>
      <c r="AC486" s="65"/>
      <c r="AD486" s="65"/>
      <c r="AE486" s="65"/>
      <c r="AF486" s="65"/>
      <c r="AG486" s="65"/>
      <c r="AH486" s="65"/>
      <c r="AI486" s="6"/>
      <c r="AJ486" s="28" t="str">
        <f t="shared" ca="1" si="165"/>
        <v/>
      </c>
      <c r="AK486" s="29" t="str">
        <f t="shared" si="166"/>
        <v/>
      </c>
      <c r="AL486" s="29" t="str">
        <f t="shared" si="167"/>
        <v/>
      </c>
      <c r="AM486" s="29" t="str">
        <f t="shared" si="168"/>
        <v/>
      </c>
      <c r="AN486" s="112" t="str">
        <f t="shared" si="169"/>
        <v/>
      </c>
      <c r="AO486" s="28" t="str">
        <f t="shared" ca="1" si="156"/>
        <v/>
      </c>
      <c r="AP486" s="29" t="str">
        <f t="shared" si="157"/>
        <v/>
      </c>
      <c r="AQ486" s="29" t="str">
        <f t="shared" si="158"/>
        <v/>
      </c>
      <c r="AR486" s="29" t="str">
        <f t="shared" si="159"/>
        <v/>
      </c>
      <c r="AS486" s="30" t="str">
        <f t="shared" si="160"/>
        <v/>
      </c>
      <c r="AT486" s="6"/>
      <c r="AU486" s="20"/>
      <c r="AV486" s="20"/>
      <c r="AW486" s="44">
        <f t="shared" si="170"/>
        <v>12</v>
      </c>
      <c r="AX486" s="35" t="e">
        <f t="shared" si="171"/>
        <v>#N/A</v>
      </c>
      <c r="AY486" s="35" t="e" cm="1">
        <f t="array" ref="AY486">_xlfn.XMATCH(1,IF(IF((AU486=$DP$24:$EO$24)=TRUE,1,0)+IF((AV486=$DP$25:$EO$25)=TRUE,1,0)=2,1,0))</f>
        <v>#N/A</v>
      </c>
      <c r="AZ486" s="35" t="str" cm="1">
        <f t="array" aca="1" ref="AZ486:BD486" ca="1">AJ486:AN486</f>
        <v/>
      </c>
      <c r="BA486" s="35" t="str">
        <f ca="1"/>
        <v/>
      </c>
      <c r="BB486" s="35" t="str">
        <f ca="1"/>
        <v/>
      </c>
      <c r="BC486" s="35" t="str">
        <f ca="1"/>
        <v/>
      </c>
      <c r="BD486" s="35" t="str">
        <f ca="1"/>
        <v/>
      </c>
      <c r="BE486" s="35">
        <f t="shared" si="172"/>
        <v>0</v>
      </c>
      <c r="BF486" s="35" t="e" cm="1">
        <f t="array" ref="BF486">IF(AND(BE486=1,AX486&lt;&gt;1),VLOOKUP(E486,변환표준점수!$H$8:$O$60,_xlfn.XMATCH('표점 계산기'!$AU486,변환표준점수!$I$6:$O$6)+1,FALSE),IF(AND($E486=0,$DW$4=1),INDEX($CQ$7:$CQ$73,SUM(IF(AO486=$CY$7:$CY$59,ROW($A$1:$A$50),0))),IF(AND($E486&lt;&gt;0,$DW$4&lt;&gt;1),INDEX($CM$7:$CM$73,SUM(IF(AO486=$CU$7:$CU$59,ROW($A$1:$A$50),0))),AO486:AS486)))</f>
        <v>#N/A</v>
      </c>
      <c r="BG486" s="35"/>
      <c r="BH486" s="35"/>
      <c r="BI486" s="35"/>
      <c r="BJ486" s="35"/>
      <c r="BK486" s="35" t="e">
        <f>VLOOKUP(G486,변환표준점수!$X$8:$AM$16,_xlfn.XMATCH(AU486,변환표준점수!$Y$5:$AM$5)+IF(OR(AW486=6,AW486=7,AW486=10,AW486=11),IF(AX486=1,0,1),0)+1,FALSE)</f>
        <v>#N/A</v>
      </c>
      <c r="BL486" s="35" t="e">
        <f>VLOOKUP(H486,변환표준점수!$AO$8:$BE$16,_xlfn.XMATCH(AU486,변환표준점수!$AP$5:$BE$5)+IF(OR(AW486=3,AW486=6,AW486=8,AW486=9,AW486=10),IF(AX486=1,0,1),0)+1,FALSE)</f>
        <v>#N/A</v>
      </c>
      <c r="BM486" s="35" t="e">
        <f>IF(I486=0,VLOOKUP(K486,변환표준점수!$BU$8:$CF$62,'표점 계산기'!$AW486+1,FALSE),VLOOKUP(I486,변환표준점수!$BH$8:$BS$62,'표점 계산기'!$AW486+1,FALSE))</f>
        <v>#N/A</v>
      </c>
      <c r="BN486" s="35" t="e">
        <f>IF(J486=0,VLOOKUP(L486,변환표준점수!$BU$8:$CF$62,'표점 계산기'!$AW486+1,FALSE),VLOOKUP(J486,변환표준점수!$BH$8:$BS$62,'표점 계산기'!$AW486+1,FALSE))</f>
        <v>#N/A</v>
      </c>
      <c r="BO486" s="35" cm="1">
        <f t="array" ref="BO486">IF(M486=0,0,IF(OR(AW486=3,AW486=4),0,IF(AW486=1,INDEX($DI$7:$DI$15,SUM(IF(M486&lt;$DH$7:$DH$15=TRUE,1,0))+1),VLOOKUP(M486,변환표준점수!$BH$8:$BS$62,'표점 계산기'!AW486+1,FALSE))))</f>
        <v>0</v>
      </c>
      <c r="BP486" s="35" t="e" cm="1">
        <f t="array" ref="BP486">INDEX($DP$24:$EO$31,COLUMN(C481),$AY486)</f>
        <v>#N/A</v>
      </c>
      <c r="BQ486" s="35" t="e" cm="1">
        <f t="array" ref="BQ486">INDEX($DP$24:$EO$31,COLUMN(D481),$AY486)</f>
        <v>#N/A</v>
      </c>
      <c r="BR486" s="35" t="e" cm="1">
        <f t="array" ref="BR486">INDEX($DP$24:$EO$31,COLUMN(E481),$AY486)</f>
        <v>#N/A</v>
      </c>
      <c r="BS486" s="35" t="e" cm="1">
        <f t="array" ref="BS486">INDEX($DP$24:$EO$31,COLUMN(F481),$AY486)</f>
        <v>#N/A</v>
      </c>
      <c r="BT486" s="35" t="e" cm="1">
        <f t="array" ref="BT486">INDEX($DP$24:$EO$31,COLUMN(G481),$AY486)</f>
        <v>#N/A</v>
      </c>
      <c r="BU486" s="35" t="e" cm="1">
        <f t="array" ref="BU486">INDEX($DP$24:$EO$31,COLUMN(H481),$AY486)</f>
        <v>#N/A</v>
      </c>
      <c r="BV486" s="59" t="str" cm="1">
        <f t="array" aca="1" ref="BV486:BZ486" ca="1">IFERROR(ROUND(IF(IFERROR(BF486:BJ486/BF486:BJ486,0)=1,(IFERROR(AZ486:BD486*BP486,0)+IFERROR(BF486:BJ486*BQ486,0)+(SUM(BM486:BO486)-MIN(BM486:BO486))*BR486+BK486*BS486+BL486*BT486)*BU486+BK486*(1-BS486)+BL486*(1-BT486)+IF(AW486=1,BO486,0),""),2),"")</f>
        <v/>
      </c>
      <c r="BW486" s="48" t="str">
        <f ca="1"/>
        <v/>
      </c>
      <c r="BX486" s="48" t="str">
        <f ca="1"/>
        <v/>
      </c>
      <c r="BY486" s="48" t="str">
        <f ca="1"/>
        <v/>
      </c>
      <c r="BZ486" s="60" t="str">
        <f ca="1"/>
        <v/>
      </c>
      <c r="CA486" s="6"/>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6"/>
      <c r="DV486" s="6"/>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row>
    <row r="487" spans="1:162" x14ac:dyDescent="0.3">
      <c r="A487" s="5"/>
      <c r="B487" s="17" t="str">
        <f t="shared" si="154"/>
        <v/>
      </c>
      <c r="C487" s="23"/>
      <c r="D487" s="23"/>
      <c r="E487" s="23"/>
      <c r="F487" s="23"/>
      <c r="G487" s="23"/>
      <c r="H487" s="24"/>
      <c r="I487" s="24"/>
      <c r="J487" s="24"/>
      <c r="K487" s="24"/>
      <c r="L487" s="24"/>
      <c r="M487" s="24"/>
      <c r="N487" s="23"/>
      <c r="O487" s="24"/>
      <c r="P487" s="6"/>
      <c r="Q487" s="65">
        <f t="shared" si="155"/>
        <v>1</v>
      </c>
      <c r="R487" s="6" t="e">
        <f t="shared" si="161"/>
        <v>#N/A</v>
      </c>
      <c r="S487" s="6" t="e">
        <f t="shared" si="162"/>
        <v>#N/A</v>
      </c>
      <c r="T487" s="6" t="e">
        <f t="shared" si="163"/>
        <v>#N/A</v>
      </c>
      <c r="U487" s="6" t="e">
        <f t="shared" si="164"/>
        <v>#N/A</v>
      </c>
      <c r="V487" s="8" cm="1">
        <f t="array" ref="V487">IF(M487=0,0,IF(OR($DV$4=3,$DV$4=4),0,IF($DV$4=1,INDEX($DI$7:$DI$15,SUM(IF(M487&lt;$DH$7:$DH$15=TRUE,1,0))+1),VLOOKUP(M487,$DK$7:$DL$107,2,FALSE))))</f>
        <v>0</v>
      </c>
      <c r="W487" s="6" t="e">
        <f t="shared" si="153"/>
        <v>#N/A</v>
      </c>
      <c r="X487" s="65" cm="1">
        <f t="array" aca="1" ref="X487" ca="1">SUM(IF((IF(E487=0,INDIRECT(_xlfn.CONCAT($CQ$1,MATCH(F487,$CP$7:$CP$100,0)+6)):INDIRECT(_xlfn.CONCAT($CQ$1,MATCH(F487,$CP$7:$CP$100,0)+6+SUM(IF((F487=$CP$7:$CP$59)=TRUE,1,0))-1)),INDIRECT(_xlfn.CONCAT($CM$1,MATCH(E487,$CL$7:$CL$100,0)+6)):INDIRECT(_xlfn.CONCAT($CM$1,MATCH(E487,$CL$7:$CL$100,0)+6+SUM(IF((E487=$CL$7:$CL$59)=TRUE,1,0))-1)))*$S$3*$Q487)=0,0,1))</f>
        <v>2</v>
      </c>
      <c r="Y487" s="65" t="e" cm="1">
        <f t="array" aca="1" ref="Y487" ca="1">SUM(IF((TRANSPOSE(MMULT(MMULT(_xlfn.MUNIT(X487),IF(ROUND(MMULT(IF(E487=0,INDIRECT(_xlfn.CONCAT($CQ$1,MATCH(F487,$CP$7:$CP$100,0)+6)):INDIRECT(_xlfn.CONCAT($CQ$1,MATCH(F487,$CP$7:$CP$100,0)+6+SUM(IF((F487=$CP$7:$CP$59)=TRUE,1,0))-1)),INDIRECT(_xlfn.CONCAT($CM$1,MATCH(E487,$CL$7:$CL$100,0)+6)):INDIRECT(_xlfn.CONCAT($CM$1,MATCH(E487,$CL$7:$CL$100,0)+6+SUM(IF((E487=$CL$7:$CL$59)=TRUE,1,0))-1)))*$S$3*$Q487,1/TRANSPOSE(W487-INDIRECT(_xlfn.CONCAT($CI$1,MATCH(D487,$CH$7:$CH$100,0)+6)):INDIRECT(_xlfn.CONCAT($CI$1,MATCH(D487,$CH$7:$CH$100,0)+6+SUM(IF((D487=$CH$7:$CH$59)=TRUE,1,0))-1))*$R$3)),1)=1,1,0)),W487-INDIRECT(_xlfn.CONCAT($CI$1,MATCH(D487,$CH$7:$CH$100,0)+6)):INDIRECT(_xlfn.CONCAT($CI$1,MATCH(D487,$CH$7:$CH$100,0)+6+SUM(IF((D487=$CH$7:$CH$59)=TRUE,1,0))-1))*$R$3)))=0,0,1))</f>
        <v>#N/A</v>
      </c>
      <c r="Z487" s="65"/>
      <c r="AA487" s="65" t="str" cm="1">
        <f t="array" aca="1" ref="AA487" ca="1">IFERROR(ROUND(IF(_xlfn._xlws.SORT(TRANSPOSE(MMULT(MMULT(_xlfn.MUNIT(X487),IF(ROUND(MMULT(IF(E487=0,IF($DW$4=1,INDIRECT(_xlfn.CONCAT($CY$1,MATCH(F487,$CX$7:$CX$100,0)+6)):INDIRECT(_xlfn.CONCAT($CY$1,MATCH(F487,$CX$7:$CX$100,0)+6+SUM(IF((F487=$CX$7:$CX$59)=TRUE,1,0))-1)),INDIRECT(_xlfn.CONCAT($CQ$1,MATCH(F487,$CP$7:$CP$100,0)+6)):INDIRECT(_xlfn.CONCAT($CQ$1,MATCH(F487,$CP$7:$CP$100,0)+6+SUM(IF((F487=$CP$7:$CP$59)=TRUE,1,0))-1))),IF(OR($DW$4=2,$DW$4=3),INDIRECT(_xlfn.CONCAT($CU$1,MATCH(E487,$CT$7:$CT$100,0)+6)):INDIRECT(_xlfn.CONCAT($CU$1,MATCH(E487,$CT$7:$CT$100,0)+6+SUM(IF((E487=$CT$7:$CT$59)=TRUE,1,0))-1)),INDIRECT(_xlfn.CONCAT($CM$1,MATCH(E487,$CL$7:$CL$100,0)+6)):INDIRECT(_xlfn.CONCAT($CM$1,MATCH(E487,$CL$7:$CL$100,0)+6+SUM(IF((E487=$CL$7:$CL$59)=TRUE,1,0))-1))))*$S$3*IF(AND($DV$4=4,F487=0),1.1,1),1/TRANSPOSE(W487-INDIRECT(_xlfn.CONCAT($CI$1,MATCH(D487,$CH$7:$CH$100,0)+6)):INDIRECT(_xlfn.CONCAT($CI$1,MATCH(D487,$CH$7:$CH$100,0)+6+SUM(IF((D487=$CH$7:$CH$59)=TRUE,1,0))-1))*$R$3)),3)=1,1,0)),W487-INDIRECT(_xlfn.CONCAT($CI$1,MATCH(D487,$CH$7:$CH$100,0)+6)):INDIRECT(_xlfn.CONCAT($CI$1,MATCH(D487,$CH$7:$CH$100,0)+6+SUM(IF((D487=$CH$7:$CH$59)=TRUE,1,0))-1))*$R$3))/($S$3*$Q487),1,-1,TRUE)=0,"",_xlfn._xlws.SORT(TRANSPOSE(MMULT(MMULT(_xlfn.MUNIT(X487),IF(ROUND(MMULT(IF(E487=0,IF($DW$4=1,INDIRECT(_xlfn.CONCAT($CY$1,MATCH(F487,$CX$7:$CX$100,0)+6)):INDIRECT(_xlfn.CONCAT($CY$1,MATCH(F487,$CX$7:$CX$100,0)+6+SUM(IF((F487=$CX$7:$CX$59)=TRUE,1,0))-1)),INDIRECT(_xlfn.CONCAT($CQ$1,MATCH(F487,$CP$7:$CP$100,0)+6)):INDIRECT(_xlfn.CONCAT($CQ$1,MATCH(F487,$CP$7:$CP$100,0)+6+SUM(IF((F487=$CP$7:$CP$59)=TRUE,1,0))-1))),IF(OR($DW$4=2,$DW$4=3),INDIRECT(_xlfn.CONCAT($CU$1,MATCH(E487,$CT$7:$CT$100,0)+6)):INDIRECT(_xlfn.CONCAT($CU$1,MATCH(E487,$CT$7:$CT$100,0)+6+SUM(IF((E487=$CT$7:$CT$59)=TRUE,1,0))-1)),INDIRECT(_xlfn.CONCAT($CM$1,MATCH(E487,$CL$7:$CL$100,0)+6)):INDIRECT(_xlfn.CONCAT($CM$1,MATCH(E487,$CL$7:$CL$100,0)+6+SUM(IF((E487=$CL$7:$CL$59)=TRUE,1,0))-1))))*$S$3*IF(AND($DV$4=4,F487=0),1.1,1),1/TRANSPOSE(W487-INDIRECT(_xlfn.CONCAT($CI$1,MATCH(D487,$CH$7:$CH$100,0)+6)):INDIRECT(_xlfn.CONCAT($CI$1,MATCH(D487,$CH$7:$CH$100,0)+6+SUM(IF((D487=$CH$7:$CH$59)=TRUE,1,0))-1))*$R$3)),3)=1,1,0)),W487-INDIRECT(_xlfn.CONCAT($CI$1,MATCH(D487,$CH$7:$CH$100,0)+6)):INDIRECT(_xlfn.CONCAT($CI$1,MATCH(D487,$CH$7:$CH$100,0)+6+SUM(IF((D487=$CH$7:$CH$59)=TRUE,1,0))-1))*$R$3))/($S$3*$Q487),1,-1,TRUE)),1),"")</f>
        <v/>
      </c>
      <c r="AB487" s="65"/>
      <c r="AC487" s="65"/>
      <c r="AD487" s="65"/>
      <c r="AE487" s="65"/>
      <c r="AF487" s="65"/>
      <c r="AG487" s="65"/>
      <c r="AH487" s="65"/>
      <c r="AI487" s="6"/>
      <c r="AJ487" s="28" t="str">
        <f t="shared" ca="1" si="165"/>
        <v/>
      </c>
      <c r="AK487" s="29" t="str">
        <f t="shared" si="166"/>
        <v/>
      </c>
      <c r="AL487" s="29" t="str">
        <f t="shared" si="167"/>
        <v/>
      </c>
      <c r="AM487" s="29" t="str">
        <f t="shared" si="168"/>
        <v/>
      </c>
      <c r="AN487" s="112" t="str">
        <f t="shared" si="169"/>
        <v/>
      </c>
      <c r="AO487" s="28" t="str">
        <f t="shared" ca="1" si="156"/>
        <v/>
      </c>
      <c r="AP487" s="29" t="str">
        <f t="shared" si="157"/>
        <v/>
      </c>
      <c r="AQ487" s="29" t="str">
        <f t="shared" si="158"/>
        <v/>
      </c>
      <c r="AR487" s="29" t="str">
        <f t="shared" si="159"/>
        <v/>
      </c>
      <c r="AS487" s="30" t="str">
        <f t="shared" si="160"/>
        <v/>
      </c>
      <c r="AT487" s="6"/>
      <c r="AU487" s="20"/>
      <c r="AV487" s="20"/>
      <c r="AW487" s="44">
        <f t="shared" si="170"/>
        <v>12</v>
      </c>
      <c r="AX487" s="35" t="e">
        <f t="shared" si="171"/>
        <v>#N/A</v>
      </c>
      <c r="AY487" s="35" t="e" cm="1">
        <f t="array" ref="AY487">_xlfn.XMATCH(1,IF(IF((AU487=$DP$24:$EO$24)=TRUE,1,0)+IF((AV487=$DP$25:$EO$25)=TRUE,1,0)=2,1,0))</f>
        <v>#N/A</v>
      </c>
      <c r="AZ487" s="35" t="str" cm="1">
        <f t="array" aca="1" ref="AZ487:BD487" ca="1">AJ487:AN487</f>
        <v/>
      </c>
      <c r="BA487" s="35" t="str">
        <f ca="1"/>
        <v/>
      </c>
      <c r="BB487" s="35" t="str">
        <f ca="1"/>
        <v/>
      </c>
      <c r="BC487" s="35" t="str">
        <f ca="1"/>
        <v/>
      </c>
      <c r="BD487" s="35" t="str">
        <f ca="1"/>
        <v/>
      </c>
      <c r="BE487" s="35">
        <f t="shared" si="172"/>
        <v>0</v>
      </c>
      <c r="BF487" s="35" t="e" cm="1">
        <f t="array" ref="BF487">IF(AND(BE487=1,AX487&lt;&gt;1),VLOOKUP(E487,변환표준점수!$H$8:$O$60,_xlfn.XMATCH('표점 계산기'!$AU487,변환표준점수!$I$6:$O$6)+1,FALSE),IF(AND($E487=0,$DW$4=1),INDEX($CQ$7:$CQ$73,SUM(IF(AO487=$CY$7:$CY$59,ROW($A$1:$A$50),0))),IF(AND($E487&lt;&gt;0,$DW$4&lt;&gt;1),INDEX($CM$7:$CM$73,SUM(IF(AO487=$CU$7:$CU$59,ROW($A$1:$A$50),0))),AO487:AS487)))</f>
        <v>#N/A</v>
      </c>
      <c r="BG487" s="35"/>
      <c r="BH487" s="35"/>
      <c r="BI487" s="35"/>
      <c r="BJ487" s="35"/>
      <c r="BK487" s="35" t="e">
        <f>VLOOKUP(G487,변환표준점수!$X$8:$AM$16,_xlfn.XMATCH(AU487,변환표준점수!$Y$5:$AM$5)+IF(OR(AW487=6,AW487=7,AW487=10,AW487=11),IF(AX487=1,0,1),0)+1,FALSE)</f>
        <v>#N/A</v>
      </c>
      <c r="BL487" s="35" t="e">
        <f>VLOOKUP(H487,변환표준점수!$AO$8:$BE$16,_xlfn.XMATCH(AU487,변환표준점수!$AP$5:$BE$5)+IF(OR(AW487=3,AW487=6,AW487=8,AW487=9,AW487=10),IF(AX487=1,0,1),0)+1,FALSE)</f>
        <v>#N/A</v>
      </c>
      <c r="BM487" s="35" t="e">
        <f>IF(I487=0,VLOOKUP(K487,변환표준점수!$BU$8:$CF$62,'표점 계산기'!$AW487+1,FALSE),VLOOKUP(I487,변환표준점수!$BH$8:$BS$62,'표점 계산기'!$AW487+1,FALSE))</f>
        <v>#N/A</v>
      </c>
      <c r="BN487" s="35" t="e">
        <f>IF(J487=0,VLOOKUP(L487,변환표준점수!$BU$8:$CF$62,'표점 계산기'!$AW487+1,FALSE),VLOOKUP(J487,변환표준점수!$BH$8:$BS$62,'표점 계산기'!$AW487+1,FALSE))</f>
        <v>#N/A</v>
      </c>
      <c r="BO487" s="35" cm="1">
        <f t="array" ref="BO487">IF(M487=0,0,IF(OR(AW487=3,AW487=4),0,IF(AW487=1,INDEX($DI$7:$DI$15,SUM(IF(M487&lt;$DH$7:$DH$15=TRUE,1,0))+1),VLOOKUP(M487,변환표준점수!$BH$8:$BS$62,'표점 계산기'!AW487+1,FALSE))))</f>
        <v>0</v>
      </c>
      <c r="BP487" s="35" t="e" cm="1">
        <f t="array" ref="BP487">INDEX($DP$24:$EO$31,COLUMN(C482),$AY487)</f>
        <v>#N/A</v>
      </c>
      <c r="BQ487" s="35" t="e" cm="1">
        <f t="array" ref="BQ487">INDEX($DP$24:$EO$31,COLUMN(D482),$AY487)</f>
        <v>#N/A</v>
      </c>
      <c r="BR487" s="35" t="e" cm="1">
        <f t="array" ref="BR487">INDEX($DP$24:$EO$31,COLUMN(E482),$AY487)</f>
        <v>#N/A</v>
      </c>
      <c r="BS487" s="35" t="e" cm="1">
        <f t="array" ref="BS487">INDEX($DP$24:$EO$31,COLUMN(F482),$AY487)</f>
        <v>#N/A</v>
      </c>
      <c r="BT487" s="35" t="e" cm="1">
        <f t="array" ref="BT487">INDEX($DP$24:$EO$31,COLUMN(G482),$AY487)</f>
        <v>#N/A</v>
      </c>
      <c r="BU487" s="35" t="e" cm="1">
        <f t="array" ref="BU487">INDEX($DP$24:$EO$31,COLUMN(H482),$AY487)</f>
        <v>#N/A</v>
      </c>
      <c r="BV487" s="59" t="str" cm="1">
        <f t="array" aca="1" ref="BV487:BZ487" ca="1">IFERROR(ROUND(IF(IFERROR(BF487:BJ487/BF487:BJ487,0)=1,(IFERROR(AZ487:BD487*BP487,0)+IFERROR(BF487:BJ487*BQ487,0)+(SUM(BM487:BO487)-MIN(BM487:BO487))*BR487+BK487*BS487+BL487*BT487)*BU487+BK487*(1-BS487)+BL487*(1-BT487)+IF(AW487=1,BO487,0),""),2),"")</f>
        <v/>
      </c>
      <c r="BW487" s="48" t="str">
        <f ca="1"/>
        <v/>
      </c>
      <c r="BX487" s="48" t="str">
        <f ca="1"/>
        <v/>
      </c>
      <c r="BY487" s="48" t="str">
        <f ca="1"/>
        <v/>
      </c>
      <c r="BZ487" s="60" t="str">
        <f ca="1"/>
        <v/>
      </c>
      <c r="CA487" s="6"/>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6"/>
      <c r="DV487" s="6"/>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row>
    <row r="488" spans="1:162" x14ac:dyDescent="0.3">
      <c r="A488" s="5"/>
      <c r="B488" s="17" t="str">
        <f t="shared" si="154"/>
        <v/>
      </c>
      <c r="C488" s="23"/>
      <c r="D488" s="23"/>
      <c r="E488" s="23"/>
      <c r="F488" s="23"/>
      <c r="G488" s="23"/>
      <c r="H488" s="24"/>
      <c r="I488" s="24"/>
      <c r="J488" s="24"/>
      <c r="K488" s="24"/>
      <c r="L488" s="24"/>
      <c r="M488" s="24"/>
      <c r="N488" s="23"/>
      <c r="O488" s="24"/>
      <c r="P488" s="6"/>
      <c r="Q488" s="65">
        <f t="shared" si="155"/>
        <v>1</v>
      </c>
      <c r="R488" s="6" t="e">
        <f t="shared" si="161"/>
        <v>#N/A</v>
      </c>
      <c r="S488" s="6" t="e">
        <f t="shared" si="162"/>
        <v>#N/A</v>
      </c>
      <c r="T488" s="6" t="e">
        <f t="shared" si="163"/>
        <v>#N/A</v>
      </c>
      <c r="U488" s="6" t="e">
        <f t="shared" si="164"/>
        <v>#N/A</v>
      </c>
      <c r="V488" s="8" cm="1">
        <f t="array" ref="V488">IF(M488=0,0,IF(OR($DV$4=3,$DV$4=4),0,IF($DV$4=1,INDEX($DI$7:$DI$15,SUM(IF(M488&lt;$DH$7:$DH$15=TRUE,1,0))+1),VLOOKUP(M488,$DK$7:$DL$107,2,FALSE))))</f>
        <v>0</v>
      </c>
      <c r="W488" s="6" t="e">
        <f t="shared" si="153"/>
        <v>#N/A</v>
      </c>
      <c r="X488" s="65" cm="1">
        <f t="array" aca="1" ref="X488" ca="1">SUM(IF((IF(E488=0,INDIRECT(_xlfn.CONCAT($CQ$1,MATCH(F488,$CP$7:$CP$100,0)+6)):INDIRECT(_xlfn.CONCAT($CQ$1,MATCH(F488,$CP$7:$CP$100,0)+6+SUM(IF((F488=$CP$7:$CP$59)=TRUE,1,0))-1)),INDIRECT(_xlfn.CONCAT($CM$1,MATCH(E488,$CL$7:$CL$100,0)+6)):INDIRECT(_xlfn.CONCAT($CM$1,MATCH(E488,$CL$7:$CL$100,0)+6+SUM(IF((E488=$CL$7:$CL$59)=TRUE,1,0))-1)))*$S$3*$Q488)=0,0,1))</f>
        <v>2</v>
      </c>
      <c r="Y488" s="65" t="e" cm="1">
        <f t="array" aca="1" ref="Y488" ca="1">SUM(IF((TRANSPOSE(MMULT(MMULT(_xlfn.MUNIT(X488),IF(ROUND(MMULT(IF(E488=0,INDIRECT(_xlfn.CONCAT($CQ$1,MATCH(F488,$CP$7:$CP$100,0)+6)):INDIRECT(_xlfn.CONCAT($CQ$1,MATCH(F488,$CP$7:$CP$100,0)+6+SUM(IF((F488=$CP$7:$CP$59)=TRUE,1,0))-1)),INDIRECT(_xlfn.CONCAT($CM$1,MATCH(E488,$CL$7:$CL$100,0)+6)):INDIRECT(_xlfn.CONCAT($CM$1,MATCH(E488,$CL$7:$CL$100,0)+6+SUM(IF((E488=$CL$7:$CL$59)=TRUE,1,0))-1)))*$S$3*$Q488,1/TRANSPOSE(W488-INDIRECT(_xlfn.CONCAT($CI$1,MATCH(D488,$CH$7:$CH$100,0)+6)):INDIRECT(_xlfn.CONCAT($CI$1,MATCH(D488,$CH$7:$CH$100,0)+6+SUM(IF((D488=$CH$7:$CH$59)=TRUE,1,0))-1))*$R$3)),1)=1,1,0)),W488-INDIRECT(_xlfn.CONCAT($CI$1,MATCH(D488,$CH$7:$CH$100,0)+6)):INDIRECT(_xlfn.CONCAT($CI$1,MATCH(D488,$CH$7:$CH$100,0)+6+SUM(IF((D488=$CH$7:$CH$59)=TRUE,1,0))-1))*$R$3)))=0,0,1))</f>
        <v>#N/A</v>
      </c>
      <c r="Z488" s="65"/>
      <c r="AA488" s="65" t="str" cm="1">
        <f t="array" aca="1" ref="AA488" ca="1">IFERROR(ROUND(IF(_xlfn._xlws.SORT(TRANSPOSE(MMULT(MMULT(_xlfn.MUNIT(X488),IF(ROUND(MMULT(IF(E488=0,IF($DW$4=1,INDIRECT(_xlfn.CONCAT($CY$1,MATCH(F488,$CX$7:$CX$100,0)+6)):INDIRECT(_xlfn.CONCAT($CY$1,MATCH(F488,$CX$7:$CX$100,0)+6+SUM(IF((F488=$CX$7:$CX$59)=TRUE,1,0))-1)),INDIRECT(_xlfn.CONCAT($CQ$1,MATCH(F488,$CP$7:$CP$100,0)+6)):INDIRECT(_xlfn.CONCAT($CQ$1,MATCH(F488,$CP$7:$CP$100,0)+6+SUM(IF((F488=$CP$7:$CP$59)=TRUE,1,0))-1))),IF(OR($DW$4=2,$DW$4=3),INDIRECT(_xlfn.CONCAT($CU$1,MATCH(E488,$CT$7:$CT$100,0)+6)):INDIRECT(_xlfn.CONCAT($CU$1,MATCH(E488,$CT$7:$CT$100,0)+6+SUM(IF((E488=$CT$7:$CT$59)=TRUE,1,0))-1)),INDIRECT(_xlfn.CONCAT($CM$1,MATCH(E488,$CL$7:$CL$100,0)+6)):INDIRECT(_xlfn.CONCAT($CM$1,MATCH(E488,$CL$7:$CL$100,0)+6+SUM(IF((E488=$CL$7:$CL$59)=TRUE,1,0))-1))))*$S$3*IF(AND($DV$4=4,F488=0),1.1,1),1/TRANSPOSE(W488-INDIRECT(_xlfn.CONCAT($CI$1,MATCH(D488,$CH$7:$CH$100,0)+6)):INDIRECT(_xlfn.CONCAT($CI$1,MATCH(D488,$CH$7:$CH$100,0)+6+SUM(IF((D488=$CH$7:$CH$59)=TRUE,1,0))-1))*$R$3)),3)=1,1,0)),W488-INDIRECT(_xlfn.CONCAT($CI$1,MATCH(D488,$CH$7:$CH$100,0)+6)):INDIRECT(_xlfn.CONCAT($CI$1,MATCH(D488,$CH$7:$CH$100,0)+6+SUM(IF((D488=$CH$7:$CH$59)=TRUE,1,0))-1))*$R$3))/($S$3*$Q488),1,-1,TRUE)=0,"",_xlfn._xlws.SORT(TRANSPOSE(MMULT(MMULT(_xlfn.MUNIT(X488),IF(ROUND(MMULT(IF(E488=0,IF($DW$4=1,INDIRECT(_xlfn.CONCAT($CY$1,MATCH(F488,$CX$7:$CX$100,0)+6)):INDIRECT(_xlfn.CONCAT($CY$1,MATCH(F488,$CX$7:$CX$100,0)+6+SUM(IF((F488=$CX$7:$CX$59)=TRUE,1,0))-1)),INDIRECT(_xlfn.CONCAT($CQ$1,MATCH(F488,$CP$7:$CP$100,0)+6)):INDIRECT(_xlfn.CONCAT($CQ$1,MATCH(F488,$CP$7:$CP$100,0)+6+SUM(IF((F488=$CP$7:$CP$59)=TRUE,1,0))-1))),IF(OR($DW$4=2,$DW$4=3),INDIRECT(_xlfn.CONCAT($CU$1,MATCH(E488,$CT$7:$CT$100,0)+6)):INDIRECT(_xlfn.CONCAT($CU$1,MATCH(E488,$CT$7:$CT$100,0)+6+SUM(IF((E488=$CT$7:$CT$59)=TRUE,1,0))-1)),INDIRECT(_xlfn.CONCAT($CM$1,MATCH(E488,$CL$7:$CL$100,0)+6)):INDIRECT(_xlfn.CONCAT($CM$1,MATCH(E488,$CL$7:$CL$100,0)+6+SUM(IF((E488=$CL$7:$CL$59)=TRUE,1,0))-1))))*$S$3*IF(AND($DV$4=4,F488=0),1.1,1),1/TRANSPOSE(W488-INDIRECT(_xlfn.CONCAT($CI$1,MATCH(D488,$CH$7:$CH$100,0)+6)):INDIRECT(_xlfn.CONCAT($CI$1,MATCH(D488,$CH$7:$CH$100,0)+6+SUM(IF((D488=$CH$7:$CH$59)=TRUE,1,0))-1))*$R$3)),3)=1,1,0)),W488-INDIRECT(_xlfn.CONCAT($CI$1,MATCH(D488,$CH$7:$CH$100,0)+6)):INDIRECT(_xlfn.CONCAT($CI$1,MATCH(D488,$CH$7:$CH$100,0)+6+SUM(IF((D488=$CH$7:$CH$59)=TRUE,1,0))-1))*$R$3))/($S$3*$Q488),1,-1,TRUE)),1),"")</f>
        <v/>
      </c>
      <c r="AB488" s="65"/>
      <c r="AC488" s="65"/>
      <c r="AD488" s="65"/>
      <c r="AE488" s="65"/>
      <c r="AF488" s="65"/>
      <c r="AG488" s="65"/>
      <c r="AH488" s="65"/>
      <c r="AI488" s="6"/>
      <c r="AJ488" s="28" t="str">
        <f t="shared" ca="1" si="165"/>
        <v/>
      </c>
      <c r="AK488" s="29" t="str">
        <f t="shared" si="166"/>
        <v/>
      </c>
      <c r="AL488" s="29" t="str">
        <f t="shared" si="167"/>
        <v/>
      </c>
      <c r="AM488" s="29" t="str">
        <f t="shared" si="168"/>
        <v/>
      </c>
      <c r="AN488" s="112" t="str">
        <f t="shared" si="169"/>
        <v/>
      </c>
      <c r="AO488" s="28" t="str">
        <f t="shared" ca="1" si="156"/>
        <v/>
      </c>
      <c r="AP488" s="29" t="str">
        <f t="shared" si="157"/>
        <v/>
      </c>
      <c r="AQ488" s="29" t="str">
        <f t="shared" si="158"/>
        <v/>
      </c>
      <c r="AR488" s="29" t="str">
        <f t="shared" si="159"/>
        <v/>
      </c>
      <c r="AS488" s="30" t="str">
        <f t="shared" si="160"/>
        <v/>
      </c>
      <c r="AT488" s="6"/>
      <c r="AU488" s="20"/>
      <c r="AV488" s="20"/>
      <c r="AW488" s="44">
        <f t="shared" si="170"/>
        <v>12</v>
      </c>
      <c r="AX488" s="35" t="e">
        <f t="shared" si="171"/>
        <v>#N/A</v>
      </c>
      <c r="AY488" s="35" t="e" cm="1">
        <f t="array" ref="AY488">_xlfn.XMATCH(1,IF(IF((AU488=$DP$24:$EO$24)=TRUE,1,0)+IF((AV488=$DP$25:$EO$25)=TRUE,1,0)=2,1,0))</f>
        <v>#N/A</v>
      </c>
      <c r="AZ488" s="35" t="str" cm="1">
        <f t="array" aca="1" ref="AZ488:BD488" ca="1">AJ488:AN488</f>
        <v/>
      </c>
      <c r="BA488" s="35" t="str">
        <f ca="1"/>
        <v/>
      </c>
      <c r="BB488" s="35" t="str">
        <f ca="1"/>
        <v/>
      </c>
      <c r="BC488" s="35" t="str">
        <f ca="1"/>
        <v/>
      </c>
      <c r="BD488" s="35" t="str">
        <f ca="1"/>
        <v/>
      </c>
      <c r="BE488" s="35">
        <f t="shared" si="172"/>
        <v>0</v>
      </c>
      <c r="BF488" s="35" t="e" cm="1">
        <f t="array" ref="BF488">IF(AND(BE488=1,AX488&lt;&gt;1),VLOOKUP(E488,변환표준점수!$H$8:$O$60,_xlfn.XMATCH('표점 계산기'!$AU488,변환표준점수!$I$6:$O$6)+1,FALSE),IF(AND($E488=0,$DW$4=1),INDEX($CQ$7:$CQ$73,SUM(IF(AO488=$CY$7:$CY$59,ROW($A$1:$A$50),0))),IF(AND($E488&lt;&gt;0,$DW$4&lt;&gt;1),INDEX($CM$7:$CM$73,SUM(IF(AO488=$CU$7:$CU$59,ROW($A$1:$A$50),0))),AO488:AS488)))</f>
        <v>#N/A</v>
      </c>
      <c r="BG488" s="35"/>
      <c r="BH488" s="35"/>
      <c r="BI488" s="35"/>
      <c r="BJ488" s="35"/>
      <c r="BK488" s="35" t="e">
        <f>VLOOKUP(G488,변환표준점수!$X$8:$AM$16,_xlfn.XMATCH(AU488,변환표준점수!$Y$5:$AM$5)+IF(OR(AW488=6,AW488=7,AW488=10,AW488=11),IF(AX488=1,0,1),0)+1,FALSE)</f>
        <v>#N/A</v>
      </c>
      <c r="BL488" s="35" t="e">
        <f>VLOOKUP(H488,변환표준점수!$AO$8:$BE$16,_xlfn.XMATCH(AU488,변환표준점수!$AP$5:$BE$5)+IF(OR(AW488=3,AW488=6,AW488=8,AW488=9,AW488=10),IF(AX488=1,0,1),0)+1,FALSE)</f>
        <v>#N/A</v>
      </c>
      <c r="BM488" s="35" t="e">
        <f>IF(I488=0,VLOOKUP(K488,변환표준점수!$BU$8:$CF$62,'표점 계산기'!$AW488+1,FALSE),VLOOKUP(I488,변환표준점수!$BH$8:$BS$62,'표점 계산기'!$AW488+1,FALSE))</f>
        <v>#N/A</v>
      </c>
      <c r="BN488" s="35" t="e">
        <f>IF(J488=0,VLOOKUP(L488,변환표준점수!$BU$8:$CF$62,'표점 계산기'!$AW488+1,FALSE),VLOOKUP(J488,변환표준점수!$BH$8:$BS$62,'표점 계산기'!$AW488+1,FALSE))</f>
        <v>#N/A</v>
      </c>
      <c r="BO488" s="35" cm="1">
        <f t="array" ref="BO488">IF(M488=0,0,IF(OR(AW488=3,AW488=4),0,IF(AW488=1,INDEX($DI$7:$DI$15,SUM(IF(M488&lt;$DH$7:$DH$15=TRUE,1,0))+1),VLOOKUP(M488,변환표준점수!$BH$8:$BS$62,'표점 계산기'!AW488+1,FALSE))))</f>
        <v>0</v>
      </c>
      <c r="BP488" s="35" t="e" cm="1">
        <f t="array" ref="BP488">INDEX($DP$24:$EO$31,COLUMN(C483),$AY488)</f>
        <v>#N/A</v>
      </c>
      <c r="BQ488" s="35" t="e" cm="1">
        <f t="array" ref="BQ488">INDEX($DP$24:$EO$31,COLUMN(D483),$AY488)</f>
        <v>#N/A</v>
      </c>
      <c r="BR488" s="35" t="e" cm="1">
        <f t="array" ref="BR488">INDEX($DP$24:$EO$31,COLUMN(E483),$AY488)</f>
        <v>#N/A</v>
      </c>
      <c r="BS488" s="35" t="e" cm="1">
        <f t="array" ref="BS488">INDEX($DP$24:$EO$31,COLUMN(F483),$AY488)</f>
        <v>#N/A</v>
      </c>
      <c r="BT488" s="35" t="e" cm="1">
        <f t="array" ref="BT488">INDEX($DP$24:$EO$31,COLUMN(G483),$AY488)</f>
        <v>#N/A</v>
      </c>
      <c r="BU488" s="35" t="e" cm="1">
        <f t="array" ref="BU488">INDEX($DP$24:$EO$31,COLUMN(H483),$AY488)</f>
        <v>#N/A</v>
      </c>
      <c r="BV488" s="59" t="str" cm="1">
        <f t="array" aca="1" ref="BV488:BZ488" ca="1">IFERROR(ROUND(IF(IFERROR(BF488:BJ488/BF488:BJ488,0)=1,(IFERROR(AZ488:BD488*BP488,0)+IFERROR(BF488:BJ488*BQ488,0)+(SUM(BM488:BO488)-MIN(BM488:BO488))*BR488+BK488*BS488+BL488*BT488)*BU488+BK488*(1-BS488)+BL488*(1-BT488)+IF(AW488=1,BO488,0),""),2),"")</f>
        <v/>
      </c>
      <c r="BW488" s="48" t="str">
        <f ca="1"/>
        <v/>
      </c>
      <c r="BX488" s="48" t="str">
        <f ca="1"/>
        <v/>
      </c>
      <c r="BY488" s="48" t="str">
        <f ca="1"/>
        <v/>
      </c>
      <c r="BZ488" s="60" t="str">
        <f ca="1"/>
        <v/>
      </c>
      <c r="CA488" s="6"/>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6"/>
      <c r="DV488" s="6"/>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row>
    <row r="489" spans="1:162" x14ac:dyDescent="0.3">
      <c r="A489" s="5"/>
      <c r="B489" s="17" t="str">
        <f t="shared" si="154"/>
        <v/>
      </c>
      <c r="C489" s="23"/>
      <c r="D489" s="23"/>
      <c r="E489" s="23"/>
      <c r="F489" s="23"/>
      <c r="G489" s="23"/>
      <c r="H489" s="24"/>
      <c r="I489" s="24"/>
      <c r="J489" s="24"/>
      <c r="K489" s="24"/>
      <c r="L489" s="24"/>
      <c r="M489" s="24"/>
      <c r="N489" s="23"/>
      <c r="O489" s="24"/>
      <c r="P489" s="6"/>
      <c r="Q489" s="65">
        <f t="shared" si="155"/>
        <v>1</v>
      </c>
      <c r="R489" s="6" t="e">
        <f t="shared" si="161"/>
        <v>#N/A</v>
      </c>
      <c r="S489" s="6" t="e">
        <f t="shared" si="162"/>
        <v>#N/A</v>
      </c>
      <c r="T489" s="6" t="e">
        <f t="shared" si="163"/>
        <v>#N/A</v>
      </c>
      <c r="U489" s="6" t="e">
        <f t="shared" si="164"/>
        <v>#N/A</v>
      </c>
      <c r="V489" s="8" cm="1">
        <f t="array" ref="V489">IF(M489=0,0,IF(OR($DV$4=3,$DV$4=4),0,IF($DV$4=1,INDEX($DI$7:$DI$15,SUM(IF(M489&lt;$DH$7:$DH$15=TRUE,1,0))+1),VLOOKUP(M489,$DK$7:$DL$107,2,FALSE))))</f>
        <v>0</v>
      </c>
      <c r="W489" s="6" t="e">
        <f t="shared" si="153"/>
        <v>#N/A</v>
      </c>
      <c r="X489" s="65" cm="1">
        <f t="array" aca="1" ref="X489" ca="1">SUM(IF((IF(E489=0,INDIRECT(_xlfn.CONCAT($CQ$1,MATCH(F489,$CP$7:$CP$100,0)+6)):INDIRECT(_xlfn.CONCAT($CQ$1,MATCH(F489,$CP$7:$CP$100,0)+6+SUM(IF((F489=$CP$7:$CP$59)=TRUE,1,0))-1)),INDIRECT(_xlfn.CONCAT($CM$1,MATCH(E489,$CL$7:$CL$100,0)+6)):INDIRECT(_xlfn.CONCAT($CM$1,MATCH(E489,$CL$7:$CL$100,0)+6+SUM(IF((E489=$CL$7:$CL$59)=TRUE,1,0))-1)))*$S$3*$Q489)=0,0,1))</f>
        <v>2</v>
      </c>
      <c r="Y489" s="65" t="e" cm="1">
        <f t="array" aca="1" ref="Y489" ca="1">SUM(IF((TRANSPOSE(MMULT(MMULT(_xlfn.MUNIT(X489),IF(ROUND(MMULT(IF(E489=0,INDIRECT(_xlfn.CONCAT($CQ$1,MATCH(F489,$CP$7:$CP$100,0)+6)):INDIRECT(_xlfn.CONCAT($CQ$1,MATCH(F489,$CP$7:$CP$100,0)+6+SUM(IF((F489=$CP$7:$CP$59)=TRUE,1,0))-1)),INDIRECT(_xlfn.CONCAT($CM$1,MATCH(E489,$CL$7:$CL$100,0)+6)):INDIRECT(_xlfn.CONCAT($CM$1,MATCH(E489,$CL$7:$CL$100,0)+6+SUM(IF((E489=$CL$7:$CL$59)=TRUE,1,0))-1)))*$S$3*$Q489,1/TRANSPOSE(W489-INDIRECT(_xlfn.CONCAT($CI$1,MATCH(D489,$CH$7:$CH$100,0)+6)):INDIRECT(_xlfn.CONCAT($CI$1,MATCH(D489,$CH$7:$CH$100,0)+6+SUM(IF((D489=$CH$7:$CH$59)=TRUE,1,0))-1))*$R$3)),1)=1,1,0)),W489-INDIRECT(_xlfn.CONCAT($CI$1,MATCH(D489,$CH$7:$CH$100,0)+6)):INDIRECT(_xlfn.CONCAT($CI$1,MATCH(D489,$CH$7:$CH$100,0)+6+SUM(IF((D489=$CH$7:$CH$59)=TRUE,1,0))-1))*$R$3)))=0,0,1))</f>
        <v>#N/A</v>
      </c>
      <c r="Z489" s="65"/>
      <c r="AA489" s="65" t="str" cm="1">
        <f t="array" aca="1" ref="AA489" ca="1">IFERROR(ROUND(IF(_xlfn._xlws.SORT(TRANSPOSE(MMULT(MMULT(_xlfn.MUNIT(X489),IF(ROUND(MMULT(IF(E489=0,IF($DW$4=1,INDIRECT(_xlfn.CONCAT($CY$1,MATCH(F489,$CX$7:$CX$100,0)+6)):INDIRECT(_xlfn.CONCAT($CY$1,MATCH(F489,$CX$7:$CX$100,0)+6+SUM(IF((F489=$CX$7:$CX$59)=TRUE,1,0))-1)),INDIRECT(_xlfn.CONCAT($CQ$1,MATCH(F489,$CP$7:$CP$100,0)+6)):INDIRECT(_xlfn.CONCAT($CQ$1,MATCH(F489,$CP$7:$CP$100,0)+6+SUM(IF((F489=$CP$7:$CP$59)=TRUE,1,0))-1))),IF(OR($DW$4=2,$DW$4=3),INDIRECT(_xlfn.CONCAT($CU$1,MATCH(E489,$CT$7:$CT$100,0)+6)):INDIRECT(_xlfn.CONCAT($CU$1,MATCH(E489,$CT$7:$CT$100,0)+6+SUM(IF((E489=$CT$7:$CT$59)=TRUE,1,0))-1)),INDIRECT(_xlfn.CONCAT($CM$1,MATCH(E489,$CL$7:$CL$100,0)+6)):INDIRECT(_xlfn.CONCAT($CM$1,MATCH(E489,$CL$7:$CL$100,0)+6+SUM(IF((E489=$CL$7:$CL$59)=TRUE,1,0))-1))))*$S$3*IF(AND($DV$4=4,F489=0),1.1,1),1/TRANSPOSE(W489-INDIRECT(_xlfn.CONCAT($CI$1,MATCH(D489,$CH$7:$CH$100,0)+6)):INDIRECT(_xlfn.CONCAT($CI$1,MATCH(D489,$CH$7:$CH$100,0)+6+SUM(IF((D489=$CH$7:$CH$59)=TRUE,1,0))-1))*$R$3)),3)=1,1,0)),W489-INDIRECT(_xlfn.CONCAT($CI$1,MATCH(D489,$CH$7:$CH$100,0)+6)):INDIRECT(_xlfn.CONCAT($CI$1,MATCH(D489,$CH$7:$CH$100,0)+6+SUM(IF((D489=$CH$7:$CH$59)=TRUE,1,0))-1))*$R$3))/($S$3*$Q489),1,-1,TRUE)=0,"",_xlfn._xlws.SORT(TRANSPOSE(MMULT(MMULT(_xlfn.MUNIT(X489),IF(ROUND(MMULT(IF(E489=0,IF($DW$4=1,INDIRECT(_xlfn.CONCAT($CY$1,MATCH(F489,$CX$7:$CX$100,0)+6)):INDIRECT(_xlfn.CONCAT($CY$1,MATCH(F489,$CX$7:$CX$100,0)+6+SUM(IF((F489=$CX$7:$CX$59)=TRUE,1,0))-1)),INDIRECT(_xlfn.CONCAT($CQ$1,MATCH(F489,$CP$7:$CP$100,0)+6)):INDIRECT(_xlfn.CONCAT($CQ$1,MATCH(F489,$CP$7:$CP$100,0)+6+SUM(IF((F489=$CP$7:$CP$59)=TRUE,1,0))-1))),IF(OR($DW$4=2,$DW$4=3),INDIRECT(_xlfn.CONCAT($CU$1,MATCH(E489,$CT$7:$CT$100,0)+6)):INDIRECT(_xlfn.CONCAT($CU$1,MATCH(E489,$CT$7:$CT$100,0)+6+SUM(IF((E489=$CT$7:$CT$59)=TRUE,1,0))-1)),INDIRECT(_xlfn.CONCAT($CM$1,MATCH(E489,$CL$7:$CL$100,0)+6)):INDIRECT(_xlfn.CONCAT($CM$1,MATCH(E489,$CL$7:$CL$100,0)+6+SUM(IF((E489=$CL$7:$CL$59)=TRUE,1,0))-1))))*$S$3*IF(AND($DV$4=4,F489=0),1.1,1),1/TRANSPOSE(W489-INDIRECT(_xlfn.CONCAT($CI$1,MATCH(D489,$CH$7:$CH$100,0)+6)):INDIRECT(_xlfn.CONCAT($CI$1,MATCH(D489,$CH$7:$CH$100,0)+6+SUM(IF((D489=$CH$7:$CH$59)=TRUE,1,0))-1))*$R$3)),3)=1,1,0)),W489-INDIRECT(_xlfn.CONCAT($CI$1,MATCH(D489,$CH$7:$CH$100,0)+6)):INDIRECT(_xlfn.CONCAT($CI$1,MATCH(D489,$CH$7:$CH$100,0)+6+SUM(IF((D489=$CH$7:$CH$59)=TRUE,1,0))-1))*$R$3))/($S$3*$Q489),1,-1,TRUE)),1),"")</f>
        <v/>
      </c>
      <c r="AB489" s="65"/>
      <c r="AC489" s="65"/>
      <c r="AD489" s="65"/>
      <c r="AE489" s="65"/>
      <c r="AF489" s="65"/>
      <c r="AG489" s="65"/>
      <c r="AH489" s="65"/>
      <c r="AI489" s="6"/>
      <c r="AJ489" s="28" t="str">
        <f t="shared" ca="1" si="165"/>
        <v/>
      </c>
      <c r="AK489" s="29" t="str">
        <f t="shared" si="166"/>
        <v/>
      </c>
      <c r="AL489" s="29" t="str">
        <f t="shared" si="167"/>
        <v/>
      </c>
      <c r="AM489" s="29" t="str">
        <f t="shared" si="168"/>
        <v/>
      </c>
      <c r="AN489" s="112" t="str">
        <f t="shared" si="169"/>
        <v/>
      </c>
      <c r="AO489" s="28" t="str">
        <f t="shared" ca="1" si="156"/>
        <v/>
      </c>
      <c r="AP489" s="29" t="str">
        <f t="shared" si="157"/>
        <v/>
      </c>
      <c r="AQ489" s="29" t="str">
        <f t="shared" si="158"/>
        <v/>
      </c>
      <c r="AR489" s="29" t="str">
        <f t="shared" si="159"/>
        <v/>
      </c>
      <c r="AS489" s="30" t="str">
        <f t="shared" si="160"/>
        <v/>
      </c>
      <c r="AT489" s="6"/>
      <c r="AU489" s="20"/>
      <c r="AV489" s="20"/>
      <c r="AW489" s="44">
        <f t="shared" si="170"/>
        <v>12</v>
      </c>
      <c r="AX489" s="35" t="e">
        <f t="shared" si="171"/>
        <v>#N/A</v>
      </c>
      <c r="AY489" s="35" t="e" cm="1">
        <f t="array" ref="AY489">_xlfn.XMATCH(1,IF(IF((AU489=$DP$24:$EO$24)=TRUE,1,0)+IF((AV489=$DP$25:$EO$25)=TRUE,1,0)=2,1,0))</f>
        <v>#N/A</v>
      </c>
      <c r="AZ489" s="35" t="str" cm="1">
        <f t="array" aca="1" ref="AZ489:BD489" ca="1">AJ489:AN489</f>
        <v/>
      </c>
      <c r="BA489" s="35" t="str">
        <f ca="1"/>
        <v/>
      </c>
      <c r="BB489" s="35" t="str">
        <f ca="1"/>
        <v/>
      </c>
      <c r="BC489" s="35" t="str">
        <f ca="1"/>
        <v/>
      </c>
      <c r="BD489" s="35" t="str">
        <f ca="1"/>
        <v/>
      </c>
      <c r="BE489" s="35">
        <f t="shared" si="172"/>
        <v>0</v>
      </c>
      <c r="BF489" s="35" t="e" cm="1">
        <f t="array" ref="BF489">IF(AND(BE489=1,AX489&lt;&gt;1),VLOOKUP(E489,변환표준점수!$H$8:$O$60,_xlfn.XMATCH('표점 계산기'!$AU489,변환표준점수!$I$6:$O$6)+1,FALSE),IF(AND($E489=0,$DW$4=1),INDEX($CQ$7:$CQ$73,SUM(IF(AO489=$CY$7:$CY$59,ROW($A$1:$A$50),0))),IF(AND($E489&lt;&gt;0,$DW$4&lt;&gt;1),INDEX($CM$7:$CM$73,SUM(IF(AO489=$CU$7:$CU$59,ROW($A$1:$A$50),0))),AO489:AS489)))</f>
        <v>#N/A</v>
      </c>
      <c r="BG489" s="35"/>
      <c r="BH489" s="35"/>
      <c r="BI489" s="35"/>
      <c r="BJ489" s="35"/>
      <c r="BK489" s="35" t="e">
        <f>VLOOKUP(G489,변환표준점수!$X$8:$AM$16,_xlfn.XMATCH(AU489,변환표준점수!$Y$5:$AM$5)+IF(OR(AW489=6,AW489=7,AW489=10,AW489=11),IF(AX489=1,0,1),0)+1,FALSE)</f>
        <v>#N/A</v>
      </c>
      <c r="BL489" s="35" t="e">
        <f>VLOOKUP(H489,변환표준점수!$AO$8:$BE$16,_xlfn.XMATCH(AU489,변환표준점수!$AP$5:$BE$5)+IF(OR(AW489=3,AW489=6,AW489=8,AW489=9,AW489=10),IF(AX489=1,0,1),0)+1,FALSE)</f>
        <v>#N/A</v>
      </c>
      <c r="BM489" s="35" t="e">
        <f>IF(I489=0,VLOOKUP(K489,변환표준점수!$BU$8:$CF$62,'표점 계산기'!$AW489+1,FALSE),VLOOKUP(I489,변환표준점수!$BH$8:$BS$62,'표점 계산기'!$AW489+1,FALSE))</f>
        <v>#N/A</v>
      </c>
      <c r="BN489" s="35" t="e">
        <f>IF(J489=0,VLOOKUP(L489,변환표준점수!$BU$8:$CF$62,'표점 계산기'!$AW489+1,FALSE),VLOOKUP(J489,변환표준점수!$BH$8:$BS$62,'표점 계산기'!$AW489+1,FALSE))</f>
        <v>#N/A</v>
      </c>
      <c r="BO489" s="35" cm="1">
        <f t="array" ref="BO489">IF(M489=0,0,IF(OR(AW489=3,AW489=4),0,IF(AW489=1,INDEX($DI$7:$DI$15,SUM(IF(M489&lt;$DH$7:$DH$15=TRUE,1,0))+1),VLOOKUP(M489,변환표준점수!$BH$8:$BS$62,'표점 계산기'!AW489+1,FALSE))))</f>
        <v>0</v>
      </c>
      <c r="BP489" s="35" t="e" cm="1">
        <f t="array" ref="BP489">INDEX($DP$24:$EO$31,COLUMN(C484),$AY489)</f>
        <v>#N/A</v>
      </c>
      <c r="BQ489" s="35" t="e" cm="1">
        <f t="array" ref="BQ489">INDEX($DP$24:$EO$31,COLUMN(D484),$AY489)</f>
        <v>#N/A</v>
      </c>
      <c r="BR489" s="35" t="e" cm="1">
        <f t="array" ref="BR489">INDEX($DP$24:$EO$31,COLUMN(E484),$AY489)</f>
        <v>#N/A</v>
      </c>
      <c r="BS489" s="35" t="e" cm="1">
        <f t="array" ref="BS489">INDEX($DP$24:$EO$31,COLUMN(F484),$AY489)</f>
        <v>#N/A</v>
      </c>
      <c r="BT489" s="35" t="e" cm="1">
        <f t="array" ref="BT489">INDEX($DP$24:$EO$31,COLUMN(G484),$AY489)</f>
        <v>#N/A</v>
      </c>
      <c r="BU489" s="35" t="e" cm="1">
        <f t="array" ref="BU489">INDEX($DP$24:$EO$31,COLUMN(H484),$AY489)</f>
        <v>#N/A</v>
      </c>
      <c r="BV489" s="59" t="str" cm="1">
        <f t="array" aca="1" ref="BV489:BZ489" ca="1">IFERROR(ROUND(IF(IFERROR(BF489:BJ489/BF489:BJ489,0)=1,(IFERROR(AZ489:BD489*BP489,0)+IFERROR(BF489:BJ489*BQ489,0)+(SUM(BM489:BO489)-MIN(BM489:BO489))*BR489+BK489*BS489+BL489*BT489)*BU489+BK489*(1-BS489)+BL489*(1-BT489)+IF(AW489=1,BO489,0),""),2),"")</f>
        <v/>
      </c>
      <c r="BW489" s="48" t="str">
        <f ca="1"/>
        <v/>
      </c>
      <c r="BX489" s="48" t="str">
        <f ca="1"/>
        <v/>
      </c>
      <c r="BY489" s="48" t="str">
        <f ca="1"/>
        <v/>
      </c>
      <c r="BZ489" s="60" t="str">
        <f ca="1"/>
        <v/>
      </c>
      <c r="CA489" s="6"/>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6"/>
      <c r="DV489" s="6"/>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row>
    <row r="490" spans="1:162" x14ac:dyDescent="0.3">
      <c r="A490" s="5"/>
      <c r="B490" s="17" t="str">
        <f t="shared" si="154"/>
        <v/>
      </c>
      <c r="C490" s="23"/>
      <c r="D490" s="23"/>
      <c r="E490" s="23"/>
      <c r="F490" s="23"/>
      <c r="G490" s="23"/>
      <c r="H490" s="24"/>
      <c r="I490" s="24"/>
      <c r="J490" s="24"/>
      <c r="K490" s="24"/>
      <c r="L490" s="24"/>
      <c r="M490" s="24"/>
      <c r="N490" s="23"/>
      <c r="O490" s="24"/>
      <c r="P490" s="6"/>
      <c r="Q490" s="65">
        <f t="shared" si="155"/>
        <v>1</v>
      </c>
      <c r="R490" s="6" t="e">
        <f t="shared" si="161"/>
        <v>#N/A</v>
      </c>
      <c r="S490" s="6" t="e">
        <f t="shared" si="162"/>
        <v>#N/A</v>
      </c>
      <c r="T490" s="6" t="e">
        <f t="shared" si="163"/>
        <v>#N/A</v>
      </c>
      <c r="U490" s="6" t="e">
        <f t="shared" si="164"/>
        <v>#N/A</v>
      </c>
      <c r="V490" s="8" cm="1">
        <f t="array" ref="V490">IF(M490=0,0,IF(OR($DV$4=3,$DV$4=4),0,IF($DV$4=1,INDEX($DI$7:$DI$15,SUM(IF(M490&lt;$DH$7:$DH$15=TRUE,1,0))+1),VLOOKUP(M490,$DK$7:$DL$107,2,FALSE))))</f>
        <v>0</v>
      </c>
      <c r="W490" s="6" t="e">
        <f t="shared" si="153"/>
        <v>#N/A</v>
      </c>
      <c r="X490" s="65" cm="1">
        <f t="array" aca="1" ref="X490" ca="1">SUM(IF((IF(E490=0,INDIRECT(_xlfn.CONCAT($CQ$1,MATCH(F490,$CP$7:$CP$100,0)+6)):INDIRECT(_xlfn.CONCAT($CQ$1,MATCH(F490,$CP$7:$CP$100,0)+6+SUM(IF((F490=$CP$7:$CP$59)=TRUE,1,0))-1)),INDIRECT(_xlfn.CONCAT($CM$1,MATCH(E490,$CL$7:$CL$100,0)+6)):INDIRECT(_xlfn.CONCAT($CM$1,MATCH(E490,$CL$7:$CL$100,0)+6+SUM(IF((E490=$CL$7:$CL$59)=TRUE,1,0))-1)))*$S$3*$Q490)=0,0,1))</f>
        <v>2</v>
      </c>
      <c r="Y490" s="65" t="e" cm="1">
        <f t="array" aca="1" ref="Y490" ca="1">SUM(IF((TRANSPOSE(MMULT(MMULT(_xlfn.MUNIT(X490),IF(ROUND(MMULT(IF(E490=0,INDIRECT(_xlfn.CONCAT($CQ$1,MATCH(F490,$CP$7:$CP$100,0)+6)):INDIRECT(_xlfn.CONCAT($CQ$1,MATCH(F490,$CP$7:$CP$100,0)+6+SUM(IF((F490=$CP$7:$CP$59)=TRUE,1,0))-1)),INDIRECT(_xlfn.CONCAT($CM$1,MATCH(E490,$CL$7:$CL$100,0)+6)):INDIRECT(_xlfn.CONCAT($CM$1,MATCH(E490,$CL$7:$CL$100,0)+6+SUM(IF((E490=$CL$7:$CL$59)=TRUE,1,0))-1)))*$S$3*$Q490,1/TRANSPOSE(W490-INDIRECT(_xlfn.CONCAT($CI$1,MATCH(D490,$CH$7:$CH$100,0)+6)):INDIRECT(_xlfn.CONCAT($CI$1,MATCH(D490,$CH$7:$CH$100,0)+6+SUM(IF((D490=$CH$7:$CH$59)=TRUE,1,0))-1))*$R$3)),1)=1,1,0)),W490-INDIRECT(_xlfn.CONCAT($CI$1,MATCH(D490,$CH$7:$CH$100,0)+6)):INDIRECT(_xlfn.CONCAT($CI$1,MATCH(D490,$CH$7:$CH$100,0)+6+SUM(IF((D490=$CH$7:$CH$59)=TRUE,1,0))-1))*$R$3)))=0,0,1))</f>
        <v>#N/A</v>
      </c>
      <c r="Z490" s="65"/>
      <c r="AA490" s="65" t="str" cm="1">
        <f t="array" aca="1" ref="AA490" ca="1">IFERROR(ROUND(IF(_xlfn._xlws.SORT(TRANSPOSE(MMULT(MMULT(_xlfn.MUNIT(X490),IF(ROUND(MMULT(IF(E490=0,IF($DW$4=1,INDIRECT(_xlfn.CONCAT($CY$1,MATCH(F490,$CX$7:$CX$100,0)+6)):INDIRECT(_xlfn.CONCAT($CY$1,MATCH(F490,$CX$7:$CX$100,0)+6+SUM(IF((F490=$CX$7:$CX$59)=TRUE,1,0))-1)),INDIRECT(_xlfn.CONCAT($CQ$1,MATCH(F490,$CP$7:$CP$100,0)+6)):INDIRECT(_xlfn.CONCAT($CQ$1,MATCH(F490,$CP$7:$CP$100,0)+6+SUM(IF((F490=$CP$7:$CP$59)=TRUE,1,0))-1))),IF(OR($DW$4=2,$DW$4=3),INDIRECT(_xlfn.CONCAT($CU$1,MATCH(E490,$CT$7:$CT$100,0)+6)):INDIRECT(_xlfn.CONCAT($CU$1,MATCH(E490,$CT$7:$CT$100,0)+6+SUM(IF((E490=$CT$7:$CT$59)=TRUE,1,0))-1)),INDIRECT(_xlfn.CONCAT($CM$1,MATCH(E490,$CL$7:$CL$100,0)+6)):INDIRECT(_xlfn.CONCAT($CM$1,MATCH(E490,$CL$7:$CL$100,0)+6+SUM(IF((E490=$CL$7:$CL$59)=TRUE,1,0))-1))))*$S$3*IF(AND($DV$4=4,F490=0),1.1,1),1/TRANSPOSE(W490-INDIRECT(_xlfn.CONCAT($CI$1,MATCH(D490,$CH$7:$CH$100,0)+6)):INDIRECT(_xlfn.CONCAT($CI$1,MATCH(D490,$CH$7:$CH$100,0)+6+SUM(IF((D490=$CH$7:$CH$59)=TRUE,1,0))-1))*$R$3)),3)=1,1,0)),W490-INDIRECT(_xlfn.CONCAT($CI$1,MATCH(D490,$CH$7:$CH$100,0)+6)):INDIRECT(_xlfn.CONCAT($CI$1,MATCH(D490,$CH$7:$CH$100,0)+6+SUM(IF((D490=$CH$7:$CH$59)=TRUE,1,0))-1))*$R$3))/($S$3*$Q490),1,-1,TRUE)=0,"",_xlfn._xlws.SORT(TRANSPOSE(MMULT(MMULT(_xlfn.MUNIT(X490),IF(ROUND(MMULT(IF(E490=0,IF($DW$4=1,INDIRECT(_xlfn.CONCAT($CY$1,MATCH(F490,$CX$7:$CX$100,0)+6)):INDIRECT(_xlfn.CONCAT($CY$1,MATCH(F490,$CX$7:$CX$100,0)+6+SUM(IF((F490=$CX$7:$CX$59)=TRUE,1,0))-1)),INDIRECT(_xlfn.CONCAT($CQ$1,MATCH(F490,$CP$7:$CP$100,0)+6)):INDIRECT(_xlfn.CONCAT($CQ$1,MATCH(F490,$CP$7:$CP$100,0)+6+SUM(IF((F490=$CP$7:$CP$59)=TRUE,1,0))-1))),IF(OR($DW$4=2,$DW$4=3),INDIRECT(_xlfn.CONCAT($CU$1,MATCH(E490,$CT$7:$CT$100,0)+6)):INDIRECT(_xlfn.CONCAT($CU$1,MATCH(E490,$CT$7:$CT$100,0)+6+SUM(IF((E490=$CT$7:$CT$59)=TRUE,1,0))-1)),INDIRECT(_xlfn.CONCAT($CM$1,MATCH(E490,$CL$7:$CL$100,0)+6)):INDIRECT(_xlfn.CONCAT($CM$1,MATCH(E490,$CL$7:$CL$100,0)+6+SUM(IF((E490=$CL$7:$CL$59)=TRUE,1,0))-1))))*$S$3*IF(AND($DV$4=4,F490=0),1.1,1),1/TRANSPOSE(W490-INDIRECT(_xlfn.CONCAT($CI$1,MATCH(D490,$CH$7:$CH$100,0)+6)):INDIRECT(_xlfn.CONCAT($CI$1,MATCH(D490,$CH$7:$CH$100,0)+6+SUM(IF((D490=$CH$7:$CH$59)=TRUE,1,0))-1))*$R$3)),3)=1,1,0)),W490-INDIRECT(_xlfn.CONCAT($CI$1,MATCH(D490,$CH$7:$CH$100,0)+6)):INDIRECT(_xlfn.CONCAT($CI$1,MATCH(D490,$CH$7:$CH$100,0)+6+SUM(IF((D490=$CH$7:$CH$59)=TRUE,1,0))-1))*$R$3))/($S$3*$Q490),1,-1,TRUE)),1),"")</f>
        <v/>
      </c>
      <c r="AB490" s="65"/>
      <c r="AC490" s="65"/>
      <c r="AD490" s="65"/>
      <c r="AE490" s="65"/>
      <c r="AF490" s="65"/>
      <c r="AG490" s="65"/>
      <c r="AH490" s="65"/>
      <c r="AI490" s="6"/>
      <c r="AJ490" s="28" t="str">
        <f t="shared" ca="1" si="165"/>
        <v/>
      </c>
      <c r="AK490" s="29" t="str">
        <f t="shared" si="166"/>
        <v/>
      </c>
      <c r="AL490" s="29" t="str">
        <f t="shared" si="167"/>
        <v/>
      </c>
      <c r="AM490" s="29" t="str">
        <f t="shared" si="168"/>
        <v/>
      </c>
      <c r="AN490" s="112" t="str">
        <f t="shared" si="169"/>
        <v/>
      </c>
      <c r="AO490" s="28" t="str">
        <f t="shared" ca="1" si="156"/>
        <v/>
      </c>
      <c r="AP490" s="29" t="str">
        <f t="shared" si="157"/>
        <v/>
      </c>
      <c r="AQ490" s="29" t="str">
        <f t="shared" si="158"/>
        <v/>
      </c>
      <c r="AR490" s="29" t="str">
        <f t="shared" si="159"/>
        <v/>
      </c>
      <c r="AS490" s="30" t="str">
        <f t="shared" si="160"/>
        <v/>
      </c>
      <c r="AT490" s="6"/>
      <c r="AU490" s="20"/>
      <c r="AV490" s="20"/>
      <c r="AW490" s="44">
        <f t="shared" si="170"/>
        <v>12</v>
      </c>
      <c r="AX490" s="35" t="e">
        <f t="shared" si="171"/>
        <v>#N/A</v>
      </c>
      <c r="AY490" s="35" t="e" cm="1">
        <f t="array" ref="AY490">_xlfn.XMATCH(1,IF(IF((AU490=$DP$24:$EO$24)=TRUE,1,0)+IF((AV490=$DP$25:$EO$25)=TRUE,1,0)=2,1,0))</f>
        <v>#N/A</v>
      </c>
      <c r="AZ490" s="35" t="str" cm="1">
        <f t="array" aca="1" ref="AZ490:BD490" ca="1">AJ490:AN490</f>
        <v/>
      </c>
      <c r="BA490" s="35" t="str">
        <f ca="1"/>
        <v/>
      </c>
      <c r="BB490" s="35" t="str">
        <f ca="1"/>
        <v/>
      </c>
      <c r="BC490" s="35" t="str">
        <f ca="1"/>
        <v/>
      </c>
      <c r="BD490" s="35" t="str">
        <f ca="1"/>
        <v/>
      </c>
      <c r="BE490" s="35">
        <f t="shared" si="172"/>
        <v>0</v>
      </c>
      <c r="BF490" s="35" t="e" cm="1">
        <f t="array" ref="BF490">IF(AND(BE490=1,AX490&lt;&gt;1),VLOOKUP(E490,변환표준점수!$H$8:$O$60,_xlfn.XMATCH('표점 계산기'!$AU490,변환표준점수!$I$6:$O$6)+1,FALSE),IF(AND($E490=0,$DW$4=1),INDEX($CQ$7:$CQ$73,SUM(IF(AO490=$CY$7:$CY$59,ROW($A$1:$A$50),0))),IF(AND($E490&lt;&gt;0,$DW$4&lt;&gt;1),INDEX($CM$7:$CM$73,SUM(IF(AO490=$CU$7:$CU$59,ROW($A$1:$A$50),0))),AO490:AS490)))</f>
        <v>#N/A</v>
      </c>
      <c r="BG490" s="35"/>
      <c r="BH490" s="35"/>
      <c r="BI490" s="35"/>
      <c r="BJ490" s="35"/>
      <c r="BK490" s="35" t="e">
        <f>VLOOKUP(G490,변환표준점수!$X$8:$AM$16,_xlfn.XMATCH(AU490,변환표준점수!$Y$5:$AM$5)+IF(OR(AW490=6,AW490=7,AW490=10,AW490=11),IF(AX490=1,0,1),0)+1,FALSE)</f>
        <v>#N/A</v>
      </c>
      <c r="BL490" s="35" t="e">
        <f>VLOOKUP(H490,변환표준점수!$AO$8:$BE$16,_xlfn.XMATCH(AU490,변환표준점수!$AP$5:$BE$5)+IF(OR(AW490=3,AW490=6,AW490=8,AW490=9,AW490=10),IF(AX490=1,0,1),0)+1,FALSE)</f>
        <v>#N/A</v>
      </c>
      <c r="BM490" s="35" t="e">
        <f>IF(I490=0,VLOOKUP(K490,변환표준점수!$BU$8:$CF$62,'표점 계산기'!$AW490+1,FALSE),VLOOKUP(I490,변환표준점수!$BH$8:$BS$62,'표점 계산기'!$AW490+1,FALSE))</f>
        <v>#N/A</v>
      </c>
      <c r="BN490" s="35" t="e">
        <f>IF(J490=0,VLOOKUP(L490,변환표준점수!$BU$8:$CF$62,'표점 계산기'!$AW490+1,FALSE),VLOOKUP(J490,변환표준점수!$BH$8:$BS$62,'표점 계산기'!$AW490+1,FALSE))</f>
        <v>#N/A</v>
      </c>
      <c r="BO490" s="35" cm="1">
        <f t="array" ref="BO490">IF(M490=0,0,IF(OR(AW490=3,AW490=4),0,IF(AW490=1,INDEX($DI$7:$DI$15,SUM(IF(M490&lt;$DH$7:$DH$15=TRUE,1,0))+1),VLOOKUP(M490,변환표준점수!$BH$8:$BS$62,'표점 계산기'!AW490+1,FALSE))))</f>
        <v>0</v>
      </c>
      <c r="BP490" s="35" t="e" cm="1">
        <f t="array" ref="BP490">INDEX($DP$24:$EO$31,COLUMN(C485),$AY490)</f>
        <v>#N/A</v>
      </c>
      <c r="BQ490" s="35" t="e" cm="1">
        <f t="array" ref="BQ490">INDEX($DP$24:$EO$31,COLUMN(D485),$AY490)</f>
        <v>#N/A</v>
      </c>
      <c r="BR490" s="35" t="e" cm="1">
        <f t="array" ref="BR490">INDEX($DP$24:$EO$31,COLUMN(E485),$AY490)</f>
        <v>#N/A</v>
      </c>
      <c r="BS490" s="35" t="e" cm="1">
        <f t="array" ref="BS490">INDEX($DP$24:$EO$31,COLUMN(F485),$AY490)</f>
        <v>#N/A</v>
      </c>
      <c r="BT490" s="35" t="e" cm="1">
        <f t="array" ref="BT490">INDEX($DP$24:$EO$31,COLUMN(G485),$AY490)</f>
        <v>#N/A</v>
      </c>
      <c r="BU490" s="35" t="e" cm="1">
        <f t="array" ref="BU490">INDEX($DP$24:$EO$31,COLUMN(H485),$AY490)</f>
        <v>#N/A</v>
      </c>
      <c r="BV490" s="59" t="str" cm="1">
        <f t="array" aca="1" ref="BV490:BZ490" ca="1">IFERROR(ROUND(IF(IFERROR(BF490:BJ490/BF490:BJ490,0)=1,(IFERROR(AZ490:BD490*BP490,0)+IFERROR(BF490:BJ490*BQ490,0)+(SUM(BM490:BO490)-MIN(BM490:BO490))*BR490+BK490*BS490+BL490*BT490)*BU490+BK490*(1-BS490)+BL490*(1-BT490)+IF(AW490=1,BO490,0),""),2),"")</f>
        <v/>
      </c>
      <c r="BW490" s="48" t="str">
        <f ca="1"/>
        <v/>
      </c>
      <c r="BX490" s="48" t="str">
        <f ca="1"/>
        <v/>
      </c>
      <c r="BY490" s="48" t="str">
        <f ca="1"/>
        <v/>
      </c>
      <c r="BZ490" s="60" t="str">
        <f ca="1"/>
        <v/>
      </c>
      <c r="CA490" s="6"/>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6"/>
      <c r="DV490" s="6"/>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row>
    <row r="491" spans="1:162" x14ac:dyDescent="0.3">
      <c r="A491" s="5"/>
      <c r="B491" s="17" t="str">
        <f t="shared" si="154"/>
        <v/>
      </c>
      <c r="C491" s="23"/>
      <c r="D491" s="23"/>
      <c r="E491" s="23"/>
      <c r="F491" s="23"/>
      <c r="G491" s="23"/>
      <c r="H491" s="24"/>
      <c r="I491" s="24"/>
      <c r="J491" s="24"/>
      <c r="K491" s="24"/>
      <c r="L491" s="24"/>
      <c r="M491" s="24"/>
      <c r="N491" s="23"/>
      <c r="O491" s="24"/>
      <c r="P491" s="6"/>
      <c r="Q491" s="65">
        <f t="shared" si="155"/>
        <v>1</v>
      </c>
      <c r="R491" s="6" t="e">
        <f t="shared" si="161"/>
        <v>#N/A</v>
      </c>
      <c r="S491" s="6" t="e">
        <f t="shared" si="162"/>
        <v>#N/A</v>
      </c>
      <c r="T491" s="6" t="e">
        <f t="shared" si="163"/>
        <v>#N/A</v>
      </c>
      <c r="U491" s="6" t="e">
        <f t="shared" si="164"/>
        <v>#N/A</v>
      </c>
      <c r="V491" s="8" cm="1">
        <f t="array" ref="V491">IF(M491=0,0,IF(OR($DV$4=3,$DV$4=4),0,IF($DV$4=1,INDEX($DI$7:$DI$15,SUM(IF(M491&lt;$DH$7:$DH$15=TRUE,1,0))+1),VLOOKUP(M491,$DK$7:$DL$107,2,FALSE))))</f>
        <v>0</v>
      </c>
      <c r="W491" s="6" t="e">
        <f t="shared" si="153"/>
        <v>#N/A</v>
      </c>
      <c r="X491" s="65" cm="1">
        <f t="array" aca="1" ref="X491" ca="1">SUM(IF((IF(E491=0,INDIRECT(_xlfn.CONCAT($CQ$1,MATCH(F491,$CP$7:$CP$100,0)+6)):INDIRECT(_xlfn.CONCAT($CQ$1,MATCH(F491,$CP$7:$CP$100,0)+6+SUM(IF((F491=$CP$7:$CP$59)=TRUE,1,0))-1)),INDIRECT(_xlfn.CONCAT($CM$1,MATCH(E491,$CL$7:$CL$100,0)+6)):INDIRECT(_xlfn.CONCAT($CM$1,MATCH(E491,$CL$7:$CL$100,0)+6+SUM(IF((E491=$CL$7:$CL$59)=TRUE,1,0))-1)))*$S$3*$Q491)=0,0,1))</f>
        <v>2</v>
      </c>
      <c r="Y491" s="65" t="e" cm="1">
        <f t="array" aca="1" ref="Y491" ca="1">SUM(IF((TRANSPOSE(MMULT(MMULT(_xlfn.MUNIT(X491),IF(ROUND(MMULT(IF(E491=0,INDIRECT(_xlfn.CONCAT($CQ$1,MATCH(F491,$CP$7:$CP$100,0)+6)):INDIRECT(_xlfn.CONCAT($CQ$1,MATCH(F491,$CP$7:$CP$100,0)+6+SUM(IF((F491=$CP$7:$CP$59)=TRUE,1,0))-1)),INDIRECT(_xlfn.CONCAT($CM$1,MATCH(E491,$CL$7:$CL$100,0)+6)):INDIRECT(_xlfn.CONCAT($CM$1,MATCH(E491,$CL$7:$CL$100,0)+6+SUM(IF((E491=$CL$7:$CL$59)=TRUE,1,0))-1)))*$S$3*$Q491,1/TRANSPOSE(W491-INDIRECT(_xlfn.CONCAT($CI$1,MATCH(D491,$CH$7:$CH$100,0)+6)):INDIRECT(_xlfn.CONCAT($CI$1,MATCH(D491,$CH$7:$CH$100,0)+6+SUM(IF((D491=$CH$7:$CH$59)=TRUE,1,0))-1))*$R$3)),1)=1,1,0)),W491-INDIRECT(_xlfn.CONCAT($CI$1,MATCH(D491,$CH$7:$CH$100,0)+6)):INDIRECT(_xlfn.CONCAT($CI$1,MATCH(D491,$CH$7:$CH$100,0)+6+SUM(IF((D491=$CH$7:$CH$59)=TRUE,1,0))-1))*$R$3)))=0,0,1))</f>
        <v>#N/A</v>
      </c>
      <c r="Z491" s="65"/>
      <c r="AA491" s="65" t="str" cm="1">
        <f t="array" aca="1" ref="AA491" ca="1">IFERROR(ROUND(IF(_xlfn._xlws.SORT(TRANSPOSE(MMULT(MMULT(_xlfn.MUNIT(X491),IF(ROUND(MMULT(IF(E491=0,IF($DW$4=1,INDIRECT(_xlfn.CONCAT($CY$1,MATCH(F491,$CX$7:$CX$100,0)+6)):INDIRECT(_xlfn.CONCAT($CY$1,MATCH(F491,$CX$7:$CX$100,0)+6+SUM(IF((F491=$CX$7:$CX$59)=TRUE,1,0))-1)),INDIRECT(_xlfn.CONCAT($CQ$1,MATCH(F491,$CP$7:$CP$100,0)+6)):INDIRECT(_xlfn.CONCAT($CQ$1,MATCH(F491,$CP$7:$CP$100,0)+6+SUM(IF((F491=$CP$7:$CP$59)=TRUE,1,0))-1))),IF(OR($DW$4=2,$DW$4=3),INDIRECT(_xlfn.CONCAT($CU$1,MATCH(E491,$CT$7:$CT$100,0)+6)):INDIRECT(_xlfn.CONCAT($CU$1,MATCH(E491,$CT$7:$CT$100,0)+6+SUM(IF((E491=$CT$7:$CT$59)=TRUE,1,0))-1)),INDIRECT(_xlfn.CONCAT($CM$1,MATCH(E491,$CL$7:$CL$100,0)+6)):INDIRECT(_xlfn.CONCAT($CM$1,MATCH(E491,$CL$7:$CL$100,0)+6+SUM(IF((E491=$CL$7:$CL$59)=TRUE,1,0))-1))))*$S$3*IF(AND($DV$4=4,F491=0),1.1,1),1/TRANSPOSE(W491-INDIRECT(_xlfn.CONCAT($CI$1,MATCH(D491,$CH$7:$CH$100,0)+6)):INDIRECT(_xlfn.CONCAT($CI$1,MATCH(D491,$CH$7:$CH$100,0)+6+SUM(IF((D491=$CH$7:$CH$59)=TRUE,1,0))-1))*$R$3)),3)=1,1,0)),W491-INDIRECT(_xlfn.CONCAT($CI$1,MATCH(D491,$CH$7:$CH$100,0)+6)):INDIRECT(_xlfn.CONCAT($CI$1,MATCH(D491,$CH$7:$CH$100,0)+6+SUM(IF((D491=$CH$7:$CH$59)=TRUE,1,0))-1))*$R$3))/($S$3*$Q491),1,-1,TRUE)=0,"",_xlfn._xlws.SORT(TRANSPOSE(MMULT(MMULT(_xlfn.MUNIT(X491),IF(ROUND(MMULT(IF(E491=0,IF($DW$4=1,INDIRECT(_xlfn.CONCAT($CY$1,MATCH(F491,$CX$7:$CX$100,0)+6)):INDIRECT(_xlfn.CONCAT($CY$1,MATCH(F491,$CX$7:$CX$100,0)+6+SUM(IF((F491=$CX$7:$CX$59)=TRUE,1,0))-1)),INDIRECT(_xlfn.CONCAT($CQ$1,MATCH(F491,$CP$7:$CP$100,0)+6)):INDIRECT(_xlfn.CONCAT($CQ$1,MATCH(F491,$CP$7:$CP$100,0)+6+SUM(IF((F491=$CP$7:$CP$59)=TRUE,1,0))-1))),IF(OR($DW$4=2,$DW$4=3),INDIRECT(_xlfn.CONCAT($CU$1,MATCH(E491,$CT$7:$CT$100,0)+6)):INDIRECT(_xlfn.CONCAT($CU$1,MATCH(E491,$CT$7:$CT$100,0)+6+SUM(IF((E491=$CT$7:$CT$59)=TRUE,1,0))-1)),INDIRECT(_xlfn.CONCAT($CM$1,MATCH(E491,$CL$7:$CL$100,0)+6)):INDIRECT(_xlfn.CONCAT($CM$1,MATCH(E491,$CL$7:$CL$100,0)+6+SUM(IF((E491=$CL$7:$CL$59)=TRUE,1,0))-1))))*$S$3*IF(AND($DV$4=4,F491=0),1.1,1),1/TRANSPOSE(W491-INDIRECT(_xlfn.CONCAT($CI$1,MATCH(D491,$CH$7:$CH$100,0)+6)):INDIRECT(_xlfn.CONCAT($CI$1,MATCH(D491,$CH$7:$CH$100,0)+6+SUM(IF((D491=$CH$7:$CH$59)=TRUE,1,0))-1))*$R$3)),3)=1,1,0)),W491-INDIRECT(_xlfn.CONCAT($CI$1,MATCH(D491,$CH$7:$CH$100,0)+6)):INDIRECT(_xlfn.CONCAT($CI$1,MATCH(D491,$CH$7:$CH$100,0)+6+SUM(IF((D491=$CH$7:$CH$59)=TRUE,1,0))-1))*$R$3))/($S$3*$Q491),1,-1,TRUE)),1),"")</f>
        <v/>
      </c>
      <c r="AB491" s="65"/>
      <c r="AC491" s="65"/>
      <c r="AD491" s="65"/>
      <c r="AE491" s="65"/>
      <c r="AF491" s="65"/>
      <c r="AG491" s="65"/>
      <c r="AH491" s="65"/>
      <c r="AI491" s="6"/>
      <c r="AJ491" s="28" t="str">
        <f t="shared" ca="1" si="165"/>
        <v/>
      </c>
      <c r="AK491" s="29" t="str">
        <f t="shared" si="166"/>
        <v/>
      </c>
      <c r="AL491" s="29" t="str">
        <f t="shared" si="167"/>
        <v/>
      </c>
      <c r="AM491" s="29" t="str">
        <f t="shared" si="168"/>
        <v/>
      </c>
      <c r="AN491" s="112" t="str">
        <f t="shared" si="169"/>
        <v/>
      </c>
      <c r="AO491" s="28" t="str">
        <f t="shared" ca="1" si="156"/>
        <v/>
      </c>
      <c r="AP491" s="29" t="str">
        <f t="shared" si="157"/>
        <v/>
      </c>
      <c r="AQ491" s="29" t="str">
        <f t="shared" si="158"/>
        <v/>
      </c>
      <c r="AR491" s="29" t="str">
        <f t="shared" si="159"/>
        <v/>
      </c>
      <c r="AS491" s="30" t="str">
        <f t="shared" si="160"/>
        <v/>
      </c>
      <c r="AT491" s="6"/>
      <c r="AU491" s="20"/>
      <c r="AV491" s="20"/>
      <c r="AW491" s="44">
        <f t="shared" si="170"/>
        <v>12</v>
      </c>
      <c r="AX491" s="35" t="e">
        <f t="shared" si="171"/>
        <v>#N/A</v>
      </c>
      <c r="AY491" s="35" t="e" cm="1">
        <f t="array" ref="AY491">_xlfn.XMATCH(1,IF(IF((AU491=$DP$24:$EO$24)=TRUE,1,0)+IF((AV491=$DP$25:$EO$25)=TRUE,1,0)=2,1,0))</f>
        <v>#N/A</v>
      </c>
      <c r="AZ491" s="35" t="str" cm="1">
        <f t="array" aca="1" ref="AZ491:BD491" ca="1">AJ491:AN491</f>
        <v/>
      </c>
      <c r="BA491" s="35" t="str">
        <f ca="1"/>
        <v/>
      </c>
      <c r="BB491" s="35" t="str">
        <f ca="1"/>
        <v/>
      </c>
      <c r="BC491" s="35" t="str">
        <f ca="1"/>
        <v/>
      </c>
      <c r="BD491" s="35" t="str">
        <f ca="1"/>
        <v/>
      </c>
      <c r="BE491" s="35">
        <f t="shared" si="172"/>
        <v>0</v>
      </c>
      <c r="BF491" s="35" t="e" cm="1">
        <f t="array" ref="BF491">IF(AND(BE491=1,AX491&lt;&gt;1),VLOOKUP(E491,변환표준점수!$H$8:$O$60,_xlfn.XMATCH('표점 계산기'!$AU491,변환표준점수!$I$6:$O$6)+1,FALSE),IF(AND($E491=0,$DW$4=1),INDEX($CQ$7:$CQ$73,SUM(IF(AO491=$CY$7:$CY$59,ROW($A$1:$A$50),0))),IF(AND($E491&lt;&gt;0,$DW$4&lt;&gt;1),INDEX($CM$7:$CM$73,SUM(IF(AO491=$CU$7:$CU$59,ROW($A$1:$A$50),0))),AO491:AS491)))</f>
        <v>#N/A</v>
      </c>
      <c r="BG491" s="35"/>
      <c r="BH491" s="35"/>
      <c r="BI491" s="35"/>
      <c r="BJ491" s="35"/>
      <c r="BK491" s="35" t="e">
        <f>VLOOKUP(G491,변환표준점수!$X$8:$AM$16,_xlfn.XMATCH(AU491,변환표준점수!$Y$5:$AM$5)+IF(OR(AW491=6,AW491=7,AW491=10,AW491=11),IF(AX491=1,0,1),0)+1,FALSE)</f>
        <v>#N/A</v>
      </c>
      <c r="BL491" s="35" t="e">
        <f>VLOOKUP(H491,변환표준점수!$AO$8:$BE$16,_xlfn.XMATCH(AU491,변환표준점수!$AP$5:$BE$5)+IF(OR(AW491=3,AW491=6,AW491=8,AW491=9,AW491=10),IF(AX491=1,0,1),0)+1,FALSE)</f>
        <v>#N/A</v>
      </c>
      <c r="BM491" s="35" t="e">
        <f>IF(I491=0,VLOOKUP(K491,변환표준점수!$BU$8:$CF$62,'표점 계산기'!$AW491+1,FALSE),VLOOKUP(I491,변환표준점수!$BH$8:$BS$62,'표점 계산기'!$AW491+1,FALSE))</f>
        <v>#N/A</v>
      </c>
      <c r="BN491" s="35" t="e">
        <f>IF(J491=0,VLOOKUP(L491,변환표준점수!$BU$8:$CF$62,'표점 계산기'!$AW491+1,FALSE),VLOOKUP(J491,변환표준점수!$BH$8:$BS$62,'표점 계산기'!$AW491+1,FALSE))</f>
        <v>#N/A</v>
      </c>
      <c r="BO491" s="35" cm="1">
        <f t="array" ref="BO491">IF(M491=0,0,IF(OR(AW491=3,AW491=4),0,IF(AW491=1,INDEX($DI$7:$DI$15,SUM(IF(M491&lt;$DH$7:$DH$15=TRUE,1,0))+1),VLOOKUP(M491,변환표준점수!$BH$8:$BS$62,'표점 계산기'!AW491+1,FALSE))))</f>
        <v>0</v>
      </c>
      <c r="BP491" s="35" t="e" cm="1">
        <f t="array" ref="BP491">INDEX($DP$24:$EO$31,COLUMN(C486),$AY491)</f>
        <v>#N/A</v>
      </c>
      <c r="BQ491" s="35" t="e" cm="1">
        <f t="array" ref="BQ491">INDEX($DP$24:$EO$31,COLUMN(D486),$AY491)</f>
        <v>#N/A</v>
      </c>
      <c r="BR491" s="35" t="e" cm="1">
        <f t="array" ref="BR491">INDEX($DP$24:$EO$31,COLUMN(E486),$AY491)</f>
        <v>#N/A</v>
      </c>
      <c r="BS491" s="35" t="e" cm="1">
        <f t="array" ref="BS491">INDEX($DP$24:$EO$31,COLUMN(F486),$AY491)</f>
        <v>#N/A</v>
      </c>
      <c r="BT491" s="35" t="e" cm="1">
        <f t="array" ref="BT491">INDEX($DP$24:$EO$31,COLUMN(G486),$AY491)</f>
        <v>#N/A</v>
      </c>
      <c r="BU491" s="35" t="e" cm="1">
        <f t="array" ref="BU491">INDEX($DP$24:$EO$31,COLUMN(H486),$AY491)</f>
        <v>#N/A</v>
      </c>
      <c r="BV491" s="59" t="str" cm="1">
        <f t="array" aca="1" ref="BV491:BZ491" ca="1">IFERROR(ROUND(IF(IFERROR(BF491:BJ491/BF491:BJ491,0)=1,(IFERROR(AZ491:BD491*BP491,0)+IFERROR(BF491:BJ491*BQ491,0)+(SUM(BM491:BO491)-MIN(BM491:BO491))*BR491+BK491*BS491+BL491*BT491)*BU491+BK491*(1-BS491)+BL491*(1-BT491)+IF(AW491=1,BO491,0),""),2),"")</f>
        <v/>
      </c>
      <c r="BW491" s="48" t="str">
        <f ca="1"/>
        <v/>
      </c>
      <c r="BX491" s="48" t="str">
        <f ca="1"/>
        <v/>
      </c>
      <c r="BY491" s="48" t="str">
        <f ca="1"/>
        <v/>
      </c>
      <c r="BZ491" s="60" t="str">
        <f ca="1"/>
        <v/>
      </c>
      <c r="CA491" s="6"/>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6"/>
      <c r="DV491" s="6"/>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row>
    <row r="492" spans="1:162" x14ac:dyDescent="0.3">
      <c r="A492" s="5"/>
      <c r="B492" s="17" t="str">
        <f t="shared" si="154"/>
        <v/>
      </c>
      <c r="C492" s="23"/>
      <c r="D492" s="23"/>
      <c r="E492" s="23"/>
      <c r="F492" s="23"/>
      <c r="G492" s="23"/>
      <c r="H492" s="24"/>
      <c r="I492" s="24"/>
      <c r="J492" s="24"/>
      <c r="K492" s="24"/>
      <c r="L492" s="24"/>
      <c r="M492" s="24"/>
      <c r="N492" s="23"/>
      <c r="O492" s="24"/>
      <c r="P492" s="6"/>
      <c r="Q492" s="65">
        <f t="shared" si="155"/>
        <v>1</v>
      </c>
      <c r="R492" s="6" t="e">
        <f t="shared" si="161"/>
        <v>#N/A</v>
      </c>
      <c r="S492" s="6" t="e">
        <f t="shared" si="162"/>
        <v>#N/A</v>
      </c>
      <c r="T492" s="6" t="e">
        <f t="shared" si="163"/>
        <v>#N/A</v>
      </c>
      <c r="U492" s="6" t="e">
        <f t="shared" si="164"/>
        <v>#N/A</v>
      </c>
      <c r="V492" s="8" cm="1">
        <f t="array" ref="V492">IF(M492=0,0,IF(OR($DV$4=3,$DV$4=4),0,IF($DV$4=1,INDEX($DI$7:$DI$15,SUM(IF(M492&lt;$DH$7:$DH$15=TRUE,1,0))+1),VLOOKUP(M492,$DK$7:$DL$107,2,FALSE))))</f>
        <v>0</v>
      </c>
      <c r="W492" s="6" t="e">
        <f t="shared" si="153"/>
        <v>#N/A</v>
      </c>
      <c r="X492" s="65" cm="1">
        <f t="array" aca="1" ref="X492" ca="1">SUM(IF((IF(E492=0,INDIRECT(_xlfn.CONCAT($CQ$1,MATCH(F492,$CP$7:$CP$100,0)+6)):INDIRECT(_xlfn.CONCAT($CQ$1,MATCH(F492,$CP$7:$CP$100,0)+6+SUM(IF((F492=$CP$7:$CP$59)=TRUE,1,0))-1)),INDIRECT(_xlfn.CONCAT($CM$1,MATCH(E492,$CL$7:$CL$100,0)+6)):INDIRECT(_xlfn.CONCAT($CM$1,MATCH(E492,$CL$7:$CL$100,0)+6+SUM(IF((E492=$CL$7:$CL$59)=TRUE,1,0))-1)))*$S$3*$Q492)=0,0,1))</f>
        <v>2</v>
      </c>
      <c r="Y492" s="65" t="e" cm="1">
        <f t="array" aca="1" ref="Y492" ca="1">SUM(IF((TRANSPOSE(MMULT(MMULT(_xlfn.MUNIT(X492),IF(ROUND(MMULT(IF(E492=0,INDIRECT(_xlfn.CONCAT($CQ$1,MATCH(F492,$CP$7:$CP$100,0)+6)):INDIRECT(_xlfn.CONCAT($CQ$1,MATCH(F492,$CP$7:$CP$100,0)+6+SUM(IF((F492=$CP$7:$CP$59)=TRUE,1,0))-1)),INDIRECT(_xlfn.CONCAT($CM$1,MATCH(E492,$CL$7:$CL$100,0)+6)):INDIRECT(_xlfn.CONCAT($CM$1,MATCH(E492,$CL$7:$CL$100,0)+6+SUM(IF((E492=$CL$7:$CL$59)=TRUE,1,0))-1)))*$S$3*$Q492,1/TRANSPOSE(W492-INDIRECT(_xlfn.CONCAT($CI$1,MATCH(D492,$CH$7:$CH$100,0)+6)):INDIRECT(_xlfn.CONCAT($CI$1,MATCH(D492,$CH$7:$CH$100,0)+6+SUM(IF((D492=$CH$7:$CH$59)=TRUE,1,0))-1))*$R$3)),1)=1,1,0)),W492-INDIRECT(_xlfn.CONCAT($CI$1,MATCH(D492,$CH$7:$CH$100,0)+6)):INDIRECT(_xlfn.CONCAT($CI$1,MATCH(D492,$CH$7:$CH$100,0)+6+SUM(IF((D492=$CH$7:$CH$59)=TRUE,1,0))-1))*$R$3)))=0,0,1))</f>
        <v>#N/A</v>
      </c>
      <c r="Z492" s="65"/>
      <c r="AA492" s="65" t="str" cm="1">
        <f t="array" aca="1" ref="AA492" ca="1">IFERROR(ROUND(IF(_xlfn._xlws.SORT(TRANSPOSE(MMULT(MMULT(_xlfn.MUNIT(X492),IF(ROUND(MMULT(IF(E492=0,IF($DW$4=1,INDIRECT(_xlfn.CONCAT($CY$1,MATCH(F492,$CX$7:$CX$100,0)+6)):INDIRECT(_xlfn.CONCAT($CY$1,MATCH(F492,$CX$7:$CX$100,0)+6+SUM(IF((F492=$CX$7:$CX$59)=TRUE,1,0))-1)),INDIRECT(_xlfn.CONCAT($CQ$1,MATCH(F492,$CP$7:$CP$100,0)+6)):INDIRECT(_xlfn.CONCAT($CQ$1,MATCH(F492,$CP$7:$CP$100,0)+6+SUM(IF((F492=$CP$7:$CP$59)=TRUE,1,0))-1))),IF(OR($DW$4=2,$DW$4=3),INDIRECT(_xlfn.CONCAT($CU$1,MATCH(E492,$CT$7:$CT$100,0)+6)):INDIRECT(_xlfn.CONCAT($CU$1,MATCH(E492,$CT$7:$CT$100,0)+6+SUM(IF((E492=$CT$7:$CT$59)=TRUE,1,0))-1)),INDIRECT(_xlfn.CONCAT($CM$1,MATCH(E492,$CL$7:$CL$100,0)+6)):INDIRECT(_xlfn.CONCAT($CM$1,MATCH(E492,$CL$7:$CL$100,0)+6+SUM(IF((E492=$CL$7:$CL$59)=TRUE,1,0))-1))))*$S$3*IF(AND($DV$4=4,F492=0),1.1,1),1/TRANSPOSE(W492-INDIRECT(_xlfn.CONCAT($CI$1,MATCH(D492,$CH$7:$CH$100,0)+6)):INDIRECT(_xlfn.CONCAT($CI$1,MATCH(D492,$CH$7:$CH$100,0)+6+SUM(IF((D492=$CH$7:$CH$59)=TRUE,1,0))-1))*$R$3)),3)=1,1,0)),W492-INDIRECT(_xlfn.CONCAT($CI$1,MATCH(D492,$CH$7:$CH$100,0)+6)):INDIRECT(_xlfn.CONCAT($CI$1,MATCH(D492,$CH$7:$CH$100,0)+6+SUM(IF((D492=$CH$7:$CH$59)=TRUE,1,0))-1))*$R$3))/($S$3*$Q492),1,-1,TRUE)=0,"",_xlfn._xlws.SORT(TRANSPOSE(MMULT(MMULT(_xlfn.MUNIT(X492),IF(ROUND(MMULT(IF(E492=0,IF($DW$4=1,INDIRECT(_xlfn.CONCAT($CY$1,MATCH(F492,$CX$7:$CX$100,0)+6)):INDIRECT(_xlfn.CONCAT($CY$1,MATCH(F492,$CX$7:$CX$100,0)+6+SUM(IF((F492=$CX$7:$CX$59)=TRUE,1,0))-1)),INDIRECT(_xlfn.CONCAT($CQ$1,MATCH(F492,$CP$7:$CP$100,0)+6)):INDIRECT(_xlfn.CONCAT($CQ$1,MATCH(F492,$CP$7:$CP$100,0)+6+SUM(IF((F492=$CP$7:$CP$59)=TRUE,1,0))-1))),IF(OR($DW$4=2,$DW$4=3),INDIRECT(_xlfn.CONCAT($CU$1,MATCH(E492,$CT$7:$CT$100,0)+6)):INDIRECT(_xlfn.CONCAT($CU$1,MATCH(E492,$CT$7:$CT$100,0)+6+SUM(IF((E492=$CT$7:$CT$59)=TRUE,1,0))-1)),INDIRECT(_xlfn.CONCAT($CM$1,MATCH(E492,$CL$7:$CL$100,0)+6)):INDIRECT(_xlfn.CONCAT($CM$1,MATCH(E492,$CL$7:$CL$100,0)+6+SUM(IF((E492=$CL$7:$CL$59)=TRUE,1,0))-1))))*$S$3*IF(AND($DV$4=4,F492=0),1.1,1),1/TRANSPOSE(W492-INDIRECT(_xlfn.CONCAT($CI$1,MATCH(D492,$CH$7:$CH$100,0)+6)):INDIRECT(_xlfn.CONCAT($CI$1,MATCH(D492,$CH$7:$CH$100,0)+6+SUM(IF((D492=$CH$7:$CH$59)=TRUE,1,0))-1))*$R$3)),3)=1,1,0)),W492-INDIRECT(_xlfn.CONCAT($CI$1,MATCH(D492,$CH$7:$CH$100,0)+6)):INDIRECT(_xlfn.CONCAT($CI$1,MATCH(D492,$CH$7:$CH$100,0)+6+SUM(IF((D492=$CH$7:$CH$59)=TRUE,1,0))-1))*$R$3))/($S$3*$Q492),1,-1,TRUE)),1),"")</f>
        <v/>
      </c>
      <c r="AB492" s="65"/>
      <c r="AC492" s="65"/>
      <c r="AD492" s="65"/>
      <c r="AE492" s="65"/>
      <c r="AF492" s="65"/>
      <c r="AG492" s="65"/>
      <c r="AH492" s="65"/>
      <c r="AI492" s="6"/>
      <c r="AJ492" s="28" t="str">
        <f t="shared" ca="1" si="165"/>
        <v/>
      </c>
      <c r="AK492" s="29" t="str">
        <f t="shared" si="166"/>
        <v/>
      </c>
      <c r="AL492" s="29" t="str">
        <f t="shared" si="167"/>
        <v/>
      </c>
      <c r="AM492" s="29" t="str">
        <f t="shared" si="168"/>
        <v/>
      </c>
      <c r="AN492" s="112" t="str">
        <f t="shared" si="169"/>
        <v/>
      </c>
      <c r="AO492" s="28" t="str">
        <f t="shared" ca="1" si="156"/>
        <v/>
      </c>
      <c r="AP492" s="29" t="str">
        <f t="shared" si="157"/>
        <v/>
      </c>
      <c r="AQ492" s="29" t="str">
        <f t="shared" si="158"/>
        <v/>
      </c>
      <c r="AR492" s="29" t="str">
        <f t="shared" si="159"/>
        <v/>
      </c>
      <c r="AS492" s="30" t="str">
        <f t="shared" si="160"/>
        <v/>
      </c>
      <c r="AT492" s="6"/>
      <c r="AU492" s="20"/>
      <c r="AV492" s="20"/>
      <c r="AW492" s="44">
        <f t="shared" si="170"/>
        <v>12</v>
      </c>
      <c r="AX492" s="35" t="e">
        <f t="shared" si="171"/>
        <v>#N/A</v>
      </c>
      <c r="AY492" s="35" t="e" cm="1">
        <f t="array" ref="AY492">_xlfn.XMATCH(1,IF(IF((AU492=$DP$24:$EO$24)=TRUE,1,0)+IF((AV492=$DP$25:$EO$25)=TRUE,1,0)=2,1,0))</f>
        <v>#N/A</v>
      </c>
      <c r="AZ492" s="35" t="str" cm="1">
        <f t="array" aca="1" ref="AZ492:BD492" ca="1">AJ492:AN492</f>
        <v/>
      </c>
      <c r="BA492" s="35" t="str">
        <f ca="1"/>
        <v/>
      </c>
      <c r="BB492" s="35" t="str">
        <f ca="1"/>
        <v/>
      </c>
      <c r="BC492" s="35" t="str">
        <f ca="1"/>
        <v/>
      </c>
      <c r="BD492" s="35" t="str">
        <f ca="1"/>
        <v/>
      </c>
      <c r="BE492" s="35">
        <f t="shared" si="172"/>
        <v>0</v>
      </c>
      <c r="BF492" s="35" t="e" cm="1">
        <f t="array" ref="BF492">IF(AND(BE492=1,AX492&lt;&gt;1),VLOOKUP(E492,변환표준점수!$H$8:$O$60,_xlfn.XMATCH('표점 계산기'!$AU492,변환표준점수!$I$6:$O$6)+1,FALSE),IF(AND($E492=0,$DW$4=1),INDEX($CQ$7:$CQ$73,SUM(IF(AO492=$CY$7:$CY$59,ROW($A$1:$A$50),0))),IF(AND($E492&lt;&gt;0,$DW$4&lt;&gt;1),INDEX($CM$7:$CM$73,SUM(IF(AO492=$CU$7:$CU$59,ROW($A$1:$A$50),0))),AO492:AS492)))</f>
        <v>#N/A</v>
      </c>
      <c r="BG492" s="35"/>
      <c r="BH492" s="35"/>
      <c r="BI492" s="35"/>
      <c r="BJ492" s="35"/>
      <c r="BK492" s="35" t="e">
        <f>VLOOKUP(G492,변환표준점수!$X$8:$AM$16,_xlfn.XMATCH(AU492,변환표준점수!$Y$5:$AM$5)+IF(OR(AW492=6,AW492=7,AW492=10,AW492=11),IF(AX492=1,0,1),0)+1,FALSE)</f>
        <v>#N/A</v>
      </c>
      <c r="BL492" s="35" t="e">
        <f>VLOOKUP(H492,변환표준점수!$AO$8:$BE$16,_xlfn.XMATCH(AU492,변환표준점수!$AP$5:$BE$5)+IF(OR(AW492=3,AW492=6,AW492=8,AW492=9,AW492=10),IF(AX492=1,0,1),0)+1,FALSE)</f>
        <v>#N/A</v>
      </c>
      <c r="BM492" s="35" t="e">
        <f>IF(I492=0,VLOOKUP(K492,변환표준점수!$BU$8:$CF$62,'표점 계산기'!$AW492+1,FALSE),VLOOKUP(I492,변환표준점수!$BH$8:$BS$62,'표점 계산기'!$AW492+1,FALSE))</f>
        <v>#N/A</v>
      </c>
      <c r="BN492" s="35" t="e">
        <f>IF(J492=0,VLOOKUP(L492,변환표준점수!$BU$8:$CF$62,'표점 계산기'!$AW492+1,FALSE),VLOOKUP(J492,변환표준점수!$BH$8:$BS$62,'표점 계산기'!$AW492+1,FALSE))</f>
        <v>#N/A</v>
      </c>
      <c r="BO492" s="35" cm="1">
        <f t="array" ref="BO492">IF(M492=0,0,IF(OR(AW492=3,AW492=4),0,IF(AW492=1,INDEX($DI$7:$DI$15,SUM(IF(M492&lt;$DH$7:$DH$15=TRUE,1,0))+1),VLOOKUP(M492,변환표준점수!$BH$8:$BS$62,'표점 계산기'!AW492+1,FALSE))))</f>
        <v>0</v>
      </c>
      <c r="BP492" s="35" t="e" cm="1">
        <f t="array" ref="BP492">INDEX($DP$24:$EO$31,COLUMN(C487),$AY492)</f>
        <v>#N/A</v>
      </c>
      <c r="BQ492" s="35" t="e" cm="1">
        <f t="array" ref="BQ492">INDEX($DP$24:$EO$31,COLUMN(D487),$AY492)</f>
        <v>#N/A</v>
      </c>
      <c r="BR492" s="35" t="e" cm="1">
        <f t="array" ref="BR492">INDEX($DP$24:$EO$31,COLUMN(E487),$AY492)</f>
        <v>#N/A</v>
      </c>
      <c r="BS492" s="35" t="e" cm="1">
        <f t="array" ref="BS492">INDEX($DP$24:$EO$31,COLUMN(F487),$AY492)</f>
        <v>#N/A</v>
      </c>
      <c r="BT492" s="35" t="e" cm="1">
        <f t="array" ref="BT492">INDEX($DP$24:$EO$31,COLUMN(G487),$AY492)</f>
        <v>#N/A</v>
      </c>
      <c r="BU492" s="35" t="e" cm="1">
        <f t="array" ref="BU492">INDEX($DP$24:$EO$31,COLUMN(H487),$AY492)</f>
        <v>#N/A</v>
      </c>
      <c r="BV492" s="59" t="str" cm="1">
        <f t="array" aca="1" ref="BV492:BZ492" ca="1">IFERROR(ROUND(IF(IFERROR(BF492:BJ492/BF492:BJ492,0)=1,(IFERROR(AZ492:BD492*BP492,0)+IFERROR(BF492:BJ492*BQ492,0)+(SUM(BM492:BO492)-MIN(BM492:BO492))*BR492+BK492*BS492+BL492*BT492)*BU492+BK492*(1-BS492)+BL492*(1-BT492)+IF(AW492=1,BO492,0),""),2),"")</f>
        <v/>
      </c>
      <c r="BW492" s="48" t="str">
        <f ca="1"/>
        <v/>
      </c>
      <c r="BX492" s="48" t="str">
        <f ca="1"/>
        <v/>
      </c>
      <c r="BY492" s="48" t="str">
        <f ca="1"/>
        <v/>
      </c>
      <c r="BZ492" s="60" t="str">
        <f ca="1"/>
        <v/>
      </c>
      <c r="CA492" s="6"/>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6"/>
      <c r="DV492" s="6"/>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row>
    <row r="493" spans="1:162" x14ac:dyDescent="0.3">
      <c r="A493" s="5"/>
      <c r="B493" s="17" t="str">
        <f t="shared" si="154"/>
        <v/>
      </c>
      <c r="C493" s="23"/>
      <c r="D493" s="23"/>
      <c r="E493" s="23"/>
      <c r="F493" s="23"/>
      <c r="G493" s="23"/>
      <c r="H493" s="24"/>
      <c r="I493" s="24"/>
      <c r="J493" s="24"/>
      <c r="K493" s="24"/>
      <c r="L493" s="24"/>
      <c r="M493" s="24"/>
      <c r="N493" s="23"/>
      <c r="O493" s="24"/>
      <c r="P493" s="6"/>
      <c r="Q493" s="65">
        <f t="shared" si="155"/>
        <v>1</v>
      </c>
      <c r="R493" s="6" t="e">
        <f t="shared" si="161"/>
        <v>#N/A</v>
      </c>
      <c r="S493" s="6" t="e">
        <f t="shared" si="162"/>
        <v>#N/A</v>
      </c>
      <c r="T493" s="6" t="e">
        <f t="shared" si="163"/>
        <v>#N/A</v>
      </c>
      <c r="U493" s="6" t="e">
        <f t="shared" si="164"/>
        <v>#N/A</v>
      </c>
      <c r="V493" s="8" cm="1">
        <f t="array" ref="V493">IF(M493=0,0,IF(OR($DV$4=3,$DV$4=4),0,IF($DV$4=1,INDEX($DI$7:$DI$15,SUM(IF(M493&lt;$DH$7:$DH$15=TRUE,1,0))+1),VLOOKUP(M493,$DK$7:$DL$107,2,FALSE))))</f>
        <v>0</v>
      </c>
      <c r="W493" s="6" t="e">
        <f t="shared" si="153"/>
        <v>#N/A</v>
      </c>
      <c r="X493" s="65" cm="1">
        <f t="array" aca="1" ref="X493" ca="1">SUM(IF((IF(E493=0,INDIRECT(_xlfn.CONCAT($CQ$1,MATCH(F493,$CP$7:$CP$100,0)+6)):INDIRECT(_xlfn.CONCAT($CQ$1,MATCH(F493,$CP$7:$CP$100,0)+6+SUM(IF((F493=$CP$7:$CP$59)=TRUE,1,0))-1)),INDIRECT(_xlfn.CONCAT($CM$1,MATCH(E493,$CL$7:$CL$100,0)+6)):INDIRECT(_xlfn.CONCAT($CM$1,MATCH(E493,$CL$7:$CL$100,0)+6+SUM(IF((E493=$CL$7:$CL$59)=TRUE,1,0))-1)))*$S$3*$Q493)=0,0,1))</f>
        <v>2</v>
      </c>
      <c r="Y493" s="65" t="e" cm="1">
        <f t="array" aca="1" ref="Y493" ca="1">SUM(IF((TRANSPOSE(MMULT(MMULT(_xlfn.MUNIT(X493),IF(ROUND(MMULT(IF(E493=0,INDIRECT(_xlfn.CONCAT($CQ$1,MATCH(F493,$CP$7:$CP$100,0)+6)):INDIRECT(_xlfn.CONCAT($CQ$1,MATCH(F493,$CP$7:$CP$100,0)+6+SUM(IF((F493=$CP$7:$CP$59)=TRUE,1,0))-1)),INDIRECT(_xlfn.CONCAT($CM$1,MATCH(E493,$CL$7:$CL$100,0)+6)):INDIRECT(_xlfn.CONCAT($CM$1,MATCH(E493,$CL$7:$CL$100,0)+6+SUM(IF((E493=$CL$7:$CL$59)=TRUE,1,0))-1)))*$S$3*$Q493,1/TRANSPOSE(W493-INDIRECT(_xlfn.CONCAT($CI$1,MATCH(D493,$CH$7:$CH$100,0)+6)):INDIRECT(_xlfn.CONCAT($CI$1,MATCH(D493,$CH$7:$CH$100,0)+6+SUM(IF((D493=$CH$7:$CH$59)=TRUE,1,0))-1))*$R$3)),1)=1,1,0)),W493-INDIRECT(_xlfn.CONCAT($CI$1,MATCH(D493,$CH$7:$CH$100,0)+6)):INDIRECT(_xlfn.CONCAT($CI$1,MATCH(D493,$CH$7:$CH$100,0)+6+SUM(IF((D493=$CH$7:$CH$59)=TRUE,1,0))-1))*$R$3)))=0,0,1))</f>
        <v>#N/A</v>
      </c>
      <c r="Z493" s="65"/>
      <c r="AA493" s="65" t="str" cm="1">
        <f t="array" aca="1" ref="AA493" ca="1">IFERROR(ROUND(IF(_xlfn._xlws.SORT(TRANSPOSE(MMULT(MMULT(_xlfn.MUNIT(X493),IF(ROUND(MMULT(IF(E493=0,IF($DW$4=1,INDIRECT(_xlfn.CONCAT($CY$1,MATCH(F493,$CX$7:$CX$100,0)+6)):INDIRECT(_xlfn.CONCAT($CY$1,MATCH(F493,$CX$7:$CX$100,0)+6+SUM(IF((F493=$CX$7:$CX$59)=TRUE,1,0))-1)),INDIRECT(_xlfn.CONCAT($CQ$1,MATCH(F493,$CP$7:$CP$100,0)+6)):INDIRECT(_xlfn.CONCAT($CQ$1,MATCH(F493,$CP$7:$CP$100,0)+6+SUM(IF((F493=$CP$7:$CP$59)=TRUE,1,0))-1))),IF(OR($DW$4=2,$DW$4=3),INDIRECT(_xlfn.CONCAT($CU$1,MATCH(E493,$CT$7:$CT$100,0)+6)):INDIRECT(_xlfn.CONCAT($CU$1,MATCH(E493,$CT$7:$CT$100,0)+6+SUM(IF((E493=$CT$7:$CT$59)=TRUE,1,0))-1)),INDIRECT(_xlfn.CONCAT($CM$1,MATCH(E493,$CL$7:$CL$100,0)+6)):INDIRECT(_xlfn.CONCAT($CM$1,MATCH(E493,$CL$7:$CL$100,0)+6+SUM(IF((E493=$CL$7:$CL$59)=TRUE,1,0))-1))))*$S$3*IF(AND($DV$4=4,F493=0),1.1,1),1/TRANSPOSE(W493-INDIRECT(_xlfn.CONCAT($CI$1,MATCH(D493,$CH$7:$CH$100,0)+6)):INDIRECT(_xlfn.CONCAT($CI$1,MATCH(D493,$CH$7:$CH$100,0)+6+SUM(IF((D493=$CH$7:$CH$59)=TRUE,1,0))-1))*$R$3)),3)=1,1,0)),W493-INDIRECT(_xlfn.CONCAT($CI$1,MATCH(D493,$CH$7:$CH$100,0)+6)):INDIRECT(_xlfn.CONCAT($CI$1,MATCH(D493,$CH$7:$CH$100,0)+6+SUM(IF((D493=$CH$7:$CH$59)=TRUE,1,0))-1))*$R$3))/($S$3*$Q493),1,-1,TRUE)=0,"",_xlfn._xlws.SORT(TRANSPOSE(MMULT(MMULT(_xlfn.MUNIT(X493),IF(ROUND(MMULT(IF(E493=0,IF($DW$4=1,INDIRECT(_xlfn.CONCAT($CY$1,MATCH(F493,$CX$7:$CX$100,0)+6)):INDIRECT(_xlfn.CONCAT($CY$1,MATCH(F493,$CX$7:$CX$100,0)+6+SUM(IF((F493=$CX$7:$CX$59)=TRUE,1,0))-1)),INDIRECT(_xlfn.CONCAT($CQ$1,MATCH(F493,$CP$7:$CP$100,0)+6)):INDIRECT(_xlfn.CONCAT($CQ$1,MATCH(F493,$CP$7:$CP$100,0)+6+SUM(IF((F493=$CP$7:$CP$59)=TRUE,1,0))-1))),IF(OR($DW$4=2,$DW$4=3),INDIRECT(_xlfn.CONCAT($CU$1,MATCH(E493,$CT$7:$CT$100,0)+6)):INDIRECT(_xlfn.CONCAT($CU$1,MATCH(E493,$CT$7:$CT$100,0)+6+SUM(IF((E493=$CT$7:$CT$59)=TRUE,1,0))-1)),INDIRECT(_xlfn.CONCAT($CM$1,MATCH(E493,$CL$7:$CL$100,0)+6)):INDIRECT(_xlfn.CONCAT($CM$1,MATCH(E493,$CL$7:$CL$100,0)+6+SUM(IF((E493=$CL$7:$CL$59)=TRUE,1,0))-1))))*$S$3*IF(AND($DV$4=4,F493=0),1.1,1),1/TRANSPOSE(W493-INDIRECT(_xlfn.CONCAT($CI$1,MATCH(D493,$CH$7:$CH$100,0)+6)):INDIRECT(_xlfn.CONCAT($CI$1,MATCH(D493,$CH$7:$CH$100,0)+6+SUM(IF((D493=$CH$7:$CH$59)=TRUE,1,0))-1))*$R$3)),3)=1,1,0)),W493-INDIRECT(_xlfn.CONCAT($CI$1,MATCH(D493,$CH$7:$CH$100,0)+6)):INDIRECT(_xlfn.CONCAT($CI$1,MATCH(D493,$CH$7:$CH$100,0)+6+SUM(IF((D493=$CH$7:$CH$59)=TRUE,1,0))-1))*$R$3))/($S$3*$Q493),1,-1,TRUE)),1),"")</f>
        <v/>
      </c>
      <c r="AB493" s="65"/>
      <c r="AC493" s="65"/>
      <c r="AD493" s="65"/>
      <c r="AE493" s="65"/>
      <c r="AF493" s="65"/>
      <c r="AG493" s="65"/>
      <c r="AH493" s="65"/>
      <c r="AI493" s="6"/>
      <c r="AJ493" s="28" t="str">
        <f t="shared" ca="1" si="165"/>
        <v/>
      </c>
      <c r="AK493" s="29" t="str">
        <f t="shared" si="166"/>
        <v/>
      </c>
      <c r="AL493" s="29" t="str">
        <f t="shared" si="167"/>
        <v/>
      </c>
      <c r="AM493" s="29" t="str">
        <f t="shared" si="168"/>
        <v/>
      </c>
      <c r="AN493" s="112" t="str">
        <f t="shared" si="169"/>
        <v/>
      </c>
      <c r="AO493" s="28" t="str">
        <f t="shared" ca="1" si="156"/>
        <v/>
      </c>
      <c r="AP493" s="29" t="str">
        <f t="shared" si="157"/>
        <v/>
      </c>
      <c r="AQ493" s="29" t="str">
        <f t="shared" si="158"/>
        <v/>
      </c>
      <c r="AR493" s="29" t="str">
        <f t="shared" si="159"/>
        <v/>
      </c>
      <c r="AS493" s="30" t="str">
        <f t="shared" si="160"/>
        <v/>
      </c>
      <c r="AT493" s="6"/>
      <c r="AU493" s="20"/>
      <c r="AV493" s="20"/>
      <c r="AW493" s="44">
        <f t="shared" si="170"/>
        <v>12</v>
      </c>
      <c r="AX493" s="35" t="e">
        <f t="shared" si="171"/>
        <v>#N/A</v>
      </c>
      <c r="AY493" s="35" t="e" cm="1">
        <f t="array" ref="AY493">_xlfn.XMATCH(1,IF(IF((AU493=$DP$24:$EO$24)=TRUE,1,0)+IF((AV493=$DP$25:$EO$25)=TRUE,1,0)=2,1,0))</f>
        <v>#N/A</v>
      </c>
      <c r="AZ493" s="35" t="str" cm="1">
        <f t="array" aca="1" ref="AZ493:BD493" ca="1">AJ493:AN493</f>
        <v/>
      </c>
      <c r="BA493" s="35" t="str">
        <f ca="1"/>
        <v/>
      </c>
      <c r="BB493" s="35" t="str">
        <f ca="1"/>
        <v/>
      </c>
      <c r="BC493" s="35" t="str">
        <f ca="1"/>
        <v/>
      </c>
      <c r="BD493" s="35" t="str">
        <f ca="1"/>
        <v/>
      </c>
      <c r="BE493" s="35">
        <f t="shared" si="172"/>
        <v>0</v>
      </c>
      <c r="BF493" s="35" t="e" cm="1">
        <f t="array" ref="BF493">IF(AND(BE493=1,AX493&lt;&gt;1),VLOOKUP(E493,변환표준점수!$H$8:$O$60,_xlfn.XMATCH('표점 계산기'!$AU493,변환표준점수!$I$6:$O$6)+1,FALSE),IF(AND($E493=0,$DW$4=1),INDEX($CQ$7:$CQ$73,SUM(IF(AO493=$CY$7:$CY$59,ROW($A$1:$A$50),0))),IF(AND($E493&lt;&gt;0,$DW$4&lt;&gt;1),INDEX($CM$7:$CM$73,SUM(IF(AO493=$CU$7:$CU$59,ROW($A$1:$A$50),0))),AO493:AS493)))</f>
        <v>#N/A</v>
      </c>
      <c r="BG493" s="35"/>
      <c r="BH493" s="35"/>
      <c r="BI493" s="35"/>
      <c r="BJ493" s="35"/>
      <c r="BK493" s="35" t="e">
        <f>VLOOKUP(G493,변환표준점수!$X$8:$AM$16,_xlfn.XMATCH(AU493,변환표준점수!$Y$5:$AM$5)+IF(OR(AW493=6,AW493=7,AW493=10,AW493=11),IF(AX493=1,0,1),0)+1,FALSE)</f>
        <v>#N/A</v>
      </c>
      <c r="BL493" s="35" t="e">
        <f>VLOOKUP(H493,변환표준점수!$AO$8:$BE$16,_xlfn.XMATCH(AU493,변환표준점수!$AP$5:$BE$5)+IF(OR(AW493=3,AW493=6,AW493=8,AW493=9,AW493=10),IF(AX493=1,0,1),0)+1,FALSE)</f>
        <v>#N/A</v>
      </c>
      <c r="BM493" s="35" t="e">
        <f>IF(I493=0,VLOOKUP(K493,변환표준점수!$BU$8:$CF$62,'표점 계산기'!$AW493+1,FALSE),VLOOKUP(I493,변환표준점수!$BH$8:$BS$62,'표점 계산기'!$AW493+1,FALSE))</f>
        <v>#N/A</v>
      </c>
      <c r="BN493" s="35" t="e">
        <f>IF(J493=0,VLOOKUP(L493,변환표준점수!$BU$8:$CF$62,'표점 계산기'!$AW493+1,FALSE),VLOOKUP(J493,변환표준점수!$BH$8:$BS$62,'표점 계산기'!$AW493+1,FALSE))</f>
        <v>#N/A</v>
      </c>
      <c r="BO493" s="35" cm="1">
        <f t="array" ref="BO493">IF(M493=0,0,IF(OR(AW493=3,AW493=4),0,IF(AW493=1,INDEX($DI$7:$DI$15,SUM(IF(M493&lt;$DH$7:$DH$15=TRUE,1,0))+1),VLOOKUP(M493,변환표준점수!$BH$8:$BS$62,'표점 계산기'!AW493+1,FALSE))))</f>
        <v>0</v>
      </c>
      <c r="BP493" s="35" t="e" cm="1">
        <f t="array" ref="BP493">INDEX($DP$24:$EO$31,COLUMN(C488),$AY493)</f>
        <v>#N/A</v>
      </c>
      <c r="BQ493" s="35" t="e" cm="1">
        <f t="array" ref="BQ493">INDEX($DP$24:$EO$31,COLUMN(D488),$AY493)</f>
        <v>#N/A</v>
      </c>
      <c r="BR493" s="35" t="e" cm="1">
        <f t="array" ref="BR493">INDEX($DP$24:$EO$31,COLUMN(E488),$AY493)</f>
        <v>#N/A</v>
      </c>
      <c r="BS493" s="35" t="e" cm="1">
        <f t="array" ref="BS493">INDEX($DP$24:$EO$31,COLUMN(F488),$AY493)</f>
        <v>#N/A</v>
      </c>
      <c r="BT493" s="35" t="e" cm="1">
        <f t="array" ref="BT493">INDEX($DP$24:$EO$31,COLUMN(G488),$AY493)</f>
        <v>#N/A</v>
      </c>
      <c r="BU493" s="35" t="e" cm="1">
        <f t="array" ref="BU493">INDEX($DP$24:$EO$31,COLUMN(H488),$AY493)</f>
        <v>#N/A</v>
      </c>
      <c r="BV493" s="59" t="str" cm="1">
        <f t="array" aca="1" ref="BV493:BZ493" ca="1">IFERROR(ROUND(IF(IFERROR(BF493:BJ493/BF493:BJ493,0)=1,(IFERROR(AZ493:BD493*BP493,0)+IFERROR(BF493:BJ493*BQ493,0)+(SUM(BM493:BO493)-MIN(BM493:BO493))*BR493+BK493*BS493+BL493*BT493)*BU493+BK493*(1-BS493)+BL493*(1-BT493)+IF(AW493=1,BO493,0),""),2),"")</f>
        <v/>
      </c>
      <c r="BW493" s="48" t="str">
        <f ca="1"/>
        <v/>
      </c>
      <c r="BX493" s="48" t="str">
        <f ca="1"/>
        <v/>
      </c>
      <c r="BY493" s="48" t="str">
        <f ca="1"/>
        <v/>
      </c>
      <c r="BZ493" s="60" t="str">
        <f ca="1"/>
        <v/>
      </c>
      <c r="CA493" s="6"/>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6"/>
      <c r="DV493" s="6"/>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row>
    <row r="494" spans="1:162" x14ac:dyDescent="0.3">
      <c r="A494" s="5"/>
      <c r="B494" s="17" t="str">
        <f t="shared" si="154"/>
        <v/>
      </c>
      <c r="C494" s="23"/>
      <c r="D494" s="23"/>
      <c r="E494" s="23"/>
      <c r="F494" s="23"/>
      <c r="G494" s="23"/>
      <c r="H494" s="24"/>
      <c r="I494" s="24"/>
      <c r="J494" s="24"/>
      <c r="K494" s="24"/>
      <c r="L494" s="24"/>
      <c r="M494" s="24"/>
      <c r="N494" s="23"/>
      <c r="O494" s="24"/>
      <c r="P494" s="6"/>
      <c r="Q494" s="65">
        <f t="shared" si="155"/>
        <v>1</v>
      </c>
      <c r="R494" s="6" t="e">
        <f t="shared" si="161"/>
        <v>#N/A</v>
      </c>
      <c r="S494" s="6" t="e">
        <f t="shared" si="162"/>
        <v>#N/A</v>
      </c>
      <c r="T494" s="6" t="e">
        <f t="shared" si="163"/>
        <v>#N/A</v>
      </c>
      <c r="U494" s="6" t="e">
        <f t="shared" si="164"/>
        <v>#N/A</v>
      </c>
      <c r="V494" s="8" cm="1">
        <f t="array" ref="V494">IF(M494=0,0,IF(OR($DV$4=3,$DV$4=4),0,IF($DV$4=1,INDEX($DI$7:$DI$15,SUM(IF(M494&lt;$DH$7:$DH$15=TRUE,1,0))+1),VLOOKUP(M494,$DK$7:$DL$107,2,FALSE))))</f>
        <v>0</v>
      </c>
      <c r="W494" s="6" t="e">
        <f t="shared" si="153"/>
        <v>#N/A</v>
      </c>
      <c r="X494" s="65" cm="1">
        <f t="array" aca="1" ref="X494" ca="1">SUM(IF((IF(E494=0,INDIRECT(_xlfn.CONCAT($CQ$1,MATCH(F494,$CP$7:$CP$100,0)+6)):INDIRECT(_xlfn.CONCAT($CQ$1,MATCH(F494,$CP$7:$CP$100,0)+6+SUM(IF((F494=$CP$7:$CP$59)=TRUE,1,0))-1)),INDIRECT(_xlfn.CONCAT($CM$1,MATCH(E494,$CL$7:$CL$100,0)+6)):INDIRECT(_xlfn.CONCAT($CM$1,MATCH(E494,$CL$7:$CL$100,0)+6+SUM(IF((E494=$CL$7:$CL$59)=TRUE,1,0))-1)))*$S$3*$Q494)=0,0,1))</f>
        <v>2</v>
      </c>
      <c r="Y494" s="65" t="e" cm="1">
        <f t="array" aca="1" ref="Y494" ca="1">SUM(IF((TRANSPOSE(MMULT(MMULT(_xlfn.MUNIT(X494),IF(ROUND(MMULT(IF(E494=0,INDIRECT(_xlfn.CONCAT($CQ$1,MATCH(F494,$CP$7:$CP$100,0)+6)):INDIRECT(_xlfn.CONCAT($CQ$1,MATCH(F494,$CP$7:$CP$100,0)+6+SUM(IF((F494=$CP$7:$CP$59)=TRUE,1,0))-1)),INDIRECT(_xlfn.CONCAT($CM$1,MATCH(E494,$CL$7:$CL$100,0)+6)):INDIRECT(_xlfn.CONCAT($CM$1,MATCH(E494,$CL$7:$CL$100,0)+6+SUM(IF((E494=$CL$7:$CL$59)=TRUE,1,0))-1)))*$S$3*$Q494,1/TRANSPOSE(W494-INDIRECT(_xlfn.CONCAT($CI$1,MATCH(D494,$CH$7:$CH$100,0)+6)):INDIRECT(_xlfn.CONCAT($CI$1,MATCH(D494,$CH$7:$CH$100,0)+6+SUM(IF((D494=$CH$7:$CH$59)=TRUE,1,0))-1))*$R$3)),1)=1,1,0)),W494-INDIRECT(_xlfn.CONCAT($CI$1,MATCH(D494,$CH$7:$CH$100,0)+6)):INDIRECT(_xlfn.CONCAT($CI$1,MATCH(D494,$CH$7:$CH$100,0)+6+SUM(IF((D494=$CH$7:$CH$59)=TRUE,1,0))-1))*$R$3)))=0,0,1))</f>
        <v>#N/A</v>
      </c>
      <c r="Z494" s="65"/>
      <c r="AA494" s="65" t="str" cm="1">
        <f t="array" aca="1" ref="AA494" ca="1">IFERROR(ROUND(IF(_xlfn._xlws.SORT(TRANSPOSE(MMULT(MMULT(_xlfn.MUNIT(X494),IF(ROUND(MMULT(IF(E494=0,IF($DW$4=1,INDIRECT(_xlfn.CONCAT($CY$1,MATCH(F494,$CX$7:$CX$100,0)+6)):INDIRECT(_xlfn.CONCAT($CY$1,MATCH(F494,$CX$7:$CX$100,0)+6+SUM(IF((F494=$CX$7:$CX$59)=TRUE,1,0))-1)),INDIRECT(_xlfn.CONCAT($CQ$1,MATCH(F494,$CP$7:$CP$100,0)+6)):INDIRECT(_xlfn.CONCAT($CQ$1,MATCH(F494,$CP$7:$CP$100,0)+6+SUM(IF((F494=$CP$7:$CP$59)=TRUE,1,0))-1))),IF(OR($DW$4=2,$DW$4=3),INDIRECT(_xlfn.CONCAT($CU$1,MATCH(E494,$CT$7:$CT$100,0)+6)):INDIRECT(_xlfn.CONCAT($CU$1,MATCH(E494,$CT$7:$CT$100,0)+6+SUM(IF((E494=$CT$7:$CT$59)=TRUE,1,0))-1)),INDIRECT(_xlfn.CONCAT($CM$1,MATCH(E494,$CL$7:$CL$100,0)+6)):INDIRECT(_xlfn.CONCAT($CM$1,MATCH(E494,$CL$7:$CL$100,0)+6+SUM(IF((E494=$CL$7:$CL$59)=TRUE,1,0))-1))))*$S$3*IF(AND($DV$4=4,F494=0),1.1,1),1/TRANSPOSE(W494-INDIRECT(_xlfn.CONCAT($CI$1,MATCH(D494,$CH$7:$CH$100,0)+6)):INDIRECT(_xlfn.CONCAT($CI$1,MATCH(D494,$CH$7:$CH$100,0)+6+SUM(IF((D494=$CH$7:$CH$59)=TRUE,1,0))-1))*$R$3)),3)=1,1,0)),W494-INDIRECT(_xlfn.CONCAT($CI$1,MATCH(D494,$CH$7:$CH$100,0)+6)):INDIRECT(_xlfn.CONCAT($CI$1,MATCH(D494,$CH$7:$CH$100,0)+6+SUM(IF((D494=$CH$7:$CH$59)=TRUE,1,0))-1))*$R$3))/($S$3*$Q494),1,-1,TRUE)=0,"",_xlfn._xlws.SORT(TRANSPOSE(MMULT(MMULT(_xlfn.MUNIT(X494),IF(ROUND(MMULT(IF(E494=0,IF($DW$4=1,INDIRECT(_xlfn.CONCAT($CY$1,MATCH(F494,$CX$7:$CX$100,0)+6)):INDIRECT(_xlfn.CONCAT($CY$1,MATCH(F494,$CX$7:$CX$100,0)+6+SUM(IF((F494=$CX$7:$CX$59)=TRUE,1,0))-1)),INDIRECT(_xlfn.CONCAT($CQ$1,MATCH(F494,$CP$7:$CP$100,0)+6)):INDIRECT(_xlfn.CONCAT($CQ$1,MATCH(F494,$CP$7:$CP$100,0)+6+SUM(IF((F494=$CP$7:$CP$59)=TRUE,1,0))-1))),IF(OR($DW$4=2,$DW$4=3),INDIRECT(_xlfn.CONCAT($CU$1,MATCH(E494,$CT$7:$CT$100,0)+6)):INDIRECT(_xlfn.CONCAT($CU$1,MATCH(E494,$CT$7:$CT$100,0)+6+SUM(IF((E494=$CT$7:$CT$59)=TRUE,1,0))-1)),INDIRECT(_xlfn.CONCAT($CM$1,MATCH(E494,$CL$7:$CL$100,0)+6)):INDIRECT(_xlfn.CONCAT($CM$1,MATCH(E494,$CL$7:$CL$100,0)+6+SUM(IF((E494=$CL$7:$CL$59)=TRUE,1,0))-1))))*$S$3*IF(AND($DV$4=4,F494=0),1.1,1),1/TRANSPOSE(W494-INDIRECT(_xlfn.CONCAT($CI$1,MATCH(D494,$CH$7:$CH$100,0)+6)):INDIRECT(_xlfn.CONCAT($CI$1,MATCH(D494,$CH$7:$CH$100,0)+6+SUM(IF((D494=$CH$7:$CH$59)=TRUE,1,0))-1))*$R$3)),3)=1,1,0)),W494-INDIRECT(_xlfn.CONCAT($CI$1,MATCH(D494,$CH$7:$CH$100,0)+6)):INDIRECT(_xlfn.CONCAT($CI$1,MATCH(D494,$CH$7:$CH$100,0)+6+SUM(IF((D494=$CH$7:$CH$59)=TRUE,1,0))-1))*$R$3))/($S$3*$Q494),1,-1,TRUE)),1),"")</f>
        <v/>
      </c>
      <c r="AB494" s="65"/>
      <c r="AC494" s="65"/>
      <c r="AD494" s="65"/>
      <c r="AE494" s="65"/>
      <c r="AF494" s="65"/>
      <c r="AG494" s="65"/>
      <c r="AH494" s="65"/>
      <c r="AI494" s="6"/>
      <c r="AJ494" s="28" t="str">
        <f t="shared" ca="1" si="165"/>
        <v/>
      </c>
      <c r="AK494" s="29" t="str">
        <f t="shared" si="166"/>
        <v/>
      </c>
      <c r="AL494" s="29" t="str">
        <f t="shared" si="167"/>
        <v/>
      </c>
      <c r="AM494" s="29" t="str">
        <f t="shared" si="168"/>
        <v/>
      </c>
      <c r="AN494" s="112" t="str">
        <f t="shared" si="169"/>
        <v/>
      </c>
      <c r="AO494" s="28" t="str">
        <f t="shared" ca="1" si="156"/>
        <v/>
      </c>
      <c r="AP494" s="29" t="str">
        <f t="shared" si="157"/>
        <v/>
      </c>
      <c r="AQ494" s="29" t="str">
        <f t="shared" si="158"/>
        <v/>
      </c>
      <c r="AR494" s="29" t="str">
        <f t="shared" si="159"/>
        <v/>
      </c>
      <c r="AS494" s="30" t="str">
        <f t="shared" si="160"/>
        <v/>
      </c>
      <c r="AT494" s="6"/>
      <c r="AU494" s="20"/>
      <c r="AV494" s="20"/>
      <c r="AW494" s="44">
        <f t="shared" si="170"/>
        <v>12</v>
      </c>
      <c r="AX494" s="35" t="e">
        <f t="shared" si="171"/>
        <v>#N/A</v>
      </c>
      <c r="AY494" s="35" t="e" cm="1">
        <f t="array" ref="AY494">_xlfn.XMATCH(1,IF(IF((AU494=$DP$24:$EO$24)=TRUE,1,0)+IF((AV494=$DP$25:$EO$25)=TRUE,1,0)=2,1,0))</f>
        <v>#N/A</v>
      </c>
      <c r="AZ494" s="35" t="str" cm="1">
        <f t="array" aca="1" ref="AZ494:BD494" ca="1">AJ494:AN494</f>
        <v/>
      </c>
      <c r="BA494" s="35" t="str">
        <f ca="1"/>
        <v/>
      </c>
      <c r="BB494" s="35" t="str">
        <f ca="1"/>
        <v/>
      </c>
      <c r="BC494" s="35" t="str">
        <f ca="1"/>
        <v/>
      </c>
      <c r="BD494" s="35" t="str">
        <f ca="1"/>
        <v/>
      </c>
      <c r="BE494" s="35">
        <f t="shared" si="172"/>
        <v>0</v>
      </c>
      <c r="BF494" s="35" t="e" cm="1">
        <f t="array" ref="BF494">IF(AND(BE494=1,AX494&lt;&gt;1),VLOOKUP(E494,변환표준점수!$H$8:$O$60,_xlfn.XMATCH('표점 계산기'!$AU494,변환표준점수!$I$6:$O$6)+1,FALSE),IF(AND($E494=0,$DW$4=1),INDEX($CQ$7:$CQ$73,SUM(IF(AO494=$CY$7:$CY$59,ROW($A$1:$A$50),0))),IF(AND($E494&lt;&gt;0,$DW$4&lt;&gt;1),INDEX($CM$7:$CM$73,SUM(IF(AO494=$CU$7:$CU$59,ROW($A$1:$A$50),0))),AO494:AS494)))</f>
        <v>#N/A</v>
      </c>
      <c r="BG494" s="35"/>
      <c r="BH494" s="35"/>
      <c r="BI494" s="35"/>
      <c r="BJ494" s="35"/>
      <c r="BK494" s="35" t="e">
        <f>VLOOKUP(G494,변환표준점수!$X$8:$AM$16,_xlfn.XMATCH(AU494,변환표준점수!$Y$5:$AM$5)+IF(OR(AW494=6,AW494=7,AW494=10,AW494=11),IF(AX494=1,0,1),0)+1,FALSE)</f>
        <v>#N/A</v>
      </c>
      <c r="BL494" s="35" t="e">
        <f>VLOOKUP(H494,변환표준점수!$AO$8:$BE$16,_xlfn.XMATCH(AU494,변환표준점수!$AP$5:$BE$5)+IF(OR(AW494=3,AW494=6,AW494=8,AW494=9,AW494=10),IF(AX494=1,0,1),0)+1,FALSE)</f>
        <v>#N/A</v>
      </c>
      <c r="BM494" s="35" t="e">
        <f>IF(I494=0,VLOOKUP(K494,변환표준점수!$BU$8:$CF$62,'표점 계산기'!$AW494+1,FALSE),VLOOKUP(I494,변환표준점수!$BH$8:$BS$62,'표점 계산기'!$AW494+1,FALSE))</f>
        <v>#N/A</v>
      </c>
      <c r="BN494" s="35" t="e">
        <f>IF(J494=0,VLOOKUP(L494,변환표준점수!$BU$8:$CF$62,'표점 계산기'!$AW494+1,FALSE),VLOOKUP(J494,변환표준점수!$BH$8:$BS$62,'표점 계산기'!$AW494+1,FALSE))</f>
        <v>#N/A</v>
      </c>
      <c r="BO494" s="35" cm="1">
        <f t="array" ref="BO494">IF(M494=0,0,IF(OR(AW494=3,AW494=4),0,IF(AW494=1,INDEX($DI$7:$DI$15,SUM(IF(M494&lt;$DH$7:$DH$15=TRUE,1,0))+1),VLOOKUP(M494,변환표준점수!$BH$8:$BS$62,'표점 계산기'!AW494+1,FALSE))))</f>
        <v>0</v>
      </c>
      <c r="BP494" s="35" t="e" cm="1">
        <f t="array" ref="BP494">INDEX($DP$24:$EO$31,COLUMN(C489),$AY494)</f>
        <v>#N/A</v>
      </c>
      <c r="BQ494" s="35" t="e" cm="1">
        <f t="array" ref="BQ494">INDEX($DP$24:$EO$31,COLUMN(D489),$AY494)</f>
        <v>#N/A</v>
      </c>
      <c r="BR494" s="35" t="e" cm="1">
        <f t="array" ref="BR494">INDEX($DP$24:$EO$31,COLUMN(E489),$AY494)</f>
        <v>#N/A</v>
      </c>
      <c r="BS494" s="35" t="e" cm="1">
        <f t="array" ref="BS494">INDEX($DP$24:$EO$31,COLUMN(F489),$AY494)</f>
        <v>#N/A</v>
      </c>
      <c r="BT494" s="35" t="e" cm="1">
        <f t="array" ref="BT494">INDEX($DP$24:$EO$31,COLUMN(G489),$AY494)</f>
        <v>#N/A</v>
      </c>
      <c r="BU494" s="35" t="e" cm="1">
        <f t="array" ref="BU494">INDEX($DP$24:$EO$31,COLUMN(H489),$AY494)</f>
        <v>#N/A</v>
      </c>
      <c r="BV494" s="59" t="str" cm="1">
        <f t="array" aca="1" ref="BV494:BZ494" ca="1">IFERROR(ROUND(IF(IFERROR(BF494:BJ494/BF494:BJ494,0)=1,(IFERROR(AZ494:BD494*BP494,0)+IFERROR(BF494:BJ494*BQ494,0)+(SUM(BM494:BO494)-MIN(BM494:BO494))*BR494+BK494*BS494+BL494*BT494)*BU494+BK494*(1-BS494)+BL494*(1-BT494)+IF(AW494=1,BO494,0),""),2),"")</f>
        <v/>
      </c>
      <c r="BW494" s="48" t="str">
        <f ca="1"/>
        <v/>
      </c>
      <c r="BX494" s="48" t="str">
        <f ca="1"/>
        <v/>
      </c>
      <c r="BY494" s="48" t="str">
        <f ca="1"/>
        <v/>
      </c>
      <c r="BZ494" s="60" t="str">
        <f ca="1"/>
        <v/>
      </c>
      <c r="CA494" s="6"/>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6"/>
      <c r="DV494" s="6"/>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row>
    <row r="495" spans="1:162" x14ac:dyDescent="0.3">
      <c r="A495" s="5"/>
      <c r="B495" s="17" t="str">
        <f t="shared" si="154"/>
        <v/>
      </c>
      <c r="C495" s="23"/>
      <c r="D495" s="23"/>
      <c r="E495" s="23"/>
      <c r="F495" s="23"/>
      <c r="G495" s="23"/>
      <c r="H495" s="24"/>
      <c r="I495" s="24"/>
      <c r="J495" s="24"/>
      <c r="K495" s="24"/>
      <c r="L495" s="24"/>
      <c r="M495" s="24"/>
      <c r="N495" s="23"/>
      <c r="O495" s="24"/>
      <c r="P495" s="6"/>
      <c r="Q495" s="65">
        <f t="shared" si="155"/>
        <v>1</v>
      </c>
      <c r="R495" s="6" t="e">
        <f t="shared" si="161"/>
        <v>#N/A</v>
      </c>
      <c r="S495" s="6" t="e">
        <f t="shared" si="162"/>
        <v>#N/A</v>
      </c>
      <c r="T495" s="6" t="e">
        <f t="shared" si="163"/>
        <v>#N/A</v>
      </c>
      <c r="U495" s="6" t="e">
        <f t="shared" si="164"/>
        <v>#N/A</v>
      </c>
      <c r="V495" s="8" cm="1">
        <f t="array" ref="V495">IF(M495=0,0,IF(OR($DV$4=3,$DV$4=4),0,IF($DV$4=1,INDEX($DI$7:$DI$15,SUM(IF(M495&lt;$DH$7:$DH$15=TRUE,1,0))+1),VLOOKUP(M495,$DK$7:$DL$107,2,FALSE))))</f>
        <v>0</v>
      </c>
      <c r="W495" s="6" t="e">
        <f t="shared" si="153"/>
        <v>#N/A</v>
      </c>
      <c r="X495" s="65" cm="1">
        <f t="array" aca="1" ref="X495" ca="1">SUM(IF((IF(E495=0,INDIRECT(_xlfn.CONCAT($CQ$1,MATCH(F495,$CP$7:$CP$100,0)+6)):INDIRECT(_xlfn.CONCAT($CQ$1,MATCH(F495,$CP$7:$CP$100,0)+6+SUM(IF((F495=$CP$7:$CP$59)=TRUE,1,0))-1)),INDIRECT(_xlfn.CONCAT($CM$1,MATCH(E495,$CL$7:$CL$100,0)+6)):INDIRECT(_xlfn.CONCAT($CM$1,MATCH(E495,$CL$7:$CL$100,0)+6+SUM(IF((E495=$CL$7:$CL$59)=TRUE,1,0))-1)))*$S$3*$Q495)=0,0,1))</f>
        <v>2</v>
      </c>
      <c r="Y495" s="65" t="e" cm="1">
        <f t="array" aca="1" ref="Y495" ca="1">SUM(IF((TRANSPOSE(MMULT(MMULT(_xlfn.MUNIT(X495),IF(ROUND(MMULT(IF(E495=0,INDIRECT(_xlfn.CONCAT($CQ$1,MATCH(F495,$CP$7:$CP$100,0)+6)):INDIRECT(_xlfn.CONCAT($CQ$1,MATCH(F495,$CP$7:$CP$100,0)+6+SUM(IF((F495=$CP$7:$CP$59)=TRUE,1,0))-1)),INDIRECT(_xlfn.CONCAT($CM$1,MATCH(E495,$CL$7:$CL$100,0)+6)):INDIRECT(_xlfn.CONCAT($CM$1,MATCH(E495,$CL$7:$CL$100,0)+6+SUM(IF((E495=$CL$7:$CL$59)=TRUE,1,0))-1)))*$S$3*$Q495,1/TRANSPOSE(W495-INDIRECT(_xlfn.CONCAT($CI$1,MATCH(D495,$CH$7:$CH$100,0)+6)):INDIRECT(_xlfn.CONCAT($CI$1,MATCH(D495,$CH$7:$CH$100,0)+6+SUM(IF((D495=$CH$7:$CH$59)=TRUE,1,0))-1))*$R$3)),1)=1,1,0)),W495-INDIRECT(_xlfn.CONCAT($CI$1,MATCH(D495,$CH$7:$CH$100,0)+6)):INDIRECT(_xlfn.CONCAT($CI$1,MATCH(D495,$CH$7:$CH$100,0)+6+SUM(IF((D495=$CH$7:$CH$59)=TRUE,1,0))-1))*$R$3)))=0,0,1))</f>
        <v>#N/A</v>
      </c>
      <c r="Z495" s="65"/>
      <c r="AA495" s="65" t="str" cm="1">
        <f t="array" aca="1" ref="AA495" ca="1">IFERROR(ROUND(IF(_xlfn._xlws.SORT(TRANSPOSE(MMULT(MMULT(_xlfn.MUNIT(X495),IF(ROUND(MMULT(IF(E495=0,IF($DW$4=1,INDIRECT(_xlfn.CONCAT($CY$1,MATCH(F495,$CX$7:$CX$100,0)+6)):INDIRECT(_xlfn.CONCAT($CY$1,MATCH(F495,$CX$7:$CX$100,0)+6+SUM(IF((F495=$CX$7:$CX$59)=TRUE,1,0))-1)),INDIRECT(_xlfn.CONCAT($CQ$1,MATCH(F495,$CP$7:$CP$100,0)+6)):INDIRECT(_xlfn.CONCAT($CQ$1,MATCH(F495,$CP$7:$CP$100,0)+6+SUM(IF((F495=$CP$7:$CP$59)=TRUE,1,0))-1))),IF(OR($DW$4=2,$DW$4=3),INDIRECT(_xlfn.CONCAT($CU$1,MATCH(E495,$CT$7:$CT$100,0)+6)):INDIRECT(_xlfn.CONCAT($CU$1,MATCH(E495,$CT$7:$CT$100,0)+6+SUM(IF((E495=$CT$7:$CT$59)=TRUE,1,0))-1)),INDIRECT(_xlfn.CONCAT($CM$1,MATCH(E495,$CL$7:$CL$100,0)+6)):INDIRECT(_xlfn.CONCAT($CM$1,MATCH(E495,$CL$7:$CL$100,0)+6+SUM(IF((E495=$CL$7:$CL$59)=TRUE,1,0))-1))))*$S$3*IF(AND($DV$4=4,F495=0),1.1,1),1/TRANSPOSE(W495-INDIRECT(_xlfn.CONCAT($CI$1,MATCH(D495,$CH$7:$CH$100,0)+6)):INDIRECT(_xlfn.CONCAT($CI$1,MATCH(D495,$CH$7:$CH$100,0)+6+SUM(IF((D495=$CH$7:$CH$59)=TRUE,1,0))-1))*$R$3)),3)=1,1,0)),W495-INDIRECT(_xlfn.CONCAT($CI$1,MATCH(D495,$CH$7:$CH$100,0)+6)):INDIRECT(_xlfn.CONCAT($CI$1,MATCH(D495,$CH$7:$CH$100,0)+6+SUM(IF((D495=$CH$7:$CH$59)=TRUE,1,0))-1))*$R$3))/($S$3*$Q495),1,-1,TRUE)=0,"",_xlfn._xlws.SORT(TRANSPOSE(MMULT(MMULT(_xlfn.MUNIT(X495),IF(ROUND(MMULT(IF(E495=0,IF($DW$4=1,INDIRECT(_xlfn.CONCAT($CY$1,MATCH(F495,$CX$7:$CX$100,0)+6)):INDIRECT(_xlfn.CONCAT($CY$1,MATCH(F495,$CX$7:$CX$100,0)+6+SUM(IF((F495=$CX$7:$CX$59)=TRUE,1,0))-1)),INDIRECT(_xlfn.CONCAT($CQ$1,MATCH(F495,$CP$7:$CP$100,0)+6)):INDIRECT(_xlfn.CONCAT($CQ$1,MATCH(F495,$CP$7:$CP$100,0)+6+SUM(IF((F495=$CP$7:$CP$59)=TRUE,1,0))-1))),IF(OR($DW$4=2,$DW$4=3),INDIRECT(_xlfn.CONCAT($CU$1,MATCH(E495,$CT$7:$CT$100,0)+6)):INDIRECT(_xlfn.CONCAT($CU$1,MATCH(E495,$CT$7:$CT$100,0)+6+SUM(IF((E495=$CT$7:$CT$59)=TRUE,1,0))-1)),INDIRECT(_xlfn.CONCAT($CM$1,MATCH(E495,$CL$7:$CL$100,0)+6)):INDIRECT(_xlfn.CONCAT($CM$1,MATCH(E495,$CL$7:$CL$100,0)+6+SUM(IF((E495=$CL$7:$CL$59)=TRUE,1,0))-1))))*$S$3*IF(AND($DV$4=4,F495=0),1.1,1),1/TRANSPOSE(W495-INDIRECT(_xlfn.CONCAT($CI$1,MATCH(D495,$CH$7:$CH$100,0)+6)):INDIRECT(_xlfn.CONCAT($CI$1,MATCH(D495,$CH$7:$CH$100,0)+6+SUM(IF((D495=$CH$7:$CH$59)=TRUE,1,0))-1))*$R$3)),3)=1,1,0)),W495-INDIRECT(_xlfn.CONCAT($CI$1,MATCH(D495,$CH$7:$CH$100,0)+6)):INDIRECT(_xlfn.CONCAT($CI$1,MATCH(D495,$CH$7:$CH$100,0)+6+SUM(IF((D495=$CH$7:$CH$59)=TRUE,1,0))-1))*$R$3))/($S$3*$Q495),1,-1,TRUE)),1),"")</f>
        <v/>
      </c>
      <c r="AB495" s="65"/>
      <c r="AC495" s="65"/>
      <c r="AD495" s="65"/>
      <c r="AE495" s="65"/>
      <c r="AF495" s="65"/>
      <c r="AG495" s="65"/>
      <c r="AH495" s="65"/>
      <c r="AI495" s="6"/>
      <c r="AJ495" s="28" t="str">
        <f t="shared" ca="1" si="165"/>
        <v/>
      </c>
      <c r="AK495" s="29" t="str">
        <f t="shared" si="166"/>
        <v/>
      </c>
      <c r="AL495" s="29" t="str">
        <f t="shared" si="167"/>
        <v/>
      </c>
      <c r="AM495" s="29" t="str">
        <f t="shared" si="168"/>
        <v/>
      </c>
      <c r="AN495" s="112" t="str">
        <f t="shared" si="169"/>
        <v/>
      </c>
      <c r="AO495" s="28" t="str">
        <f t="shared" ca="1" si="156"/>
        <v/>
      </c>
      <c r="AP495" s="29" t="str">
        <f t="shared" si="157"/>
        <v/>
      </c>
      <c r="AQ495" s="29" t="str">
        <f t="shared" si="158"/>
        <v/>
      </c>
      <c r="AR495" s="29" t="str">
        <f t="shared" si="159"/>
        <v/>
      </c>
      <c r="AS495" s="30" t="str">
        <f t="shared" si="160"/>
        <v/>
      </c>
      <c r="AT495" s="6"/>
      <c r="AU495" s="20"/>
      <c r="AV495" s="20"/>
      <c r="AW495" s="44">
        <f t="shared" si="170"/>
        <v>12</v>
      </c>
      <c r="AX495" s="35" t="e">
        <f t="shared" si="171"/>
        <v>#N/A</v>
      </c>
      <c r="AY495" s="35" t="e" cm="1">
        <f t="array" ref="AY495">_xlfn.XMATCH(1,IF(IF((AU495=$DP$24:$EO$24)=TRUE,1,0)+IF((AV495=$DP$25:$EO$25)=TRUE,1,0)=2,1,0))</f>
        <v>#N/A</v>
      </c>
      <c r="AZ495" s="35" t="str" cm="1">
        <f t="array" aca="1" ref="AZ495:BD495" ca="1">AJ495:AN495</f>
        <v/>
      </c>
      <c r="BA495" s="35" t="str">
        <f ca="1"/>
        <v/>
      </c>
      <c r="BB495" s="35" t="str">
        <f ca="1"/>
        <v/>
      </c>
      <c r="BC495" s="35" t="str">
        <f ca="1"/>
        <v/>
      </c>
      <c r="BD495" s="35" t="str">
        <f ca="1"/>
        <v/>
      </c>
      <c r="BE495" s="35">
        <f t="shared" si="172"/>
        <v>0</v>
      </c>
      <c r="BF495" s="35" t="e" cm="1">
        <f t="array" ref="BF495">IF(AND(BE495=1,AX495&lt;&gt;1),VLOOKUP(E495,변환표준점수!$H$8:$O$60,_xlfn.XMATCH('표점 계산기'!$AU495,변환표준점수!$I$6:$O$6)+1,FALSE),IF(AND($E495=0,$DW$4=1),INDEX($CQ$7:$CQ$73,SUM(IF(AO495=$CY$7:$CY$59,ROW($A$1:$A$50),0))),IF(AND($E495&lt;&gt;0,$DW$4&lt;&gt;1),INDEX($CM$7:$CM$73,SUM(IF(AO495=$CU$7:$CU$59,ROW($A$1:$A$50),0))),AO495:AS495)))</f>
        <v>#N/A</v>
      </c>
      <c r="BG495" s="35"/>
      <c r="BH495" s="35"/>
      <c r="BI495" s="35"/>
      <c r="BJ495" s="35"/>
      <c r="BK495" s="35" t="e">
        <f>VLOOKUP(G495,변환표준점수!$X$8:$AM$16,_xlfn.XMATCH(AU495,변환표준점수!$Y$5:$AM$5)+IF(OR(AW495=6,AW495=7,AW495=10,AW495=11),IF(AX495=1,0,1),0)+1,FALSE)</f>
        <v>#N/A</v>
      </c>
      <c r="BL495" s="35" t="e">
        <f>VLOOKUP(H495,변환표준점수!$AO$8:$BE$16,_xlfn.XMATCH(AU495,변환표준점수!$AP$5:$BE$5)+IF(OR(AW495=3,AW495=6,AW495=8,AW495=9,AW495=10),IF(AX495=1,0,1),0)+1,FALSE)</f>
        <v>#N/A</v>
      </c>
      <c r="BM495" s="35" t="e">
        <f>IF(I495=0,VLOOKUP(K495,변환표준점수!$BU$8:$CF$62,'표점 계산기'!$AW495+1,FALSE),VLOOKUP(I495,변환표준점수!$BH$8:$BS$62,'표점 계산기'!$AW495+1,FALSE))</f>
        <v>#N/A</v>
      </c>
      <c r="BN495" s="35" t="e">
        <f>IF(J495=0,VLOOKUP(L495,변환표준점수!$BU$8:$CF$62,'표점 계산기'!$AW495+1,FALSE),VLOOKUP(J495,변환표준점수!$BH$8:$BS$62,'표점 계산기'!$AW495+1,FALSE))</f>
        <v>#N/A</v>
      </c>
      <c r="BO495" s="35" cm="1">
        <f t="array" ref="BO495">IF(M495=0,0,IF(OR(AW495=3,AW495=4),0,IF(AW495=1,INDEX($DI$7:$DI$15,SUM(IF(M495&lt;$DH$7:$DH$15=TRUE,1,0))+1),VLOOKUP(M495,변환표준점수!$BH$8:$BS$62,'표점 계산기'!AW495+1,FALSE))))</f>
        <v>0</v>
      </c>
      <c r="BP495" s="35" t="e" cm="1">
        <f t="array" ref="BP495">INDEX($DP$24:$EO$31,COLUMN(C490),$AY495)</f>
        <v>#N/A</v>
      </c>
      <c r="BQ495" s="35" t="e" cm="1">
        <f t="array" ref="BQ495">INDEX($DP$24:$EO$31,COLUMN(D490),$AY495)</f>
        <v>#N/A</v>
      </c>
      <c r="BR495" s="35" t="e" cm="1">
        <f t="array" ref="BR495">INDEX($DP$24:$EO$31,COLUMN(E490),$AY495)</f>
        <v>#N/A</v>
      </c>
      <c r="BS495" s="35" t="e" cm="1">
        <f t="array" ref="BS495">INDEX($DP$24:$EO$31,COLUMN(F490),$AY495)</f>
        <v>#N/A</v>
      </c>
      <c r="BT495" s="35" t="e" cm="1">
        <f t="array" ref="BT495">INDEX($DP$24:$EO$31,COLUMN(G490),$AY495)</f>
        <v>#N/A</v>
      </c>
      <c r="BU495" s="35" t="e" cm="1">
        <f t="array" ref="BU495">INDEX($DP$24:$EO$31,COLUMN(H490),$AY495)</f>
        <v>#N/A</v>
      </c>
      <c r="BV495" s="59" t="str" cm="1">
        <f t="array" aca="1" ref="BV495:BZ495" ca="1">IFERROR(ROUND(IF(IFERROR(BF495:BJ495/BF495:BJ495,0)=1,(IFERROR(AZ495:BD495*BP495,0)+IFERROR(BF495:BJ495*BQ495,0)+(SUM(BM495:BO495)-MIN(BM495:BO495))*BR495+BK495*BS495+BL495*BT495)*BU495+BK495*(1-BS495)+BL495*(1-BT495)+IF(AW495=1,BO495,0),""),2),"")</f>
        <v/>
      </c>
      <c r="BW495" s="48" t="str">
        <f ca="1"/>
        <v/>
      </c>
      <c r="BX495" s="48" t="str">
        <f ca="1"/>
        <v/>
      </c>
      <c r="BY495" s="48" t="str">
        <f ca="1"/>
        <v/>
      </c>
      <c r="BZ495" s="60" t="str">
        <f ca="1"/>
        <v/>
      </c>
      <c r="CA495" s="6"/>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6"/>
      <c r="DV495" s="6"/>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row>
    <row r="496" spans="1:162" x14ac:dyDescent="0.3">
      <c r="A496" s="5"/>
      <c r="B496" s="17" t="str">
        <f t="shared" si="154"/>
        <v/>
      </c>
      <c r="C496" s="23"/>
      <c r="D496" s="23"/>
      <c r="E496" s="23"/>
      <c r="F496" s="23"/>
      <c r="G496" s="23"/>
      <c r="H496" s="24"/>
      <c r="I496" s="24"/>
      <c r="J496" s="24"/>
      <c r="K496" s="24"/>
      <c r="L496" s="24"/>
      <c r="M496" s="24"/>
      <c r="N496" s="23"/>
      <c r="O496" s="24"/>
      <c r="P496" s="6"/>
      <c r="Q496" s="65">
        <f t="shared" si="155"/>
        <v>1</v>
      </c>
      <c r="R496" s="6" t="e">
        <f t="shared" si="161"/>
        <v>#N/A</v>
      </c>
      <c r="S496" s="6" t="e">
        <f t="shared" si="162"/>
        <v>#N/A</v>
      </c>
      <c r="T496" s="6" t="e">
        <f t="shared" si="163"/>
        <v>#N/A</v>
      </c>
      <c r="U496" s="6" t="e">
        <f t="shared" si="164"/>
        <v>#N/A</v>
      </c>
      <c r="V496" s="8" cm="1">
        <f t="array" ref="V496">IF(M496=0,0,IF(OR($DV$4=3,$DV$4=4),0,IF($DV$4=1,INDEX($DI$7:$DI$15,SUM(IF(M496&lt;$DH$7:$DH$15=TRUE,1,0))+1),VLOOKUP(M496,$DK$7:$DL$107,2,FALSE))))</f>
        <v>0</v>
      </c>
      <c r="W496" s="6" t="e">
        <f t="shared" si="153"/>
        <v>#N/A</v>
      </c>
      <c r="X496" s="65" cm="1">
        <f t="array" aca="1" ref="X496" ca="1">SUM(IF((IF(E496=0,INDIRECT(_xlfn.CONCAT($CQ$1,MATCH(F496,$CP$7:$CP$100,0)+6)):INDIRECT(_xlfn.CONCAT($CQ$1,MATCH(F496,$CP$7:$CP$100,0)+6+SUM(IF((F496=$CP$7:$CP$59)=TRUE,1,0))-1)),INDIRECT(_xlfn.CONCAT($CM$1,MATCH(E496,$CL$7:$CL$100,0)+6)):INDIRECT(_xlfn.CONCAT($CM$1,MATCH(E496,$CL$7:$CL$100,0)+6+SUM(IF((E496=$CL$7:$CL$59)=TRUE,1,0))-1)))*$S$3*$Q496)=0,0,1))</f>
        <v>2</v>
      </c>
      <c r="Y496" s="65" t="e" cm="1">
        <f t="array" aca="1" ref="Y496" ca="1">SUM(IF((TRANSPOSE(MMULT(MMULT(_xlfn.MUNIT(X496),IF(ROUND(MMULT(IF(E496=0,INDIRECT(_xlfn.CONCAT($CQ$1,MATCH(F496,$CP$7:$CP$100,0)+6)):INDIRECT(_xlfn.CONCAT($CQ$1,MATCH(F496,$CP$7:$CP$100,0)+6+SUM(IF((F496=$CP$7:$CP$59)=TRUE,1,0))-1)),INDIRECT(_xlfn.CONCAT($CM$1,MATCH(E496,$CL$7:$CL$100,0)+6)):INDIRECT(_xlfn.CONCAT($CM$1,MATCH(E496,$CL$7:$CL$100,0)+6+SUM(IF((E496=$CL$7:$CL$59)=TRUE,1,0))-1)))*$S$3*$Q496,1/TRANSPOSE(W496-INDIRECT(_xlfn.CONCAT($CI$1,MATCH(D496,$CH$7:$CH$100,0)+6)):INDIRECT(_xlfn.CONCAT($CI$1,MATCH(D496,$CH$7:$CH$100,0)+6+SUM(IF((D496=$CH$7:$CH$59)=TRUE,1,0))-1))*$R$3)),1)=1,1,0)),W496-INDIRECT(_xlfn.CONCAT($CI$1,MATCH(D496,$CH$7:$CH$100,0)+6)):INDIRECT(_xlfn.CONCAT($CI$1,MATCH(D496,$CH$7:$CH$100,0)+6+SUM(IF((D496=$CH$7:$CH$59)=TRUE,1,0))-1))*$R$3)))=0,0,1))</f>
        <v>#N/A</v>
      </c>
      <c r="Z496" s="65"/>
      <c r="AA496" s="65" t="str" cm="1">
        <f t="array" aca="1" ref="AA496" ca="1">IFERROR(ROUND(IF(_xlfn._xlws.SORT(TRANSPOSE(MMULT(MMULT(_xlfn.MUNIT(X496),IF(ROUND(MMULT(IF(E496=0,IF($DW$4=1,INDIRECT(_xlfn.CONCAT($CY$1,MATCH(F496,$CX$7:$CX$100,0)+6)):INDIRECT(_xlfn.CONCAT($CY$1,MATCH(F496,$CX$7:$CX$100,0)+6+SUM(IF((F496=$CX$7:$CX$59)=TRUE,1,0))-1)),INDIRECT(_xlfn.CONCAT($CQ$1,MATCH(F496,$CP$7:$CP$100,0)+6)):INDIRECT(_xlfn.CONCAT($CQ$1,MATCH(F496,$CP$7:$CP$100,0)+6+SUM(IF((F496=$CP$7:$CP$59)=TRUE,1,0))-1))),IF(OR($DW$4=2,$DW$4=3),INDIRECT(_xlfn.CONCAT($CU$1,MATCH(E496,$CT$7:$CT$100,0)+6)):INDIRECT(_xlfn.CONCAT($CU$1,MATCH(E496,$CT$7:$CT$100,0)+6+SUM(IF((E496=$CT$7:$CT$59)=TRUE,1,0))-1)),INDIRECT(_xlfn.CONCAT($CM$1,MATCH(E496,$CL$7:$CL$100,0)+6)):INDIRECT(_xlfn.CONCAT($CM$1,MATCH(E496,$CL$7:$CL$100,0)+6+SUM(IF((E496=$CL$7:$CL$59)=TRUE,1,0))-1))))*$S$3*IF(AND($DV$4=4,F496=0),1.1,1),1/TRANSPOSE(W496-INDIRECT(_xlfn.CONCAT($CI$1,MATCH(D496,$CH$7:$CH$100,0)+6)):INDIRECT(_xlfn.CONCAT($CI$1,MATCH(D496,$CH$7:$CH$100,0)+6+SUM(IF((D496=$CH$7:$CH$59)=TRUE,1,0))-1))*$R$3)),3)=1,1,0)),W496-INDIRECT(_xlfn.CONCAT($CI$1,MATCH(D496,$CH$7:$CH$100,0)+6)):INDIRECT(_xlfn.CONCAT($CI$1,MATCH(D496,$CH$7:$CH$100,0)+6+SUM(IF((D496=$CH$7:$CH$59)=TRUE,1,0))-1))*$R$3))/($S$3*$Q496),1,-1,TRUE)=0,"",_xlfn._xlws.SORT(TRANSPOSE(MMULT(MMULT(_xlfn.MUNIT(X496),IF(ROUND(MMULT(IF(E496=0,IF($DW$4=1,INDIRECT(_xlfn.CONCAT($CY$1,MATCH(F496,$CX$7:$CX$100,0)+6)):INDIRECT(_xlfn.CONCAT($CY$1,MATCH(F496,$CX$7:$CX$100,0)+6+SUM(IF((F496=$CX$7:$CX$59)=TRUE,1,0))-1)),INDIRECT(_xlfn.CONCAT($CQ$1,MATCH(F496,$CP$7:$CP$100,0)+6)):INDIRECT(_xlfn.CONCAT($CQ$1,MATCH(F496,$CP$7:$CP$100,0)+6+SUM(IF((F496=$CP$7:$CP$59)=TRUE,1,0))-1))),IF(OR($DW$4=2,$DW$4=3),INDIRECT(_xlfn.CONCAT($CU$1,MATCH(E496,$CT$7:$CT$100,0)+6)):INDIRECT(_xlfn.CONCAT($CU$1,MATCH(E496,$CT$7:$CT$100,0)+6+SUM(IF((E496=$CT$7:$CT$59)=TRUE,1,0))-1)),INDIRECT(_xlfn.CONCAT($CM$1,MATCH(E496,$CL$7:$CL$100,0)+6)):INDIRECT(_xlfn.CONCAT($CM$1,MATCH(E496,$CL$7:$CL$100,0)+6+SUM(IF((E496=$CL$7:$CL$59)=TRUE,1,0))-1))))*$S$3*IF(AND($DV$4=4,F496=0),1.1,1),1/TRANSPOSE(W496-INDIRECT(_xlfn.CONCAT($CI$1,MATCH(D496,$CH$7:$CH$100,0)+6)):INDIRECT(_xlfn.CONCAT($CI$1,MATCH(D496,$CH$7:$CH$100,0)+6+SUM(IF((D496=$CH$7:$CH$59)=TRUE,1,0))-1))*$R$3)),3)=1,1,0)),W496-INDIRECT(_xlfn.CONCAT($CI$1,MATCH(D496,$CH$7:$CH$100,0)+6)):INDIRECT(_xlfn.CONCAT($CI$1,MATCH(D496,$CH$7:$CH$100,0)+6+SUM(IF((D496=$CH$7:$CH$59)=TRUE,1,0))-1))*$R$3))/($S$3*$Q496),1,-1,TRUE)),1),"")</f>
        <v/>
      </c>
      <c r="AB496" s="65"/>
      <c r="AC496" s="65"/>
      <c r="AD496" s="65"/>
      <c r="AE496" s="65"/>
      <c r="AF496" s="65"/>
      <c r="AG496" s="65"/>
      <c r="AH496" s="65"/>
      <c r="AI496" s="6"/>
      <c r="AJ496" s="28" t="str">
        <f t="shared" ca="1" si="165"/>
        <v/>
      </c>
      <c r="AK496" s="29" t="str">
        <f t="shared" si="166"/>
        <v/>
      </c>
      <c r="AL496" s="29" t="str">
        <f t="shared" si="167"/>
        <v/>
      </c>
      <c r="AM496" s="29" t="str">
        <f t="shared" si="168"/>
        <v/>
      </c>
      <c r="AN496" s="112" t="str">
        <f t="shared" si="169"/>
        <v/>
      </c>
      <c r="AO496" s="28" t="str">
        <f t="shared" ca="1" si="156"/>
        <v/>
      </c>
      <c r="AP496" s="29" t="str">
        <f t="shared" si="157"/>
        <v/>
      </c>
      <c r="AQ496" s="29" t="str">
        <f t="shared" si="158"/>
        <v/>
      </c>
      <c r="AR496" s="29" t="str">
        <f t="shared" si="159"/>
        <v/>
      </c>
      <c r="AS496" s="30" t="str">
        <f t="shared" si="160"/>
        <v/>
      </c>
      <c r="AT496" s="6"/>
      <c r="AU496" s="20"/>
      <c r="AV496" s="20"/>
      <c r="AW496" s="44">
        <f t="shared" si="170"/>
        <v>12</v>
      </c>
      <c r="AX496" s="35" t="e">
        <f t="shared" si="171"/>
        <v>#N/A</v>
      </c>
      <c r="AY496" s="35" t="e" cm="1">
        <f t="array" ref="AY496">_xlfn.XMATCH(1,IF(IF((AU496=$DP$24:$EO$24)=TRUE,1,0)+IF((AV496=$DP$25:$EO$25)=TRUE,1,0)=2,1,0))</f>
        <v>#N/A</v>
      </c>
      <c r="AZ496" s="35" t="str" cm="1">
        <f t="array" aca="1" ref="AZ496:BD496" ca="1">AJ496:AN496</f>
        <v/>
      </c>
      <c r="BA496" s="35" t="str">
        <f ca="1"/>
        <v/>
      </c>
      <c r="BB496" s="35" t="str">
        <f ca="1"/>
        <v/>
      </c>
      <c r="BC496" s="35" t="str">
        <f ca="1"/>
        <v/>
      </c>
      <c r="BD496" s="35" t="str">
        <f ca="1"/>
        <v/>
      </c>
      <c r="BE496" s="35">
        <f t="shared" si="172"/>
        <v>0</v>
      </c>
      <c r="BF496" s="35" t="e" cm="1">
        <f t="array" ref="BF496">IF(AND(BE496=1,AX496&lt;&gt;1),VLOOKUP(E496,변환표준점수!$H$8:$O$60,_xlfn.XMATCH('표점 계산기'!$AU496,변환표준점수!$I$6:$O$6)+1,FALSE),IF(AND($E496=0,$DW$4=1),INDEX($CQ$7:$CQ$73,SUM(IF(AO496=$CY$7:$CY$59,ROW($A$1:$A$50),0))),IF(AND($E496&lt;&gt;0,$DW$4&lt;&gt;1),INDEX($CM$7:$CM$73,SUM(IF(AO496=$CU$7:$CU$59,ROW($A$1:$A$50),0))),AO496:AS496)))</f>
        <v>#N/A</v>
      </c>
      <c r="BG496" s="35"/>
      <c r="BH496" s="35"/>
      <c r="BI496" s="35"/>
      <c r="BJ496" s="35"/>
      <c r="BK496" s="35" t="e">
        <f>VLOOKUP(G496,변환표준점수!$X$8:$AM$16,_xlfn.XMATCH(AU496,변환표준점수!$Y$5:$AM$5)+IF(OR(AW496=6,AW496=7,AW496=10,AW496=11),IF(AX496=1,0,1),0)+1,FALSE)</f>
        <v>#N/A</v>
      </c>
      <c r="BL496" s="35" t="e">
        <f>VLOOKUP(H496,변환표준점수!$AO$8:$BE$16,_xlfn.XMATCH(AU496,변환표준점수!$AP$5:$BE$5)+IF(OR(AW496=3,AW496=6,AW496=8,AW496=9,AW496=10),IF(AX496=1,0,1),0)+1,FALSE)</f>
        <v>#N/A</v>
      </c>
      <c r="BM496" s="35" t="e">
        <f>IF(I496=0,VLOOKUP(K496,변환표준점수!$BU$8:$CF$62,'표점 계산기'!$AW496+1,FALSE),VLOOKUP(I496,변환표준점수!$BH$8:$BS$62,'표점 계산기'!$AW496+1,FALSE))</f>
        <v>#N/A</v>
      </c>
      <c r="BN496" s="35" t="e">
        <f>IF(J496=0,VLOOKUP(L496,변환표준점수!$BU$8:$CF$62,'표점 계산기'!$AW496+1,FALSE),VLOOKUP(J496,변환표준점수!$BH$8:$BS$62,'표점 계산기'!$AW496+1,FALSE))</f>
        <v>#N/A</v>
      </c>
      <c r="BO496" s="35" cm="1">
        <f t="array" ref="BO496">IF(M496=0,0,IF(OR(AW496=3,AW496=4),0,IF(AW496=1,INDEX($DI$7:$DI$15,SUM(IF(M496&lt;$DH$7:$DH$15=TRUE,1,0))+1),VLOOKUP(M496,변환표준점수!$BH$8:$BS$62,'표점 계산기'!AW496+1,FALSE))))</f>
        <v>0</v>
      </c>
      <c r="BP496" s="35" t="e" cm="1">
        <f t="array" ref="BP496">INDEX($DP$24:$EO$31,COLUMN(C491),$AY496)</f>
        <v>#N/A</v>
      </c>
      <c r="BQ496" s="35" t="e" cm="1">
        <f t="array" ref="BQ496">INDEX($DP$24:$EO$31,COLUMN(D491),$AY496)</f>
        <v>#N/A</v>
      </c>
      <c r="BR496" s="35" t="e" cm="1">
        <f t="array" ref="BR496">INDEX($DP$24:$EO$31,COLUMN(E491),$AY496)</f>
        <v>#N/A</v>
      </c>
      <c r="BS496" s="35" t="e" cm="1">
        <f t="array" ref="BS496">INDEX($DP$24:$EO$31,COLUMN(F491),$AY496)</f>
        <v>#N/A</v>
      </c>
      <c r="BT496" s="35" t="e" cm="1">
        <f t="array" ref="BT496">INDEX($DP$24:$EO$31,COLUMN(G491),$AY496)</f>
        <v>#N/A</v>
      </c>
      <c r="BU496" s="35" t="e" cm="1">
        <f t="array" ref="BU496">INDEX($DP$24:$EO$31,COLUMN(H491),$AY496)</f>
        <v>#N/A</v>
      </c>
      <c r="BV496" s="59" t="str" cm="1">
        <f t="array" aca="1" ref="BV496:BZ496" ca="1">IFERROR(ROUND(IF(IFERROR(BF496:BJ496/BF496:BJ496,0)=1,(IFERROR(AZ496:BD496*BP496,0)+IFERROR(BF496:BJ496*BQ496,0)+(SUM(BM496:BO496)-MIN(BM496:BO496))*BR496+BK496*BS496+BL496*BT496)*BU496+BK496*(1-BS496)+BL496*(1-BT496)+IF(AW496=1,BO496,0),""),2),"")</f>
        <v/>
      </c>
      <c r="BW496" s="48" t="str">
        <f ca="1"/>
        <v/>
      </c>
      <c r="BX496" s="48" t="str">
        <f ca="1"/>
        <v/>
      </c>
      <c r="BY496" s="48" t="str">
        <f ca="1"/>
        <v/>
      </c>
      <c r="BZ496" s="60" t="str">
        <f ca="1"/>
        <v/>
      </c>
      <c r="CA496" s="6"/>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6"/>
      <c r="DV496" s="6"/>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row>
    <row r="497" spans="1:162" x14ac:dyDescent="0.3">
      <c r="A497" s="5"/>
      <c r="B497" s="17" t="str">
        <f t="shared" si="154"/>
        <v/>
      </c>
      <c r="C497" s="23"/>
      <c r="D497" s="23"/>
      <c r="E497" s="23"/>
      <c r="F497" s="23"/>
      <c r="G497" s="23"/>
      <c r="H497" s="24"/>
      <c r="I497" s="24"/>
      <c r="J497" s="24"/>
      <c r="K497" s="24"/>
      <c r="L497" s="24"/>
      <c r="M497" s="24"/>
      <c r="N497" s="23"/>
      <c r="O497" s="24"/>
      <c r="P497" s="6"/>
      <c r="Q497" s="65">
        <f t="shared" si="155"/>
        <v>1</v>
      </c>
      <c r="R497" s="6" t="e">
        <f t="shared" si="161"/>
        <v>#N/A</v>
      </c>
      <c r="S497" s="6" t="e">
        <f t="shared" si="162"/>
        <v>#N/A</v>
      </c>
      <c r="T497" s="6" t="e">
        <f t="shared" si="163"/>
        <v>#N/A</v>
      </c>
      <c r="U497" s="6" t="e">
        <f t="shared" si="164"/>
        <v>#N/A</v>
      </c>
      <c r="V497" s="8" cm="1">
        <f t="array" ref="V497">IF(M497=0,0,IF(OR($DV$4=3,$DV$4=4),0,IF($DV$4=1,INDEX($DI$7:$DI$15,SUM(IF(M497&lt;$DH$7:$DH$15=TRUE,1,0))+1),VLOOKUP(M497,$DK$7:$DL$107,2,FALSE))))</f>
        <v>0</v>
      </c>
      <c r="W497" s="6" t="e">
        <f t="shared" si="153"/>
        <v>#N/A</v>
      </c>
      <c r="X497" s="65" cm="1">
        <f t="array" aca="1" ref="X497" ca="1">SUM(IF((IF(E497=0,INDIRECT(_xlfn.CONCAT($CQ$1,MATCH(F497,$CP$7:$CP$100,0)+6)):INDIRECT(_xlfn.CONCAT($CQ$1,MATCH(F497,$CP$7:$CP$100,0)+6+SUM(IF((F497=$CP$7:$CP$59)=TRUE,1,0))-1)),INDIRECT(_xlfn.CONCAT($CM$1,MATCH(E497,$CL$7:$CL$100,0)+6)):INDIRECT(_xlfn.CONCAT($CM$1,MATCH(E497,$CL$7:$CL$100,0)+6+SUM(IF((E497=$CL$7:$CL$59)=TRUE,1,0))-1)))*$S$3*$Q497)=0,0,1))</f>
        <v>2</v>
      </c>
      <c r="Y497" s="65" t="e" cm="1">
        <f t="array" aca="1" ref="Y497" ca="1">SUM(IF((TRANSPOSE(MMULT(MMULT(_xlfn.MUNIT(X497),IF(ROUND(MMULT(IF(E497=0,INDIRECT(_xlfn.CONCAT($CQ$1,MATCH(F497,$CP$7:$CP$100,0)+6)):INDIRECT(_xlfn.CONCAT($CQ$1,MATCH(F497,$CP$7:$CP$100,0)+6+SUM(IF((F497=$CP$7:$CP$59)=TRUE,1,0))-1)),INDIRECT(_xlfn.CONCAT($CM$1,MATCH(E497,$CL$7:$CL$100,0)+6)):INDIRECT(_xlfn.CONCAT($CM$1,MATCH(E497,$CL$7:$CL$100,0)+6+SUM(IF((E497=$CL$7:$CL$59)=TRUE,1,0))-1)))*$S$3*$Q497,1/TRANSPOSE(W497-INDIRECT(_xlfn.CONCAT($CI$1,MATCH(D497,$CH$7:$CH$100,0)+6)):INDIRECT(_xlfn.CONCAT($CI$1,MATCH(D497,$CH$7:$CH$100,0)+6+SUM(IF((D497=$CH$7:$CH$59)=TRUE,1,0))-1))*$R$3)),1)=1,1,0)),W497-INDIRECT(_xlfn.CONCAT($CI$1,MATCH(D497,$CH$7:$CH$100,0)+6)):INDIRECT(_xlfn.CONCAT($CI$1,MATCH(D497,$CH$7:$CH$100,0)+6+SUM(IF((D497=$CH$7:$CH$59)=TRUE,1,0))-1))*$R$3)))=0,0,1))</f>
        <v>#N/A</v>
      </c>
      <c r="Z497" s="65"/>
      <c r="AA497" s="65" t="str" cm="1">
        <f t="array" aca="1" ref="AA497" ca="1">IFERROR(ROUND(IF(_xlfn._xlws.SORT(TRANSPOSE(MMULT(MMULT(_xlfn.MUNIT(X497),IF(ROUND(MMULT(IF(E497=0,IF($DW$4=1,INDIRECT(_xlfn.CONCAT($CY$1,MATCH(F497,$CX$7:$CX$100,0)+6)):INDIRECT(_xlfn.CONCAT($CY$1,MATCH(F497,$CX$7:$CX$100,0)+6+SUM(IF((F497=$CX$7:$CX$59)=TRUE,1,0))-1)),INDIRECT(_xlfn.CONCAT($CQ$1,MATCH(F497,$CP$7:$CP$100,0)+6)):INDIRECT(_xlfn.CONCAT($CQ$1,MATCH(F497,$CP$7:$CP$100,0)+6+SUM(IF((F497=$CP$7:$CP$59)=TRUE,1,0))-1))),IF(OR($DW$4=2,$DW$4=3),INDIRECT(_xlfn.CONCAT($CU$1,MATCH(E497,$CT$7:$CT$100,0)+6)):INDIRECT(_xlfn.CONCAT($CU$1,MATCH(E497,$CT$7:$CT$100,0)+6+SUM(IF((E497=$CT$7:$CT$59)=TRUE,1,0))-1)),INDIRECT(_xlfn.CONCAT($CM$1,MATCH(E497,$CL$7:$CL$100,0)+6)):INDIRECT(_xlfn.CONCAT($CM$1,MATCH(E497,$CL$7:$CL$100,0)+6+SUM(IF((E497=$CL$7:$CL$59)=TRUE,1,0))-1))))*$S$3*IF(AND($DV$4=4,F497=0),1.1,1),1/TRANSPOSE(W497-INDIRECT(_xlfn.CONCAT($CI$1,MATCH(D497,$CH$7:$CH$100,0)+6)):INDIRECT(_xlfn.CONCAT($CI$1,MATCH(D497,$CH$7:$CH$100,0)+6+SUM(IF((D497=$CH$7:$CH$59)=TRUE,1,0))-1))*$R$3)),3)=1,1,0)),W497-INDIRECT(_xlfn.CONCAT($CI$1,MATCH(D497,$CH$7:$CH$100,0)+6)):INDIRECT(_xlfn.CONCAT($CI$1,MATCH(D497,$CH$7:$CH$100,0)+6+SUM(IF((D497=$CH$7:$CH$59)=TRUE,1,0))-1))*$R$3))/($S$3*$Q497),1,-1,TRUE)=0,"",_xlfn._xlws.SORT(TRANSPOSE(MMULT(MMULT(_xlfn.MUNIT(X497),IF(ROUND(MMULT(IF(E497=0,IF($DW$4=1,INDIRECT(_xlfn.CONCAT($CY$1,MATCH(F497,$CX$7:$CX$100,0)+6)):INDIRECT(_xlfn.CONCAT($CY$1,MATCH(F497,$CX$7:$CX$100,0)+6+SUM(IF((F497=$CX$7:$CX$59)=TRUE,1,0))-1)),INDIRECT(_xlfn.CONCAT($CQ$1,MATCH(F497,$CP$7:$CP$100,0)+6)):INDIRECT(_xlfn.CONCAT($CQ$1,MATCH(F497,$CP$7:$CP$100,0)+6+SUM(IF((F497=$CP$7:$CP$59)=TRUE,1,0))-1))),IF(OR($DW$4=2,$DW$4=3),INDIRECT(_xlfn.CONCAT($CU$1,MATCH(E497,$CT$7:$CT$100,0)+6)):INDIRECT(_xlfn.CONCAT($CU$1,MATCH(E497,$CT$7:$CT$100,0)+6+SUM(IF((E497=$CT$7:$CT$59)=TRUE,1,0))-1)),INDIRECT(_xlfn.CONCAT($CM$1,MATCH(E497,$CL$7:$CL$100,0)+6)):INDIRECT(_xlfn.CONCAT($CM$1,MATCH(E497,$CL$7:$CL$100,0)+6+SUM(IF((E497=$CL$7:$CL$59)=TRUE,1,0))-1))))*$S$3*IF(AND($DV$4=4,F497=0),1.1,1),1/TRANSPOSE(W497-INDIRECT(_xlfn.CONCAT($CI$1,MATCH(D497,$CH$7:$CH$100,0)+6)):INDIRECT(_xlfn.CONCAT($CI$1,MATCH(D497,$CH$7:$CH$100,0)+6+SUM(IF((D497=$CH$7:$CH$59)=TRUE,1,0))-1))*$R$3)),3)=1,1,0)),W497-INDIRECT(_xlfn.CONCAT($CI$1,MATCH(D497,$CH$7:$CH$100,0)+6)):INDIRECT(_xlfn.CONCAT($CI$1,MATCH(D497,$CH$7:$CH$100,0)+6+SUM(IF((D497=$CH$7:$CH$59)=TRUE,1,0))-1))*$R$3))/($S$3*$Q497),1,-1,TRUE)),1),"")</f>
        <v/>
      </c>
      <c r="AB497" s="65"/>
      <c r="AC497" s="65"/>
      <c r="AD497" s="65"/>
      <c r="AE497" s="65"/>
      <c r="AF497" s="65"/>
      <c r="AG497" s="65"/>
      <c r="AH497" s="65"/>
      <c r="AI497" s="6"/>
      <c r="AJ497" s="28" t="str">
        <f t="shared" ca="1" si="165"/>
        <v/>
      </c>
      <c r="AK497" s="29" t="str">
        <f t="shared" si="166"/>
        <v/>
      </c>
      <c r="AL497" s="29" t="str">
        <f t="shared" si="167"/>
        <v/>
      </c>
      <c r="AM497" s="29" t="str">
        <f t="shared" si="168"/>
        <v/>
      </c>
      <c r="AN497" s="112" t="str">
        <f t="shared" si="169"/>
        <v/>
      </c>
      <c r="AO497" s="28" t="str">
        <f t="shared" ca="1" si="156"/>
        <v/>
      </c>
      <c r="AP497" s="29" t="str">
        <f t="shared" si="157"/>
        <v/>
      </c>
      <c r="AQ497" s="29" t="str">
        <f t="shared" si="158"/>
        <v/>
      </c>
      <c r="AR497" s="29" t="str">
        <f t="shared" si="159"/>
        <v/>
      </c>
      <c r="AS497" s="30" t="str">
        <f t="shared" si="160"/>
        <v/>
      </c>
      <c r="AT497" s="6"/>
      <c r="AU497" s="20"/>
      <c r="AV497" s="20"/>
      <c r="AW497" s="44">
        <f t="shared" si="170"/>
        <v>12</v>
      </c>
      <c r="AX497" s="35" t="e">
        <f t="shared" si="171"/>
        <v>#N/A</v>
      </c>
      <c r="AY497" s="35" t="e" cm="1">
        <f t="array" ref="AY497">_xlfn.XMATCH(1,IF(IF((AU497=$DP$24:$EO$24)=TRUE,1,0)+IF((AV497=$DP$25:$EO$25)=TRUE,1,0)=2,1,0))</f>
        <v>#N/A</v>
      </c>
      <c r="AZ497" s="35" t="str" cm="1">
        <f t="array" aca="1" ref="AZ497:BD497" ca="1">AJ497:AN497</f>
        <v/>
      </c>
      <c r="BA497" s="35" t="str">
        <f ca="1"/>
        <v/>
      </c>
      <c r="BB497" s="35" t="str">
        <f ca="1"/>
        <v/>
      </c>
      <c r="BC497" s="35" t="str">
        <f ca="1"/>
        <v/>
      </c>
      <c r="BD497" s="35" t="str">
        <f ca="1"/>
        <v/>
      </c>
      <c r="BE497" s="35">
        <f t="shared" si="172"/>
        <v>0</v>
      </c>
      <c r="BF497" s="35" t="e" cm="1">
        <f t="array" ref="BF497">IF(AND(BE497=1,AX497&lt;&gt;1),VLOOKUP(E497,변환표준점수!$H$8:$O$60,_xlfn.XMATCH('표점 계산기'!$AU497,변환표준점수!$I$6:$O$6)+1,FALSE),IF(AND($E497=0,$DW$4=1),INDEX($CQ$7:$CQ$73,SUM(IF(AO497=$CY$7:$CY$59,ROW($A$1:$A$50),0))),IF(AND($E497&lt;&gt;0,$DW$4&lt;&gt;1),INDEX($CM$7:$CM$73,SUM(IF(AO497=$CU$7:$CU$59,ROW($A$1:$A$50),0))),AO497:AS497)))</f>
        <v>#N/A</v>
      </c>
      <c r="BG497" s="35"/>
      <c r="BH497" s="35"/>
      <c r="BI497" s="35"/>
      <c r="BJ497" s="35"/>
      <c r="BK497" s="35" t="e">
        <f>VLOOKUP(G497,변환표준점수!$X$8:$AM$16,_xlfn.XMATCH(AU497,변환표준점수!$Y$5:$AM$5)+IF(OR(AW497=6,AW497=7,AW497=10,AW497=11),IF(AX497=1,0,1),0)+1,FALSE)</f>
        <v>#N/A</v>
      </c>
      <c r="BL497" s="35" t="e">
        <f>VLOOKUP(H497,변환표준점수!$AO$8:$BE$16,_xlfn.XMATCH(AU497,변환표준점수!$AP$5:$BE$5)+IF(OR(AW497=3,AW497=6,AW497=8,AW497=9,AW497=10),IF(AX497=1,0,1),0)+1,FALSE)</f>
        <v>#N/A</v>
      </c>
      <c r="BM497" s="35" t="e">
        <f>IF(I497=0,VLOOKUP(K497,변환표준점수!$BU$8:$CF$62,'표점 계산기'!$AW497+1,FALSE),VLOOKUP(I497,변환표준점수!$BH$8:$BS$62,'표점 계산기'!$AW497+1,FALSE))</f>
        <v>#N/A</v>
      </c>
      <c r="BN497" s="35" t="e">
        <f>IF(J497=0,VLOOKUP(L497,변환표준점수!$BU$8:$CF$62,'표점 계산기'!$AW497+1,FALSE),VLOOKUP(J497,변환표준점수!$BH$8:$BS$62,'표점 계산기'!$AW497+1,FALSE))</f>
        <v>#N/A</v>
      </c>
      <c r="BO497" s="35" cm="1">
        <f t="array" ref="BO497">IF(M497=0,0,IF(OR(AW497=3,AW497=4),0,IF(AW497=1,INDEX($DI$7:$DI$15,SUM(IF(M497&lt;$DH$7:$DH$15=TRUE,1,0))+1),VLOOKUP(M497,변환표준점수!$BH$8:$BS$62,'표점 계산기'!AW497+1,FALSE))))</f>
        <v>0</v>
      </c>
      <c r="BP497" s="35" t="e" cm="1">
        <f t="array" ref="BP497">INDEX($DP$24:$EO$31,COLUMN(C492),$AY497)</f>
        <v>#N/A</v>
      </c>
      <c r="BQ497" s="35" t="e" cm="1">
        <f t="array" ref="BQ497">INDEX($DP$24:$EO$31,COLUMN(D492),$AY497)</f>
        <v>#N/A</v>
      </c>
      <c r="BR497" s="35" t="e" cm="1">
        <f t="array" ref="BR497">INDEX($DP$24:$EO$31,COLUMN(E492),$AY497)</f>
        <v>#N/A</v>
      </c>
      <c r="BS497" s="35" t="e" cm="1">
        <f t="array" ref="BS497">INDEX($DP$24:$EO$31,COLUMN(F492),$AY497)</f>
        <v>#N/A</v>
      </c>
      <c r="BT497" s="35" t="e" cm="1">
        <f t="array" ref="BT497">INDEX($DP$24:$EO$31,COLUMN(G492),$AY497)</f>
        <v>#N/A</v>
      </c>
      <c r="BU497" s="35" t="e" cm="1">
        <f t="array" ref="BU497">INDEX($DP$24:$EO$31,COLUMN(H492),$AY497)</f>
        <v>#N/A</v>
      </c>
      <c r="BV497" s="59" t="str" cm="1">
        <f t="array" aca="1" ref="BV497:BZ497" ca="1">IFERROR(ROUND(IF(IFERROR(BF497:BJ497/BF497:BJ497,0)=1,(IFERROR(AZ497:BD497*BP497,0)+IFERROR(BF497:BJ497*BQ497,0)+(SUM(BM497:BO497)-MIN(BM497:BO497))*BR497+BK497*BS497+BL497*BT497)*BU497+BK497*(1-BS497)+BL497*(1-BT497)+IF(AW497=1,BO497,0),""),2),"")</f>
        <v/>
      </c>
      <c r="BW497" s="48" t="str">
        <f ca="1"/>
        <v/>
      </c>
      <c r="BX497" s="48" t="str">
        <f ca="1"/>
        <v/>
      </c>
      <c r="BY497" s="48" t="str">
        <f ca="1"/>
        <v/>
      </c>
      <c r="BZ497" s="60" t="str">
        <f ca="1"/>
        <v/>
      </c>
      <c r="CA497" s="6"/>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6"/>
      <c r="DV497" s="6"/>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row>
    <row r="498" spans="1:162" x14ac:dyDescent="0.3">
      <c r="A498" s="5"/>
      <c r="B498" s="17" t="str">
        <f t="shared" si="154"/>
        <v/>
      </c>
      <c r="C498" s="23"/>
      <c r="D498" s="23"/>
      <c r="E498" s="23"/>
      <c r="F498" s="23"/>
      <c r="G498" s="23"/>
      <c r="H498" s="24"/>
      <c r="I498" s="24"/>
      <c r="J498" s="24"/>
      <c r="K498" s="24"/>
      <c r="L498" s="24"/>
      <c r="M498" s="24"/>
      <c r="N498" s="23"/>
      <c r="O498" s="24"/>
      <c r="P498" s="6"/>
      <c r="Q498" s="65">
        <f t="shared" si="155"/>
        <v>1</v>
      </c>
      <c r="R498" s="6" t="e">
        <f t="shared" si="161"/>
        <v>#N/A</v>
      </c>
      <c r="S498" s="6" t="e">
        <f t="shared" si="162"/>
        <v>#N/A</v>
      </c>
      <c r="T498" s="6" t="e">
        <f t="shared" si="163"/>
        <v>#N/A</v>
      </c>
      <c r="U498" s="6" t="e">
        <f t="shared" si="164"/>
        <v>#N/A</v>
      </c>
      <c r="V498" s="8" cm="1">
        <f t="array" ref="V498">IF(M498=0,0,IF(OR($DV$4=3,$DV$4=4),0,IF($DV$4=1,INDEX($DI$7:$DI$15,SUM(IF(M498&lt;$DH$7:$DH$15=TRUE,1,0))+1),VLOOKUP(M498,$DK$7:$DL$107,2,FALSE))))</f>
        <v>0</v>
      </c>
      <c r="W498" s="6" t="e">
        <f t="shared" si="153"/>
        <v>#N/A</v>
      </c>
      <c r="X498" s="65" cm="1">
        <f t="array" aca="1" ref="X498" ca="1">SUM(IF((IF(E498=0,INDIRECT(_xlfn.CONCAT($CQ$1,MATCH(F498,$CP$7:$CP$100,0)+6)):INDIRECT(_xlfn.CONCAT($CQ$1,MATCH(F498,$CP$7:$CP$100,0)+6+SUM(IF((F498=$CP$7:$CP$59)=TRUE,1,0))-1)),INDIRECT(_xlfn.CONCAT($CM$1,MATCH(E498,$CL$7:$CL$100,0)+6)):INDIRECT(_xlfn.CONCAT($CM$1,MATCH(E498,$CL$7:$CL$100,0)+6+SUM(IF((E498=$CL$7:$CL$59)=TRUE,1,0))-1)))*$S$3*$Q498)=0,0,1))</f>
        <v>2</v>
      </c>
      <c r="Y498" s="65" t="e" cm="1">
        <f t="array" aca="1" ref="Y498" ca="1">SUM(IF((TRANSPOSE(MMULT(MMULT(_xlfn.MUNIT(X498),IF(ROUND(MMULT(IF(E498=0,INDIRECT(_xlfn.CONCAT($CQ$1,MATCH(F498,$CP$7:$CP$100,0)+6)):INDIRECT(_xlfn.CONCAT($CQ$1,MATCH(F498,$CP$7:$CP$100,0)+6+SUM(IF((F498=$CP$7:$CP$59)=TRUE,1,0))-1)),INDIRECT(_xlfn.CONCAT($CM$1,MATCH(E498,$CL$7:$CL$100,0)+6)):INDIRECT(_xlfn.CONCAT($CM$1,MATCH(E498,$CL$7:$CL$100,0)+6+SUM(IF((E498=$CL$7:$CL$59)=TRUE,1,0))-1)))*$S$3*$Q498,1/TRANSPOSE(W498-INDIRECT(_xlfn.CONCAT($CI$1,MATCH(D498,$CH$7:$CH$100,0)+6)):INDIRECT(_xlfn.CONCAT($CI$1,MATCH(D498,$CH$7:$CH$100,0)+6+SUM(IF((D498=$CH$7:$CH$59)=TRUE,1,0))-1))*$R$3)),1)=1,1,0)),W498-INDIRECT(_xlfn.CONCAT($CI$1,MATCH(D498,$CH$7:$CH$100,0)+6)):INDIRECT(_xlfn.CONCAT($CI$1,MATCH(D498,$CH$7:$CH$100,0)+6+SUM(IF((D498=$CH$7:$CH$59)=TRUE,1,0))-1))*$R$3)))=0,0,1))</f>
        <v>#N/A</v>
      </c>
      <c r="Z498" s="65"/>
      <c r="AA498" s="65" t="str" cm="1">
        <f t="array" aca="1" ref="AA498" ca="1">IFERROR(ROUND(IF(_xlfn._xlws.SORT(TRANSPOSE(MMULT(MMULT(_xlfn.MUNIT(X498),IF(ROUND(MMULT(IF(E498=0,IF($DW$4=1,INDIRECT(_xlfn.CONCAT($CY$1,MATCH(F498,$CX$7:$CX$100,0)+6)):INDIRECT(_xlfn.CONCAT($CY$1,MATCH(F498,$CX$7:$CX$100,0)+6+SUM(IF((F498=$CX$7:$CX$59)=TRUE,1,0))-1)),INDIRECT(_xlfn.CONCAT($CQ$1,MATCH(F498,$CP$7:$CP$100,0)+6)):INDIRECT(_xlfn.CONCAT($CQ$1,MATCH(F498,$CP$7:$CP$100,0)+6+SUM(IF((F498=$CP$7:$CP$59)=TRUE,1,0))-1))),IF(OR($DW$4=2,$DW$4=3),INDIRECT(_xlfn.CONCAT($CU$1,MATCH(E498,$CT$7:$CT$100,0)+6)):INDIRECT(_xlfn.CONCAT($CU$1,MATCH(E498,$CT$7:$CT$100,0)+6+SUM(IF((E498=$CT$7:$CT$59)=TRUE,1,0))-1)),INDIRECT(_xlfn.CONCAT($CM$1,MATCH(E498,$CL$7:$CL$100,0)+6)):INDIRECT(_xlfn.CONCAT($CM$1,MATCH(E498,$CL$7:$CL$100,0)+6+SUM(IF((E498=$CL$7:$CL$59)=TRUE,1,0))-1))))*$S$3*IF(AND($DV$4=4,F498=0),1.1,1),1/TRANSPOSE(W498-INDIRECT(_xlfn.CONCAT($CI$1,MATCH(D498,$CH$7:$CH$100,0)+6)):INDIRECT(_xlfn.CONCAT($CI$1,MATCH(D498,$CH$7:$CH$100,0)+6+SUM(IF((D498=$CH$7:$CH$59)=TRUE,1,0))-1))*$R$3)),3)=1,1,0)),W498-INDIRECT(_xlfn.CONCAT($CI$1,MATCH(D498,$CH$7:$CH$100,0)+6)):INDIRECT(_xlfn.CONCAT($CI$1,MATCH(D498,$CH$7:$CH$100,0)+6+SUM(IF((D498=$CH$7:$CH$59)=TRUE,1,0))-1))*$R$3))/($S$3*$Q498),1,-1,TRUE)=0,"",_xlfn._xlws.SORT(TRANSPOSE(MMULT(MMULT(_xlfn.MUNIT(X498),IF(ROUND(MMULT(IF(E498=0,IF($DW$4=1,INDIRECT(_xlfn.CONCAT($CY$1,MATCH(F498,$CX$7:$CX$100,0)+6)):INDIRECT(_xlfn.CONCAT($CY$1,MATCH(F498,$CX$7:$CX$100,0)+6+SUM(IF((F498=$CX$7:$CX$59)=TRUE,1,0))-1)),INDIRECT(_xlfn.CONCAT($CQ$1,MATCH(F498,$CP$7:$CP$100,0)+6)):INDIRECT(_xlfn.CONCAT($CQ$1,MATCH(F498,$CP$7:$CP$100,0)+6+SUM(IF((F498=$CP$7:$CP$59)=TRUE,1,0))-1))),IF(OR($DW$4=2,$DW$4=3),INDIRECT(_xlfn.CONCAT($CU$1,MATCH(E498,$CT$7:$CT$100,0)+6)):INDIRECT(_xlfn.CONCAT($CU$1,MATCH(E498,$CT$7:$CT$100,0)+6+SUM(IF((E498=$CT$7:$CT$59)=TRUE,1,0))-1)),INDIRECT(_xlfn.CONCAT($CM$1,MATCH(E498,$CL$7:$CL$100,0)+6)):INDIRECT(_xlfn.CONCAT($CM$1,MATCH(E498,$CL$7:$CL$100,0)+6+SUM(IF((E498=$CL$7:$CL$59)=TRUE,1,0))-1))))*$S$3*IF(AND($DV$4=4,F498=0),1.1,1),1/TRANSPOSE(W498-INDIRECT(_xlfn.CONCAT($CI$1,MATCH(D498,$CH$7:$CH$100,0)+6)):INDIRECT(_xlfn.CONCAT($CI$1,MATCH(D498,$CH$7:$CH$100,0)+6+SUM(IF((D498=$CH$7:$CH$59)=TRUE,1,0))-1))*$R$3)),3)=1,1,0)),W498-INDIRECT(_xlfn.CONCAT($CI$1,MATCH(D498,$CH$7:$CH$100,0)+6)):INDIRECT(_xlfn.CONCAT($CI$1,MATCH(D498,$CH$7:$CH$100,0)+6+SUM(IF((D498=$CH$7:$CH$59)=TRUE,1,0))-1))*$R$3))/($S$3*$Q498),1,-1,TRUE)),1),"")</f>
        <v/>
      </c>
      <c r="AB498" s="65"/>
      <c r="AC498" s="65"/>
      <c r="AD498" s="65"/>
      <c r="AE498" s="65"/>
      <c r="AF498" s="65"/>
      <c r="AG498" s="65"/>
      <c r="AH498" s="65"/>
      <c r="AI498" s="6"/>
      <c r="AJ498" s="28" t="str">
        <f t="shared" ca="1" si="165"/>
        <v/>
      </c>
      <c r="AK498" s="29" t="str">
        <f t="shared" si="166"/>
        <v/>
      </c>
      <c r="AL498" s="29" t="str">
        <f t="shared" si="167"/>
        <v/>
      </c>
      <c r="AM498" s="29" t="str">
        <f t="shared" si="168"/>
        <v/>
      </c>
      <c r="AN498" s="112" t="str">
        <f t="shared" si="169"/>
        <v/>
      </c>
      <c r="AO498" s="28" t="str">
        <f t="shared" ca="1" si="156"/>
        <v/>
      </c>
      <c r="AP498" s="29" t="str">
        <f t="shared" si="157"/>
        <v/>
      </c>
      <c r="AQ498" s="29" t="str">
        <f t="shared" si="158"/>
        <v/>
      </c>
      <c r="AR498" s="29" t="str">
        <f t="shared" si="159"/>
        <v/>
      </c>
      <c r="AS498" s="30" t="str">
        <f t="shared" si="160"/>
        <v/>
      </c>
      <c r="AT498" s="6"/>
      <c r="AU498" s="20"/>
      <c r="AV498" s="20"/>
      <c r="AW498" s="44">
        <f t="shared" si="170"/>
        <v>12</v>
      </c>
      <c r="AX498" s="35" t="e">
        <f t="shared" si="171"/>
        <v>#N/A</v>
      </c>
      <c r="AY498" s="35" t="e" cm="1">
        <f t="array" ref="AY498">_xlfn.XMATCH(1,IF(IF((AU498=$DP$24:$EO$24)=TRUE,1,0)+IF((AV498=$DP$25:$EO$25)=TRUE,1,0)=2,1,0))</f>
        <v>#N/A</v>
      </c>
      <c r="AZ498" s="35" t="str" cm="1">
        <f t="array" aca="1" ref="AZ498:BD498" ca="1">AJ498:AN498</f>
        <v/>
      </c>
      <c r="BA498" s="35" t="str">
        <f ca="1"/>
        <v/>
      </c>
      <c r="BB498" s="35" t="str">
        <f ca="1"/>
        <v/>
      </c>
      <c r="BC498" s="35" t="str">
        <f ca="1"/>
        <v/>
      </c>
      <c r="BD498" s="35" t="str">
        <f ca="1"/>
        <v/>
      </c>
      <c r="BE498" s="35">
        <f t="shared" si="172"/>
        <v>0</v>
      </c>
      <c r="BF498" s="35" t="e" cm="1">
        <f t="array" ref="BF498">IF(AND(BE498=1,AX498&lt;&gt;1),VLOOKUP(E498,변환표준점수!$H$8:$O$60,_xlfn.XMATCH('표점 계산기'!$AU498,변환표준점수!$I$6:$O$6)+1,FALSE),IF(AND($E498=0,$DW$4=1),INDEX($CQ$7:$CQ$73,SUM(IF(AO498=$CY$7:$CY$59,ROW($A$1:$A$50),0))),IF(AND($E498&lt;&gt;0,$DW$4&lt;&gt;1),INDEX($CM$7:$CM$73,SUM(IF(AO498=$CU$7:$CU$59,ROW($A$1:$A$50),0))),AO498:AS498)))</f>
        <v>#N/A</v>
      </c>
      <c r="BG498" s="35"/>
      <c r="BH498" s="35"/>
      <c r="BI498" s="35"/>
      <c r="BJ498" s="35"/>
      <c r="BK498" s="35" t="e">
        <f>VLOOKUP(G498,변환표준점수!$X$8:$AM$16,_xlfn.XMATCH(AU498,변환표준점수!$Y$5:$AM$5)+IF(OR(AW498=6,AW498=7,AW498=10,AW498=11),IF(AX498=1,0,1),0)+1,FALSE)</f>
        <v>#N/A</v>
      </c>
      <c r="BL498" s="35" t="e">
        <f>VLOOKUP(H498,변환표준점수!$AO$8:$BE$16,_xlfn.XMATCH(AU498,변환표준점수!$AP$5:$BE$5)+IF(OR(AW498=3,AW498=6,AW498=8,AW498=9,AW498=10),IF(AX498=1,0,1),0)+1,FALSE)</f>
        <v>#N/A</v>
      </c>
      <c r="BM498" s="35" t="e">
        <f>IF(I498=0,VLOOKUP(K498,변환표준점수!$BU$8:$CF$62,'표점 계산기'!$AW498+1,FALSE),VLOOKUP(I498,변환표준점수!$BH$8:$BS$62,'표점 계산기'!$AW498+1,FALSE))</f>
        <v>#N/A</v>
      </c>
      <c r="BN498" s="35" t="e">
        <f>IF(J498=0,VLOOKUP(L498,변환표준점수!$BU$8:$CF$62,'표점 계산기'!$AW498+1,FALSE),VLOOKUP(J498,변환표준점수!$BH$8:$BS$62,'표점 계산기'!$AW498+1,FALSE))</f>
        <v>#N/A</v>
      </c>
      <c r="BO498" s="35" cm="1">
        <f t="array" ref="BO498">IF(M498=0,0,IF(OR(AW498=3,AW498=4),0,IF(AW498=1,INDEX($DI$7:$DI$15,SUM(IF(M498&lt;$DH$7:$DH$15=TRUE,1,0))+1),VLOOKUP(M498,변환표준점수!$BH$8:$BS$62,'표점 계산기'!AW498+1,FALSE))))</f>
        <v>0</v>
      </c>
      <c r="BP498" s="35" t="e" cm="1">
        <f t="array" ref="BP498">INDEX($DP$24:$EO$31,COLUMN(C493),$AY498)</f>
        <v>#N/A</v>
      </c>
      <c r="BQ498" s="35" t="e" cm="1">
        <f t="array" ref="BQ498">INDEX($DP$24:$EO$31,COLUMN(D493),$AY498)</f>
        <v>#N/A</v>
      </c>
      <c r="BR498" s="35" t="e" cm="1">
        <f t="array" ref="BR498">INDEX($DP$24:$EO$31,COLUMN(E493),$AY498)</f>
        <v>#N/A</v>
      </c>
      <c r="BS498" s="35" t="e" cm="1">
        <f t="array" ref="BS498">INDEX($DP$24:$EO$31,COLUMN(F493),$AY498)</f>
        <v>#N/A</v>
      </c>
      <c r="BT498" s="35" t="e" cm="1">
        <f t="array" ref="BT498">INDEX($DP$24:$EO$31,COLUMN(G493),$AY498)</f>
        <v>#N/A</v>
      </c>
      <c r="BU498" s="35" t="e" cm="1">
        <f t="array" ref="BU498">INDEX($DP$24:$EO$31,COLUMN(H493),$AY498)</f>
        <v>#N/A</v>
      </c>
      <c r="BV498" s="59" t="str" cm="1">
        <f t="array" aca="1" ref="BV498:BZ498" ca="1">IFERROR(ROUND(IF(IFERROR(BF498:BJ498/BF498:BJ498,0)=1,(IFERROR(AZ498:BD498*BP498,0)+IFERROR(BF498:BJ498*BQ498,0)+(SUM(BM498:BO498)-MIN(BM498:BO498))*BR498+BK498*BS498+BL498*BT498)*BU498+BK498*(1-BS498)+BL498*(1-BT498)+IF(AW498=1,BO498,0),""),2),"")</f>
        <v/>
      </c>
      <c r="BW498" s="48" t="str">
        <f ca="1"/>
        <v/>
      </c>
      <c r="BX498" s="48" t="str">
        <f ca="1"/>
        <v/>
      </c>
      <c r="BY498" s="48" t="str">
        <f ca="1"/>
        <v/>
      </c>
      <c r="BZ498" s="60" t="str">
        <f ca="1"/>
        <v/>
      </c>
      <c r="CA498" s="6"/>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6"/>
      <c r="DV498" s="6"/>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row>
    <row r="499" spans="1:162" x14ac:dyDescent="0.3">
      <c r="A499" s="5"/>
      <c r="B499" s="17" t="str">
        <f t="shared" si="154"/>
        <v/>
      </c>
      <c r="C499" s="23"/>
      <c r="D499" s="23"/>
      <c r="E499" s="23"/>
      <c r="F499" s="23"/>
      <c r="G499" s="23"/>
      <c r="H499" s="24"/>
      <c r="I499" s="24"/>
      <c r="J499" s="24"/>
      <c r="K499" s="24"/>
      <c r="L499" s="24"/>
      <c r="M499" s="24"/>
      <c r="N499" s="23"/>
      <c r="O499" s="24"/>
      <c r="P499" s="6"/>
      <c r="Q499" s="65">
        <f t="shared" si="155"/>
        <v>1</v>
      </c>
      <c r="R499" s="6" t="e">
        <f t="shared" si="161"/>
        <v>#N/A</v>
      </c>
      <c r="S499" s="6" t="e">
        <f t="shared" si="162"/>
        <v>#N/A</v>
      </c>
      <c r="T499" s="6" t="e">
        <f t="shared" si="163"/>
        <v>#N/A</v>
      </c>
      <c r="U499" s="6" t="e">
        <f t="shared" si="164"/>
        <v>#N/A</v>
      </c>
      <c r="V499" s="6" cm="1">
        <f t="array" ref="V499">IF(M499=0,0,IF(OR($DV$4=3,$DV$4=4,$DV$4=6),0,IF($DV$4=1,INDEX($DI$7:$DI$15,SUM(IF(M499&lt;$DH$7:$DH$15=TRUE,1,0))+1),VLOOKUP(M499,$DK$7:$DL$107,2,FALSE))))</f>
        <v>0</v>
      </c>
      <c r="W499" s="6" t="e">
        <f t="shared" si="153"/>
        <v>#N/A</v>
      </c>
      <c r="X499" s="65" cm="1">
        <f t="array" aca="1" ref="X499" ca="1">SUM(IF((IF(E499=0,INDIRECT(_xlfn.CONCAT($CQ$1,MATCH(F499,$CP$7:$CP$100,0)+6)):INDIRECT(_xlfn.CONCAT($CQ$1,MATCH(F499,$CP$7:$CP$100,0)+6+SUM(IF((F499=$CP$7:$CP$59)=TRUE,1,0))-1)),INDIRECT(_xlfn.CONCAT($CM$1,MATCH(E499,$CL$7:$CL$100,0)+6)):INDIRECT(_xlfn.CONCAT($CM$1,MATCH(E499,$CL$7:$CL$100,0)+6+SUM(IF((E499=$CL$7:$CL$59)=TRUE,1,0))-1)))*$S$3*$Q499)=0,0,1))</f>
        <v>2</v>
      </c>
      <c r="Y499" s="65" t="e" cm="1">
        <f t="array" aca="1" ref="Y499" ca="1">SUM(IF((TRANSPOSE(MMULT(MMULT(_xlfn.MUNIT(X499),IF(ROUND(MMULT(IF(E499=0,INDIRECT(_xlfn.CONCAT($CQ$1,MATCH(F499,$CP$7:$CP$100,0)+6)):INDIRECT(_xlfn.CONCAT($CQ$1,MATCH(F499,$CP$7:$CP$100,0)+6+SUM(IF((F499=$CP$7:$CP$59)=TRUE,1,0))-1)),INDIRECT(_xlfn.CONCAT($CM$1,MATCH(E499,$CL$7:$CL$100,0)+6)):INDIRECT(_xlfn.CONCAT($CM$1,MATCH(E499,$CL$7:$CL$100,0)+6+SUM(IF((E499=$CL$7:$CL$59)=TRUE,1,0))-1)))*$S$3*$Q499,1/TRANSPOSE(W499-INDIRECT(_xlfn.CONCAT($CI$1,MATCH(D499,$CH$7:$CH$100,0)+6)):INDIRECT(_xlfn.CONCAT($CI$1,MATCH(D499,$CH$7:$CH$100,0)+6+SUM(IF((D499=$CH$7:$CH$59)=TRUE,1,0))-1))*$R$3)),1)=1,1,0)),W499-INDIRECT(_xlfn.CONCAT($CI$1,MATCH(D499,$CH$7:$CH$100,0)+6)):INDIRECT(_xlfn.CONCAT($CI$1,MATCH(D499,$CH$7:$CH$100,0)+6+SUM(IF((D499=$CH$7:$CH$59)=TRUE,1,0))-1))*$R$3)))=0,0,1))</f>
        <v>#N/A</v>
      </c>
      <c r="Z499" s="65"/>
      <c r="AA499" s="65" t="str" cm="1">
        <f t="array" aca="1" ref="AA499" ca="1">IFERROR(ROUND(IF(_xlfn._xlws.SORT(TRANSPOSE(MMULT(MMULT(_xlfn.MUNIT(X499),IF(ROUND(MMULT(IF(E499=0,IF($DW$4=1,INDIRECT(_xlfn.CONCAT($CY$1,MATCH(F499,$CX$7:$CX$100,0)+6)):INDIRECT(_xlfn.CONCAT($CY$1,MATCH(F499,$CX$7:$CX$100,0)+6+SUM(IF((F499=$CX$7:$CX$59)=TRUE,1,0))-1)),INDIRECT(_xlfn.CONCAT($CQ$1,MATCH(F499,$CP$7:$CP$100,0)+6)):INDIRECT(_xlfn.CONCAT($CQ$1,MATCH(F499,$CP$7:$CP$100,0)+6+SUM(IF((F499=$CP$7:$CP$59)=TRUE,1,0))-1))),IF(OR($DW$4=2,$DW$4=3),INDIRECT(_xlfn.CONCAT($CU$1,MATCH(E499,$CT$7:$CT$100,0)+6)):INDIRECT(_xlfn.CONCAT($CU$1,MATCH(E499,$CT$7:$CT$100,0)+6+SUM(IF((E499=$CT$7:$CT$59)=TRUE,1,0))-1)),INDIRECT(_xlfn.CONCAT($CM$1,MATCH(E499,$CL$7:$CL$100,0)+6)):INDIRECT(_xlfn.CONCAT($CM$1,MATCH(E499,$CL$7:$CL$100,0)+6+SUM(IF((E499=$CL$7:$CL$59)=TRUE,1,0))-1))))*$S$3*IF(AND($DV$4=4,F499=0),1.1,1),1/TRANSPOSE(W499-INDIRECT(_xlfn.CONCAT($CI$1,MATCH(D499,$CH$7:$CH$100,0)+6)):INDIRECT(_xlfn.CONCAT($CI$1,MATCH(D499,$CH$7:$CH$100,0)+6+SUM(IF((D499=$CH$7:$CH$59)=TRUE,1,0))-1))*$R$3)),3)=1,1,0)),W499-INDIRECT(_xlfn.CONCAT($CI$1,MATCH(D499,$CH$7:$CH$100,0)+6)):INDIRECT(_xlfn.CONCAT($CI$1,MATCH(D499,$CH$7:$CH$100,0)+6+SUM(IF((D499=$CH$7:$CH$59)=TRUE,1,0))-1))*$R$3))/($S$3*$Q499),1,-1,TRUE)=0,"",_xlfn._xlws.SORT(TRANSPOSE(MMULT(MMULT(_xlfn.MUNIT(X499),IF(ROUND(MMULT(IF(E499=0,IF($DW$4=1,INDIRECT(_xlfn.CONCAT($CY$1,MATCH(F499,$CX$7:$CX$100,0)+6)):INDIRECT(_xlfn.CONCAT($CY$1,MATCH(F499,$CX$7:$CX$100,0)+6+SUM(IF((F499=$CX$7:$CX$59)=TRUE,1,0))-1)),INDIRECT(_xlfn.CONCAT($CQ$1,MATCH(F499,$CP$7:$CP$100,0)+6)):INDIRECT(_xlfn.CONCAT($CQ$1,MATCH(F499,$CP$7:$CP$100,0)+6+SUM(IF((F499=$CP$7:$CP$59)=TRUE,1,0))-1))),IF(OR($DW$4=2,$DW$4=3),INDIRECT(_xlfn.CONCAT($CU$1,MATCH(E499,$CT$7:$CT$100,0)+6)):INDIRECT(_xlfn.CONCAT($CU$1,MATCH(E499,$CT$7:$CT$100,0)+6+SUM(IF((E499=$CT$7:$CT$59)=TRUE,1,0))-1)),INDIRECT(_xlfn.CONCAT($CM$1,MATCH(E499,$CL$7:$CL$100,0)+6)):INDIRECT(_xlfn.CONCAT($CM$1,MATCH(E499,$CL$7:$CL$100,0)+6+SUM(IF((E499=$CL$7:$CL$59)=TRUE,1,0))-1))))*$S$3*IF(AND($DV$4=4,F499=0),1.1,1),1/TRANSPOSE(W499-INDIRECT(_xlfn.CONCAT($CI$1,MATCH(D499,$CH$7:$CH$100,0)+6)):INDIRECT(_xlfn.CONCAT($CI$1,MATCH(D499,$CH$7:$CH$100,0)+6+SUM(IF((D499=$CH$7:$CH$59)=TRUE,1,0))-1))*$R$3)),3)=1,1,0)),W499-INDIRECT(_xlfn.CONCAT($CI$1,MATCH(D499,$CH$7:$CH$100,0)+6)):INDIRECT(_xlfn.CONCAT($CI$1,MATCH(D499,$CH$7:$CH$100,0)+6+SUM(IF((D499=$CH$7:$CH$59)=TRUE,1,0))-1))*$R$3))/($S$3*$Q499),1,-1,TRUE)),1),"")</f>
        <v/>
      </c>
      <c r="AB499" s="65"/>
      <c r="AC499" s="65"/>
      <c r="AD499" s="65"/>
      <c r="AE499" s="65"/>
      <c r="AF499" s="65"/>
      <c r="AG499" s="65"/>
      <c r="AH499" s="65"/>
      <c r="AI499" s="6"/>
      <c r="AJ499" s="28" t="str">
        <f t="shared" ca="1" si="165"/>
        <v/>
      </c>
      <c r="AK499" s="29" t="str">
        <f t="shared" si="166"/>
        <v/>
      </c>
      <c r="AL499" s="29" t="str">
        <f t="shared" si="167"/>
        <v/>
      </c>
      <c r="AM499" s="29" t="str">
        <f t="shared" si="168"/>
        <v/>
      </c>
      <c r="AN499" s="112" t="str">
        <f t="shared" si="169"/>
        <v/>
      </c>
      <c r="AO499" s="28" t="str">
        <f t="shared" ca="1" si="156"/>
        <v/>
      </c>
      <c r="AP499" s="29" t="str">
        <f t="shared" si="157"/>
        <v/>
      </c>
      <c r="AQ499" s="29" t="str">
        <f t="shared" si="158"/>
        <v/>
      </c>
      <c r="AR499" s="29" t="str">
        <f t="shared" si="159"/>
        <v/>
      </c>
      <c r="AS499" s="30" t="str">
        <f t="shared" si="160"/>
        <v/>
      </c>
      <c r="AT499" s="6"/>
      <c r="AU499" s="20"/>
      <c r="AV499" s="20"/>
      <c r="AW499" s="44">
        <f t="shared" si="170"/>
        <v>12</v>
      </c>
      <c r="AX499" s="35" t="e">
        <f t="shared" si="171"/>
        <v>#N/A</v>
      </c>
      <c r="AY499" s="35" t="e" cm="1">
        <f t="array" ref="AY499">_xlfn.XMATCH(1,IF(IF((AU499=$DP$24:$EO$24)=TRUE,1,0)+IF((AV499=$DP$25:$EO$25)=TRUE,1,0)=2,1,0))</f>
        <v>#N/A</v>
      </c>
      <c r="AZ499" s="35" t="str" cm="1">
        <f t="array" aca="1" ref="AZ499:BD499" ca="1">AJ499:AN499</f>
        <v/>
      </c>
      <c r="BA499" s="35" t="str">
        <f ca="1"/>
        <v/>
      </c>
      <c r="BB499" s="35" t="str">
        <f ca="1"/>
        <v/>
      </c>
      <c r="BC499" s="35" t="str">
        <f ca="1"/>
        <v/>
      </c>
      <c r="BD499" s="35" t="str">
        <f ca="1"/>
        <v/>
      </c>
      <c r="BE499" s="35">
        <f t="shared" si="172"/>
        <v>0</v>
      </c>
      <c r="BF499" s="35" t="e" cm="1">
        <f t="array" ref="BF499">IF(AND(BE499=1,AX499&lt;&gt;1),VLOOKUP(E499,변환표준점수!$H$8:$O$60,_xlfn.XMATCH('표점 계산기'!$AU499,변환표준점수!$I$6:$O$6)+1,FALSE),IF(AND($E499=0,$DW$4=1),INDEX($CQ$7:$CQ$73,SUM(IF(AO499=$CY$7:$CY$59,ROW($A$1:$A$50),0))),IF(AND($E499&lt;&gt;0,$DW$4&lt;&gt;1),INDEX($CM$7:$CM$73,SUM(IF(AO499=$CU$7:$CU$59,ROW($A$1:$A$50),0))),AO499:AS499)))</f>
        <v>#N/A</v>
      </c>
      <c r="BG499" s="35"/>
      <c r="BH499" s="35"/>
      <c r="BI499" s="35"/>
      <c r="BJ499" s="35"/>
      <c r="BK499" s="35" t="e">
        <f>VLOOKUP(G499,변환표준점수!$X$8:$AM$16,_xlfn.XMATCH(AU499,변환표준점수!$Y$5:$AM$5)+IF(OR(AW499=6,AW499=7,AW499=10,AW499=11),IF(AX499=1,0,1),0)+1,FALSE)</f>
        <v>#N/A</v>
      </c>
      <c r="BL499" s="35" t="e">
        <f>VLOOKUP(H499,변환표준점수!$AO$8:$BE$16,_xlfn.XMATCH(AU499,변환표준점수!$AP$5:$BE$5)+IF(OR(AW499=3,AW499=6,AW499=8,AW499=9,AW499=10),IF(AX499=1,0,1),0)+1,FALSE)</f>
        <v>#N/A</v>
      </c>
      <c r="BM499" s="35" t="e">
        <f>IF(I499=0,VLOOKUP(K499,변환표준점수!$BU$8:$CF$62,'표점 계산기'!$AW499+1,FALSE),VLOOKUP(I499,변환표준점수!$BH$8:$BS$62,'표점 계산기'!$AW499+1,FALSE))</f>
        <v>#N/A</v>
      </c>
      <c r="BN499" s="35" t="e">
        <f>IF(J499=0,VLOOKUP(L499,변환표준점수!$BU$8:$CF$62,'표점 계산기'!$AW499+1,FALSE),VLOOKUP(J499,변환표준점수!$BH$8:$BS$62,'표점 계산기'!$AW499+1,FALSE))</f>
        <v>#N/A</v>
      </c>
      <c r="BO499" s="35" cm="1">
        <f t="array" ref="BO499">IF(M499=0,0,IF(OR(AW499=3,AW499=4),0,IF(AW499=1,INDEX($DI$7:$DI$15,SUM(IF(M499&lt;$DH$7:$DH$15=TRUE,1,0))+1),VLOOKUP(M499,변환표준점수!$BH$8:$BS$62,'표점 계산기'!AW499+1,FALSE))))</f>
        <v>0</v>
      </c>
      <c r="BP499" s="35" t="e" cm="1">
        <f t="array" ref="BP499">INDEX($DP$24:$EO$31,COLUMN(C494),$AY499)</f>
        <v>#N/A</v>
      </c>
      <c r="BQ499" s="35" t="e" cm="1">
        <f t="array" ref="BQ499">INDEX($DP$24:$EO$31,COLUMN(D494),$AY499)</f>
        <v>#N/A</v>
      </c>
      <c r="BR499" s="35" t="e" cm="1">
        <f t="array" ref="BR499">INDEX($DP$24:$EO$31,COLUMN(E494),$AY499)</f>
        <v>#N/A</v>
      </c>
      <c r="BS499" s="35" t="e" cm="1">
        <f t="array" ref="BS499">INDEX($DP$24:$EO$31,COLUMN(F494),$AY499)</f>
        <v>#N/A</v>
      </c>
      <c r="BT499" s="35" t="e" cm="1">
        <f t="array" ref="BT499">INDEX($DP$24:$EO$31,COLUMN(G494),$AY499)</f>
        <v>#N/A</v>
      </c>
      <c r="BU499" s="35" t="e" cm="1">
        <f t="array" ref="BU499">INDEX($DP$24:$EO$31,COLUMN(H494),$AY499)</f>
        <v>#N/A</v>
      </c>
      <c r="BV499" s="59" t="str" cm="1">
        <f t="array" aca="1" ref="BV499:BZ499" ca="1">IFERROR(ROUND(IF(IFERROR(BF499:BJ499/BF499:BJ499,0)=1,(IFERROR(AZ499:BD499*BP499,0)+IFERROR(BF499:BJ499*BQ499,0)+(SUM(BM499:BO499)-MIN(BM499:BO499))*BR499+BK499*BS499+BL499*BT499)*BU499+BK499*(1-BS499)+BL499*(1-BT499)+IF(AW499=1,BO499,0),""),2),"")</f>
        <v/>
      </c>
      <c r="BW499" s="48" t="str">
        <f ca="1"/>
        <v/>
      </c>
      <c r="BX499" s="48" t="str">
        <f ca="1"/>
        <v/>
      </c>
      <c r="BY499" s="48" t="str">
        <f ca="1"/>
        <v/>
      </c>
      <c r="BZ499" s="60" t="str">
        <f ca="1"/>
        <v/>
      </c>
      <c r="CA499" s="6"/>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6"/>
      <c r="DV499" s="6"/>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row>
    <row r="500" spans="1:162" x14ac:dyDescent="0.3">
      <c r="A500" s="5"/>
      <c r="B500" s="17" t="str">
        <f t="shared" si="154"/>
        <v/>
      </c>
      <c r="C500" s="23"/>
      <c r="D500" s="23"/>
      <c r="E500" s="23"/>
      <c r="F500" s="23"/>
      <c r="G500" s="23"/>
      <c r="H500" s="24"/>
      <c r="I500" s="24"/>
      <c r="J500" s="24"/>
      <c r="K500" s="24"/>
      <c r="L500" s="24"/>
      <c r="M500" s="24"/>
      <c r="N500" s="23"/>
      <c r="O500" s="24"/>
      <c r="P500" s="6"/>
      <c r="Q500" s="65">
        <f t="shared" si="155"/>
        <v>1</v>
      </c>
      <c r="R500" s="6" t="e">
        <f t="shared" si="161"/>
        <v>#N/A</v>
      </c>
      <c r="S500" s="6" t="e">
        <f t="shared" si="162"/>
        <v>#N/A</v>
      </c>
      <c r="T500" s="6" t="e">
        <f t="shared" si="163"/>
        <v>#N/A</v>
      </c>
      <c r="U500" s="6" t="e">
        <f t="shared" si="164"/>
        <v>#N/A</v>
      </c>
      <c r="V500" s="6" cm="1">
        <f t="array" ref="V500">IF(M500=0,0,IF(OR($DV$4=3,$DV$4=4,$DV$4=6),0,IF($DV$4=1,INDEX($DI$7:$DI$15,SUM(IF(M500&lt;$DH$7:$DH$15=TRUE,1,0))+1),VLOOKUP(M500,$DK$7:$DL$107,2,FALSE))))</f>
        <v>0</v>
      </c>
      <c r="W500" s="6" t="e">
        <f t="shared" si="153"/>
        <v>#N/A</v>
      </c>
      <c r="X500" s="65" cm="1">
        <f t="array" aca="1" ref="X500" ca="1">SUM(IF((IF(E500=0,INDIRECT(_xlfn.CONCAT($CQ$1,MATCH(F500,$CP$7:$CP$100,0)+6)):INDIRECT(_xlfn.CONCAT($CQ$1,MATCH(F500,$CP$7:$CP$100,0)+6+SUM(IF((F500=$CP$7:$CP$59)=TRUE,1,0))-1)),INDIRECT(_xlfn.CONCAT($CM$1,MATCH(E500,$CL$7:$CL$100,0)+6)):INDIRECT(_xlfn.CONCAT($CM$1,MATCH(E500,$CL$7:$CL$100,0)+6+SUM(IF((E500=$CL$7:$CL$59)=TRUE,1,0))-1)))*$S$3*$Q500)=0,0,1))</f>
        <v>2</v>
      </c>
      <c r="Y500" s="65" t="e" cm="1">
        <f t="array" aca="1" ref="Y500" ca="1">SUM(IF((TRANSPOSE(MMULT(MMULT(_xlfn.MUNIT(X500),IF(ROUND(MMULT(IF(E500=0,INDIRECT(_xlfn.CONCAT($CQ$1,MATCH(F500,$CP$7:$CP$100,0)+6)):INDIRECT(_xlfn.CONCAT($CQ$1,MATCH(F500,$CP$7:$CP$100,0)+6+SUM(IF((F500=$CP$7:$CP$59)=TRUE,1,0))-1)),INDIRECT(_xlfn.CONCAT($CM$1,MATCH(E500,$CL$7:$CL$100,0)+6)):INDIRECT(_xlfn.CONCAT($CM$1,MATCH(E500,$CL$7:$CL$100,0)+6+SUM(IF((E500=$CL$7:$CL$59)=TRUE,1,0))-1)))*$S$3*$Q500,1/TRANSPOSE(W500-INDIRECT(_xlfn.CONCAT($CI$1,MATCH(D500,$CH$7:$CH$100,0)+6)):INDIRECT(_xlfn.CONCAT($CI$1,MATCH(D500,$CH$7:$CH$100,0)+6+SUM(IF((D500=$CH$7:$CH$59)=TRUE,1,0))-1))*$R$3)),1)=1,1,0)),W500-INDIRECT(_xlfn.CONCAT($CI$1,MATCH(D500,$CH$7:$CH$100,0)+6)):INDIRECT(_xlfn.CONCAT($CI$1,MATCH(D500,$CH$7:$CH$100,0)+6+SUM(IF((D500=$CH$7:$CH$59)=TRUE,1,0))-1))*$R$3)))=0,0,1))</f>
        <v>#N/A</v>
      </c>
      <c r="Z500" s="65"/>
      <c r="AA500" s="65" t="str" cm="1">
        <f t="array" aca="1" ref="AA500" ca="1">IFERROR(ROUND(IF(_xlfn._xlws.SORT(TRANSPOSE(MMULT(MMULT(_xlfn.MUNIT(X500),IF(ROUND(MMULT(IF(E500=0,IF($DW$4=1,INDIRECT(_xlfn.CONCAT($CY$1,MATCH(F500,$CX$7:$CX$100,0)+6)):INDIRECT(_xlfn.CONCAT($CY$1,MATCH(F500,$CX$7:$CX$100,0)+6+SUM(IF((F500=$CX$7:$CX$59)=TRUE,1,0))-1)),INDIRECT(_xlfn.CONCAT($CQ$1,MATCH(F500,$CP$7:$CP$100,0)+6)):INDIRECT(_xlfn.CONCAT($CQ$1,MATCH(F500,$CP$7:$CP$100,0)+6+SUM(IF((F500=$CP$7:$CP$59)=TRUE,1,0))-1))),IF(OR($DW$4=2,$DW$4=3),INDIRECT(_xlfn.CONCAT($CU$1,MATCH(E500,$CT$7:$CT$100,0)+6)):INDIRECT(_xlfn.CONCAT($CU$1,MATCH(E500,$CT$7:$CT$100,0)+6+SUM(IF((E500=$CT$7:$CT$59)=TRUE,1,0))-1)),INDIRECT(_xlfn.CONCAT($CM$1,MATCH(E500,$CL$7:$CL$100,0)+6)):INDIRECT(_xlfn.CONCAT($CM$1,MATCH(E500,$CL$7:$CL$100,0)+6+SUM(IF((E500=$CL$7:$CL$59)=TRUE,1,0))-1))))*$S$3*IF(AND($DV$4=4,F500=0),1.1,1),1/TRANSPOSE(W500-INDIRECT(_xlfn.CONCAT($CI$1,MATCH(D500,$CH$7:$CH$100,0)+6)):INDIRECT(_xlfn.CONCAT($CI$1,MATCH(D500,$CH$7:$CH$100,0)+6+SUM(IF((D500=$CH$7:$CH$59)=TRUE,1,0))-1))*$R$3)),3)=1,1,0)),W500-INDIRECT(_xlfn.CONCAT($CI$1,MATCH(D500,$CH$7:$CH$100,0)+6)):INDIRECT(_xlfn.CONCAT($CI$1,MATCH(D500,$CH$7:$CH$100,0)+6+SUM(IF((D500=$CH$7:$CH$59)=TRUE,1,0))-1))*$R$3))/($S$3*$Q500),1,-1,TRUE)=0,"",_xlfn._xlws.SORT(TRANSPOSE(MMULT(MMULT(_xlfn.MUNIT(X500),IF(ROUND(MMULT(IF(E500=0,IF($DW$4=1,INDIRECT(_xlfn.CONCAT($CY$1,MATCH(F500,$CX$7:$CX$100,0)+6)):INDIRECT(_xlfn.CONCAT($CY$1,MATCH(F500,$CX$7:$CX$100,0)+6+SUM(IF((F500=$CX$7:$CX$59)=TRUE,1,0))-1)),INDIRECT(_xlfn.CONCAT($CQ$1,MATCH(F500,$CP$7:$CP$100,0)+6)):INDIRECT(_xlfn.CONCAT($CQ$1,MATCH(F500,$CP$7:$CP$100,0)+6+SUM(IF((F500=$CP$7:$CP$59)=TRUE,1,0))-1))),IF(OR($DW$4=2,$DW$4=3),INDIRECT(_xlfn.CONCAT($CU$1,MATCH(E500,$CT$7:$CT$100,0)+6)):INDIRECT(_xlfn.CONCAT($CU$1,MATCH(E500,$CT$7:$CT$100,0)+6+SUM(IF((E500=$CT$7:$CT$59)=TRUE,1,0))-1)),INDIRECT(_xlfn.CONCAT($CM$1,MATCH(E500,$CL$7:$CL$100,0)+6)):INDIRECT(_xlfn.CONCAT($CM$1,MATCH(E500,$CL$7:$CL$100,0)+6+SUM(IF((E500=$CL$7:$CL$59)=TRUE,1,0))-1))))*$S$3*IF(AND($DV$4=4,F500=0),1.1,1),1/TRANSPOSE(W500-INDIRECT(_xlfn.CONCAT($CI$1,MATCH(D500,$CH$7:$CH$100,0)+6)):INDIRECT(_xlfn.CONCAT($CI$1,MATCH(D500,$CH$7:$CH$100,0)+6+SUM(IF((D500=$CH$7:$CH$59)=TRUE,1,0))-1))*$R$3)),3)=1,1,0)),W500-INDIRECT(_xlfn.CONCAT($CI$1,MATCH(D500,$CH$7:$CH$100,0)+6)):INDIRECT(_xlfn.CONCAT($CI$1,MATCH(D500,$CH$7:$CH$100,0)+6+SUM(IF((D500=$CH$7:$CH$59)=TRUE,1,0))-1))*$R$3))/($S$3*$Q500),1,-1,TRUE)),1),"")</f>
        <v/>
      </c>
      <c r="AB500" s="65"/>
      <c r="AC500" s="65"/>
      <c r="AD500" s="65"/>
      <c r="AE500" s="65"/>
      <c r="AF500" s="65"/>
      <c r="AG500" s="65"/>
      <c r="AH500" s="65"/>
      <c r="AI500" s="6"/>
      <c r="AJ500" s="28" t="str">
        <f t="shared" ca="1" si="165"/>
        <v/>
      </c>
      <c r="AK500" s="29" t="str">
        <f t="shared" si="166"/>
        <v/>
      </c>
      <c r="AL500" s="29" t="str">
        <f t="shared" si="167"/>
        <v/>
      </c>
      <c r="AM500" s="29" t="str">
        <f t="shared" si="168"/>
        <v/>
      </c>
      <c r="AN500" s="112" t="str">
        <f t="shared" si="169"/>
        <v/>
      </c>
      <c r="AO500" s="28" t="str">
        <f t="shared" ca="1" si="156"/>
        <v/>
      </c>
      <c r="AP500" s="29" t="str">
        <f t="shared" si="157"/>
        <v/>
      </c>
      <c r="AQ500" s="29" t="str">
        <f t="shared" si="158"/>
        <v/>
      </c>
      <c r="AR500" s="29" t="str">
        <f t="shared" si="159"/>
        <v/>
      </c>
      <c r="AS500" s="30" t="str">
        <f t="shared" si="160"/>
        <v/>
      </c>
      <c r="AT500" s="6"/>
      <c r="AU500" s="20"/>
      <c r="AV500" s="20"/>
      <c r="AW500" s="44">
        <f t="shared" si="170"/>
        <v>12</v>
      </c>
      <c r="AX500" s="35" t="e">
        <f t="shared" si="171"/>
        <v>#N/A</v>
      </c>
      <c r="AY500" s="35" t="e" cm="1">
        <f t="array" ref="AY500">_xlfn.XMATCH(1,IF(IF((AU500=$DP$24:$EO$24)=TRUE,1,0)+IF((AV500=$DP$25:$EO$25)=TRUE,1,0)=2,1,0))</f>
        <v>#N/A</v>
      </c>
      <c r="AZ500" s="35" t="str" cm="1">
        <f t="array" aca="1" ref="AZ500:BD500" ca="1">AJ500:AN500</f>
        <v/>
      </c>
      <c r="BA500" s="35" t="str">
        <f ca="1"/>
        <v/>
      </c>
      <c r="BB500" s="35" t="str">
        <f ca="1"/>
        <v/>
      </c>
      <c r="BC500" s="35" t="str">
        <f ca="1"/>
        <v/>
      </c>
      <c r="BD500" s="35" t="str">
        <f ca="1"/>
        <v/>
      </c>
      <c r="BE500" s="35">
        <f t="shared" si="172"/>
        <v>0</v>
      </c>
      <c r="BF500" s="35" t="e" cm="1">
        <f t="array" ref="BF500">IF(AND(BE500=1,AX500&lt;&gt;1),VLOOKUP(E500,변환표준점수!$H$8:$O$60,_xlfn.XMATCH('표점 계산기'!$AU500,변환표준점수!$I$6:$O$6)+1,FALSE),IF(AND($E500=0,$DW$4=1),INDEX($CQ$7:$CQ$73,SUM(IF(AO500=$CY$7:$CY$59,ROW($A$1:$A$50),0))),IF(AND($E500&lt;&gt;0,$DW$4&lt;&gt;1),INDEX($CM$7:$CM$73,SUM(IF(AO500=$CU$7:$CU$59,ROW($A$1:$A$50),0))),AO500:AS500)))</f>
        <v>#N/A</v>
      </c>
      <c r="BG500" s="35"/>
      <c r="BH500" s="35"/>
      <c r="BI500" s="35"/>
      <c r="BJ500" s="35"/>
      <c r="BK500" s="35" t="e">
        <f>VLOOKUP(G500,변환표준점수!$X$8:$AM$16,_xlfn.XMATCH(AU500,변환표준점수!$Y$5:$AM$5)+IF(OR(AW500=6,AW500=7,AW500=10,AW500=11),IF(AX500=1,0,1),0)+1,FALSE)</f>
        <v>#N/A</v>
      </c>
      <c r="BL500" s="35" t="e">
        <f>VLOOKUP(H500,변환표준점수!$AO$8:$BE$16,_xlfn.XMATCH(AU500,변환표준점수!$AP$5:$BE$5)+IF(OR(AW500=3,AW500=6,AW500=8,AW500=9,AW500=10),IF(AX500=1,0,1),0)+1,FALSE)</f>
        <v>#N/A</v>
      </c>
      <c r="BM500" s="35" t="e">
        <f>IF(I500=0,VLOOKUP(K500,변환표준점수!$BU$8:$CF$62,'표점 계산기'!$AW500+1,FALSE),VLOOKUP(I500,변환표준점수!$BH$8:$BS$62,'표점 계산기'!$AW500+1,FALSE))</f>
        <v>#N/A</v>
      </c>
      <c r="BN500" s="35" t="e">
        <f>IF(J500=0,VLOOKUP(L500,변환표준점수!$BU$8:$CF$62,'표점 계산기'!$AW500+1,FALSE),VLOOKUP(J500,변환표준점수!$BH$8:$BS$62,'표점 계산기'!$AW500+1,FALSE))</f>
        <v>#N/A</v>
      </c>
      <c r="BO500" s="35" cm="1">
        <f t="array" ref="BO500">IF(M500=0,0,IF(OR(AW500=3,AW500=4),0,IF(AW500=1,INDEX($DI$7:$DI$15,SUM(IF(M500&lt;$DH$7:$DH$15=TRUE,1,0))+1),VLOOKUP(M500,변환표준점수!$BH$8:$BS$62,'표점 계산기'!AW500+1,FALSE))))</f>
        <v>0</v>
      </c>
      <c r="BP500" s="35" t="e" cm="1">
        <f t="array" ref="BP500">INDEX($DP$24:$EO$31,COLUMN(C495),$AY500)</f>
        <v>#N/A</v>
      </c>
      <c r="BQ500" s="35" t="e" cm="1">
        <f t="array" ref="BQ500">INDEX($DP$24:$EO$31,COLUMN(D495),$AY500)</f>
        <v>#N/A</v>
      </c>
      <c r="BR500" s="35" t="e" cm="1">
        <f t="array" ref="BR500">INDEX($DP$24:$EO$31,COLUMN(E495),$AY500)</f>
        <v>#N/A</v>
      </c>
      <c r="BS500" s="35" t="e" cm="1">
        <f t="array" ref="BS500">INDEX($DP$24:$EO$31,COLUMN(F495),$AY500)</f>
        <v>#N/A</v>
      </c>
      <c r="BT500" s="35" t="e" cm="1">
        <f t="array" ref="BT500">INDEX($DP$24:$EO$31,COLUMN(G495),$AY500)</f>
        <v>#N/A</v>
      </c>
      <c r="BU500" s="35" t="e" cm="1">
        <f t="array" ref="BU500">INDEX($DP$24:$EO$31,COLUMN(H495),$AY500)</f>
        <v>#N/A</v>
      </c>
      <c r="BV500" s="59" t="str" cm="1">
        <f t="array" aca="1" ref="BV500:BZ500" ca="1">IFERROR(ROUND(IF(IFERROR(BF500:BJ500/BF500:BJ500,0)=1,(IFERROR(AZ500:BD500*BP500,0)+IFERROR(BF500:BJ500*BQ500,0)+(SUM(BM500:BO500)-MIN(BM500:BO500))*BR500+BK500*BS500+BL500*BT500)*BU500+BK500*(1-BS500)+BL500*(1-BT500)+IF(AW500=1,BO500,0),""),2),"")</f>
        <v/>
      </c>
      <c r="BW500" s="48" t="str">
        <f ca="1"/>
        <v/>
      </c>
      <c r="BX500" s="48" t="str">
        <f ca="1"/>
        <v/>
      </c>
      <c r="BY500" s="48" t="str">
        <f ca="1"/>
        <v/>
      </c>
      <c r="BZ500" s="60" t="str">
        <f ca="1"/>
        <v/>
      </c>
      <c r="CA500" s="6"/>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6"/>
      <c r="DV500" s="6"/>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row>
    <row r="501" spans="1:162" x14ac:dyDescent="0.3">
      <c r="A501" s="5"/>
      <c r="B501" s="17" t="str">
        <f t="shared" si="154"/>
        <v/>
      </c>
      <c r="C501" s="23"/>
      <c r="D501" s="23"/>
      <c r="E501" s="23"/>
      <c r="F501" s="23"/>
      <c r="G501" s="23"/>
      <c r="H501" s="24"/>
      <c r="I501" s="24"/>
      <c r="J501" s="24"/>
      <c r="K501" s="24"/>
      <c r="L501" s="24"/>
      <c r="M501" s="24"/>
      <c r="N501" s="23"/>
      <c r="O501" s="24"/>
      <c r="P501" s="6"/>
      <c r="Q501" s="65">
        <f t="shared" si="155"/>
        <v>1</v>
      </c>
      <c r="R501" s="6" t="e">
        <f t="shared" si="161"/>
        <v>#N/A</v>
      </c>
      <c r="S501" s="6" t="e">
        <f t="shared" si="162"/>
        <v>#N/A</v>
      </c>
      <c r="T501" s="6" t="e">
        <f t="shared" si="163"/>
        <v>#N/A</v>
      </c>
      <c r="U501" s="6" t="e">
        <f t="shared" si="164"/>
        <v>#N/A</v>
      </c>
      <c r="V501" s="6" cm="1">
        <f t="array" ref="V501">IF(M501=0,0,IF(OR($DV$4=3,$DV$4=4,$DV$4=6),0,IF($DV$4=1,INDEX($DI$7:$DI$15,SUM(IF(M501&lt;$DH$7:$DH$15=TRUE,1,0))+1),VLOOKUP(M501,$DK$7:$DL$107,2,FALSE))))</f>
        <v>0</v>
      </c>
      <c r="W501" s="6" t="e">
        <f t="shared" si="153"/>
        <v>#N/A</v>
      </c>
      <c r="X501" s="65" cm="1">
        <f t="array" aca="1" ref="X501" ca="1">SUM(IF((IF(E501=0,INDIRECT(_xlfn.CONCAT($CQ$1,MATCH(F501,$CP$7:$CP$100,0)+6)):INDIRECT(_xlfn.CONCAT($CQ$1,MATCH(F501,$CP$7:$CP$100,0)+6+SUM(IF((F501=$CP$7:$CP$59)=TRUE,1,0))-1)),INDIRECT(_xlfn.CONCAT($CM$1,MATCH(E501,$CL$7:$CL$100,0)+6)):INDIRECT(_xlfn.CONCAT($CM$1,MATCH(E501,$CL$7:$CL$100,0)+6+SUM(IF((E501=$CL$7:$CL$59)=TRUE,1,0))-1)))*$S$3*$Q501)=0,0,1))</f>
        <v>2</v>
      </c>
      <c r="Y501" s="65" t="e" cm="1">
        <f t="array" aca="1" ref="Y501" ca="1">SUM(IF((TRANSPOSE(MMULT(MMULT(_xlfn.MUNIT(X501),IF(ROUND(MMULT(IF(E501=0,INDIRECT(_xlfn.CONCAT($CQ$1,MATCH(F501,$CP$7:$CP$100,0)+6)):INDIRECT(_xlfn.CONCAT($CQ$1,MATCH(F501,$CP$7:$CP$100,0)+6+SUM(IF((F501=$CP$7:$CP$59)=TRUE,1,0))-1)),INDIRECT(_xlfn.CONCAT($CM$1,MATCH(E501,$CL$7:$CL$100,0)+6)):INDIRECT(_xlfn.CONCAT($CM$1,MATCH(E501,$CL$7:$CL$100,0)+6+SUM(IF((E501=$CL$7:$CL$59)=TRUE,1,0))-1)))*$S$3*$Q501,1/TRANSPOSE(W501-INDIRECT(_xlfn.CONCAT($CI$1,MATCH(D501,$CH$7:$CH$100,0)+6)):INDIRECT(_xlfn.CONCAT($CI$1,MATCH(D501,$CH$7:$CH$100,0)+6+SUM(IF((D501=$CH$7:$CH$59)=TRUE,1,0))-1))*$R$3)),1)=1,1,0)),W501-INDIRECT(_xlfn.CONCAT($CI$1,MATCH(D501,$CH$7:$CH$100,0)+6)):INDIRECT(_xlfn.CONCAT($CI$1,MATCH(D501,$CH$7:$CH$100,0)+6+SUM(IF((D501=$CH$7:$CH$59)=TRUE,1,0))-1))*$R$3)))=0,0,1))</f>
        <v>#N/A</v>
      </c>
      <c r="Z501" s="65"/>
      <c r="AA501" s="65" t="str" cm="1">
        <f t="array" aca="1" ref="AA501" ca="1">IFERROR(ROUND(IF(_xlfn._xlws.SORT(TRANSPOSE(MMULT(MMULT(_xlfn.MUNIT(X501),IF(ROUND(MMULT(IF(E501=0,IF($DW$4=1,INDIRECT(_xlfn.CONCAT($CY$1,MATCH(F501,$CX$7:$CX$100,0)+6)):INDIRECT(_xlfn.CONCAT($CY$1,MATCH(F501,$CX$7:$CX$100,0)+6+SUM(IF((F501=$CX$7:$CX$59)=TRUE,1,0))-1)),INDIRECT(_xlfn.CONCAT($CQ$1,MATCH(F501,$CP$7:$CP$100,0)+6)):INDIRECT(_xlfn.CONCAT($CQ$1,MATCH(F501,$CP$7:$CP$100,0)+6+SUM(IF((F501=$CP$7:$CP$59)=TRUE,1,0))-1))),IF(OR($DW$4=2,$DW$4=3),INDIRECT(_xlfn.CONCAT($CU$1,MATCH(E501,$CT$7:$CT$100,0)+6)):INDIRECT(_xlfn.CONCAT($CU$1,MATCH(E501,$CT$7:$CT$100,0)+6+SUM(IF((E501=$CT$7:$CT$59)=TRUE,1,0))-1)),INDIRECT(_xlfn.CONCAT($CM$1,MATCH(E501,$CL$7:$CL$100,0)+6)):INDIRECT(_xlfn.CONCAT($CM$1,MATCH(E501,$CL$7:$CL$100,0)+6+SUM(IF((E501=$CL$7:$CL$59)=TRUE,1,0))-1))))*$S$3*IF(AND($DV$4=4,F501=0),1.1,1),1/TRANSPOSE(W501-INDIRECT(_xlfn.CONCAT($CI$1,MATCH(D501,$CH$7:$CH$100,0)+6)):INDIRECT(_xlfn.CONCAT($CI$1,MATCH(D501,$CH$7:$CH$100,0)+6+SUM(IF((D501=$CH$7:$CH$59)=TRUE,1,0))-1))*$R$3)),3)=1,1,0)),W501-INDIRECT(_xlfn.CONCAT($CI$1,MATCH(D501,$CH$7:$CH$100,0)+6)):INDIRECT(_xlfn.CONCAT($CI$1,MATCH(D501,$CH$7:$CH$100,0)+6+SUM(IF((D501=$CH$7:$CH$59)=TRUE,1,0))-1))*$R$3))/($S$3*$Q501),1,-1,TRUE)=0,"",_xlfn._xlws.SORT(TRANSPOSE(MMULT(MMULT(_xlfn.MUNIT(X501),IF(ROUND(MMULT(IF(E501=0,IF($DW$4=1,INDIRECT(_xlfn.CONCAT($CY$1,MATCH(F501,$CX$7:$CX$100,0)+6)):INDIRECT(_xlfn.CONCAT($CY$1,MATCH(F501,$CX$7:$CX$100,0)+6+SUM(IF((F501=$CX$7:$CX$59)=TRUE,1,0))-1)),INDIRECT(_xlfn.CONCAT($CQ$1,MATCH(F501,$CP$7:$CP$100,0)+6)):INDIRECT(_xlfn.CONCAT($CQ$1,MATCH(F501,$CP$7:$CP$100,0)+6+SUM(IF((F501=$CP$7:$CP$59)=TRUE,1,0))-1))),IF(OR($DW$4=2,$DW$4=3),INDIRECT(_xlfn.CONCAT($CU$1,MATCH(E501,$CT$7:$CT$100,0)+6)):INDIRECT(_xlfn.CONCAT($CU$1,MATCH(E501,$CT$7:$CT$100,0)+6+SUM(IF((E501=$CT$7:$CT$59)=TRUE,1,0))-1)),INDIRECT(_xlfn.CONCAT($CM$1,MATCH(E501,$CL$7:$CL$100,0)+6)):INDIRECT(_xlfn.CONCAT($CM$1,MATCH(E501,$CL$7:$CL$100,0)+6+SUM(IF((E501=$CL$7:$CL$59)=TRUE,1,0))-1))))*$S$3*IF(AND($DV$4=4,F501=0),1.1,1),1/TRANSPOSE(W501-INDIRECT(_xlfn.CONCAT($CI$1,MATCH(D501,$CH$7:$CH$100,0)+6)):INDIRECT(_xlfn.CONCAT($CI$1,MATCH(D501,$CH$7:$CH$100,0)+6+SUM(IF((D501=$CH$7:$CH$59)=TRUE,1,0))-1))*$R$3)),3)=1,1,0)),W501-INDIRECT(_xlfn.CONCAT($CI$1,MATCH(D501,$CH$7:$CH$100,0)+6)):INDIRECT(_xlfn.CONCAT($CI$1,MATCH(D501,$CH$7:$CH$100,0)+6+SUM(IF((D501=$CH$7:$CH$59)=TRUE,1,0))-1))*$R$3))/($S$3*$Q501),1,-1,TRUE)),1),"")</f>
        <v/>
      </c>
      <c r="AB501" s="65"/>
      <c r="AC501" s="65"/>
      <c r="AD501" s="65"/>
      <c r="AE501" s="65"/>
      <c r="AF501" s="65"/>
      <c r="AG501" s="65"/>
      <c r="AH501" s="65"/>
      <c r="AI501" s="6"/>
      <c r="AJ501" s="28" t="str">
        <f t="shared" ca="1" si="165"/>
        <v/>
      </c>
      <c r="AK501" s="29" t="str">
        <f t="shared" si="166"/>
        <v/>
      </c>
      <c r="AL501" s="29" t="str">
        <f t="shared" si="167"/>
        <v/>
      </c>
      <c r="AM501" s="29" t="str">
        <f t="shared" si="168"/>
        <v/>
      </c>
      <c r="AN501" s="112" t="str">
        <f t="shared" si="169"/>
        <v/>
      </c>
      <c r="AO501" s="28" t="str">
        <f t="shared" ca="1" si="156"/>
        <v/>
      </c>
      <c r="AP501" s="29" t="str">
        <f t="shared" si="157"/>
        <v/>
      </c>
      <c r="AQ501" s="29" t="str">
        <f t="shared" si="158"/>
        <v/>
      </c>
      <c r="AR501" s="29" t="str">
        <f t="shared" si="159"/>
        <v/>
      </c>
      <c r="AS501" s="30" t="str">
        <f t="shared" si="160"/>
        <v/>
      </c>
      <c r="AT501" s="6"/>
      <c r="AU501" s="20"/>
      <c r="AV501" s="20"/>
      <c r="AW501" s="44">
        <f t="shared" si="170"/>
        <v>12</v>
      </c>
      <c r="AX501" s="35" t="e">
        <f t="shared" si="171"/>
        <v>#N/A</v>
      </c>
      <c r="AY501" s="35" t="e" cm="1">
        <f t="array" ref="AY501">_xlfn.XMATCH(1,IF(IF((AU501=$DP$24:$EO$24)=TRUE,1,0)+IF((AV501=$DP$25:$EO$25)=TRUE,1,0)=2,1,0))</f>
        <v>#N/A</v>
      </c>
      <c r="AZ501" s="35" t="str" cm="1">
        <f t="array" aca="1" ref="AZ501:BD501" ca="1">AJ501:AN501</f>
        <v/>
      </c>
      <c r="BA501" s="35" t="str">
        <f ca="1"/>
        <v/>
      </c>
      <c r="BB501" s="35" t="str">
        <f ca="1"/>
        <v/>
      </c>
      <c r="BC501" s="35" t="str">
        <f ca="1"/>
        <v/>
      </c>
      <c r="BD501" s="35" t="str">
        <f ca="1"/>
        <v/>
      </c>
      <c r="BE501" s="35">
        <f t="shared" si="172"/>
        <v>0</v>
      </c>
      <c r="BF501" s="35" t="e" cm="1">
        <f t="array" ref="BF501">IF(AND(BE501=1,AX501&lt;&gt;1),VLOOKUP(E501,변환표준점수!$H$8:$O$60,_xlfn.XMATCH('표점 계산기'!$AU501,변환표준점수!$I$6:$O$6)+1,FALSE),IF(AND($E501=0,$DW$4=1),INDEX($CQ$7:$CQ$73,SUM(IF(AO501=$CY$7:$CY$59,ROW($A$1:$A$50),0))),IF(AND($E501&lt;&gt;0,$DW$4&lt;&gt;1),INDEX($CM$7:$CM$73,SUM(IF(AO501=$CU$7:$CU$59,ROW($A$1:$A$50),0))),AO501:AS501)))</f>
        <v>#N/A</v>
      </c>
      <c r="BG501" s="35"/>
      <c r="BH501" s="35"/>
      <c r="BI501" s="35"/>
      <c r="BJ501" s="35"/>
      <c r="BK501" s="35" t="e">
        <f>VLOOKUP(G501,변환표준점수!$X$8:$AM$16,_xlfn.XMATCH(AU501,변환표준점수!$Y$5:$AM$5)+IF(OR(AW501=6,AW501=7,AW501=10,AW501=11),IF(AX501=1,0,1),0)+1,FALSE)</f>
        <v>#N/A</v>
      </c>
      <c r="BL501" s="35" t="e">
        <f>VLOOKUP(H501,변환표준점수!$AO$8:$BE$16,_xlfn.XMATCH(AU501,변환표준점수!$AP$5:$BE$5)+IF(OR(AW501=3,AW501=6,AW501=8,AW501=9,AW501=10),IF(AX501=1,0,1),0)+1,FALSE)</f>
        <v>#N/A</v>
      </c>
      <c r="BM501" s="35" t="e">
        <f>IF(I501=0,VLOOKUP(K501,변환표준점수!$BU$8:$CF$62,'표점 계산기'!$AW501+1,FALSE),VLOOKUP(I501,변환표준점수!$BH$8:$BS$62,'표점 계산기'!$AW501+1,FALSE))</f>
        <v>#N/A</v>
      </c>
      <c r="BN501" s="35" t="e">
        <f>IF(J501=0,VLOOKUP(L501,변환표준점수!$BU$8:$CF$62,'표점 계산기'!$AW501+1,FALSE),VLOOKUP(J501,변환표준점수!$BH$8:$BS$62,'표점 계산기'!$AW501+1,FALSE))</f>
        <v>#N/A</v>
      </c>
      <c r="BO501" s="35" cm="1">
        <f t="array" ref="BO501">IF(M501=0,0,IF(OR(AW501=3,AW501=4),0,IF(AW501=1,INDEX($DI$7:$DI$15,SUM(IF(M501&lt;$DH$7:$DH$15=TRUE,1,0))+1),VLOOKUP(M501,변환표준점수!$BH$8:$BS$62,'표점 계산기'!AW501+1,FALSE))))</f>
        <v>0</v>
      </c>
      <c r="BP501" s="35" t="e" cm="1">
        <f t="array" ref="BP501">INDEX($DP$24:$EO$31,COLUMN(C496),$AY501)</f>
        <v>#N/A</v>
      </c>
      <c r="BQ501" s="35" t="e" cm="1">
        <f t="array" ref="BQ501">INDEX($DP$24:$EO$31,COLUMN(D496),$AY501)</f>
        <v>#N/A</v>
      </c>
      <c r="BR501" s="35" t="e" cm="1">
        <f t="array" ref="BR501">INDEX($DP$24:$EO$31,COLUMN(E496),$AY501)</f>
        <v>#N/A</v>
      </c>
      <c r="BS501" s="35" t="e" cm="1">
        <f t="array" ref="BS501">INDEX($DP$24:$EO$31,COLUMN(F496),$AY501)</f>
        <v>#N/A</v>
      </c>
      <c r="BT501" s="35" t="e" cm="1">
        <f t="array" ref="BT501">INDEX($DP$24:$EO$31,COLUMN(G496),$AY501)</f>
        <v>#N/A</v>
      </c>
      <c r="BU501" s="35" t="e" cm="1">
        <f t="array" ref="BU501">INDEX($DP$24:$EO$31,COLUMN(H496),$AY501)</f>
        <v>#N/A</v>
      </c>
      <c r="BV501" s="59" t="str" cm="1">
        <f t="array" aca="1" ref="BV501:BZ501" ca="1">IFERROR(ROUND(IF(IFERROR(BF501:BJ501/BF501:BJ501,0)=1,(IFERROR(AZ501:BD501*BP501,0)+IFERROR(BF501:BJ501*BQ501,0)+(SUM(BM501:BO501)-MIN(BM501:BO501))*BR501+BK501*BS501+BL501*BT501)*BU501+BK501*(1-BS501)+BL501*(1-BT501)+IF(AW501=1,BO501,0),""),2),"")</f>
        <v/>
      </c>
      <c r="BW501" s="48" t="str">
        <f ca="1"/>
        <v/>
      </c>
      <c r="BX501" s="48" t="str">
        <f ca="1"/>
        <v/>
      </c>
      <c r="BY501" s="48" t="str">
        <f ca="1"/>
        <v/>
      </c>
      <c r="BZ501" s="60" t="str">
        <f ca="1"/>
        <v/>
      </c>
      <c r="CA501" s="6"/>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6"/>
      <c r="DV501" s="6"/>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row>
    <row r="502" spans="1:162" x14ac:dyDescent="0.3">
      <c r="A502" s="5"/>
      <c r="B502" s="17" t="str">
        <f t="shared" si="154"/>
        <v/>
      </c>
      <c r="C502" s="23"/>
      <c r="D502" s="23"/>
      <c r="E502" s="23"/>
      <c r="F502" s="23"/>
      <c r="G502" s="23"/>
      <c r="H502" s="24"/>
      <c r="I502" s="24"/>
      <c r="J502" s="24"/>
      <c r="K502" s="24"/>
      <c r="L502" s="24"/>
      <c r="M502" s="24"/>
      <c r="N502" s="23"/>
      <c r="O502" s="24"/>
      <c r="P502" s="6"/>
      <c r="Q502" s="65">
        <f t="shared" si="155"/>
        <v>1</v>
      </c>
      <c r="R502" s="6" t="e">
        <f t="shared" si="161"/>
        <v>#N/A</v>
      </c>
      <c r="S502" s="6" t="e">
        <f t="shared" si="162"/>
        <v>#N/A</v>
      </c>
      <c r="T502" s="6" t="e">
        <f t="shared" si="163"/>
        <v>#N/A</v>
      </c>
      <c r="U502" s="6" t="e">
        <f t="shared" si="164"/>
        <v>#N/A</v>
      </c>
      <c r="V502" s="6" cm="1">
        <f t="array" ref="V502">IF(M502=0,0,IF(OR($DV$4=3,$DV$4=4,$DV$4=6),0,IF($DV$4=1,INDEX($DI$7:$DI$15,SUM(IF(M502&lt;$DH$7:$DH$15=TRUE,1,0))+1),VLOOKUP(M502,$DK$7:$DL$107,2,FALSE))))</f>
        <v>0</v>
      </c>
      <c r="W502" s="6" t="e">
        <f t="shared" si="153"/>
        <v>#N/A</v>
      </c>
      <c r="X502" s="65" cm="1">
        <f t="array" aca="1" ref="X502" ca="1">SUM(IF((IF(E502=0,INDIRECT(_xlfn.CONCAT($CQ$1,MATCH(F502,$CP$7:$CP$100,0)+6)):INDIRECT(_xlfn.CONCAT($CQ$1,MATCH(F502,$CP$7:$CP$100,0)+6+SUM(IF((F502=$CP$7:$CP$59)=TRUE,1,0))-1)),INDIRECT(_xlfn.CONCAT($CM$1,MATCH(E502,$CL$7:$CL$100,0)+6)):INDIRECT(_xlfn.CONCAT($CM$1,MATCH(E502,$CL$7:$CL$100,0)+6+SUM(IF((E502=$CL$7:$CL$59)=TRUE,1,0))-1)))*$S$3*$Q502)=0,0,1))</f>
        <v>2</v>
      </c>
      <c r="Y502" s="65" t="e" cm="1">
        <f t="array" aca="1" ref="Y502" ca="1">SUM(IF((TRANSPOSE(MMULT(MMULT(_xlfn.MUNIT(X502),IF(ROUND(MMULT(IF(E502=0,INDIRECT(_xlfn.CONCAT($CQ$1,MATCH(F502,$CP$7:$CP$100,0)+6)):INDIRECT(_xlfn.CONCAT($CQ$1,MATCH(F502,$CP$7:$CP$100,0)+6+SUM(IF((F502=$CP$7:$CP$59)=TRUE,1,0))-1)),INDIRECT(_xlfn.CONCAT($CM$1,MATCH(E502,$CL$7:$CL$100,0)+6)):INDIRECT(_xlfn.CONCAT($CM$1,MATCH(E502,$CL$7:$CL$100,0)+6+SUM(IF((E502=$CL$7:$CL$59)=TRUE,1,0))-1)))*$S$3*$Q502,1/TRANSPOSE(W502-INDIRECT(_xlfn.CONCAT($CI$1,MATCH(D502,$CH$7:$CH$100,0)+6)):INDIRECT(_xlfn.CONCAT($CI$1,MATCH(D502,$CH$7:$CH$100,0)+6+SUM(IF((D502=$CH$7:$CH$59)=TRUE,1,0))-1))*$R$3)),1)=1,1,0)),W502-INDIRECT(_xlfn.CONCAT($CI$1,MATCH(D502,$CH$7:$CH$100,0)+6)):INDIRECT(_xlfn.CONCAT($CI$1,MATCH(D502,$CH$7:$CH$100,0)+6+SUM(IF((D502=$CH$7:$CH$59)=TRUE,1,0))-1))*$R$3)))=0,0,1))</f>
        <v>#N/A</v>
      </c>
      <c r="Z502" s="65"/>
      <c r="AA502" s="65" t="str" cm="1">
        <f t="array" aca="1" ref="AA502" ca="1">IFERROR(ROUND(IF(_xlfn._xlws.SORT(TRANSPOSE(MMULT(MMULT(_xlfn.MUNIT(X502),IF(ROUND(MMULT(IF(E502=0,IF($DW$4=1,INDIRECT(_xlfn.CONCAT($CY$1,MATCH(F502,$CX$7:$CX$100,0)+6)):INDIRECT(_xlfn.CONCAT($CY$1,MATCH(F502,$CX$7:$CX$100,0)+6+SUM(IF((F502=$CX$7:$CX$59)=TRUE,1,0))-1)),INDIRECT(_xlfn.CONCAT($CQ$1,MATCH(F502,$CP$7:$CP$100,0)+6)):INDIRECT(_xlfn.CONCAT($CQ$1,MATCH(F502,$CP$7:$CP$100,0)+6+SUM(IF((F502=$CP$7:$CP$59)=TRUE,1,0))-1))),IF(OR($DW$4=2,$DW$4=3),INDIRECT(_xlfn.CONCAT($CU$1,MATCH(E502,$CT$7:$CT$100,0)+6)):INDIRECT(_xlfn.CONCAT($CU$1,MATCH(E502,$CT$7:$CT$100,0)+6+SUM(IF((E502=$CT$7:$CT$59)=TRUE,1,0))-1)),INDIRECT(_xlfn.CONCAT($CM$1,MATCH(E502,$CL$7:$CL$100,0)+6)):INDIRECT(_xlfn.CONCAT($CM$1,MATCH(E502,$CL$7:$CL$100,0)+6+SUM(IF((E502=$CL$7:$CL$59)=TRUE,1,0))-1))))*$S$3*IF(AND($DV$4=4,F502=0),1.1,1),1/TRANSPOSE(W502-INDIRECT(_xlfn.CONCAT($CI$1,MATCH(D502,$CH$7:$CH$100,0)+6)):INDIRECT(_xlfn.CONCAT($CI$1,MATCH(D502,$CH$7:$CH$100,0)+6+SUM(IF((D502=$CH$7:$CH$59)=TRUE,1,0))-1))*$R$3)),3)=1,1,0)),W502-INDIRECT(_xlfn.CONCAT($CI$1,MATCH(D502,$CH$7:$CH$100,0)+6)):INDIRECT(_xlfn.CONCAT($CI$1,MATCH(D502,$CH$7:$CH$100,0)+6+SUM(IF((D502=$CH$7:$CH$59)=TRUE,1,0))-1))*$R$3))/($S$3*$Q502),1,-1,TRUE)=0,"",_xlfn._xlws.SORT(TRANSPOSE(MMULT(MMULT(_xlfn.MUNIT(X502),IF(ROUND(MMULT(IF(E502=0,IF($DW$4=1,INDIRECT(_xlfn.CONCAT($CY$1,MATCH(F502,$CX$7:$CX$100,0)+6)):INDIRECT(_xlfn.CONCAT($CY$1,MATCH(F502,$CX$7:$CX$100,0)+6+SUM(IF((F502=$CX$7:$CX$59)=TRUE,1,0))-1)),INDIRECT(_xlfn.CONCAT($CQ$1,MATCH(F502,$CP$7:$CP$100,0)+6)):INDIRECT(_xlfn.CONCAT($CQ$1,MATCH(F502,$CP$7:$CP$100,0)+6+SUM(IF((F502=$CP$7:$CP$59)=TRUE,1,0))-1))),IF(OR($DW$4=2,$DW$4=3),INDIRECT(_xlfn.CONCAT($CU$1,MATCH(E502,$CT$7:$CT$100,0)+6)):INDIRECT(_xlfn.CONCAT($CU$1,MATCH(E502,$CT$7:$CT$100,0)+6+SUM(IF((E502=$CT$7:$CT$59)=TRUE,1,0))-1)),INDIRECT(_xlfn.CONCAT($CM$1,MATCH(E502,$CL$7:$CL$100,0)+6)):INDIRECT(_xlfn.CONCAT($CM$1,MATCH(E502,$CL$7:$CL$100,0)+6+SUM(IF((E502=$CL$7:$CL$59)=TRUE,1,0))-1))))*$S$3*IF(AND($DV$4=4,F502=0),1.1,1),1/TRANSPOSE(W502-INDIRECT(_xlfn.CONCAT($CI$1,MATCH(D502,$CH$7:$CH$100,0)+6)):INDIRECT(_xlfn.CONCAT($CI$1,MATCH(D502,$CH$7:$CH$100,0)+6+SUM(IF((D502=$CH$7:$CH$59)=TRUE,1,0))-1))*$R$3)),3)=1,1,0)),W502-INDIRECT(_xlfn.CONCAT($CI$1,MATCH(D502,$CH$7:$CH$100,0)+6)):INDIRECT(_xlfn.CONCAT($CI$1,MATCH(D502,$CH$7:$CH$100,0)+6+SUM(IF((D502=$CH$7:$CH$59)=TRUE,1,0))-1))*$R$3))/($S$3*$Q502),1,-1,TRUE)),1),"")</f>
        <v/>
      </c>
      <c r="AB502" s="65"/>
      <c r="AC502" s="65"/>
      <c r="AD502" s="65"/>
      <c r="AE502" s="65"/>
      <c r="AF502" s="65"/>
      <c r="AG502" s="65"/>
      <c r="AH502" s="65"/>
      <c r="AI502" s="6"/>
      <c r="AJ502" s="28" t="str">
        <f t="shared" ca="1" si="165"/>
        <v/>
      </c>
      <c r="AK502" s="29" t="str">
        <f t="shared" si="166"/>
        <v/>
      </c>
      <c r="AL502" s="29" t="str">
        <f t="shared" si="167"/>
        <v/>
      </c>
      <c r="AM502" s="29" t="str">
        <f t="shared" si="168"/>
        <v/>
      </c>
      <c r="AN502" s="112" t="str">
        <f t="shared" si="169"/>
        <v/>
      </c>
      <c r="AO502" s="28" t="str">
        <f t="shared" ca="1" si="156"/>
        <v/>
      </c>
      <c r="AP502" s="29" t="str">
        <f t="shared" si="157"/>
        <v/>
      </c>
      <c r="AQ502" s="29" t="str">
        <f t="shared" si="158"/>
        <v/>
      </c>
      <c r="AR502" s="29" t="str">
        <f t="shared" si="159"/>
        <v/>
      </c>
      <c r="AS502" s="30" t="str">
        <f t="shared" si="160"/>
        <v/>
      </c>
      <c r="AT502" s="6"/>
      <c r="AU502" s="20"/>
      <c r="AV502" s="20"/>
      <c r="AW502" s="44">
        <f t="shared" si="170"/>
        <v>12</v>
      </c>
      <c r="AX502" s="35" t="e">
        <f t="shared" si="171"/>
        <v>#N/A</v>
      </c>
      <c r="AY502" s="35" t="e" cm="1">
        <f t="array" ref="AY502">_xlfn.XMATCH(1,IF(IF((AU502=$DP$24:$EO$24)=TRUE,1,0)+IF((AV502=$DP$25:$EO$25)=TRUE,1,0)=2,1,0))</f>
        <v>#N/A</v>
      </c>
      <c r="AZ502" s="35" t="str" cm="1">
        <f t="array" aca="1" ref="AZ502:BD502" ca="1">AJ502:AN502</f>
        <v/>
      </c>
      <c r="BA502" s="35" t="str">
        <f ca="1"/>
        <v/>
      </c>
      <c r="BB502" s="35" t="str">
        <f ca="1"/>
        <v/>
      </c>
      <c r="BC502" s="35" t="str">
        <f ca="1"/>
        <v/>
      </c>
      <c r="BD502" s="35" t="str">
        <f ca="1"/>
        <v/>
      </c>
      <c r="BE502" s="35">
        <f t="shared" si="172"/>
        <v>0</v>
      </c>
      <c r="BF502" s="35" t="e" cm="1">
        <f t="array" ref="BF502">IF(AND(BE502=1,AX502&lt;&gt;1),VLOOKUP(E502,변환표준점수!$H$8:$O$60,_xlfn.XMATCH('표점 계산기'!$AU502,변환표준점수!$I$6:$O$6)+1,FALSE),IF(AND($E502=0,$DW$4=1),INDEX($CQ$7:$CQ$73,SUM(IF(AO502=$CY$7:$CY$59,ROW($A$1:$A$50),0))),IF(AND($E502&lt;&gt;0,$DW$4&lt;&gt;1),INDEX($CM$7:$CM$73,SUM(IF(AO502=$CU$7:$CU$59,ROW($A$1:$A$50),0))),AO502:AS502)))</f>
        <v>#N/A</v>
      </c>
      <c r="BG502" s="35"/>
      <c r="BH502" s="35"/>
      <c r="BI502" s="35"/>
      <c r="BJ502" s="35"/>
      <c r="BK502" s="35" t="e">
        <f>VLOOKUP(G502,변환표준점수!$X$8:$AM$16,_xlfn.XMATCH(AU502,변환표준점수!$Y$5:$AM$5)+IF(OR(AW502=6,AW502=7,AW502=10,AW502=11),IF(AX502=1,0,1),0)+1,FALSE)</f>
        <v>#N/A</v>
      </c>
      <c r="BL502" s="35" t="e">
        <f>VLOOKUP(H502,변환표준점수!$AO$8:$BE$16,_xlfn.XMATCH(AU502,변환표준점수!$AP$5:$BE$5)+IF(OR(AW502=3,AW502=6,AW502=8,AW502=9,AW502=10),IF(AX502=1,0,1),0)+1,FALSE)</f>
        <v>#N/A</v>
      </c>
      <c r="BM502" s="35" t="e">
        <f>IF(I502=0,VLOOKUP(K502,변환표준점수!$BU$8:$CF$62,'표점 계산기'!$AW502+1,FALSE),VLOOKUP(I502,변환표준점수!$BH$8:$BS$62,'표점 계산기'!$AW502+1,FALSE))</f>
        <v>#N/A</v>
      </c>
      <c r="BN502" s="35" t="e">
        <f>IF(J502=0,VLOOKUP(L502,변환표준점수!$BU$8:$CF$62,'표점 계산기'!$AW502+1,FALSE),VLOOKUP(J502,변환표준점수!$BH$8:$BS$62,'표점 계산기'!$AW502+1,FALSE))</f>
        <v>#N/A</v>
      </c>
      <c r="BO502" s="35" cm="1">
        <f t="array" ref="BO502">IF(M502=0,0,IF(OR(AW502=3,AW502=4),0,IF(AW502=1,INDEX($DI$7:$DI$15,SUM(IF(M502&lt;$DH$7:$DH$15=TRUE,1,0))+1),VLOOKUP(M502,변환표준점수!$BH$8:$BS$62,'표점 계산기'!AW502+1,FALSE))))</f>
        <v>0</v>
      </c>
      <c r="BP502" s="35" t="e" cm="1">
        <f t="array" ref="BP502">INDEX($DP$24:$EO$31,COLUMN(C497),$AY502)</f>
        <v>#N/A</v>
      </c>
      <c r="BQ502" s="35" t="e" cm="1">
        <f t="array" ref="BQ502">INDEX($DP$24:$EO$31,COLUMN(D497),$AY502)</f>
        <v>#N/A</v>
      </c>
      <c r="BR502" s="35" t="e" cm="1">
        <f t="array" ref="BR502">INDEX($DP$24:$EO$31,COLUMN(E497),$AY502)</f>
        <v>#N/A</v>
      </c>
      <c r="BS502" s="35" t="e" cm="1">
        <f t="array" ref="BS502">INDEX($DP$24:$EO$31,COLUMN(F497),$AY502)</f>
        <v>#N/A</v>
      </c>
      <c r="BT502" s="35" t="e" cm="1">
        <f t="array" ref="BT502">INDEX($DP$24:$EO$31,COLUMN(G497),$AY502)</f>
        <v>#N/A</v>
      </c>
      <c r="BU502" s="35" t="e" cm="1">
        <f t="array" ref="BU502">INDEX($DP$24:$EO$31,COLUMN(H497),$AY502)</f>
        <v>#N/A</v>
      </c>
      <c r="BV502" s="59" t="str" cm="1">
        <f t="array" aca="1" ref="BV502:BZ502" ca="1">IFERROR(ROUND(IF(IFERROR(BF502:BJ502/BF502:BJ502,0)=1,(IFERROR(AZ502:BD502*BP502,0)+IFERROR(BF502:BJ502*BQ502,0)+(SUM(BM502:BO502)-MIN(BM502:BO502))*BR502+BK502*BS502+BL502*BT502)*BU502+BK502*(1-BS502)+BL502*(1-BT502)+IF(AW502=1,BO502,0),""),2),"")</f>
        <v/>
      </c>
      <c r="BW502" s="48" t="str">
        <f ca="1"/>
        <v/>
      </c>
      <c r="BX502" s="48" t="str">
        <f ca="1"/>
        <v/>
      </c>
      <c r="BY502" s="48" t="str">
        <f ca="1"/>
        <v/>
      </c>
      <c r="BZ502" s="60" t="str">
        <f ca="1"/>
        <v/>
      </c>
      <c r="CA502" s="6"/>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6"/>
      <c r="DV502" s="6"/>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row>
    <row r="503" spans="1:162" x14ac:dyDescent="0.3">
      <c r="A503" s="5"/>
      <c r="B503" s="17" t="str">
        <f t="shared" si="154"/>
        <v/>
      </c>
      <c r="C503" s="23"/>
      <c r="D503" s="23"/>
      <c r="E503" s="23"/>
      <c r="F503" s="23"/>
      <c r="G503" s="23"/>
      <c r="H503" s="24"/>
      <c r="I503" s="24"/>
      <c r="J503" s="24"/>
      <c r="K503" s="24"/>
      <c r="L503" s="24"/>
      <c r="M503" s="24"/>
      <c r="N503" s="23"/>
      <c r="O503" s="24"/>
      <c r="P503" s="6"/>
      <c r="Q503" s="65">
        <f t="shared" si="155"/>
        <v>1</v>
      </c>
      <c r="R503" s="6" t="e">
        <f t="shared" si="161"/>
        <v>#N/A</v>
      </c>
      <c r="S503" s="6" t="e">
        <f t="shared" si="162"/>
        <v>#N/A</v>
      </c>
      <c r="T503" s="6" t="e">
        <f t="shared" si="163"/>
        <v>#N/A</v>
      </c>
      <c r="U503" s="6" t="e">
        <f t="shared" si="164"/>
        <v>#N/A</v>
      </c>
      <c r="V503" s="6" cm="1">
        <f t="array" ref="V503">IF(M503=0,0,IF(OR($DV$4=3,$DV$4=4,$DV$4=6),0,IF($DV$4=1,INDEX($DI$7:$DI$15,SUM(IF(M503&lt;$DH$7:$DH$15=TRUE,1,0))+1),VLOOKUP(M503,$DK$7:$DL$107,2,FALSE))))</f>
        <v>0</v>
      </c>
      <c r="W503" s="6" t="e">
        <f t="shared" si="153"/>
        <v>#N/A</v>
      </c>
      <c r="X503" s="65" cm="1">
        <f t="array" aca="1" ref="X503" ca="1">SUM(IF((IF(E503=0,INDIRECT(_xlfn.CONCAT($CQ$1,MATCH(F503,$CP$7:$CP$100,0)+6)):INDIRECT(_xlfn.CONCAT($CQ$1,MATCH(F503,$CP$7:$CP$100,0)+6+SUM(IF((F503=$CP$7:$CP$59)=TRUE,1,0))-1)),INDIRECT(_xlfn.CONCAT($CM$1,MATCH(E503,$CL$7:$CL$100,0)+6)):INDIRECT(_xlfn.CONCAT($CM$1,MATCH(E503,$CL$7:$CL$100,0)+6+SUM(IF((E503=$CL$7:$CL$59)=TRUE,1,0))-1)))*$S$3*$Q503)=0,0,1))</f>
        <v>2</v>
      </c>
      <c r="Y503" s="65" t="e" cm="1">
        <f t="array" aca="1" ref="Y503" ca="1">SUM(IF((TRANSPOSE(MMULT(MMULT(_xlfn.MUNIT(X503),IF(ROUND(MMULT(IF(E503=0,INDIRECT(_xlfn.CONCAT($CQ$1,MATCH(F503,$CP$7:$CP$100,0)+6)):INDIRECT(_xlfn.CONCAT($CQ$1,MATCH(F503,$CP$7:$CP$100,0)+6+SUM(IF((F503=$CP$7:$CP$59)=TRUE,1,0))-1)),INDIRECT(_xlfn.CONCAT($CM$1,MATCH(E503,$CL$7:$CL$100,0)+6)):INDIRECT(_xlfn.CONCAT($CM$1,MATCH(E503,$CL$7:$CL$100,0)+6+SUM(IF((E503=$CL$7:$CL$59)=TRUE,1,0))-1)))*$S$3*$Q503,1/TRANSPOSE(W503-INDIRECT(_xlfn.CONCAT($CI$1,MATCH(D503,$CH$7:$CH$100,0)+6)):INDIRECT(_xlfn.CONCAT($CI$1,MATCH(D503,$CH$7:$CH$100,0)+6+SUM(IF((D503=$CH$7:$CH$59)=TRUE,1,0))-1))*$R$3)),1)=1,1,0)),W503-INDIRECT(_xlfn.CONCAT($CI$1,MATCH(D503,$CH$7:$CH$100,0)+6)):INDIRECT(_xlfn.CONCAT($CI$1,MATCH(D503,$CH$7:$CH$100,0)+6+SUM(IF((D503=$CH$7:$CH$59)=TRUE,1,0))-1))*$R$3)))=0,0,1))</f>
        <v>#N/A</v>
      </c>
      <c r="Z503" s="65"/>
      <c r="AA503" s="65" t="str" cm="1">
        <f t="array" aca="1" ref="AA503" ca="1">IFERROR(ROUND(IF(_xlfn._xlws.SORT(TRANSPOSE(MMULT(MMULT(_xlfn.MUNIT(X503),IF(ROUND(MMULT(IF(E503=0,IF($DW$4=1,INDIRECT(_xlfn.CONCAT($CY$1,MATCH(F503,$CX$7:$CX$100,0)+6)):INDIRECT(_xlfn.CONCAT($CY$1,MATCH(F503,$CX$7:$CX$100,0)+6+SUM(IF((F503=$CX$7:$CX$59)=TRUE,1,0))-1)),INDIRECT(_xlfn.CONCAT($CQ$1,MATCH(F503,$CP$7:$CP$100,0)+6)):INDIRECT(_xlfn.CONCAT($CQ$1,MATCH(F503,$CP$7:$CP$100,0)+6+SUM(IF((F503=$CP$7:$CP$59)=TRUE,1,0))-1))),IF(OR($DW$4=2,$DW$4=3),INDIRECT(_xlfn.CONCAT($CU$1,MATCH(E503,$CT$7:$CT$100,0)+6)):INDIRECT(_xlfn.CONCAT($CU$1,MATCH(E503,$CT$7:$CT$100,0)+6+SUM(IF((E503=$CT$7:$CT$59)=TRUE,1,0))-1)),INDIRECT(_xlfn.CONCAT($CM$1,MATCH(E503,$CL$7:$CL$100,0)+6)):INDIRECT(_xlfn.CONCAT($CM$1,MATCH(E503,$CL$7:$CL$100,0)+6+SUM(IF((E503=$CL$7:$CL$59)=TRUE,1,0))-1))))*$S$3*IF(AND($DV$4=4,F503=0),1.1,1),1/TRANSPOSE(W503-INDIRECT(_xlfn.CONCAT($CI$1,MATCH(D503,$CH$7:$CH$100,0)+6)):INDIRECT(_xlfn.CONCAT($CI$1,MATCH(D503,$CH$7:$CH$100,0)+6+SUM(IF((D503=$CH$7:$CH$59)=TRUE,1,0))-1))*$R$3)),3)=1,1,0)),W503-INDIRECT(_xlfn.CONCAT($CI$1,MATCH(D503,$CH$7:$CH$100,0)+6)):INDIRECT(_xlfn.CONCAT($CI$1,MATCH(D503,$CH$7:$CH$100,0)+6+SUM(IF((D503=$CH$7:$CH$59)=TRUE,1,0))-1))*$R$3))/($S$3*$Q503),1,-1,TRUE)=0,"",_xlfn._xlws.SORT(TRANSPOSE(MMULT(MMULT(_xlfn.MUNIT(X503),IF(ROUND(MMULT(IF(E503=0,IF($DW$4=1,INDIRECT(_xlfn.CONCAT($CY$1,MATCH(F503,$CX$7:$CX$100,0)+6)):INDIRECT(_xlfn.CONCAT($CY$1,MATCH(F503,$CX$7:$CX$100,0)+6+SUM(IF((F503=$CX$7:$CX$59)=TRUE,1,0))-1)),INDIRECT(_xlfn.CONCAT($CQ$1,MATCH(F503,$CP$7:$CP$100,0)+6)):INDIRECT(_xlfn.CONCAT($CQ$1,MATCH(F503,$CP$7:$CP$100,0)+6+SUM(IF((F503=$CP$7:$CP$59)=TRUE,1,0))-1))),IF(OR($DW$4=2,$DW$4=3),INDIRECT(_xlfn.CONCAT($CU$1,MATCH(E503,$CT$7:$CT$100,0)+6)):INDIRECT(_xlfn.CONCAT($CU$1,MATCH(E503,$CT$7:$CT$100,0)+6+SUM(IF((E503=$CT$7:$CT$59)=TRUE,1,0))-1)),INDIRECT(_xlfn.CONCAT($CM$1,MATCH(E503,$CL$7:$CL$100,0)+6)):INDIRECT(_xlfn.CONCAT($CM$1,MATCH(E503,$CL$7:$CL$100,0)+6+SUM(IF((E503=$CL$7:$CL$59)=TRUE,1,0))-1))))*$S$3*IF(AND($DV$4=4,F503=0),1.1,1),1/TRANSPOSE(W503-INDIRECT(_xlfn.CONCAT($CI$1,MATCH(D503,$CH$7:$CH$100,0)+6)):INDIRECT(_xlfn.CONCAT($CI$1,MATCH(D503,$CH$7:$CH$100,0)+6+SUM(IF((D503=$CH$7:$CH$59)=TRUE,1,0))-1))*$R$3)),3)=1,1,0)),W503-INDIRECT(_xlfn.CONCAT($CI$1,MATCH(D503,$CH$7:$CH$100,0)+6)):INDIRECT(_xlfn.CONCAT($CI$1,MATCH(D503,$CH$7:$CH$100,0)+6+SUM(IF((D503=$CH$7:$CH$59)=TRUE,1,0))-1))*$R$3))/($S$3*$Q503),1,-1,TRUE)),1),"")</f>
        <v/>
      </c>
      <c r="AB503" s="65"/>
      <c r="AC503" s="65"/>
      <c r="AD503" s="65"/>
      <c r="AE503" s="65"/>
      <c r="AF503" s="65"/>
      <c r="AG503" s="65"/>
      <c r="AH503" s="65"/>
      <c r="AI503" s="6"/>
      <c r="AJ503" s="28" t="str">
        <f t="shared" ca="1" si="165"/>
        <v/>
      </c>
      <c r="AK503" s="29" t="str">
        <f t="shared" si="166"/>
        <v/>
      </c>
      <c r="AL503" s="29" t="str">
        <f t="shared" si="167"/>
        <v/>
      </c>
      <c r="AM503" s="29" t="str">
        <f t="shared" si="168"/>
        <v/>
      </c>
      <c r="AN503" s="112" t="str">
        <f t="shared" si="169"/>
        <v/>
      </c>
      <c r="AO503" s="28" t="str">
        <f t="shared" ca="1" si="156"/>
        <v/>
      </c>
      <c r="AP503" s="29" t="str">
        <f t="shared" si="157"/>
        <v/>
      </c>
      <c r="AQ503" s="29" t="str">
        <f t="shared" si="158"/>
        <v/>
      </c>
      <c r="AR503" s="29" t="str">
        <f t="shared" si="159"/>
        <v/>
      </c>
      <c r="AS503" s="30" t="str">
        <f t="shared" si="160"/>
        <v/>
      </c>
      <c r="AT503" s="6"/>
      <c r="AU503" s="20"/>
      <c r="AV503" s="20"/>
      <c r="AW503" s="44">
        <f t="shared" si="170"/>
        <v>12</v>
      </c>
      <c r="AX503" s="35" t="e">
        <f t="shared" si="171"/>
        <v>#N/A</v>
      </c>
      <c r="AY503" s="35" t="e" cm="1">
        <f t="array" ref="AY503">_xlfn.XMATCH(1,IF(IF((AU503=$DP$24:$EO$24)=TRUE,1,0)+IF((AV503=$DP$25:$EO$25)=TRUE,1,0)=2,1,0))</f>
        <v>#N/A</v>
      </c>
      <c r="AZ503" s="35" t="str" cm="1">
        <f t="array" aca="1" ref="AZ503:BD503" ca="1">AJ503:AN503</f>
        <v/>
      </c>
      <c r="BA503" s="35" t="str">
        <f ca="1"/>
        <v/>
      </c>
      <c r="BB503" s="35" t="str">
        <f ca="1"/>
        <v/>
      </c>
      <c r="BC503" s="35" t="str">
        <f ca="1"/>
        <v/>
      </c>
      <c r="BD503" s="35" t="str">
        <f ca="1"/>
        <v/>
      </c>
      <c r="BE503" s="35">
        <f t="shared" si="172"/>
        <v>0</v>
      </c>
      <c r="BF503" s="35" t="e" cm="1">
        <f t="array" ref="BF503">IF(AND(BE503=1,AX503&lt;&gt;1),VLOOKUP(E503,변환표준점수!$H$8:$O$60,_xlfn.XMATCH('표점 계산기'!$AU503,변환표준점수!$I$6:$O$6)+1,FALSE),IF(AND($E503=0,$DW$4=1),INDEX($CQ$7:$CQ$73,SUM(IF(AO503=$CY$7:$CY$59,ROW($A$1:$A$50),0))),IF(AND($E503&lt;&gt;0,$DW$4&lt;&gt;1),INDEX($CM$7:$CM$73,SUM(IF(AO503=$CU$7:$CU$59,ROW($A$1:$A$50),0))),AO503:AS503)))</f>
        <v>#N/A</v>
      </c>
      <c r="BG503" s="35"/>
      <c r="BH503" s="35"/>
      <c r="BI503" s="35"/>
      <c r="BJ503" s="35"/>
      <c r="BK503" s="35" t="e">
        <f>VLOOKUP(G503,변환표준점수!$X$8:$AM$16,_xlfn.XMATCH(AU503,변환표준점수!$Y$5:$AM$5)+IF(OR(AW503=6,AW503=7,AW503=10,AW503=11),IF(AX503=1,0,1),0)+1,FALSE)</f>
        <v>#N/A</v>
      </c>
      <c r="BL503" s="35" t="e">
        <f>VLOOKUP(H503,변환표준점수!$AO$8:$BE$16,_xlfn.XMATCH(AU503,변환표준점수!$AP$5:$BE$5)+IF(OR(AW503=3,AW503=6,AW503=8,AW503=9,AW503=10),IF(AX503=1,0,1),0)+1,FALSE)</f>
        <v>#N/A</v>
      </c>
      <c r="BM503" s="35" t="e">
        <f>IF(I503=0,VLOOKUP(K503,변환표준점수!$BU$8:$CF$62,'표점 계산기'!$AW503+1,FALSE),VLOOKUP(I503,변환표준점수!$BH$8:$BS$62,'표점 계산기'!$AW503+1,FALSE))</f>
        <v>#N/A</v>
      </c>
      <c r="BN503" s="35" t="e">
        <f>IF(J503=0,VLOOKUP(L503,변환표준점수!$BU$8:$CF$62,'표점 계산기'!$AW503+1,FALSE),VLOOKUP(J503,변환표준점수!$BH$8:$BS$62,'표점 계산기'!$AW503+1,FALSE))</f>
        <v>#N/A</v>
      </c>
      <c r="BO503" s="35" cm="1">
        <f t="array" ref="BO503">IF(M503=0,0,IF(OR(AW503=3,AW503=4),0,IF(AW503=1,INDEX($DI$7:$DI$15,SUM(IF(M503&lt;$DH$7:$DH$15=TRUE,1,0))+1),VLOOKUP(M503,변환표준점수!$BH$8:$BS$62,'표점 계산기'!AW503+1,FALSE))))</f>
        <v>0</v>
      </c>
      <c r="BP503" s="35" t="e" cm="1">
        <f t="array" ref="BP503">INDEX($DP$24:$EO$31,COLUMN(C498),$AY503)</f>
        <v>#N/A</v>
      </c>
      <c r="BQ503" s="35" t="e" cm="1">
        <f t="array" ref="BQ503">INDEX($DP$24:$EO$31,COLUMN(D498),$AY503)</f>
        <v>#N/A</v>
      </c>
      <c r="BR503" s="35" t="e" cm="1">
        <f t="array" ref="BR503">INDEX($DP$24:$EO$31,COLUMN(E498),$AY503)</f>
        <v>#N/A</v>
      </c>
      <c r="BS503" s="35" t="e" cm="1">
        <f t="array" ref="BS503">INDEX($DP$24:$EO$31,COLUMN(F498),$AY503)</f>
        <v>#N/A</v>
      </c>
      <c r="BT503" s="35" t="e" cm="1">
        <f t="array" ref="BT503">INDEX($DP$24:$EO$31,COLUMN(G498),$AY503)</f>
        <v>#N/A</v>
      </c>
      <c r="BU503" s="35" t="e" cm="1">
        <f t="array" ref="BU503">INDEX($DP$24:$EO$31,COLUMN(H498),$AY503)</f>
        <v>#N/A</v>
      </c>
      <c r="BV503" s="59" t="str" cm="1">
        <f t="array" aca="1" ref="BV503:BZ503" ca="1">IFERROR(ROUND(IF(IFERROR(BF503:BJ503/BF503:BJ503,0)=1,(IFERROR(AZ503:BD503*BP503,0)+IFERROR(BF503:BJ503*BQ503,0)+(SUM(BM503:BO503)-MIN(BM503:BO503))*BR503+BK503*BS503+BL503*BT503)*BU503+BK503*(1-BS503)+BL503*(1-BT503)+IF(AW503=1,BO503,0),""),2),"")</f>
        <v/>
      </c>
      <c r="BW503" s="48" t="str">
        <f ca="1"/>
        <v/>
      </c>
      <c r="BX503" s="48" t="str">
        <f ca="1"/>
        <v/>
      </c>
      <c r="BY503" s="48" t="str">
        <f ca="1"/>
        <v/>
      </c>
      <c r="BZ503" s="60" t="str">
        <f ca="1"/>
        <v/>
      </c>
      <c r="CA503" s="6"/>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6"/>
      <c r="DV503" s="6"/>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row>
    <row r="504" spans="1:162" x14ac:dyDescent="0.3">
      <c r="A504" s="5"/>
      <c r="B504" s="17" t="str">
        <f t="shared" si="154"/>
        <v/>
      </c>
      <c r="C504" s="23"/>
      <c r="D504" s="23"/>
      <c r="E504" s="23"/>
      <c r="F504" s="23"/>
      <c r="G504" s="23"/>
      <c r="H504" s="24"/>
      <c r="I504" s="24"/>
      <c r="J504" s="24"/>
      <c r="K504" s="24"/>
      <c r="L504" s="24"/>
      <c r="M504" s="24"/>
      <c r="N504" s="23"/>
      <c r="O504" s="24"/>
      <c r="P504" s="6"/>
      <c r="Q504" s="65">
        <f t="shared" si="155"/>
        <v>1</v>
      </c>
      <c r="R504" s="6" t="e">
        <f t="shared" si="161"/>
        <v>#N/A</v>
      </c>
      <c r="S504" s="6" t="e">
        <f t="shared" si="162"/>
        <v>#N/A</v>
      </c>
      <c r="T504" s="6" t="e">
        <f t="shared" si="163"/>
        <v>#N/A</v>
      </c>
      <c r="U504" s="6" t="e">
        <f t="shared" si="164"/>
        <v>#N/A</v>
      </c>
      <c r="V504" s="6" cm="1">
        <f t="array" ref="V504">IF(M504=0,0,IF(OR($DV$4=3,$DV$4=4,$DV$4=6),0,IF($DV$4=1,INDEX($DI$7:$DI$15,SUM(IF(M504&lt;$DH$7:$DH$15=TRUE,1,0))+1),VLOOKUP(M504,$DK$7:$DL$107,2,FALSE))))</f>
        <v>0</v>
      </c>
      <c r="W504" s="6" t="e">
        <f t="shared" si="153"/>
        <v>#N/A</v>
      </c>
      <c r="X504" s="65" cm="1">
        <f t="array" aca="1" ref="X504" ca="1">SUM(IF((IF(E504=0,INDIRECT(_xlfn.CONCAT($CQ$1,MATCH(F504,$CP$7:$CP$100,0)+6)):INDIRECT(_xlfn.CONCAT($CQ$1,MATCH(F504,$CP$7:$CP$100,0)+6+SUM(IF((F504=$CP$7:$CP$59)=TRUE,1,0))-1)),INDIRECT(_xlfn.CONCAT($CM$1,MATCH(E504,$CL$7:$CL$100,0)+6)):INDIRECT(_xlfn.CONCAT($CM$1,MATCH(E504,$CL$7:$CL$100,0)+6+SUM(IF((E504=$CL$7:$CL$59)=TRUE,1,0))-1)))*$S$3*$Q504)=0,0,1))</f>
        <v>2</v>
      </c>
      <c r="Y504" s="65" t="e" cm="1">
        <f t="array" aca="1" ref="Y504" ca="1">SUM(IF((TRANSPOSE(MMULT(MMULT(_xlfn.MUNIT(X504),IF(ROUND(MMULT(IF(E504=0,INDIRECT(_xlfn.CONCAT($CQ$1,MATCH(F504,$CP$7:$CP$100,0)+6)):INDIRECT(_xlfn.CONCAT($CQ$1,MATCH(F504,$CP$7:$CP$100,0)+6+SUM(IF((F504=$CP$7:$CP$59)=TRUE,1,0))-1)),INDIRECT(_xlfn.CONCAT($CM$1,MATCH(E504,$CL$7:$CL$100,0)+6)):INDIRECT(_xlfn.CONCAT($CM$1,MATCH(E504,$CL$7:$CL$100,0)+6+SUM(IF((E504=$CL$7:$CL$59)=TRUE,1,0))-1)))*$S$3*$Q504,1/TRANSPOSE(W504-INDIRECT(_xlfn.CONCAT($CI$1,MATCH(D504,$CH$7:$CH$100,0)+6)):INDIRECT(_xlfn.CONCAT($CI$1,MATCH(D504,$CH$7:$CH$100,0)+6+SUM(IF((D504=$CH$7:$CH$59)=TRUE,1,0))-1))*$R$3)),1)=1,1,0)),W504-INDIRECT(_xlfn.CONCAT($CI$1,MATCH(D504,$CH$7:$CH$100,0)+6)):INDIRECT(_xlfn.CONCAT($CI$1,MATCH(D504,$CH$7:$CH$100,0)+6+SUM(IF((D504=$CH$7:$CH$59)=TRUE,1,0))-1))*$R$3)))=0,0,1))</f>
        <v>#N/A</v>
      </c>
      <c r="Z504" s="65"/>
      <c r="AA504" s="65" t="str" cm="1">
        <f t="array" aca="1" ref="AA504" ca="1">IFERROR(ROUND(IF(_xlfn._xlws.SORT(TRANSPOSE(MMULT(MMULT(_xlfn.MUNIT(X504),IF(ROUND(MMULT(IF(E504=0,IF($DW$4=1,INDIRECT(_xlfn.CONCAT($CY$1,MATCH(F504,$CX$7:$CX$100,0)+6)):INDIRECT(_xlfn.CONCAT($CY$1,MATCH(F504,$CX$7:$CX$100,0)+6+SUM(IF((F504=$CX$7:$CX$59)=TRUE,1,0))-1)),INDIRECT(_xlfn.CONCAT($CQ$1,MATCH(F504,$CP$7:$CP$100,0)+6)):INDIRECT(_xlfn.CONCAT($CQ$1,MATCH(F504,$CP$7:$CP$100,0)+6+SUM(IF((F504=$CP$7:$CP$59)=TRUE,1,0))-1))),IF(OR($DW$4=2,$DW$4=3),INDIRECT(_xlfn.CONCAT($CU$1,MATCH(E504,$CT$7:$CT$100,0)+6)):INDIRECT(_xlfn.CONCAT($CU$1,MATCH(E504,$CT$7:$CT$100,0)+6+SUM(IF((E504=$CT$7:$CT$59)=TRUE,1,0))-1)),INDIRECT(_xlfn.CONCAT($CM$1,MATCH(E504,$CL$7:$CL$100,0)+6)):INDIRECT(_xlfn.CONCAT($CM$1,MATCH(E504,$CL$7:$CL$100,0)+6+SUM(IF((E504=$CL$7:$CL$59)=TRUE,1,0))-1))))*$S$3*IF(AND($DV$4=4,F504=0),1.1,1),1/TRANSPOSE(W504-INDIRECT(_xlfn.CONCAT($CI$1,MATCH(D504,$CH$7:$CH$100,0)+6)):INDIRECT(_xlfn.CONCAT($CI$1,MATCH(D504,$CH$7:$CH$100,0)+6+SUM(IF((D504=$CH$7:$CH$59)=TRUE,1,0))-1))*$R$3)),3)=1,1,0)),W504-INDIRECT(_xlfn.CONCAT($CI$1,MATCH(D504,$CH$7:$CH$100,0)+6)):INDIRECT(_xlfn.CONCAT($CI$1,MATCH(D504,$CH$7:$CH$100,0)+6+SUM(IF((D504=$CH$7:$CH$59)=TRUE,1,0))-1))*$R$3))/($S$3*$Q504),1,-1,TRUE)=0,"",_xlfn._xlws.SORT(TRANSPOSE(MMULT(MMULT(_xlfn.MUNIT(X504),IF(ROUND(MMULT(IF(E504=0,IF($DW$4=1,INDIRECT(_xlfn.CONCAT($CY$1,MATCH(F504,$CX$7:$CX$100,0)+6)):INDIRECT(_xlfn.CONCAT($CY$1,MATCH(F504,$CX$7:$CX$100,0)+6+SUM(IF((F504=$CX$7:$CX$59)=TRUE,1,0))-1)),INDIRECT(_xlfn.CONCAT($CQ$1,MATCH(F504,$CP$7:$CP$100,0)+6)):INDIRECT(_xlfn.CONCAT($CQ$1,MATCH(F504,$CP$7:$CP$100,0)+6+SUM(IF((F504=$CP$7:$CP$59)=TRUE,1,0))-1))),IF(OR($DW$4=2,$DW$4=3),INDIRECT(_xlfn.CONCAT($CU$1,MATCH(E504,$CT$7:$CT$100,0)+6)):INDIRECT(_xlfn.CONCAT($CU$1,MATCH(E504,$CT$7:$CT$100,0)+6+SUM(IF((E504=$CT$7:$CT$59)=TRUE,1,0))-1)),INDIRECT(_xlfn.CONCAT($CM$1,MATCH(E504,$CL$7:$CL$100,0)+6)):INDIRECT(_xlfn.CONCAT($CM$1,MATCH(E504,$CL$7:$CL$100,0)+6+SUM(IF((E504=$CL$7:$CL$59)=TRUE,1,0))-1))))*$S$3*IF(AND($DV$4=4,F504=0),1.1,1),1/TRANSPOSE(W504-INDIRECT(_xlfn.CONCAT($CI$1,MATCH(D504,$CH$7:$CH$100,0)+6)):INDIRECT(_xlfn.CONCAT($CI$1,MATCH(D504,$CH$7:$CH$100,0)+6+SUM(IF((D504=$CH$7:$CH$59)=TRUE,1,0))-1))*$R$3)),3)=1,1,0)),W504-INDIRECT(_xlfn.CONCAT($CI$1,MATCH(D504,$CH$7:$CH$100,0)+6)):INDIRECT(_xlfn.CONCAT($CI$1,MATCH(D504,$CH$7:$CH$100,0)+6+SUM(IF((D504=$CH$7:$CH$59)=TRUE,1,0))-1))*$R$3))/($S$3*$Q504),1,-1,TRUE)),1),"")</f>
        <v/>
      </c>
      <c r="AB504" s="65"/>
      <c r="AC504" s="65"/>
      <c r="AD504" s="65"/>
      <c r="AE504" s="65"/>
      <c r="AF504" s="65"/>
      <c r="AG504" s="65"/>
      <c r="AH504" s="65"/>
      <c r="AI504" s="6"/>
      <c r="AJ504" s="28" t="str">
        <f t="shared" ca="1" si="165"/>
        <v/>
      </c>
      <c r="AK504" s="29" t="str">
        <f t="shared" si="166"/>
        <v/>
      </c>
      <c r="AL504" s="29" t="str">
        <f t="shared" si="167"/>
        <v/>
      </c>
      <c r="AM504" s="29" t="str">
        <f t="shared" si="168"/>
        <v/>
      </c>
      <c r="AN504" s="112" t="str">
        <f t="shared" si="169"/>
        <v/>
      </c>
      <c r="AO504" s="28" t="str">
        <f t="shared" ca="1" si="156"/>
        <v/>
      </c>
      <c r="AP504" s="29" t="str">
        <f t="shared" si="157"/>
        <v/>
      </c>
      <c r="AQ504" s="29" t="str">
        <f t="shared" si="158"/>
        <v/>
      </c>
      <c r="AR504" s="29" t="str">
        <f t="shared" si="159"/>
        <v/>
      </c>
      <c r="AS504" s="30" t="str">
        <f t="shared" si="160"/>
        <v/>
      </c>
      <c r="AT504" s="6"/>
      <c r="AU504" s="20"/>
      <c r="AV504" s="20"/>
      <c r="AW504" s="44">
        <f t="shared" si="170"/>
        <v>12</v>
      </c>
      <c r="AX504" s="35" t="e">
        <f t="shared" si="171"/>
        <v>#N/A</v>
      </c>
      <c r="AY504" s="35" t="e" cm="1">
        <f t="array" ref="AY504">_xlfn.XMATCH(1,IF(IF((AU504=$DP$24:$EO$24)=TRUE,1,0)+IF((AV504=$DP$25:$EO$25)=TRUE,1,0)=2,1,0))</f>
        <v>#N/A</v>
      </c>
      <c r="AZ504" s="35" t="str" cm="1">
        <f t="array" aca="1" ref="AZ504:BD504" ca="1">AJ504:AN504</f>
        <v/>
      </c>
      <c r="BA504" s="35" t="str">
        <f ca="1"/>
        <v/>
      </c>
      <c r="BB504" s="35" t="str">
        <f ca="1"/>
        <v/>
      </c>
      <c r="BC504" s="35" t="str">
        <f ca="1"/>
        <v/>
      </c>
      <c r="BD504" s="35" t="str">
        <f ca="1"/>
        <v/>
      </c>
      <c r="BE504" s="35">
        <f t="shared" si="172"/>
        <v>0</v>
      </c>
      <c r="BF504" s="35" t="e" cm="1">
        <f t="array" ref="BF504">IF(AND(BE504=1,AX504&lt;&gt;1),VLOOKUP(E504,변환표준점수!$H$8:$O$60,_xlfn.XMATCH('표점 계산기'!$AU504,변환표준점수!$I$6:$O$6)+1,FALSE),IF(AND($E504=0,$DW$4=1),INDEX($CQ$7:$CQ$73,SUM(IF(AO504=$CY$7:$CY$59,ROW($A$1:$A$50),0))),IF(AND($E504&lt;&gt;0,$DW$4&lt;&gt;1),INDEX($CM$7:$CM$73,SUM(IF(AO504=$CU$7:$CU$59,ROW($A$1:$A$50),0))),AO504:AS504)))</f>
        <v>#N/A</v>
      </c>
      <c r="BG504" s="35"/>
      <c r="BH504" s="35"/>
      <c r="BI504" s="35"/>
      <c r="BJ504" s="35"/>
      <c r="BK504" s="35" t="e">
        <f>VLOOKUP(G504,변환표준점수!$X$8:$AM$16,_xlfn.XMATCH(AU504,변환표준점수!$Y$5:$AM$5)+IF(OR(AW504=6,AW504=7,AW504=10,AW504=11),IF(AX504=1,0,1),0)+1,FALSE)</f>
        <v>#N/A</v>
      </c>
      <c r="BL504" s="35" t="e">
        <f>VLOOKUP(H504,변환표준점수!$AO$8:$BE$16,_xlfn.XMATCH(AU504,변환표준점수!$AP$5:$BE$5)+IF(OR(AW504=3,AW504=6,AW504=8,AW504=9,AW504=10),IF(AX504=1,0,1),0)+1,FALSE)</f>
        <v>#N/A</v>
      </c>
      <c r="BM504" s="35" t="e">
        <f>IF(I504=0,VLOOKUP(K504,변환표준점수!$BU$8:$CF$62,'표점 계산기'!$AW504+1,FALSE),VLOOKUP(I504,변환표준점수!$BH$8:$BS$62,'표점 계산기'!$AW504+1,FALSE))</f>
        <v>#N/A</v>
      </c>
      <c r="BN504" s="35" t="e">
        <f>IF(J504=0,VLOOKUP(L504,변환표준점수!$BU$8:$CF$62,'표점 계산기'!$AW504+1,FALSE),VLOOKUP(J504,변환표준점수!$BH$8:$BS$62,'표점 계산기'!$AW504+1,FALSE))</f>
        <v>#N/A</v>
      </c>
      <c r="BO504" s="35" cm="1">
        <f t="array" ref="BO504">IF(M504=0,0,IF(OR(AW504=3,AW504=4),0,IF(AW504=1,INDEX($DI$7:$DI$15,SUM(IF(M504&lt;$DH$7:$DH$15=TRUE,1,0))+1),VLOOKUP(M504,변환표준점수!$BH$8:$BS$62,'표점 계산기'!AW504+1,FALSE))))</f>
        <v>0</v>
      </c>
      <c r="BP504" s="35" t="e" cm="1">
        <f t="array" ref="BP504">INDEX($DP$24:$EO$31,COLUMN(C499),$AY504)</f>
        <v>#N/A</v>
      </c>
      <c r="BQ504" s="35" t="e" cm="1">
        <f t="array" ref="BQ504">INDEX($DP$24:$EO$31,COLUMN(D499),$AY504)</f>
        <v>#N/A</v>
      </c>
      <c r="BR504" s="35" t="e" cm="1">
        <f t="array" ref="BR504">INDEX($DP$24:$EO$31,COLUMN(E499),$AY504)</f>
        <v>#N/A</v>
      </c>
      <c r="BS504" s="35" t="e" cm="1">
        <f t="array" ref="BS504">INDEX($DP$24:$EO$31,COLUMN(F499),$AY504)</f>
        <v>#N/A</v>
      </c>
      <c r="BT504" s="35" t="e" cm="1">
        <f t="array" ref="BT504">INDEX($DP$24:$EO$31,COLUMN(G499),$AY504)</f>
        <v>#N/A</v>
      </c>
      <c r="BU504" s="35" t="e" cm="1">
        <f t="array" ref="BU504">INDEX($DP$24:$EO$31,COLUMN(H499),$AY504)</f>
        <v>#N/A</v>
      </c>
      <c r="BV504" s="59" t="str" cm="1">
        <f t="array" aca="1" ref="BV504:BZ504" ca="1">IFERROR(ROUND(IF(IFERROR(BF504:BJ504/BF504:BJ504,0)=1,(IFERROR(AZ504:BD504*BP504,0)+IFERROR(BF504:BJ504*BQ504,0)+(SUM(BM504:BO504)-MIN(BM504:BO504))*BR504+BK504*BS504+BL504*BT504)*BU504+BK504*(1-BS504)+BL504*(1-BT504)+IF(AW504=1,BO504,0),""),2),"")</f>
        <v/>
      </c>
      <c r="BW504" s="48" t="str">
        <f ca="1"/>
        <v/>
      </c>
      <c r="BX504" s="48" t="str">
        <f ca="1"/>
        <v/>
      </c>
      <c r="BY504" s="48" t="str">
        <f ca="1"/>
        <v/>
      </c>
      <c r="BZ504" s="60" t="str">
        <f ca="1"/>
        <v/>
      </c>
      <c r="CA504" s="6"/>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6"/>
      <c r="DV504" s="6"/>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row>
    <row r="505" spans="1:162" x14ac:dyDescent="0.3">
      <c r="A505" s="5"/>
      <c r="B505" s="17" t="str">
        <f t="shared" si="154"/>
        <v/>
      </c>
      <c r="C505" s="23"/>
      <c r="D505" s="23"/>
      <c r="E505" s="23"/>
      <c r="F505" s="23"/>
      <c r="G505" s="23"/>
      <c r="H505" s="24"/>
      <c r="I505" s="24"/>
      <c r="J505" s="24"/>
      <c r="K505" s="24"/>
      <c r="L505" s="24"/>
      <c r="M505" s="24"/>
      <c r="N505" s="23"/>
      <c r="O505" s="24"/>
      <c r="P505" s="6"/>
      <c r="Q505" s="65">
        <f t="shared" si="155"/>
        <v>1</v>
      </c>
      <c r="R505" s="6" t="e">
        <f t="shared" si="161"/>
        <v>#N/A</v>
      </c>
      <c r="S505" s="6" t="e">
        <f t="shared" si="162"/>
        <v>#N/A</v>
      </c>
      <c r="T505" s="6" t="e">
        <f t="shared" si="163"/>
        <v>#N/A</v>
      </c>
      <c r="U505" s="6" t="e">
        <f t="shared" si="164"/>
        <v>#N/A</v>
      </c>
      <c r="V505" s="6" cm="1">
        <f t="array" ref="V505">IF(M505=0,0,IF(OR($DV$4=3,$DV$4=4,$DV$4=6),0,IF($DV$4=1,INDEX($DI$7:$DI$15,SUM(IF(M505&lt;$DH$7:$DH$15=TRUE,1,0))+1),VLOOKUP(M505,$DK$7:$DL$107,2,FALSE))))</f>
        <v>0</v>
      </c>
      <c r="W505" s="6" t="e">
        <f t="shared" si="153"/>
        <v>#N/A</v>
      </c>
      <c r="X505" s="65" cm="1">
        <f t="array" aca="1" ref="X505" ca="1">SUM(IF((IF(E505=0,INDIRECT(_xlfn.CONCAT($CQ$1,MATCH(F505,$CP$7:$CP$100,0)+6)):INDIRECT(_xlfn.CONCAT($CQ$1,MATCH(F505,$CP$7:$CP$100,0)+6+SUM(IF((F505=$CP$7:$CP$59)=TRUE,1,0))-1)),INDIRECT(_xlfn.CONCAT($CM$1,MATCH(E505,$CL$7:$CL$100,0)+6)):INDIRECT(_xlfn.CONCAT($CM$1,MATCH(E505,$CL$7:$CL$100,0)+6+SUM(IF((E505=$CL$7:$CL$59)=TRUE,1,0))-1)))*$S$3*$Q505)=0,0,1))</f>
        <v>2</v>
      </c>
      <c r="Y505" s="65" t="e" cm="1">
        <f t="array" aca="1" ref="Y505" ca="1">SUM(IF((TRANSPOSE(MMULT(MMULT(_xlfn.MUNIT(X505),IF(ROUND(MMULT(IF(E505=0,INDIRECT(_xlfn.CONCAT($CQ$1,MATCH(F505,$CP$7:$CP$100,0)+6)):INDIRECT(_xlfn.CONCAT($CQ$1,MATCH(F505,$CP$7:$CP$100,0)+6+SUM(IF((F505=$CP$7:$CP$59)=TRUE,1,0))-1)),INDIRECT(_xlfn.CONCAT($CM$1,MATCH(E505,$CL$7:$CL$100,0)+6)):INDIRECT(_xlfn.CONCAT($CM$1,MATCH(E505,$CL$7:$CL$100,0)+6+SUM(IF((E505=$CL$7:$CL$59)=TRUE,1,0))-1)))*$S$3*$Q505,1/TRANSPOSE(W505-INDIRECT(_xlfn.CONCAT($CI$1,MATCH(D505,$CH$7:$CH$100,0)+6)):INDIRECT(_xlfn.CONCAT($CI$1,MATCH(D505,$CH$7:$CH$100,0)+6+SUM(IF((D505=$CH$7:$CH$59)=TRUE,1,0))-1))*$R$3)),1)=1,1,0)),W505-INDIRECT(_xlfn.CONCAT($CI$1,MATCH(D505,$CH$7:$CH$100,0)+6)):INDIRECT(_xlfn.CONCAT($CI$1,MATCH(D505,$CH$7:$CH$100,0)+6+SUM(IF((D505=$CH$7:$CH$59)=TRUE,1,0))-1))*$R$3)))=0,0,1))</f>
        <v>#N/A</v>
      </c>
      <c r="Z505" s="65"/>
      <c r="AA505" s="65" t="str" cm="1">
        <f t="array" aca="1" ref="AA505" ca="1">IFERROR(ROUND(IF(_xlfn._xlws.SORT(TRANSPOSE(MMULT(MMULT(_xlfn.MUNIT(X505),IF(ROUND(MMULT(IF(E505=0,IF($DW$4=1,INDIRECT(_xlfn.CONCAT($CY$1,MATCH(F505,$CX$7:$CX$100,0)+6)):INDIRECT(_xlfn.CONCAT($CY$1,MATCH(F505,$CX$7:$CX$100,0)+6+SUM(IF((F505=$CX$7:$CX$59)=TRUE,1,0))-1)),INDIRECT(_xlfn.CONCAT($CQ$1,MATCH(F505,$CP$7:$CP$100,0)+6)):INDIRECT(_xlfn.CONCAT($CQ$1,MATCH(F505,$CP$7:$CP$100,0)+6+SUM(IF((F505=$CP$7:$CP$59)=TRUE,1,0))-1))),IF(OR($DW$4=2,$DW$4=3),INDIRECT(_xlfn.CONCAT($CU$1,MATCH(E505,$CT$7:$CT$100,0)+6)):INDIRECT(_xlfn.CONCAT($CU$1,MATCH(E505,$CT$7:$CT$100,0)+6+SUM(IF((E505=$CT$7:$CT$59)=TRUE,1,0))-1)),INDIRECT(_xlfn.CONCAT($CM$1,MATCH(E505,$CL$7:$CL$100,0)+6)):INDIRECT(_xlfn.CONCAT($CM$1,MATCH(E505,$CL$7:$CL$100,0)+6+SUM(IF((E505=$CL$7:$CL$59)=TRUE,1,0))-1))))*$S$3*IF(AND($DV$4=4,F505=0),1.1,1),1/TRANSPOSE(W505-INDIRECT(_xlfn.CONCAT($CI$1,MATCH(D505,$CH$7:$CH$100,0)+6)):INDIRECT(_xlfn.CONCAT($CI$1,MATCH(D505,$CH$7:$CH$100,0)+6+SUM(IF((D505=$CH$7:$CH$59)=TRUE,1,0))-1))*$R$3)),3)=1,1,0)),W505-INDIRECT(_xlfn.CONCAT($CI$1,MATCH(D505,$CH$7:$CH$100,0)+6)):INDIRECT(_xlfn.CONCAT($CI$1,MATCH(D505,$CH$7:$CH$100,0)+6+SUM(IF((D505=$CH$7:$CH$59)=TRUE,1,0))-1))*$R$3))/($S$3*$Q505),1,-1,TRUE)=0,"",_xlfn._xlws.SORT(TRANSPOSE(MMULT(MMULT(_xlfn.MUNIT(X505),IF(ROUND(MMULT(IF(E505=0,IF($DW$4=1,INDIRECT(_xlfn.CONCAT($CY$1,MATCH(F505,$CX$7:$CX$100,0)+6)):INDIRECT(_xlfn.CONCAT($CY$1,MATCH(F505,$CX$7:$CX$100,0)+6+SUM(IF((F505=$CX$7:$CX$59)=TRUE,1,0))-1)),INDIRECT(_xlfn.CONCAT($CQ$1,MATCH(F505,$CP$7:$CP$100,0)+6)):INDIRECT(_xlfn.CONCAT($CQ$1,MATCH(F505,$CP$7:$CP$100,0)+6+SUM(IF((F505=$CP$7:$CP$59)=TRUE,1,0))-1))),IF(OR($DW$4=2,$DW$4=3),INDIRECT(_xlfn.CONCAT($CU$1,MATCH(E505,$CT$7:$CT$100,0)+6)):INDIRECT(_xlfn.CONCAT($CU$1,MATCH(E505,$CT$7:$CT$100,0)+6+SUM(IF((E505=$CT$7:$CT$59)=TRUE,1,0))-1)),INDIRECT(_xlfn.CONCAT($CM$1,MATCH(E505,$CL$7:$CL$100,0)+6)):INDIRECT(_xlfn.CONCAT($CM$1,MATCH(E505,$CL$7:$CL$100,0)+6+SUM(IF((E505=$CL$7:$CL$59)=TRUE,1,0))-1))))*$S$3*IF(AND($DV$4=4,F505=0),1.1,1),1/TRANSPOSE(W505-INDIRECT(_xlfn.CONCAT($CI$1,MATCH(D505,$CH$7:$CH$100,0)+6)):INDIRECT(_xlfn.CONCAT($CI$1,MATCH(D505,$CH$7:$CH$100,0)+6+SUM(IF((D505=$CH$7:$CH$59)=TRUE,1,0))-1))*$R$3)),3)=1,1,0)),W505-INDIRECT(_xlfn.CONCAT($CI$1,MATCH(D505,$CH$7:$CH$100,0)+6)):INDIRECT(_xlfn.CONCAT($CI$1,MATCH(D505,$CH$7:$CH$100,0)+6+SUM(IF((D505=$CH$7:$CH$59)=TRUE,1,0))-1))*$R$3))/($S$3*$Q505),1,-1,TRUE)),1),"")</f>
        <v/>
      </c>
      <c r="AB505" s="65"/>
      <c r="AC505" s="65"/>
      <c r="AD505" s="65"/>
      <c r="AE505" s="65"/>
      <c r="AF505" s="65"/>
      <c r="AG505" s="65"/>
      <c r="AH505" s="65"/>
      <c r="AI505" s="6"/>
      <c r="AJ505" s="28" t="str">
        <f t="shared" ca="1" si="165"/>
        <v/>
      </c>
      <c r="AK505" s="29" t="str">
        <f t="shared" si="166"/>
        <v/>
      </c>
      <c r="AL505" s="29" t="str">
        <f t="shared" si="167"/>
        <v/>
      </c>
      <c r="AM505" s="29" t="str">
        <f t="shared" si="168"/>
        <v/>
      </c>
      <c r="AN505" s="112" t="str">
        <f t="shared" si="169"/>
        <v/>
      </c>
      <c r="AO505" s="28" t="str">
        <f t="shared" ca="1" si="156"/>
        <v/>
      </c>
      <c r="AP505" s="29" t="str">
        <f t="shared" si="157"/>
        <v/>
      </c>
      <c r="AQ505" s="29" t="str">
        <f t="shared" si="158"/>
        <v/>
      </c>
      <c r="AR505" s="29" t="str">
        <f t="shared" si="159"/>
        <v/>
      </c>
      <c r="AS505" s="30" t="str">
        <f t="shared" si="160"/>
        <v/>
      </c>
      <c r="AT505" s="6"/>
      <c r="AU505" s="20"/>
      <c r="AV505" s="20"/>
      <c r="AW505" s="44">
        <f t="shared" si="170"/>
        <v>12</v>
      </c>
      <c r="AX505" s="35" t="e">
        <f t="shared" si="171"/>
        <v>#N/A</v>
      </c>
      <c r="AY505" s="35" t="e" cm="1">
        <f t="array" ref="AY505">_xlfn.XMATCH(1,IF(IF((AU505=$DP$24:$EO$24)=TRUE,1,0)+IF((AV505=$DP$25:$EO$25)=TRUE,1,0)=2,1,0))</f>
        <v>#N/A</v>
      </c>
      <c r="AZ505" s="35" t="str" cm="1">
        <f t="array" aca="1" ref="AZ505:BD505" ca="1">AJ505:AN505</f>
        <v/>
      </c>
      <c r="BA505" s="35" t="str">
        <f ca="1"/>
        <v/>
      </c>
      <c r="BB505" s="35" t="str">
        <f ca="1"/>
        <v/>
      </c>
      <c r="BC505" s="35" t="str">
        <f ca="1"/>
        <v/>
      </c>
      <c r="BD505" s="35" t="str">
        <f ca="1"/>
        <v/>
      </c>
      <c r="BE505" s="35">
        <f t="shared" si="172"/>
        <v>0</v>
      </c>
      <c r="BF505" s="35" t="e" cm="1">
        <f t="array" ref="BF505">IF(AND(BE505=1,AX505&lt;&gt;1),VLOOKUP(E505,변환표준점수!$H$8:$O$60,_xlfn.XMATCH('표점 계산기'!$AU505,변환표준점수!$I$6:$O$6)+1,FALSE),IF(AND($E505=0,$DW$4=1),INDEX($CQ$7:$CQ$73,SUM(IF(AO505=$CY$7:$CY$59,ROW($A$1:$A$50),0))),IF(AND($E505&lt;&gt;0,$DW$4&lt;&gt;1),INDEX($CM$7:$CM$73,SUM(IF(AO505=$CU$7:$CU$59,ROW($A$1:$A$50),0))),AO505:AS505)))</f>
        <v>#N/A</v>
      </c>
      <c r="BG505" s="35"/>
      <c r="BH505" s="35"/>
      <c r="BI505" s="35"/>
      <c r="BJ505" s="35"/>
      <c r="BK505" s="35" t="e">
        <f>VLOOKUP(G505,변환표준점수!$X$8:$AM$16,_xlfn.XMATCH(AU505,변환표준점수!$Y$5:$AM$5)+IF(OR(AW505=6,AW505=7,AW505=10,AW505=11),IF(AX505=1,0,1),0)+1,FALSE)</f>
        <v>#N/A</v>
      </c>
      <c r="BL505" s="35" t="e">
        <f>VLOOKUP(H505,변환표준점수!$AO$8:$BE$16,_xlfn.XMATCH(AU505,변환표준점수!$AP$5:$BE$5)+IF(OR(AW505=3,AW505=6,AW505=8,AW505=9,AW505=10),IF(AX505=1,0,1),0)+1,FALSE)</f>
        <v>#N/A</v>
      </c>
      <c r="BM505" s="35" t="e">
        <f>IF(I505=0,VLOOKUP(K505,변환표준점수!$BU$8:$CF$62,'표점 계산기'!$AW505+1,FALSE),VLOOKUP(I505,변환표준점수!$BH$8:$BS$62,'표점 계산기'!$AW505+1,FALSE))</f>
        <v>#N/A</v>
      </c>
      <c r="BN505" s="35" t="e">
        <f>IF(J505=0,VLOOKUP(L505,변환표준점수!$BU$8:$CF$62,'표점 계산기'!$AW505+1,FALSE),VLOOKUP(J505,변환표준점수!$BH$8:$BS$62,'표점 계산기'!$AW505+1,FALSE))</f>
        <v>#N/A</v>
      </c>
      <c r="BO505" s="35" cm="1">
        <f t="array" ref="BO505">IF(M505=0,0,IF(OR(AW505=3,AW505=4),0,IF(AW505=1,INDEX($DI$7:$DI$15,SUM(IF(M505&lt;$DH$7:$DH$15=TRUE,1,0))+1),VLOOKUP(M505,변환표준점수!$BH$8:$BS$62,'표점 계산기'!AW505+1,FALSE))))</f>
        <v>0</v>
      </c>
      <c r="BP505" s="35" t="e" cm="1">
        <f t="array" ref="BP505">INDEX($DP$24:$EO$31,COLUMN(C500),$AY505)</f>
        <v>#N/A</v>
      </c>
      <c r="BQ505" s="35" t="e" cm="1">
        <f t="array" ref="BQ505">INDEX($DP$24:$EO$31,COLUMN(D500),$AY505)</f>
        <v>#N/A</v>
      </c>
      <c r="BR505" s="35" t="e" cm="1">
        <f t="array" ref="BR505">INDEX($DP$24:$EO$31,COLUMN(E500),$AY505)</f>
        <v>#N/A</v>
      </c>
      <c r="BS505" s="35" t="e" cm="1">
        <f t="array" ref="BS505">INDEX($DP$24:$EO$31,COLUMN(F500),$AY505)</f>
        <v>#N/A</v>
      </c>
      <c r="BT505" s="35" t="e" cm="1">
        <f t="array" ref="BT505">INDEX($DP$24:$EO$31,COLUMN(G500),$AY505)</f>
        <v>#N/A</v>
      </c>
      <c r="BU505" s="35" t="e" cm="1">
        <f t="array" ref="BU505">INDEX($DP$24:$EO$31,COLUMN(H500),$AY505)</f>
        <v>#N/A</v>
      </c>
      <c r="BV505" s="59" t="str" cm="1">
        <f t="array" aca="1" ref="BV505:BZ505" ca="1">IFERROR(ROUND(IF(IFERROR(BF505:BJ505/BF505:BJ505,0)=1,(IFERROR(AZ505:BD505*BP505,0)+IFERROR(BF505:BJ505*BQ505,0)+(SUM(BM505:BO505)-MIN(BM505:BO505))*BR505+BK505*BS505+BL505*BT505)*BU505+BK505*(1-BS505)+BL505*(1-BT505)+IF(AW505=1,BO505,0),""),2),"")</f>
        <v/>
      </c>
      <c r="BW505" s="48" t="str">
        <f ca="1"/>
        <v/>
      </c>
      <c r="BX505" s="48" t="str">
        <f ca="1"/>
        <v/>
      </c>
      <c r="BY505" s="48" t="str">
        <f ca="1"/>
        <v/>
      </c>
      <c r="BZ505" s="60" t="str">
        <f ca="1"/>
        <v/>
      </c>
      <c r="CA505" s="6"/>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6"/>
      <c r="DV505" s="6"/>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row>
    <row r="506" spans="1:162" x14ac:dyDescent="0.3">
      <c r="A506" s="5"/>
      <c r="B506" s="17" t="str">
        <f t="shared" si="154"/>
        <v/>
      </c>
      <c r="C506" s="23"/>
      <c r="D506" s="23"/>
      <c r="E506" s="23"/>
      <c r="F506" s="23"/>
      <c r="G506" s="23"/>
      <c r="H506" s="24"/>
      <c r="I506" s="24"/>
      <c r="J506" s="24"/>
      <c r="K506" s="24"/>
      <c r="L506" s="24"/>
      <c r="M506" s="24"/>
      <c r="N506" s="23"/>
      <c r="O506" s="24"/>
      <c r="P506" s="6"/>
      <c r="Q506" s="65">
        <f t="shared" si="155"/>
        <v>1</v>
      </c>
      <c r="R506" s="6" t="e">
        <f t="shared" si="161"/>
        <v>#N/A</v>
      </c>
      <c r="S506" s="6" t="e">
        <f t="shared" si="162"/>
        <v>#N/A</v>
      </c>
      <c r="T506" s="6" t="e">
        <f t="shared" si="163"/>
        <v>#N/A</v>
      </c>
      <c r="U506" s="6" t="e">
        <f t="shared" si="164"/>
        <v>#N/A</v>
      </c>
      <c r="V506" s="6" cm="1">
        <f t="array" ref="V506">IF(M506=0,0,IF(OR($DV$4=3,$DV$4=4,$DV$4=6),0,IF($DV$4=1,INDEX($DI$7:$DI$15,SUM(IF(M506&lt;$DH$7:$DH$15=TRUE,1,0))+1),VLOOKUP(M506,$DK$7:$DL$107,2,FALSE))))</f>
        <v>0</v>
      </c>
      <c r="W506" s="6" t="e">
        <f t="shared" si="153"/>
        <v>#N/A</v>
      </c>
      <c r="X506" s="65" cm="1">
        <f t="array" aca="1" ref="X506" ca="1">SUM(IF((IF(E506=0,INDIRECT(_xlfn.CONCAT($CQ$1,MATCH(F506,$CP$7:$CP$100,0)+6)):INDIRECT(_xlfn.CONCAT($CQ$1,MATCH(F506,$CP$7:$CP$100,0)+6+SUM(IF((F506=$CP$7:$CP$59)=TRUE,1,0))-1)),INDIRECT(_xlfn.CONCAT($CM$1,MATCH(E506,$CL$7:$CL$100,0)+6)):INDIRECT(_xlfn.CONCAT($CM$1,MATCH(E506,$CL$7:$CL$100,0)+6+SUM(IF((E506=$CL$7:$CL$59)=TRUE,1,0))-1)))*$S$3*$Q506)=0,0,1))</f>
        <v>2</v>
      </c>
      <c r="Y506" s="65" t="e" cm="1">
        <f t="array" aca="1" ref="Y506" ca="1">SUM(IF((TRANSPOSE(MMULT(MMULT(_xlfn.MUNIT(X506),IF(ROUND(MMULT(IF(E506=0,INDIRECT(_xlfn.CONCAT($CQ$1,MATCH(F506,$CP$7:$CP$100,0)+6)):INDIRECT(_xlfn.CONCAT($CQ$1,MATCH(F506,$CP$7:$CP$100,0)+6+SUM(IF((F506=$CP$7:$CP$59)=TRUE,1,0))-1)),INDIRECT(_xlfn.CONCAT($CM$1,MATCH(E506,$CL$7:$CL$100,0)+6)):INDIRECT(_xlfn.CONCAT($CM$1,MATCH(E506,$CL$7:$CL$100,0)+6+SUM(IF((E506=$CL$7:$CL$59)=TRUE,1,0))-1)))*$S$3*$Q506,1/TRANSPOSE(W506-INDIRECT(_xlfn.CONCAT($CI$1,MATCH(D506,$CH$7:$CH$100,0)+6)):INDIRECT(_xlfn.CONCAT($CI$1,MATCH(D506,$CH$7:$CH$100,0)+6+SUM(IF((D506=$CH$7:$CH$59)=TRUE,1,0))-1))*$R$3)),1)=1,1,0)),W506-INDIRECT(_xlfn.CONCAT($CI$1,MATCH(D506,$CH$7:$CH$100,0)+6)):INDIRECT(_xlfn.CONCAT($CI$1,MATCH(D506,$CH$7:$CH$100,0)+6+SUM(IF((D506=$CH$7:$CH$59)=TRUE,1,0))-1))*$R$3)))=0,0,1))</f>
        <v>#N/A</v>
      </c>
      <c r="Z506" s="65"/>
      <c r="AA506" s="65" t="str" cm="1">
        <f t="array" aca="1" ref="AA506" ca="1">IFERROR(ROUND(IF(_xlfn._xlws.SORT(TRANSPOSE(MMULT(MMULT(_xlfn.MUNIT(X506),IF(ROUND(MMULT(IF(E506=0,IF($DW$4=1,INDIRECT(_xlfn.CONCAT($CY$1,MATCH(F506,$CX$7:$CX$100,0)+6)):INDIRECT(_xlfn.CONCAT($CY$1,MATCH(F506,$CX$7:$CX$100,0)+6+SUM(IF((F506=$CX$7:$CX$59)=TRUE,1,0))-1)),INDIRECT(_xlfn.CONCAT($CQ$1,MATCH(F506,$CP$7:$CP$100,0)+6)):INDIRECT(_xlfn.CONCAT($CQ$1,MATCH(F506,$CP$7:$CP$100,0)+6+SUM(IF((F506=$CP$7:$CP$59)=TRUE,1,0))-1))),IF(OR($DW$4=2,$DW$4=3),INDIRECT(_xlfn.CONCAT($CU$1,MATCH(E506,$CT$7:$CT$100,0)+6)):INDIRECT(_xlfn.CONCAT($CU$1,MATCH(E506,$CT$7:$CT$100,0)+6+SUM(IF((E506=$CT$7:$CT$59)=TRUE,1,0))-1)),INDIRECT(_xlfn.CONCAT($CM$1,MATCH(E506,$CL$7:$CL$100,0)+6)):INDIRECT(_xlfn.CONCAT($CM$1,MATCH(E506,$CL$7:$CL$100,0)+6+SUM(IF((E506=$CL$7:$CL$59)=TRUE,1,0))-1))))*$S$3*IF(AND($DV$4=4,F506=0),1.1,1),1/TRANSPOSE(W506-INDIRECT(_xlfn.CONCAT($CI$1,MATCH(D506,$CH$7:$CH$100,0)+6)):INDIRECT(_xlfn.CONCAT($CI$1,MATCH(D506,$CH$7:$CH$100,0)+6+SUM(IF((D506=$CH$7:$CH$59)=TRUE,1,0))-1))*$R$3)),3)=1,1,0)),W506-INDIRECT(_xlfn.CONCAT($CI$1,MATCH(D506,$CH$7:$CH$100,0)+6)):INDIRECT(_xlfn.CONCAT($CI$1,MATCH(D506,$CH$7:$CH$100,0)+6+SUM(IF((D506=$CH$7:$CH$59)=TRUE,1,0))-1))*$R$3))/($S$3*$Q506),1,-1,TRUE)=0,"",_xlfn._xlws.SORT(TRANSPOSE(MMULT(MMULT(_xlfn.MUNIT(X506),IF(ROUND(MMULT(IF(E506=0,IF($DW$4=1,INDIRECT(_xlfn.CONCAT($CY$1,MATCH(F506,$CX$7:$CX$100,0)+6)):INDIRECT(_xlfn.CONCAT($CY$1,MATCH(F506,$CX$7:$CX$100,0)+6+SUM(IF((F506=$CX$7:$CX$59)=TRUE,1,0))-1)),INDIRECT(_xlfn.CONCAT($CQ$1,MATCH(F506,$CP$7:$CP$100,0)+6)):INDIRECT(_xlfn.CONCAT($CQ$1,MATCH(F506,$CP$7:$CP$100,0)+6+SUM(IF((F506=$CP$7:$CP$59)=TRUE,1,0))-1))),IF(OR($DW$4=2,$DW$4=3),INDIRECT(_xlfn.CONCAT($CU$1,MATCH(E506,$CT$7:$CT$100,0)+6)):INDIRECT(_xlfn.CONCAT($CU$1,MATCH(E506,$CT$7:$CT$100,0)+6+SUM(IF((E506=$CT$7:$CT$59)=TRUE,1,0))-1)),INDIRECT(_xlfn.CONCAT($CM$1,MATCH(E506,$CL$7:$CL$100,0)+6)):INDIRECT(_xlfn.CONCAT($CM$1,MATCH(E506,$CL$7:$CL$100,0)+6+SUM(IF((E506=$CL$7:$CL$59)=TRUE,1,0))-1))))*$S$3*IF(AND($DV$4=4,F506=0),1.1,1),1/TRANSPOSE(W506-INDIRECT(_xlfn.CONCAT($CI$1,MATCH(D506,$CH$7:$CH$100,0)+6)):INDIRECT(_xlfn.CONCAT($CI$1,MATCH(D506,$CH$7:$CH$100,0)+6+SUM(IF((D506=$CH$7:$CH$59)=TRUE,1,0))-1))*$R$3)),3)=1,1,0)),W506-INDIRECT(_xlfn.CONCAT($CI$1,MATCH(D506,$CH$7:$CH$100,0)+6)):INDIRECT(_xlfn.CONCAT($CI$1,MATCH(D506,$CH$7:$CH$100,0)+6+SUM(IF((D506=$CH$7:$CH$59)=TRUE,1,0))-1))*$R$3))/($S$3*$Q506),1,-1,TRUE)),1),"")</f>
        <v/>
      </c>
      <c r="AB506" s="65"/>
      <c r="AC506" s="65"/>
      <c r="AD506" s="65"/>
      <c r="AE506" s="65"/>
      <c r="AF506" s="65"/>
      <c r="AG506" s="65"/>
      <c r="AH506" s="65"/>
      <c r="AI506" s="6"/>
      <c r="AJ506" s="28" t="str">
        <f t="shared" ca="1" si="165"/>
        <v/>
      </c>
      <c r="AK506" s="29" t="str">
        <f t="shared" si="166"/>
        <v/>
      </c>
      <c r="AL506" s="29" t="str">
        <f t="shared" si="167"/>
        <v/>
      </c>
      <c r="AM506" s="29" t="str">
        <f t="shared" si="168"/>
        <v/>
      </c>
      <c r="AN506" s="112" t="str">
        <f t="shared" si="169"/>
        <v/>
      </c>
      <c r="AO506" s="28" t="str">
        <f t="shared" ca="1" si="156"/>
        <v/>
      </c>
      <c r="AP506" s="29" t="str">
        <f t="shared" si="157"/>
        <v/>
      </c>
      <c r="AQ506" s="29" t="str">
        <f t="shared" si="158"/>
        <v/>
      </c>
      <c r="AR506" s="29" t="str">
        <f t="shared" si="159"/>
        <v/>
      </c>
      <c r="AS506" s="30" t="str">
        <f t="shared" si="160"/>
        <v/>
      </c>
      <c r="AT506" s="6"/>
      <c r="AU506" s="20"/>
      <c r="AV506" s="20"/>
      <c r="AW506" s="44">
        <f t="shared" si="170"/>
        <v>12</v>
      </c>
      <c r="AX506" s="35" t="e">
        <f t="shared" si="171"/>
        <v>#N/A</v>
      </c>
      <c r="AY506" s="35" t="e" cm="1">
        <f t="array" ref="AY506">_xlfn.XMATCH(1,IF(IF((AU506=$DP$24:$EO$24)=TRUE,1,0)+IF((AV506=$DP$25:$EO$25)=TRUE,1,0)=2,1,0))</f>
        <v>#N/A</v>
      </c>
      <c r="AZ506" s="35" t="str" cm="1">
        <f t="array" aca="1" ref="AZ506:BD506" ca="1">AJ506:AN506</f>
        <v/>
      </c>
      <c r="BA506" s="35" t="str">
        <f ca="1"/>
        <v/>
      </c>
      <c r="BB506" s="35" t="str">
        <f ca="1"/>
        <v/>
      </c>
      <c r="BC506" s="35" t="str">
        <f ca="1"/>
        <v/>
      </c>
      <c r="BD506" s="35" t="str">
        <f ca="1"/>
        <v/>
      </c>
      <c r="BE506" s="35">
        <f t="shared" si="172"/>
        <v>0</v>
      </c>
      <c r="BF506" s="35" t="e" cm="1">
        <f t="array" ref="BF506">IF(AND(BE506=1,AX506&lt;&gt;1),VLOOKUP(E506,변환표준점수!$H$8:$O$60,_xlfn.XMATCH('표점 계산기'!$AU506,변환표준점수!$I$6:$O$6)+1,FALSE),IF(AND($E506=0,$DW$4=1),INDEX($CQ$7:$CQ$73,SUM(IF(AO506=$CY$7:$CY$59,ROW($A$1:$A$50),0))),IF(AND($E506&lt;&gt;0,$DW$4&lt;&gt;1),INDEX($CM$7:$CM$73,SUM(IF(AO506=$CU$7:$CU$59,ROW($A$1:$A$50),0))),AO506:AS506)))</f>
        <v>#N/A</v>
      </c>
      <c r="BG506" s="35"/>
      <c r="BH506" s="35"/>
      <c r="BI506" s="35"/>
      <c r="BJ506" s="35"/>
      <c r="BK506" s="35" t="e">
        <f>VLOOKUP(G506,변환표준점수!$X$8:$AM$16,_xlfn.XMATCH(AU506,변환표준점수!$Y$5:$AM$5)+IF(OR(AW506=6,AW506=7,AW506=10,AW506=11),IF(AX506=1,0,1),0)+1,FALSE)</f>
        <v>#N/A</v>
      </c>
      <c r="BL506" s="35" t="e">
        <f>VLOOKUP(H506,변환표준점수!$AO$8:$BE$16,_xlfn.XMATCH(AU506,변환표준점수!$AP$5:$BE$5)+IF(OR(AW506=3,AW506=6,AW506=8,AW506=9,AW506=10),IF(AX506=1,0,1),0)+1,FALSE)</f>
        <v>#N/A</v>
      </c>
      <c r="BM506" s="35" t="e">
        <f>IF(I506=0,VLOOKUP(K506,변환표준점수!$BU$8:$CF$62,'표점 계산기'!$AW506+1,FALSE),VLOOKUP(I506,변환표준점수!$BH$8:$BS$62,'표점 계산기'!$AW506+1,FALSE))</f>
        <v>#N/A</v>
      </c>
      <c r="BN506" s="35" t="e">
        <f>IF(J506=0,VLOOKUP(L506,변환표준점수!$BU$8:$CF$62,'표점 계산기'!$AW506+1,FALSE),VLOOKUP(J506,변환표준점수!$BH$8:$BS$62,'표점 계산기'!$AW506+1,FALSE))</f>
        <v>#N/A</v>
      </c>
      <c r="BO506" s="35" cm="1">
        <f t="array" ref="BO506">IF(M506=0,0,IF(OR(AW506=3,AW506=4),0,IF(AW506=1,INDEX($DI$7:$DI$15,SUM(IF(M506&lt;$DH$7:$DH$15=TRUE,1,0))+1),VLOOKUP(M506,변환표준점수!$BH$8:$BS$62,'표점 계산기'!AW506+1,FALSE))))</f>
        <v>0</v>
      </c>
      <c r="BP506" s="35" t="e" cm="1">
        <f t="array" ref="BP506">INDEX($DP$24:$EO$31,COLUMN(C501),$AY506)</f>
        <v>#N/A</v>
      </c>
      <c r="BQ506" s="35" t="e" cm="1">
        <f t="array" ref="BQ506">INDEX($DP$24:$EO$31,COLUMN(D501),$AY506)</f>
        <v>#N/A</v>
      </c>
      <c r="BR506" s="35" t="e" cm="1">
        <f t="array" ref="BR506">INDEX($DP$24:$EO$31,COLUMN(E501),$AY506)</f>
        <v>#N/A</v>
      </c>
      <c r="BS506" s="35" t="e" cm="1">
        <f t="array" ref="BS506">INDEX($DP$24:$EO$31,COLUMN(F501),$AY506)</f>
        <v>#N/A</v>
      </c>
      <c r="BT506" s="35" t="e" cm="1">
        <f t="array" ref="BT506">INDEX($DP$24:$EO$31,COLUMN(G501),$AY506)</f>
        <v>#N/A</v>
      </c>
      <c r="BU506" s="35" t="e" cm="1">
        <f t="array" ref="BU506">INDEX($DP$24:$EO$31,COLUMN(H501),$AY506)</f>
        <v>#N/A</v>
      </c>
      <c r="BV506" s="59" t="str" cm="1">
        <f t="array" aca="1" ref="BV506:BZ506" ca="1">IFERROR(ROUND(IF(IFERROR(BF506:BJ506/BF506:BJ506,0)=1,(IFERROR(AZ506:BD506*BP506,0)+IFERROR(BF506:BJ506*BQ506,0)+(SUM(BM506:BO506)-MIN(BM506:BO506))*BR506+BK506*BS506+BL506*BT506)*BU506+BK506*(1-BS506)+BL506*(1-BT506)+IF(AW506=1,BO506,0),""),2),"")</f>
        <v/>
      </c>
      <c r="BW506" s="48" t="str">
        <f ca="1"/>
        <v/>
      </c>
      <c r="BX506" s="48" t="str">
        <f ca="1"/>
        <v/>
      </c>
      <c r="BY506" s="48" t="str">
        <f ca="1"/>
        <v/>
      </c>
      <c r="BZ506" s="60" t="str">
        <f ca="1"/>
        <v/>
      </c>
      <c r="CA506" s="6"/>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6"/>
      <c r="DV506" s="6"/>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row>
    <row r="507" spans="1:162" x14ac:dyDescent="0.3">
      <c r="A507" s="5"/>
      <c r="B507" s="17" t="str">
        <f t="shared" si="154"/>
        <v/>
      </c>
      <c r="C507" s="23"/>
      <c r="D507" s="23"/>
      <c r="E507" s="23"/>
      <c r="F507" s="23"/>
      <c r="G507" s="23"/>
      <c r="H507" s="24"/>
      <c r="I507" s="24"/>
      <c r="J507" s="24"/>
      <c r="K507" s="24"/>
      <c r="L507" s="24"/>
      <c r="M507" s="24"/>
      <c r="N507" s="23"/>
      <c r="O507" s="24"/>
      <c r="P507" s="6"/>
      <c r="Q507" s="65">
        <f t="shared" si="155"/>
        <v>1</v>
      </c>
      <c r="R507" s="6" t="e">
        <f t="shared" si="161"/>
        <v>#N/A</v>
      </c>
      <c r="S507" s="6" t="e">
        <f t="shared" si="162"/>
        <v>#N/A</v>
      </c>
      <c r="T507" s="6" t="e">
        <f t="shared" si="163"/>
        <v>#N/A</v>
      </c>
      <c r="U507" s="6" t="e">
        <f t="shared" si="164"/>
        <v>#N/A</v>
      </c>
      <c r="V507" s="6" cm="1">
        <f t="array" ref="V507">IF(M507=0,0,IF(OR($DV$4=3,$DV$4=4,$DV$4=6),0,IF($DV$4=1,INDEX($DI$7:$DI$15,SUM(IF(M507&lt;$DH$7:$DH$15=TRUE,1,0))+1),VLOOKUP(M507,$DK$7:$DL$107,2,FALSE))))</f>
        <v>0</v>
      </c>
      <c r="W507" s="6" t="e">
        <f t="shared" si="153"/>
        <v>#N/A</v>
      </c>
      <c r="X507" s="65" cm="1">
        <f t="array" aca="1" ref="X507" ca="1">SUM(IF((IF(E507=0,INDIRECT(_xlfn.CONCAT($CQ$1,MATCH(F507,$CP$7:$CP$100,0)+6)):INDIRECT(_xlfn.CONCAT($CQ$1,MATCH(F507,$CP$7:$CP$100,0)+6+SUM(IF((F507=$CP$7:$CP$59)=TRUE,1,0))-1)),INDIRECT(_xlfn.CONCAT($CM$1,MATCH(E507,$CL$7:$CL$100,0)+6)):INDIRECT(_xlfn.CONCAT($CM$1,MATCH(E507,$CL$7:$CL$100,0)+6+SUM(IF((E507=$CL$7:$CL$59)=TRUE,1,0))-1)))*$S$3*$Q507)=0,0,1))</f>
        <v>2</v>
      </c>
      <c r="Y507" s="65" t="e" cm="1">
        <f t="array" aca="1" ref="Y507" ca="1">SUM(IF((TRANSPOSE(MMULT(MMULT(_xlfn.MUNIT(X507),IF(ROUND(MMULT(IF(E507=0,INDIRECT(_xlfn.CONCAT($CQ$1,MATCH(F507,$CP$7:$CP$100,0)+6)):INDIRECT(_xlfn.CONCAT($CQ$1,MATCH(F507,$CP$7:$CP$100,0)+6+SUM(IF((F507=$CP$7:$CP$59)=TRUE,1,0))-1)),INDIRECT(_xlfn.CONCAT($CM$1,MATCH(E507,$CL$7:$CL$100,0)+6)):INDIRECT(_xlfn.CONCAT($CM$1,MATCH(E507,$CL$7:$CL$100,0)+6+SUM(IF((E507=$CL$7:$CL$59)=TRUE,1,0))-1)))*$S$3*$Q507,1/TRANSPOSE(W507-INDIRECT(_xlfn.CONCAT($CI$1,MATCH(D507,$CH$7:$CH$100,0)+6)):INDIRECT(_xlfn.CONCAT($CI$1,MATCH(D507,$CH$7:$CH$100,0)+6+SUM(IF((D507=$CH$7:$CH$59)=TRUE,1,0))-1))*$R$3)),1)=1,1,0)),W507-INDIRECT(_xlfn.CONCAT($CI$1,MATCH(D507,$CH$7:$CH$100,0)+6)):INDIRECT(_xlfn.CONCAT($CI$1,MATCH(D507,$CH$7:$CH$100,0)+6+SUM(IF((D507=$CH$7:$CH$59)=TRUE,1,0))-1))*$R$3)))=0,0,1))</f>
        <v>#N/A</v>
      </c>
      <c r="Z507" s="65"/>
      <c r="AA507" s="65" t="str" cm="1">
        <f t="array" aca="1" ref="AA507" ca="1">IFERROR(ROUND(IF(_xlfn._xlws.SORT(TRANSPOSE(MMULT(MMULT(_xlfn.MUNIT(X507),IF(ROUND(MMULT(IF(E507=0,IF($DW$4=1,INDIRECT(_xlfn.CONCAT($CY$1,MATCH(F507,$CX$7:$CX$100,0)+6)):INDIRECT(_xlfn.CONCAT($CY$1,MATCH(F507,$CX$7:$CX$100,0)+6+SUM(IF((F507=$CX$7:$CX$59)=TRUE,1,0))-1)),INDIRECT(_xlfn.CONCAT($CQ$1,MATCH(F507,$CP$7:$CP$100,0)+6)):INDIRECT(_xlfn.CONCAT($CQ$1,MATCH(F507,$CP$7:$CP$100,0)+6+SUM(IF((F507=$CP$7:$CP$59)=TRUE,1,0))-1))),IF(OR($DW$4=2,$DW$4=3),INDIRECT(_xlfn.CONCAT($CU$1,MATCH(E507,$CT$7:$CT$100,0)+6)):INDIRECT(_xlfn.CONCAT($CU$1,MATCH(E507,$CT$7:$CT$100,0)+6+SUM(IF((E507=$CT$7:$CT$59)=TRUE,1,0))-1)),INDIRECT(_xlfn.CONCAT($CM$1,MATCH(E507,$CL$7:$CL$100,0)+6)):INDIRECT(_xlfn.CONCAT($CM$1,MATCH(E507,$CL$7:$CL$100,0)+6+SUM(IF((E507=$CL$7:$CL$59)=TRUE,1,0))-1))))*$S$3*IF(AND($DV$4=4,F507=0),1.1,1),1/TRANSPOSE(W507-INDIRECT(_xlfn.CONCAT($CI$1,MATCH(D507,$CH$7:$CH$100,0)+6)):INDIRECT(_xlfn.CONCAT($CI$1,MATCH(D507,$CH$7:$CH$100,0)+6+SUM(IF((D507=$CH$7:$CH$59)=TRUE,1,0))-1))*$R$3)),3)=1,1,0)),W507-INDIRECT(_xlfn.CONCAT($CI$1,MATCH(D507,$CH$7:$CH$100,0)+6)):INDIRECT(_xlfn.CONCAT($CI$1,MATCH(D507,$CH$7:$CH$100,0)+6+SUM(IF((D507=$CH$7:$CH$59)=TRUE,1,0))-1))*$R$3))/($S$3*$Q507),1,-1,TRUE)=0,"",_xlfn._xlws.SORT(TRANSPOSE(MMULT(MMULT(_xlfn.MUNIT(X507),IF(ROUND(MMULT(IF(E507=0,IF($DW$4=1,INDIRECT(_xlfn.CONCAT($CY$1,MATCH(F507,$CX$7:$CX$100,0)+6)):INDIRECT(_xlfn.CONCAT($CY$1,MATCH(F507,$CX$7:$CX$100,0)+6+SUM(IF((F507=$CX$7:$CX$59)=TRUE,1,0))-1)),INDIRECT(_xlfn.CONCAT($CQ$1,MATCH(F507,$CP$7:$CP$100,0)+6)):INDIRECT(_xlfn.CONCAT($CQ$1,MATCH(F507,$CP$7:$CP$100,0)+6+SUM(IF((F507=$CP$7:$CP$59)=TRUE,1,0))-1))),IF(OR($DW$4=2,$DW$4=3),INDIRECT(_xlfn.CONCAT($CU$1,MATCH(E507,$CT$7:$CT$100,0)+6)):INDIRECT(_xlfn.CONCAT($CU$1,MATCH(E507,$CT$7:$CT$100,0)+6+SUM(IF((E507=$CT$7:$CT$59)=TRUE,1,0))-1)),INDIRECT(_xlfn.CONCAT($CM$1,MATCH(E507,$CL$7:$CL$100,0)+6)):INDIRECT(_xlfn.CONCAT($CM$1,MATCH(E507,$CL$7:$CL$100,0)+6+SUM(IF((E507=$CL$7:$CL$59)=TRUE,1,0))-1))))*$S$3*IF(AND($DV$4=4,F507=0),1.1,1),1/TRANSPOSE(W507-INDIRECT(_xlfn.CONCAT($CI$1,MATCH(D507,$CH$7:$CH$100,0)+6)):INDIRECT(_xlfn.CONCAT($CI$1,MATCH(D507,$CH$7:$CH$100,0)+6+SUM(IF((D507=$CH$7:$CH$59)=TRUE,1,0))-1))*$R$3)),3)=1,1,0)),W507-INDIRECT(_xlfn.CONCAT($CI$1,MATCH(D507,$CH$7:$CH$100,0)+6)):INDIRECT(_xlfn.CONCAT($CI$1,MATCH(D507,$CH$7:$CH$100,0)+6+SUM(IF((D507=$CH$7:$CH$59)=TRUE,1,0))-1))*$R$3))/($S$3*$Q507),1,-1,TRUE)),1),"")</f>
        <v/>
      </c>
      <c r="AB507" s="65"/>
      <c r="AC507" s="65"/>
      <c r="AD507" s="65"/>
      <c r="AE507" s="65"/>
      <c r="AF507" s="65"/>
      <c r="AG507" s="65"/>
      <c r="AH507" s="65"/>
      <c r="AI507" s="6"/>
      <c r="AJ507" s="28" t="str">
        <f t="shared" ca="1" si="165"/>
        <v/>
      </c>
      <c r="AK507" s="29" t="str">
        <f t="shared" si="166"/>
        <v/>
      </c>
      <c r="AL507" s="29" t="str">
        <f t="shared" si="167"/>
        <v/>
      </c>
      <c r="AM507" s="29" t="str">
        <f t="shared" si="168"/>
        <v/>
      </c>
      <c r="AN507" s="112" t="str">
        <f t="shared" si="169"/>
        <v/>
      </c>
      <c r="AO507" s="28" t="str">
        <f t="shared" ca="1" si="156"/>
        <v/>
      </c>
      <c r="AP507" s="29" t="str">
        <f t="shared" si="157"/>
        <v/>
      </c>
      <c r="AQ507" s="29" t="str">
        <f t="shared" si="158"/>
        <v/>
      </c>
      <c r="AR507" s="29" t="str">
        <f t="shared" si="159"/>
        <v/>
      </c>
      <c r="AS507" s="30" t="str">
        <f t="shared" si="160"/>
        <v/>
      </c>
      <c r="AT507" s="6"/>
      <c r="AU507" s="20"/>
      <c r="AV507" s="20"/>
      <c r="AW507" s="44">
        <f t="shared" si="170"/>
        <v>12</v>
      </c>
      <c r="AX507" s="35" t="e">
        <f t="shared" si="171"/>
        <v>#N/A</v>
      </c>
      <c r="AY507" s="35" t="e" cm="1">
        <f t="array" ref="AY507">_xlfn.XMATCH(1,IF(IF((AU507=$DP$24:$EO$24)=TRUE,1,0)+IF((AV507=$DP$25:$EO$25)=TRUE,1,0)=2,1,0))</f>
        <v>#N/A</v>
      </c>
      <c r="AZ507" s="35" t="str" cm="1">
        <f t="array" aca="1" ref="AZ507:BD507" ca="1">AJ507:AN507</f>
        <v/>
      </c>
      <c r="BA507" s="35" t="str">
        <f ca="1"/>
        <v/>
      </c>
      <c r="BB507" s="35" t="str">
        <f ca="1"/>
        <v/>
      </c>
      <c r="BC507" s="35" t="str">
        <f ca="1"/>
        <v/>
      </c>
      <c r="BD507" s="35" t="str">
        <f ca="1"/>
        <v/>
      </c>
      <c r="BE507" s="35">
        <f t="shared" si="172"/>
        <v>0</v>
      </c>
      <c r="BF507" s="35" t="e" cm="1">
        <f t="array" ref="BF507">IF(AND(BE507=1,AX507&lt;&gt;1),VLOOKUP(E507,변환표준점수!$H$8:$O$60,_xlfn.XMATCH('표점 계산기'!$AU507,변환표준점수!$I$6:$O$6)+1,FALSE),IF(AND($E507=0,$DW$4=1),INDEX($CQ$7:$CQ$73,SUM(IF(AO507=$CY$7:$CY$59,ROW($A$1:$A$50),0))),IF(AND($E507&lt;&gt;0,$DW$4&lt;&gt;1),INDEX($CM$7:$CM$73,SUM(IF(AO507=$CU$7:$CU$59,ROW($A$1:$A$50),0))),AO507:AS507)))</f>
        <v>#N/A</v>
      </c>
      <c r="BG507" s="35"/>
      <c r="BH507" s="35"/>
      <c r="BI507" s="35"/>
      <c r="BJ507" s="35"/>
      <c r="BK507" s="35" t="e">
        <f>VLOOKUP(G507,변환표준점수!$X$8:$AM$16,_xlfn.XMATCH(AU507,변환표준점수!$Y$5:$AM$5)+IF(OR(AW507=6,AW507=7,AW507=10,AW507=11),IF(AX507=1,0,1),0)+1,FALSE)</f>
        <v>#N/A</v>
      </c>
      <c r="BL507" s="35" t="e">
        <f>VLOOKUP(H507,변환표준점수!$AO$8:$BE$16,_xlfn.XMATCH(AU507,변환표준점수!$AP$5:$BE$5)+IF(OR(AW507=3,AW507=6,AW507=8,AW507=9,AW507=10),IF(AX507=1,0,1),0)+1,FALSE)</f>
        <v>#N/A</v>
      </c>
      <c r="BM507" s="35" t="e">
        <f>IF(I507=0,VLOOKUP(K507,변환표준점수!$BU$8:$CF$62,'표점 계산기'!$AW507+1,FALSE),VLOOKUP(I507,변환표준점수!$BH$8:$BS$62,'표점 계산기'!$AW507+1,FALSE))</f>
        <v>#N/A</v>
      </c>
      <c r="BN507" s="35" t="e">
        <f>IF(J507=0,VLOOKUP(L507,변환표준점수!$BU$8:$CF$62,'표점 계산기'!$AW507+1,FALSE),VLOOKUP(J507,변환표준점수!$BH$8:$BS$62,'표점 계산기'!$AW507+1,FALSE))</f>
        <v>#N/A</v>
      </c>
      <c r="BO507" s="35" cm="1">
        <f t="array" ref="BO507">IF(M507=0,0,IF(OR(AW507=3,AW507=4),0,IF(AW507=1,INDEX($DI$7:$DI$15,SUM(IF(M507&lt;$DH$7:$DH$15=TRUE,1,0))+1),VLOOKUP(M507,변환표준점수!$BH$8:$BS$62,'표점 계산기'!AW507+1,FALSE))))</f>
        <v>0</v>
      </c>
      <c r="BP507" s="35" t="e" cm="1">
        <f t="array" ref="BP507">INDEX($DP$24:$EO$31,COLUMN(C502),$AY507)</f>
        <v>#N/A</v>
      </c>
      <c r="BQ507" s="35" t="e" cm="1">
        <f t="array" ref="BQ507">INDEX($DP$24:$EO$31,COLUMN(D502),$AY507)</f>
        <v>#N/A</v>
      </c>
      <c r="BR507" s="35" t="e" cm="1">
        <f t="array" ref="BR507">INDEX($DP$24:$EO$31,COLUMN(E502),$AY507)</f>
        <v>#N/A</v>
      </c>
      <c r="BS507" s="35" t="e" cm="1">
        <f t="array" ref="BS507">INDEX($DP$24:$EO$31,COLUMN(F502),$AY507)</f>
        <v>#N/A</v>
      </c>
      <c r="BT507" s="35" t="e" cm="1">
        <f t="array" ref="BT507">INDEX($DP$24:$EO$31,COLUMN(G502),$AY507)</f>
        <v>#N/A</v>
      </c>
      <c r="BU507" s="35" t="e" cm="1">
        <f t="array" ref="BU507">INDEX($DP$24:$EO$31,COLUMN(H502),$AY507)</f>
        <v>#N/A</v>
      </c>
      <c r="BV507" s="59" t="str" cm="1">
        <f t="array" aca="1" ref="BV507:BZ507" ca="1">IFERROR(ROUND(IF(IFERROR(BF507:BJ507/BF507:BJ507,0)=1,(IFERROR(AZ507:BD507*BP507,0)+IFERROR(BF507:BJ507*BQ507,0)+(SUM(BM507:BO507)-MIN(BM507:BO507))*BR507+BK507*BS507+BL507*BT507)*BU507+BK507*(1-BS507)+BL507*(1-BT507)+IF(AW507=1,BO507,0),""),2),"")</f>
        <v/>
      </c>
      <c r="BW507" s="48" t="str">
        <f ca="1"/>
        <v/>
      </c>
      <c r="BX507" s="48" t="str">
        <f ca="1"/>
        <v/>
      </c>
      <c r="BY507" s="48" t="str">
        <f ca="1"/>
        <v/>
      </c>
      <c r="BZ507" s="60" t="str">
        <f ca="1"/>
        <v/>
      </c>
      <c r="CA507" s="6"/>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6"/>
      <c r="DV507" s="6"/>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row>
    <row r="508" spans="1:162" ht="17.25" thickBot="1" x14ac:dyDescent="0.35">
      <c r="A508" s="5"/>
      <c r="B508" s="18"/>
      <c r="C508" s="42"/>
      <c r="D508" s="42"/>
      <c r="E508" s="42"/>
      <c r="F508" s="42"/>
      <c r="G508" s="42"/>
      <c r="H508" s="41"/>
      <c r="I508" s="41"/>
      <c r="J508" s="41"/>
      <c r="K508" s="41"/>
      <c r="L508" s="41"/>
      <c r="M508" s="41"/>
      <c r="N508" s="46"/>
      <c r="O508" s="47"/>
      <c r="P508" s="6"/>
      <c r="Q508" s="65">
        <f t="shared" si="155"/>
        <v>1</v>
      </c>
      <c r="R508" s="6" t="e">
        <f t="shared" ref="R508" si="173">VLOOKUP(G508,$DB$7:$DC$15,2,FALSE)</f>
        <v>#N/A</v>
      </c>
      <c r="S508" s="6" t="e">
        <f t="shared" ref="S508" si="174">VLOOKUP(H508,$DE$7:$DF$15,2,FALSE)</f>
        <v>#N/A</v>
      </c>
      <c r="T508" s="6" t="e">
        <f t="shared" ref="T508" si="175">ROUND(IF(AND($DV$4=6,$DW$4=1),IF(N508=1,1.03,1),1)*IF(I508=0,VLOOKUP(K508,$DK$7:$DM$61,3,FALSE),VLOOKUP(I508,$DK$7:$DL$61,2,FALSE)),2)</f>
        <v>#N/A</v>
      </c>
      <c r="U508" s="6" t="e">
        <f t="shared" ref="U508" si="176">ROUND(IF(AND($DV$4=6,$DW$4=1),IF(O508=1,1.03,1),1)*IF(J508=0,VLOOKUP(L508,$DK$7:$DM$61,3,FALSE),VLOOKUP(J508,$DK$7:$DL$61,2,FALSE)),2)</f>
        <v>#N/A</v>
      </c>
      <c r="V508" s="6" cm="1">
        <f t="array" ref="V508">IF(M508=0,0,IF(OR($DV$4=3,$DV$4=4,$DV$4=6),0,IF($DV$4=1,INDEX($DI$7:$DI$15,SUM(IF(M508&lt;$DH$7:$DH$15=TRUE,1,0))+1),VLOOKUP(M508,$DK$7:$DL$107,2,FALSE))))</f>
        <v>0</v>
      </c>
      <c r="W508" s="6" t="e">
        <f t="shared" si="153"/>
        <v>#N/A</v>
      </c>
      <c r="X508" s="65" cm="1">
        <f t="array" aca="1" ref="X508" ca="1">SUM(IF((IF(E508=0,INDIRECT(_xlfn.CONCAT($CQ$1,MATCH(F508,$CP$7:$CP$100,0)+6)):INDIRECT(_xlfn.CONCAT($CQ$1,MATCH(F508,$CP$7:$CP$100,0)+6+SUM(IF((F508=$CP$7:$CP$59)=TRUE,1,0))-1)),INDIRECT(_xlfn.CONCAT($CM$1,MATCH(E508,$CL$7:$CL$100,0)+6)):INDIRECT(_xlfn.CONCAT($CM$1,MATCH(E508,$CL$7:$CL$100,0)+6+SUM(IF((E508=$CL$7:$CL$59)=TRUE,1,0))-1)))*$S$3*$Q508)=0,0,1))</f>
        <v>2</v>
      </c>
      <c r="Y508" s="65" t="e" cm="1">
        <f t="array" aca="1" ref="Y508" ca="1">SUM(IF((TRANSPOSE(MMULT(MMULT(_xlfn.MUNIT(X508),IF(ROUND(MMULT(IF(E508=0,INDIRECT(_xlfn.CONCAT($CQ$1,MATCH(F508,$CP$7:$CP$100,0)+6)):INDIRECT(_xlfn.CONCAT($CQ$1,MATCH(F508,$CP$7:$CP$100,0)+6+SUM(IF((F508=$CP$7:$CP$59)=TRUE,1,0))-1)),INDIRECT(_xlfn.CONCAT($CM$1,MATCH(E508,$CL$7:$CL$100,0)+6)):INDIRECT(_xlfn.CONCAT($CM$1,MATCH(E508,$CL$7:$CL$100,0)+6+SUM(IF((E508=$CL$7:$CL$59)=TRUE,1,0))-1)))*$S$3*$Q508,1/TRANSPOSE(W508-INDIRECT(_xlfn.CONCAT($CI$1,MATCH(D508,$CH$7:$CH$100,0)+6)):INDIRECT(_xlfn.CONCAT($CI$1,MATCH(D508,$CH$7:$CH$100,0)+6+SUM(IF((D508=$CH$7:$CH$59)=TRUE,1,0))-1))*$R$3)),1)=1,1,0)),W508-INDIRECT(_xlfn.CONCAT($CI$1,MATCH(D508,$CH$7:$CH$100,0)+6)):INDIRECT(_xlfn.CONCAT($CI$1,MATCH(D508,$CH$7:$CH$100,0)+6+SUM(IF((D508=$CH$7:$CH$59)=TRUE,1,0))-1))*$R$3)))=0,0,1))</f>
        <v>#N/A</v>
      </c>
      <c r="Z508" s="65"/>
      <c r="AA508" s="65" t="str" cm="1">
        <f t="array" aca="1" ref="AA508" ca="1">IFERROR(ROUND(IF(_xlfn._xlws.SORT(TRANSPOSE(MMULT(MMULT(_xlfn.MUNIT(X508),IF(ROUND(MMULT(IF(E508=0,IF($DW$4=1,INDIRECT(_xlfn.CONCAT($CY$1,MATCH(F508,$CX$7:$CX$100,0)+6)):INDIRECT(_xlfn.CONCAT($CY$1,MATCH(F508,$CX$7:$CX$100,0)+6+SUM(IF((F508=$CX$7:$CX$59)=TRUE,1,0))-1)),INDIRECT(_xlfn.CONCAT($CQ$1,MATCH(F508,$CP$7:$CP$100,0)+6)):INDIRECT(_xlfn.CONCAT($CQ$1,MATCH(F508,$CP$7:$CP$100,0)+6+SUM(IF((F508=$CP$7:$CP$59)=TRUE,1,0))-1))),IF(OR($DW$4=2,$DW$4=3),INDIRECT(_xlfn.CONCAT($CU$1,MATCH(E508,$CT$7:$CT$100,0)+6)):INDIRECT(_xlfn.CONCAT($CU$1,MATCH(E508,$CT$7:$CT$100,0)+6+SUM(IF((E508=$CT$7:$CT$59)=TRUE,1,0))-1)),INDIRECT(_xlfn.CONCAT($CM$1,MATCH(E508,$CL$7:$CL$100,0)+6)):INDIRECT(_xlfn.CONCAT($CM$1,MATCH(E508,$CL$7:$CL$100,0)+6+SUM(IF((E508=$CL$7:$CL$59)=TRUE,1,0))-1))))*$S$3*IF(AND($DV$4=4,F508=0),1.1,1),1/TRANSPOSE(W508-INDIRECT(_xlfn.CONCAT($CI$1,MATCH(D508,$CH$7:$CH$100,0)+6)):INDIRECT(_xlfn.CONCAT($CI$1,MATCH(D508,$CH$7:$CH$100,0)+6+SUM(IF((D508=$CH$7:$CH$59)=TRUE,1,0))-1))*$R$3)),3)=1,1,0)),W508-INDIRECT(_xlfn.CONCAT($CI$1,MATCH(D508,$CH$7:$CH$100,0)+6)):INDIRECT(_xlfn.CONCAT($CI$1,MATCH(D508,$CH$7:$CH$100,0)+6+SUM(IF((D508=$CH$7:$CH$59)=TRUE,1,0))-1))*$R$3))/($S$3*$Q508),1,-1,TRUE)=0,"",_xlfn._xlws.SORT(TRANSPOSE(MMULT(MMULT(_xlfn.MUNIT(X508),IF(ROUND(MMULT(IF(E508=0,IF($DW$4=1,INDIRECT(_xlfn.CONCAT($CY$1,MATCH(F508,$CX$7:$CX$100,0)+6)):INDIRECT(_xlfn.CONCAT($CY$1,MATCH(F508,$CX$7:$CX$100,0)+6+SUM(IF((F508=$CX$7:$CX$59)=TRUE,1,0))-1)),INDIRECT(_xlfn.CONCAT($CQ$1,MATCH(F508,$CP$7:$CP$100,0)+6)):INDIRECT(_xlfn.CONCAT($CQ$1,MATCH(F508,$CP$7:$CP$100,0)+6+SUM(IF((F508=$CP$7:$CP$59)=TRUE,1,0))-1))),IF(OR($DW$4=2,$DW$4=3),INDIRECT(_xlfn.CONCAT($CU$1,MATCH(E508,$CT$7:$CT$100,0)+6)):INDIRECT(_xlfn.CONCAT($CU$1,MATCH(E508,$CT$7:$CT$100,0)+6+SUM(IF((E508=$CT$7:$CT$59)=TRUE,1,0))-1)),INDIRECT(_xlfn.CONCAT($CM$1,MATCH(E508,$CL$7:$CL$100,0)+6)):INDIRECT(_xlfn.CONCAT($CM$1,MATCH(E508,$CL$7:$CL$100,0)+6+SUM(IF((E508=$CL$7:$CL$59)=TRUE,1,0))-1))))*$S$3*IF(AND($DV$4=4,F508=0),1.1,1),1/TRANSPOSE(W508-INDIRECT(_xlfn.CONCAT($CI$1,MATCH(D508,$CH$7:$CH$100,0)+6)):INDIRECT(_xlfn.CONCAT($CI$1,MATCH(D508,$CH$7:$CH$100,0)+6+SUM(IF((D508=$CH$7:$CH$59)=TRUE,1,0))-1))*$R$3)),3)=1,1,0)),W508-INDIRECT(_xlfn.CONCAT($CI$1,MATCH(D508,$CH$7:$CH$100,0)+6)):INDIRECT(_xlfn.CONCAT($CI$1,MATCH(D508,$CH$7:$CH$100,0)+6+SUM(IF((D508=$CH$7:$CH$59)=TRUE,1,0))-1))*$R$3))/($S$3*$Q508),1,-1,TRUE)),1),"")</f>
        <v/>
      </c>
      <c r="AB508" s="65"/>
      <c r="AC508" s="65"/>
      <c r="AD508" s="65"/>
      <c r="AE508" s="65"/>
      <c r="AF508" s="65"/>
      <c r="AG508" s="65"/>
      <c r="AH508" s="65"/>
      <c r="AI508" s="6"/>
      <c r="AJ508" s="31"/>
      <c r="AK508" s="32"/>
      <c r="AL508" s="32"/>
      <c r="AM508" s="32"/>
      <c r="AN508" s="113"/>
      <c r="AO508" s="31" t="str">
        <f t="shared" ca="1" si="156"/>
        <v/>
      </c>
      <c r="AP508" s="32" t="str">
        <f t="shared" si="157"/>
        <v/>
      </c>
      <c r="AQ508" s="32" t="str">
        <f t="shared" si="158"/>
        <v/>
      </c>
      <c r="AR508" s="32" t="str">
        <f t="shared" si="159"/>
        <v/>
      </c>
      <c r="AS508" s="33" t="str">
        <f t="shared" si="160"/>
        <v/>
      </c>
      <c r="AT508" s="6"/>
      <c r="AU508" s="37"/>
      <c r="AV508" s="54"/>
      <c r="AW508" s="45">
        <f t="shared" ref="AW508" si="177">IFERROR(VLOOKUP(AU508,$DU$5:$DV$15,2,FALSE),12)</f>
        <v>12</v>
      </c>
      <c r="AX508" s="36" t="e">
        <f t="shared" ref="AX508" si="178">VLOOKUP(AV508,$DX$11:$DY$19,2,FALSE)</f>
        <v>#N/A</v>
      </c>
      <c r="AY508" s="36" t="e" cm="1">
        <f t="array" ref="AY508">_xlfn.XMATCH(1,IF(IF((AU508=$DP$24:$EO$24)=TRUE,1,0)+IF((AV508=$DP$25:$EO$25)=TRUE,1,0)=2,1,0))</f>
        <v>#N/A</v>
      </c>
      <c r="AZ508" s="36" cm="1">
        <f t="array" ref="AZ508:BD508">AJ508:AN508</f>
        <v>0</v>
      </c>
      <c r="BA508" s="36">
        <v>0</v>
      </c>
      <c r="BB508" s="36">
        <v>0</v>
      </c>
      <c r="BC508" s="36">
        <v>0</v>
      </c>
      <c r="BD508" s="36">
        <v>0</v>
      </c>
      <c r="BE508" s="36">
        <f t="shared" ref="BE508" si="179">IF(E508=0,0,1)</f>
        <v>0</v>
      </c>
      <c r="BF508" s="36" t="e" cm="1">
        <f t="array" ref="BF508">IF(AND(BE508=1,AX508&lt;&gt;1),VLOOKUP(E508,변환표준점수!$H$8:$O$60,_xlfn.XMATCH('표점 계산기'!$AU508,변환표준점수!$I$6:$O$6)+1,FALSE),IF(AND($E508=0,$DW$4=1),INDEX($CQ$7:$CQ$73,SUM(IF(AO508=$CY$7:$CY$59,ROW($A$1:$A$50),0))),IF(AND($E508&lt;&gt;0,$DW$4&lt;&gt;1),INDEX($CM$7:$CM$73,SUM(IF(AO508=$CU$7:$CU$59,ROW($A$1:$A$50),0))),AO508:AS508)))</f>
        <v>#N/A</v>
      </c>
      <c r="BG508" s="36"/>
      <c r="BH508" s="36"/>
      <c r="BI508" s="36"/>
      <c r="BJ508" s="36"/>
      <c r="BK508" s="36" t="e">
        <f>VLOOKUP(G508,변환표준점수!$X$8:$AM$16,_xlfn.XMATCH(AU508,변환표준점수!$Y$5:$AM$5)+IF(OR(AW508=6,AW508=7,AW508=10,AW508=11),IF(AX508=1,0,1),0)+1,FALSE)</f>
        <v>#N/A</v>
      </c>
      <c r="BL508" s="36" t="e">
        <f>VLOOKUP(H508,변환표준점수!$AO$8:$BE$16,_xlfn.XMATCH(AU508,변환표준점수!$AP$5:$BE$5)+IF(OR(AW508=3,AW508=6,AW508=8,AW508=9,AW508=10),IF(AX508=1,0,1),0)+1,FALSE)</f>
        <v>#N/A</v>
      </c>
      <c r="BM508" s="36" t="e">
        <f>IF(I508=0,VLOOKUP(K508,변환표준점수!$BU$8:$CF$62,'표점 계산기'!$AW508+1,FALSE),VLOOKUP(I508,변환표준점수!$BH$8:$BS$62,'표점 계산기'!$AW508+1,FALSE))</f>
        <v>#N/A</v>
      </c>
      <c r="BN508" s="36" t="e">
        <f>IF(J508=0,VLOOKUP(L508,변환표준점수!$BU$8:$CF$62,'표점 계산기'!$AW508+1,FALSE),VLOOKUP(J508,변환표준점수!$BH$8:$BS$62,'표점 계산기'!$AW508+1,FALSE))</f>
        <v>#N/A</v>
      </c>
      <c r="BO508" s="35" cm="1">
        <f t="array" ref="BO508">IF(M508=0,0,IF(OR(AW508=3,AW508=4),0,IF(AW508=1,INDEX($DI$7:$DI$15,SUM(IF(M508&lt;$DH$7:$DH$15=TRUE,1,0))+1),VLOOKUP(M508,변환표준점수!$BH$8:$BS$62,'표점 계산기'!AW508+1,FALSE))))</f>
        <v>0</v>
      </c>
      <c r="BP508" s="36" t="e" cm="1">
        <f t="array" ref="BP508">INDEX($DP$24:$EO$31,COLUMN(C503),$AY508)</f>
        <v>#N/A</v>
      </c>
      <c r="BQ508" s="36" t="e" cm="1">
        <f t="array" ref="BQ508">INDEX($DP$24:$EO$31,COLUMN(D503),$AY508)</f>
        <v>#N/A</v>
      </c>
      <c r="BR508" s="36" t="e" cm="1">
        <f t="array" ref="BR508">INDEX($DP$24:$EO$31,COLUMN(E503),$AY508)</f>
        <v>#N/A</v>
      </c>
      <c r="BS508" s="36" t="e" cm="1">
        <f t="array" ref="BS508">INDEX($DP$24:$EO$31,COLUMN(F503),$AY508)</f>
        <v>#N/A</v>
      </c>
      <c r="BT508" s="36" t="e" cm="1">
        <f t="array" ref="BT508">INDEX($DP$24:$EO$31,COLUMN(G503),$AY508)</f>
        <v>#N/A</v>
      </c>
      <c r="BU508" s="36" t="e" cm="1">
        <f t="array" ref="BU508">INDEX($DP$24:$EO$31,COLUMN(H503),$AY508)</f>
        <v>#N/A</v>
      </c>
      <c r="BV508" s="61" t="str" cm="1">
        <f t="array" ref="BV508:BZ508">IFERROR(ROUND(IF(IFERROR(BF508:BJ508/BF508:BJ508,0)=1,(IFERROR(AZ508:BD508*BP508,0)+IFERROR(BF508:BJ508*BQ508,0)+(SUM(BM508:BO508)-MIN(BM508:BO508))*BR508+BK508*BS508+BL508*BT508)*BU508+BK508*(1-BS508)+BL508*(1-BT508)+IF(AW508=1,BO508,0),""),2),"")</f>
        <v/>
      </c>
      <c r="BW508" s="62" t="str">
        <v/>
      </c>
      <c r="BX508" s="62" t="str">
        <v/>
      </c>
      <c r="BY508" s="62" t="str">
        <v/>
      </c>
      <c r="BZ508" s="63" t="str">
        <v/>
      </c>
      <c r="CA508" s="6"/>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6"/>
      <c r="DV508" s="6"/>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row>
  </sheetData>
  <sheetProtection algorithmName="SHA-512" hashValue="v9O77bcDIqmvgrHvefJcSd+407Yu3/BtvhDnUNnUUyyJ3U+De4YooDiLZ2/tcPBz5eVMHuqzH/bC+W7R3dmGKQ==" saltValue="kKgjqvF7PiFCKd/NPs2VWQ==" spinCount="100000" sheet="1" selectLockedCells="1"/>
  <mergeCells count="13">
    <mergeCell ref="N4:O4"/>
    <mergeCell ref="DP1:EH2"/>
    <mergeCell ref="DH5:DI5"/>
    <mergeCell ref="CT5:CV5"/>
    <mergeCell ref="CX5:CZ5"/>
    <mergeCell ref="CL5:CN5"/>
    <mergeCell ref="CP5:CR5"/>
    <mergeCell ref="AJ4:AN4"/>
    <mergeCell ref="AO4:AS4"/>
    <mergeCell ref="CH5:CJ5"/>
    <mergeCell ref="DB5:DC5"/>
    <mergeCell ref="DE5:DF5"/>
    <mergeCell ref="BV4:BZ4"/>
  </mergeCells>
  <phoneticPr fontId="1" type="noConversion"/>
  <dataValidations count="6">
    <dataValidation type="list" allowBlank="1" showInputMessage="1" showErrorMessage="1" sqref="B3 BX6" xr:uid="{F1CCBC57-F93A-4CBB-B77C-B62B356165F0}">
      <formula1>$DU$5:$DU$15</formula1>
    </dataValidation>
    <dataValidation type="list" allowBlank="1" showInputMessage="1" showErrorMessage="1" sqref="AU6:AU507" xr:uid="{54D14E81-524F-40D6-A03A-09B3F7DB720D}">
      <formula1>$DU$5:$DU$16</formula1>
    </dataValidation>
    <dataValidation type="list" allowBlank="1" showInputMessage="1" showErrorMessage="1" sqref="C3" xr:uid="{6A79DAB2-0586-446A-BA1F-D98F60825258}">
      <formula1>CHOOSE($DV$4,$DX$5:$DX$6,$DY$5:$DY$6,$DZ$5:$DZ$6,$EA$5,$EB$5:$EB$6,$EC$5:$EC$7,$ED$5:$ED$6,$EE$5:$EE$6,$EF$5:$EF$7,$EG$5:$EG$6,$EH$5:$EH$7)</formula1>
    </dataValidation>
    <dataValidation type="list" allowBlank="1" showInputMessage="1" showErrorMessage="1" sqref="BY6" xr:uid="{777C4904-CD94-402A-BC10-DBCA84639C47}">
      <formula1>CHOOSE($DR6,$DX$5:$DX$6,$DY$5:$DY$6,$DZ$5:$DZ$6,$EA$5:$EA$6,$EB$5:$EB$6,$EC$5:$EC$7,$ED$5:$ED$6,$EE$5:$EE$6,$EF$5:$EF$7,$EG$5:$EG$6,$EH$5:$EH$7)</formula1>
    </dataValidation>
    <dataValidation type="list" allowBlank="1" showInputMessage="1" showErrorMessage="1" sqref="AV6" xr:uid="{06A00A2E-0DDD-44A0-966F-2C29CAAF15DD}">
      <formula1>CHOOSE($AW6,$DX$5:$DX$6,$DY$5:$DY$6,$DZ$5:$DZ$6,$EA$5:$EA$6,$EB$5:$EB$6,$EC$5:$EC$7,$ED$5:$ED$6,$EE$5:$EE$6,$EF$5:$EF$7,$EG$5:$EG$6,$EH$5:$EH$7,$DX$10)</formula1>
    </dataValidation>
    <dataValidation type="list" allowBlank="1" showInputMessage="1" showErrorMessage="1" sqref="AV7:AV508" xr:uid="{7953A500-A79B-4046-AFD2-A1F20F7F1AC1}">
      <formula1>CHOOSE($AW7,IF(BE7=0,$DX$12,$DX$11:$DX$12),$DY$5:$DY$6,$DZ$5:$DZ$6,$EA$5:$EA$6,$EB$5:$EB$6,$EC$5:$EC$7,$ED$5:$ED$6,$EE$5:$EE$6,$EF$5:$EF$7,$EG$5:$EG$6,$EH$5:$EH$7,$DX$10)</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57604-2CEB-43F3-B5E2-70A384C32F66}">
  <dimension ref="A1:X60"/>
  <sheetViews>
    <sheetView zoomScaleNormal="90" workbookViewId="0">
      <selection activeCell="H32" sqref="H32"/>
    </sheetView>
  </sheetViews>
  <sheetFormatPr defaultRowHeight="16.5" x14ac:dyDescent="0.3"/>
  <cols>
    <col min="1" max="16384" width="9" style="49"/>
  </cols>
  <sheetData>
    <row r="1" spans="1:8" x14ac:dyDescent="0.3">
      <c r="B1" s="52"/>
      <c r="C1" s="52"/>
      <c r="D1" s="52"/>
      <c r="E1" s="52"/>
      <c r="F1" s="52"/>
      <c r="G1" s="52"/>
    </row>
    <row r="2" spans="1:8" x14ac:dyDescent="0.3">
      <c r="A2" s="50"/>
      <c r="H2" s="51"/>
    </row>
    <row r="3" spans="1:8" x14ac:dyDescent="0.3">
      <c r="A3" s="50"/>
      <c r="H3" s="51"/>
    </row>
    <row r="4" spans="1:8" x14ac:dyDescent="0.3">
      <c r="A4" s="50"/>
      <c r="H4" s="51"/>
    </row>
    <row r="5" spans="1:8" x14ac:dyDescent="0.3">
      <c r="A5" s="50"/>
      <c r="H5" s="51"/>
    </row>
    <row r="6" spans="1:8" x14ac:dyDescent="0.3">
      <c r="B6" s="53"/>
      <c r="C6" s="53"/>
      <c r="D6" s="53"/>
      <c r="E6" s="53"/>
      <c r="F6" s="53"/>
      <c r="G6" s="53"/>
    </row>
    <row r="27" spans="2:24" ht="17.25" thickBot="1" x14ac:dyDescent="0.35">
      <c r="K27" s="52"/>
      <c r="L27" s="52"/>
      <c r="M27" s="52"/>
      <c r="N27" s="52"/>
      <c r="O27" s="52"/>
      <c r="P27" s="52"/>
      <c r="Q27" s="52"/>
      <c r="R27" s="52"/>
      <c r="S27" s="52"/>
      <c r="T27" s="52"/>
      <c r="U27" s="52"/>
      <c r="V27" s="52"/>
      <c r="W27" s="52"/>
    </row>
    <row r="28" spans="2:24" ht="16.5" customHeight="1" x14ac:dyDescent="0.3">
      <c r="B28" s="67" t="s">
        <v>77</v>
      </c>
      <c r="C28" s="68"/>
      <c r="D28" s="68"/>
      <c r="E28" s="68"/>
      <c r="F28" s="68"/>
      <c r="G28" s="69"/>
      <c r="J28" s="50"/>
      <c r="K28" s="90" t="s">
        <v>81</v>
      </c>
      <c r="L28" s="91"/>
      <c r="M28" s="91"/>
      <c r="N28" s="91"/>
      <c r="O28" s="91"/>
      <c r="P28" s="91"/>
      <c r="Q28" s="91"/>
      <c r="R28" s="91"/>
      <c r="S28" s="91"/>
      <c r="T28" s="91"/>
      <c r="U28" s="91"/>
      <c r="V28" s="91"/>
      <c r="W28" s="92"/>
      <c r="X28" s="51"/>
    </row>
    <row r="29" spans="2:24" x14ac:dyDescent="0.3">
      <c r="B29" s="70"/>
      <c r="C29" s="71"/>
      <c r="D29" s="71"/>
      <c r="E29" s="71"/>
      <c r="F29" s="71"/>
      <c r="G29" s="72"/>
      <c r="J29" s="50"/>
      <c r="K29" s="93"/>
      <c r="L29" s="94"/>
      <c r="M29" s="94"/>
      <c r="N29" s="94"/>
      <c r="O29" s="94"/>
      <c r="P29" s="94"/>
      <c r="Q29" s="94"/>
      <c r="R29" s="94"/>
      <c r="S29" s="94"/>
      <c r="T29" s="94"/>
      <c r="U29" s="94"/>
      <c r="V29" s="94"/>
      <c r="W29" s="95"/>
      <c r="X29" s="51"/>
    </row>
    <row r="30" spans="2:24" x14ac:dyDescent="0.3">
      <c r="B30" s="70"/>
      <c r="C30" s="71"/>
      <c r="D30" s="71"/>
      <c r="E30" s="71"/>
      <c r="F30" s="71"/>
      <c r="G30" s="72"/>
      <c r="J30" s="50"/>
      <c r="K30" s="93"/>
      <c r="L30" s="94"/>
      <c r="M30" s="94"/>
      <c r="N30" s="94"/>
      <c r="O30" s="94"/>
      <c r="P30" s="94"/>
      <c r="Q30" s="94"/>
      <c r="R30" s="94"/>
      <c r="S30" s="94"/>
      <c r="T30" s="94"/>
      <c r="U30" s="94"/>
      <c r="V30" s="94"/>
      <c r="W30" s="95"/>
      <c r="X30" s="51"/>
    </row>
    <row r="31" spans="2:24" ht="17.25" thickBot="1" x14ac:dyDescent="0.35">
      <c r="B31" s="73"/>
      <c r="C31" s="74"/>
      <c r="D31" s="74"/>
      <c r="E31" s="74"/>
      <c r="F31" s="74"/>
      <c r="G31" s="75"/>
      <c r="J31" s="50"/>
      <c r="K31" s="93"/>
      <c r="L31" s="94"/>
      <c r="M31" s="94"/>
      <c r="N31" s="94"/>
      <c r="O31" s="94"/>
      <c r="P31" s="94"/>
      <c r="Q31" s="94"/>
      <c r="R31" s="94"/>
      <c r="S31" s="94"/>
      <c r="T31" s="94"/>
      <c r="U31" s="94"/>
      <c r="V31" s="94"/>
      <c r="W31" s="95"/>
      <c r="X31" s="51"/>
    </row>
    <row r="32" spans="2:24" x14ac:dyDescent="0.3">
      <c r="J32" s="50"/>
      <c r="K32" s="93"/>
      <c r="L32" s="94"/>
      <c r="M32" s="94"/>
      <c r="N32" s="94"/>
      <c r="O32" s="94"/>
      <c r="P32" s="94"/>
      <c r="Q32" s="94"/>
      <c r="R32" s="94"/>
      <c r="S32" s="94"/>
      <c r="T32" s="94"/>
      <c r="U32" s="94"/>
      <c r="V32" s="94"/>
      <c r="W32" s="95"/>
      <c r="X32" s="51"/>
    </row>
    <row r="33" spans="1:24" ht="17.25" thickBot="1" x14ac:dyDescent="0.35">
      <c r="B33" s="52"/>
      <c r="C33" s="52"/>
      <c r="D33" s="52"/>
      <c r="E33" s="52"/>
      <c r="F33" s="52"/>
      <c r="G33" s="52"/>
      <c r="J33" s="50"/>
      <c r="K33" s="93"/>
      <c r="L33" s="94"/>
      <c r="M33" s="94"/>
      <c r="N33" s="94"/>
      <c r="O33" s="94"/>
      <c r="P33" s="94"/>
      <c r="Q33" s="94"/>
      <c r="R33" s="94"/>
      <c r="S33" s="94"/>
      <c r="T33" s="94"/>
      <c r="U33" s="94"/>
      <c r="V33" s="94"/>
      <c r="W33" s="95"/>
      <c r="X33" s="51"/>
    </row>
    <row r="34" spans="1:24" x14ac:dyDescent="0.3">
      <c r="B34" s="76" t="s">
        <v>86</v>
      </c>
      <c r="C34" s="77"/>
      <c r="D34" s="77"/>
      <c r="E34" s="77"/>
      <c r="F34" s="77"/>
      <c r="G34" s="78"/>
      <c r="J34" s="50"/>
      <c r="K34" s="93"/>
      <c r="L34" s="94"/>
      <c r="M34" s="94"/>
      <c r="N34" s="94"/>
      <c r="O34" s="94"/>
      <c r="P34" s="94"/>
      <c r="Q34" s="94"/>
      <c r="R34" s="94"/>
      <c r="S34" s="94"/>
      <c r="T34" s="94"/>
      <c r="U34" s="94"/>
      <c r="V34" s="94"/>
      <c r="W34" s="95"/>
      <c r="X34" s="51"/>
    </row>
    <row r="35" spans="1:24" ht="17.25" thickBot="1" x14ac:dyDescent="0.35">
      <c r="A35" s="50"/>
      <c r="B35" s="79"/>
      <c r="C35" s="80"/>
      <c r="D35" s="80"/>
      <c r="E35" s="80"/>
      <c r="F35" s="80"/>
      <c r="G35" s="81"/>
      <c r="H35" s="51"/>
      <c r="J35" s="50"/>
      <c r="K35" s="93"/>
      <c r="L35" s="94"/>
      <c r="M35" s="94"/>
      <c r="N35" s="94"/>
      <c r="O35" s="94"/>
      <c r="P35" s="94"/>
      <c r="Q35" s="94"/>
      <c r="R35" s="94"/>
      <c r="S35" s="94"/>
      <c r="T35" s="94"/>
      <c r="U35" s="94"/>
      <c r="V35" s="94"/>
      <c r="W35" s="95"/>
      <c r="X35" s="51"/>
    </row>
    <row r="36" spans="1:24" x14ac:dyDescent="0.3">
      <c r="A36" s="50"/>
      <c r="H36" s="51"/>
      <c r="J36" s="50"/>
      <c r="K36" s="93"/>
      <c r="L36" s="94"/>
      <c r="M36" s="94"/>
      <c r="N36" s="94"/>
      <c r="O36" s="94"/>
      <c r="P36" s="94"/>
      <c r="Q36" s="94"/>
      <c r="R36" s="94"/>
      <c r="S36" s="94"/>
      <c r="T36" s="94"/>
      <c r="U36" s="94"/>
      <c r="V36" s="94"/>
      <c r="W36" s="95"/>
      <c r="X36" s="51"/>
    </row>
    <row r="37" spans="1:24" ht="17.25" thickBot="1" x14ac:dyDescent="0.35">
      <c r="B37" s="52"/>
      <c r="C37" s="52"/>
      <c r="D37" s="52"/>
      <c r="E37" s="52"/>
      <c r="F37" s="52"/>
      <c r="G37" s="52"/>
      <c r="J37" s="50"/>
      <c r="K37" s="93"/>
      <c r="L37" s="94"/>
      <c r="M37" s="94"/>
      <c r="N37" s="94"/>
      <c r="O37" s="94"/>
      <c r="P37" s="94"/>
      <c r="Q37" s="94"/>
      <c r="R37" s="94"/>
      <c r="S37" s="94"/>
      <c r="T37" s="94"/>
      <c r="U37" s="94"/>
      <c r="V37" s="94"/>
      <c r="W37" s="95"/>
      <c r="X37" s="51"/>
    </row>
    <row r="38" spans="1:24" ht="20.100000000000001" customHeight="1" x14ac:dyDescent="0.3">
      <c r="B38" s="82" t="s">
        <v>78</v>
      </c>
      <c r="C38" s="84" t="s">
        <v>79</v>
      </c>
      <c r="D38" s="85"/>
      <c r="E38" s="85"/>
      <c r="F38" s="85"/>
      <c r="G38" s="86"/>
      <c r="J38" s="50"/>
      <c r="K38" s="93"/>
      <c r="L38" s="94"/>
      <c r="M38" s="94"/>
      <c r="N38" s="94"/>
      <c r="O38" s="94"/>
      <c r="P38" s="94"/>
      <c r="Q38" s="94"/>
      <c r="R38" s="94"/>
      <c r="S38" s="94"/>
      <c r="T38" s="94"/>
      <c r="U38" s="94"/>
      <c r="V38" s="94"/>
      <c r="W38" s="95"/>
      <c r="X38" s="51"/>
    </row>
    <row r="39" spans="1:24" ht="20.100000000000001" customHeight="1" thickBot="1" x14ac:dyDescent="0.35">
      <c r="B39" s="83"/>
      <c r="C39" s="87"/>
      <c r="D39" s="88"/>
      <c r="E39" s="88"/>
      <c r="F39" s="88"/>
      <c r="G39" s="89"/>
      <c r="J39" s="50"/>
      <c r="K39" s="93"/>
      <c r="L39" s="94"/>
      <c r="M39" s="94"/>
      <c r="N39" s="94"/>
      <c r="O39" s="94"/>
      <c r="P39" s="94"/>
      <c r="Q39" s="94"/>
      <c r="R39" s="94"/>
      <c r="S39" s="94"/>
      <c r="T39" s="94"/>
      <c r="U39" s="94"/>
      <c r="V39" s="94"/>
      <c r="W39" s="95"/>
      <c r="X39" s="51"/>
    </row>
    <row r="40" spans="1:24" ht="20.100000000000001" customHeight="1" x14ac:dyDescent="0.3">
      <c r="B40" s="82" t="s">
        <v>83</v>
      </c>
      <c r="C40" s="84" t="s">
        <v>82</v>
      </c>
      <c r="D40" s="85"/>
      <c r="E40" s="85"/>
      <c r="F40" s="85"/>
      <c r="G40" s="86"/>
      <c r="J40" s="50"/>
      <c r="K40" s="93"/>
      <c r="L40" s="94"/>
      <c r="M40" s="94"/>
      <c r="N40" s="94"/>
      <c r="O40" s="94"/>
      <c r="P40" s="94"/>
      <c r="Q40" s="94"/>
      <c r="R40" s="94"/>
      <c r="S40" s="94"/>
      <c r="T40" s="94"/>
      <c r="U40" s="94"/>
      <c r="V40" s="94"/>
      <c r="W40" s="95"/>
      <c r="X40" s="51"/>
    </row>
    <row r="41" spans="1:24" ht="20.100000000000001" customHeight="1" thickBot="1" x14ac:dyDescent="0.35">
      <c r="B41" s="83"/>
      <c r="C41" s="87"/>
      <c r="D41" s="88"/>
      <c r="E41" s="88"/>
      <c r="F41" s="88"/>
      <c r="G41" s="89"/>
      <c r="J41" s="50"/>
      <c r="K41" s="93"/>
      <c r="L41" s="94"/>
      <c r="M41" s="94"/>
      <c r="N41" s="94"/>
      <c r="O41" s="94"/>
      <c r="P41" s="94"/>
      <c r="Q41" s="94"/>
      <c r="R41" s="94"/>
      <c r="S41" s="94"/>
      <c r="T41" s="94"/>
      <c r="U41" s="94"/>
      <c r="V41" s="94"/>
      <c r="W41" s="95"/>
      <c r="X41" s="51"/>
    </row>
    <row r="42" spans="1:24" ht="20.100000000000001" customHeight="1" x14ac:dyDescent="0.3">
      <c r="B42" s="82" t="s">
        <v>84</v>
      </c>
      <c r="C42" s="90" t="s">
        <v>87</v>
      </c>
      <c r="D42" s="85"/>
      <c r="E42" s="85"/>
      <c r="F42" s="85"/>
      <c r="G42" s="86"/>
      <c r="J42" s="50"/>
      <c r="K42" s="93"/>
      <c r="L42" s="94"/>
      <c r="M42" s="94"/>
      <c r="N42" s="94"/>
      <c r="O42" s="94"/>
      <c r="P42" s="94"/>
      <c r="Q42" s="94"/>
      <c r="R42" s="94"/>
      <c r="S42" s="94"/>
      <c r="T42" s="94"/>
      <c r="U42" s="94"/>
      <c r="V42" s="94"/>
      <c r="W42" s="95"/>
      <c r="X42" s="51"/>
    </row>
    <row r="43" spans="1:24" ht="20.100000000000001" customHeight="1" thickBot="1" x14ac:dyDescent="0.35">
      <c r="B43" s="83"/>
      <c r="C43" s="87"/>
      <c r="D43" s="88"/>
      <c r="E43" s="88"/>
      <c r="F43" s="88"/>
      <c r="G43" s="89"/>
      <c r="J43" s="50"/>
      <c r="K43" s="93"/>
      <c r="L43" s="94"/>
      <c r="M43" s="94"/>
      <c r="N43" s="94"/>
      <c r="O43" s="94"/>
      <c r="P43" s="94"/>
      <c r="Q43" s="94"/>
      <c r="R43" s="94"/>
      <c r="S43" s="94"/>
      <c r="T43" s="94"/>
      <c r="U43" s="94"/>
      <c r="V43" s="94"/>
      <c r="W43" s="95"/>
      <c r="X43" s="51"/>
    </row>
    <row r="44" spans="1:24" ht="20.100000000000001" customHeight="1" x14ac:dyDescent="0.3">
      <c r="B44" s="82" t="s">
        <v>86</v>
      </c>
      <c r="C44" s="90" t="s">
        <v>88</v>
      </c>
      <c r="D44" s="85"/>
      <c r="E44" s="85"/>
      <c r="F44" s="85"/>
      <c r="G44" s="86"/>
      <c r="J44" s="50"/>
      <c r="K44" s="93"/>
      <c r="L44" s="94"/>
      <c r="M44" s="94"/>
      <c r="N44" s="94"/>
      <c r="O44" s="94"/>
      <c r="P44" s="94"/>
      <c r="Q44" s="94"/>
      <c r="R44" s="94"/>
      <c r="S44" s="94"/>
      <c r="T44" s="94"/>
      <c r="U44" s="94"/>
      <c r="V44" s="94"/>
      <c r="W44" s="95"/>
      <c r="X44" s="51"/>
    </row>
    <row r="45" spans="1:24" ht="20.100000000000001" customHeight="1" thickBot="1" x14ac:dyDescent="0.35">
      <c r="B45" s="83"/>
      <c r="C45" s="87"/>
      <c r="D45" s="88"/>
      <c r="E45" s="88"/>
      <c r="F45" s="88"/>
      <c r="G45" s="89"/>
      <c r="J45" s="50"/>
      <c r="K45" s="93"/>
      <c r="L45" s="94"/>
      <c r="M45" s="94"/>
      <c r="N45" s="94"/>
      <c r="O45" s="94"/>
      <c r="P45" s="94"/>
      <c r="Q45" s="94"/>
      <c r="R45" s="94"/>
      <c r="S45" s="94"/>
      <c r="T45" s="94"/>
      <c r="U45" s="94"/>
      <c r="V45" s="94"/>
      <c r="W45" s="95"/>
      <c r="X45" s="51"/>
    </row>
    <row r="46" spans="1:24" x14ac:dyDescent="0.3">
      <c r="J46" s="50"/>
      <c r="K46" s="93"/>
      <c r="L46" s="94"/>
      <c r="M46" s="94"/>
      <c r="N46" s="94"/>
      <c r="O46" s="94"/>
      <c r="P46" s="94"/>
      <c r="Q46" s="94"/>
      <c r="R46" s="94"/>
      <c r="S46" s="94"/>
      <c r="T46" s="94"/>
      <c r="U46" s="94"/>
      <c r="V46" s="94"/>
      <c r="W46" s="95"/>
      <c r="X46" s="51"/>
    </row>
    <row r="47" spans="1:24" x14ac:dyDescent="0.3">
      <c r="J47" s="50"/>
      <c r="K47" s="93"/>
      <c r="L47" s="94"/>
      <c r="M47" s="94"/>
      <c r="N47" s="94"/>
      <c r="O47" s="94"/>
      <c r="P47" s="94"/>
      <c r="Q47" s="94"/>
      <c r="R47" s="94"/>
      <c r="S47" s="94"/>
      <c r="T47" s="94"/>
      <c r="U47" s="94"/>
      <c r="V47" s="94"/>
      <c r="W47" s="95"/>
      <c r="X47" s="51"/>
    </row>
    <row r="48" spans="1:24" x14ac:dyDescent="0.3">
      <c r="J48" s="50"/>
      <c r="K48" s="93"/>
      <c r="L48" s="94"/>
      <c r="M48" s="94"/>
      <c r="N48" s="94"/>
      <c r="O48" s="94"/>
      <c r="P48" s="94"/>
      <c r="Q48" s="94"/>
      <c r="R48" s="94"/>
      <c r="S48" s="94"/>
      <c r="T48" s="94"/>
      <c r="U48" s="94"/>
      <c r="V48" s="94"/>
      <c r="W48" s="95"/>
      <c r="X48" s="51"/>
    </row>
    <row r="49" spans="10:24" x14ac:dyDescent="0.3">
      <c r="J49" s="50"/>
      <c r="K49" s="93"/>
      <c r="L49" s="94"/>
      <c r="M49" s="94"/>
      <c r="N49" s="94"/>
      <c r="O49" s="94"/>
      <c r="P49" s="94"/>
      <c r="Q49" s="94"/>
      <c r="R49" s="94"/>
      <c r="S49" s="94"/>
      <c r="T49" s="94"/>
      <c r="U49" s="94"/>
      <c r="V49" s="94"/>
      <c r="W49" s="95"/>
      <c r="X49" s="51"/>
    </row>
    <row r="50" spans="10:24" x14ac:dyDescent="0.3">
      <c r="J50" s="50"/>
      <c r="K50" s="93"/>
      <c r="L50" s="94"/>
      <c r="M50" s="94"/>
      <c r="N50" s="94"/>
      <c r="O50" s="94"/>
      <c r="P50" s="94"/>
      <c r="Q50" s="94"/>
      <c r="R50" s="94"/>
      <c r="S50" s="94"/>
      <c r="T50" s="94"/>
      <c r="U50" s="94"/>
      <c r="V50" s="94"/>
      <c r="W50" s="95"/>
      <c r="X50" s="51"/>
    </row>
    <row r="51" spans="10:24" x14ac:dyDescent="0.3">
      <c r="J51" s="50"/>
      <c r="K51" s="93"/>
      <c r="L51" s="94"/>
      <c r="M51" s="94"/>
      <c r="N51" s="94"/>
      <c r="O51" s="94"/>
      <c r="P51" s="94"/>
      <c r="Q51" s="94"/>
      <c r="R51" s="94"/>
      <c r="S51" s="94"/>
      <c r="T51" s="94"/>
      <c r="U51" s="94"/>
      <c r="V51" s="94"/>
      <c r="W51" s="95"/>
      <c r="X51" s="51"/>
    </row>
    <row r="52" spans="10:24" x14ac:dyDescent="0.3">
      <c r="J52" s="50"/>
      <c r="K52" s="93"/>
      <c r="L52" s="94"/>
      <c r="M52" s="94"/>
      <c r="N52" s="94"/>
      <c r="O52" s="94"/>
      <c r="P52" s="94"/>
      <c r="Q52" s="94"/>
      <c r="R52" s="94"/>
      <c r="S52" s="94"/>
      <c r="T52" s="94"/>
      <c r="U52" s="94"/>
      <c r="V52" s="94"/>
      <c r="W52" s="95"/>
      <c r="X52" s="51"/>
    </row>
    <row r="53" spans="10:24" x14ac:dyDescent="0.3">
      <c r="J53" s="50"/>
      <c r="K53" s="93"/>
      <c r="L53" s="94"/>
      <c r="M53" s="94"/>
      <c r="N53" s="94"/>
      <c r="O53" s="94"/>
      <c r="P53" s="94"/>
      <c r="Q53" s="94"/>
      <c r="R53" s="94"/>
      <c r="S53" s="94"/>
      <c r="T53" s="94"/>
      <c r="U53" s="94"/>
      <c r="V53" s="94"/>
      <c r="W53" s="95"/>
      <c r="X53" s="51"/>
    </row>
    <row r="54" spans="10:24" x14ac:dyDescent="0.3">
      <c r="J54" s="50"/>
      <c r="K54" s="93"/>
      <c r="L54" s="94"/>
      <c r="M54" s="94"/>
      <c r="N54" s="94"/>
      <c r="O54" s="94"/>
      <c r="P54" s="94"/>
      <c r="Q54" s="94"/>
      <c r="R54" s="94"/>
      <c r="S54" s="94"/>
      <c r="T54" s="94"/>
      <c r="U54" s="94"/>
      <c r="V54" s="94"/>
      <c r="W54" s="95"/>
      <c r="X54" s="51"/>
    </row>
    <row r="55" spans="10:24" x14ac:dyDescent="0.3">
      <c r="J55" s="50"/>
      <c r="K55" s="93"/>
      <c r="L55" s="94"/>
      <c r="M55" s="94"/>
      <c r="N55" s="94"/>
      <c r="O55" s="94"/>
      <c r="P55" s="94"/>
      <c r="Q55" s="94"/>
      <c r="R55" s="94"/>
      <c r="S55" s="94"/>
      <c r="T55" s="94"/>
      <c r="U55" s="94"/>
      <c r="V55" s="94"/>
      <c r="W55" s="95"/>
      <c r="X55" s="51"/>
    </row>
    <row r="56" spans="10:24" x14ac:dyDescent="0.3">
      <c r="J56" s="50"/>
      <c r="K56" s="93"/>
      <c r="L56" s="94"/>
      <c r="M56" s="94"/>
      <c r="N56" s="94"/>
      <c r="O56" s="94"/>
      <c r="P56" s="94"/>
      <c r="Q56" s="94"/>
      <c r="R56" s="94"/>
      <c r="S56" s="94"/>
      <c r="T56" s="94"/>
      <c r="U56" s="94"/>
      <c r="V56" s="94"/>
      <c r="W56" s="95"/>
      <c r="X56" s="51"/>
    </row>
    <row r="57" spans="10:24" x14ac:dyDescent="0.3">
      <c r="J57" s="50"/>
      <c r="K57" s="93"/>
      <c r="L57" s="94"/>
      <c r="M57" s="94"/>
      <c r="N57" s="94"/>
      <c r="O57" s="94"/>
      <c r="P57" s="94"/>
      <c r="Q57" s="94"/>
      <c r="R57" s="94"/>
      <c r="S57" s="94"/>
      <c r="T57" s="94"/>
      <c r="U57" s="94"/>
      <c r="V57" s="94"/>
      <c r="W57" s="95"/>
      <c r="X57" s="51"/>
    </row>
    <row r="58" spans="10:24" x14ac:dyDescent="0.3">
      <c r="J58" s="50"/>
      <c r="K58" s="93"/>
      <c r="L58" s="94"/>
      <c r="M58" s="94"/>
      <c r="N58" s="94"/>
      <c r="O58" s="94"/>
      <c r="P58" s="94"/>
      <c r="Q58" s="94"/>
      <c r="R58" s="94"/>
      <c r="S58" s="94"/>
      <c r="T58" s="94"/>
      <c r="U58" s="94"/>
      <c r="V58" s="94"/>
      <c r="W58" s="95"/>
      <c r="X58" s="51"/>
    </row>
    <row r="59" spans="10:24" ht="17.25" thickBot="1" x14ac:dyDescent="0.35">
      <c r="J59" s="50"/>
      <c r="K59" s="96"/>
      <c r="L59" s="97"/>
      <c r="M59" s="97"/>
      <c r="N59" s="97"/>
      <c r="O59" s="97"/>
      <c r="P59" s="97"/>
      <c r="Q59" s="97"/>
      <c r="R59" s="97"/>
      <c r="S59" s="97"/>
      <c r="T59" s="97"/>
      <c r="U59" s="97"/>
      <c r="V59" s="97"/>
      <c r="W59" s="98"/>
      <c r="X59" s="51"/>
    </row>
    <row r="60" spans="10:24" x14ac:dyDescent="0.3">
      <c r="K60" s="53"/>
      <c r="L60" s="53"/>
      <c r="M60" s="53"/>
      <c r="N60" s="53"/>
      <c r="O60" s="53"/>
      <c r="P60" s="53"/>
      <c r="Q60" s="53"/>
      <c r="R60" s="53"/>
      <c r="S60" s="53"/>
      <c r="T60" s="53"/>
      <c r="U60" s="53"/>
      <c r="V60" s="53"/>
      <c r="W60" s="53"/>
    </row>
  </sheetData>
  <sheetProtection algorithmName="SHA-512" hashValue="9DHCO52Yspw25Riud7KrAjahebmeVHxsvVxH3l28NLDIco7+9SI8jcFQV3UV6tEGXgslTpAA3x7QbSnI8xR0wg==" saltValue="T1lJbK+oAKfqJAu6Z64KHg==" spinCount="100000" sheet="1" objects="1" scenarios="1" selectLockedCells="1" selectUnlockedCells="1"/>
  <mergeCells count="11">
    <mergeCell ref="B28:G31"/>
    <mergeCell ref="B34:G35"/>
    <mergeCell ref="B38:B39"/>
    <mergeCell ref="C38:G39"/>
    <mergeCell ref="K28:W59"/>
    <mergeCell ref="B40:B41"/>
    <mergeCell ref="C40:G41"/>
    <mergeCell ref="B42:B43"/>
    <mergeCell ref="C42:G43"/>
    <mergeCell ref="B44:B45"/>
    <mergeCell ref="C44:G45"/>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F9046-56C0-4B45-B308-43BE209F6067}">
  <dimension ref="G3:CF60"/>
  <sheetViews>
    <sheetView topLeftCell="N1" zoomScale="85" zoomScaleNormal="85" workbookViewId="0">
      <selection activeCell="BX44" sqref="BX44"/>
    </sheetView>
  </sheetViews>
  <sheetFormatPr defaultRowHeight="16.5" x14ac:dyDescent="0.3"/>
  <cols>
    <col min="6" max="6" width="9.125" customWidth="1"/>
    <col min="7" max="61" width="9" style="3"/>
    <col min="62" max="62" width="9" style="4"/>
    <col min="63" max="67" width="9" style="3"/>
    <col min="68" max="68" width="9" style="66"/>
    <col min="69" max="74" width="9" style="3"/>
    <col min="75" max="75" width="9" style="4"/>
    <col min="76" max="81" width="9" style="3"/>
    <col min="82" max="82" width="9" style="4"/>
    <col min="83" max="84" width="9" style="3"/>
  </cols>
  <sheetData>
    <row r="3" spans="8:84" ht="16.5" customHeight="1" x14ac:dyDescent="0.3">
      <c r="H3" s="110" t="s">
        <v>37</v>
      </c>
      <c r="I3" s="110"/>
      <c r="J3" s="110"/>
      <c r="K3" s="110"/>
      <c r="L3" s="110"/>
      <c r="M3" s="110"/>
      <c r="N3" s="110"/>
      <c r="O3" s="110"/>
      <c r="P3" s="110"/>
      <c r="S3" s="110" t="s">
        <v>69</v>
      </c>
      <c r="T3" s="110"/>
      <c r="U3" s="110"/>
      <c r="X3" s="110" t="s">
        <v>13</v>
      </c>
      <c r="Y3" s="110"/>
      <c r="Z3" s="110"/>
      <c r="AA3" s="110"/>
      <c r="AB3" s="110"/>
      <c r="AC3" s="110"/>
      <c r="AD3" s="110"/>
      <c r="AE3" s="110"/>
      <c r="AF3" s="110"/>
      <c r="AG3" s="110"/>
      <c r="AH3" s="110"/>
      <c r="AI3" s="110"/>
      <c r="AJ3" s="110"/>
      <c r="AK3" s="110"/>
      <c r="AL3" s="110"/>
      <c r="AM3" s="110"/>
      <c r="AO3" s="110" t="s">
        <v>14</v>
      </c>
      <c r="AP3" s="110"/>
      <c r="AQ3" s="110"/>
      <c r="AR3" s="110"/>
      <c r="AS3" s="110"/>
      <c r="AT3" s="110"/>
      <c r="AU3" s="110"/>
      <c r="AV3" s="110"/>
      <c r="AW3" s="110"/>
      <c r="AX3" s="110"/>
      <c r="AY3" s="110"/>
      <c r="AZ3" s="110"/>
      <c r="BA3" s="110"/>
      <c r="BB3" s="110"/>
      <c r="BC3" s="110"/>
      <c r="BD3" s="110"/>
      <c r="BE3" s="110"/>
      <c r="BH3" s="110" t="s">
        <v>11</v>
      </c>
      <c r="BI3" s="110"/>
      <c r="BJ3" s="110"/>
      <c r="BK3" s="110"/>
      <c r="BL3" s="110"/>
      <c r="BM3" s="110"/>
      <c r="BN3" s="110"/>
      <c r="BO3" s="110"/>
      <c r="BP3" s="110"/>
      <c r="BQ3" s="110"/>
      <c r="BR3" s="110"/>
      <c r="BS3" s="110"/>
      <c r="BU3" s="110" t="s">
        <v>12</v>
      </c>
      <c r="BV3" s="110"/>
      <c r="BW3" s="110"/>
      <c r="BX3" s="110"/>
      <c r="BY3" s="110"/>
      <c r="BZ3" s="110"/>
      <c r="CA3" s="110"/>
      <c r="CB3" s="110"/>
      <c r="CC3" s="110"/>
      <c r="CD3" s="110"/>
      <c r="CE3" s="110"/>
      <c r="CF3" s="110"/>
    </row>
    <row r="4" spans="8:84" ht="16.5" customHeight="1" x14ac:dyDescent="0.3">
      <c r="H4" s="110"/>
      <c r="I4" s="110"/>
      <c r="J4" s="110"/>
      <c r="K4" s="110"/>
      <c r="L4" s="110"/>
      <c r="M4" s="110"/>
      <c r="N4" s="110"/>
      <c r="O4" s="110"/>
      <c r="P4" s="110"/>
      <c r="S4" s="110"/>
      <c r="T4" s="110"/>
      <c r="U4" s="110"/>
      <c r="X4" s="110"/>
      <c r="Y4" s="110"/>
      <c r="Z4" s="110"/>
      <c r="AA4" s="110"/>
      <c r="AB4" s="110"/>
      <c r="AC4" s="110"/>
      <c r="AD4" s="110"/>
      <c r="AE4" s="110"/>
      <c r="AF4" s="110"/>
      <c r="AG4" s="110"/>
      <c r="AH4" s="110"/>
      <c r="AI4" s="110"/>
      <c r="AJ4" s="110"/>
      <c r="AK4" s="110"/>
      <c r="AL4" s="110"/>
      <c r="AM4" s="110"/>
      <c r="AO4" s="110"/>
      <c r="AP4" s="110"/>
      <c r="AQ4" s="110"/>
      <c r="AR4" s="110"/>
      <c r="AS4" s="110"/>
      <c r="AT4" s="110"/>
      <c r="AU4" s="110"/>
      <c r="AV4" s="110"/>
      <c r="AW4" s="110"/>
      <c r="AX4" s="110"/>
      <c r="AY4" s="110"/>
      <c r="AZ4" s="110"/>
      <c r="BA4" s="110"/>
      <c r="BB4" s="110"/>
      <c r="BC4" s="110"/>
      <c r="BD4" s="110"/>
      <c r="BE4" s="110"/>
      <c r="BH4" s="110"/>
      <c r="BI4" s="110"/>
      <c r="BJ4" s="110"/>
      <c r="BK4" s="110"/>
      <c r="BL4" s="110"/>
      <c r="BM4" s="110"/>
      <c r="BN4" s="110"/>
      <c r="BO4" s="110"/>
      <c r="BP4" s="110"/>
      <c r="BQ4" s="110"/>
      <c r="BR4" s="110"/>
      <c r="BS4" s="110"/>
      <c r="BU4" s="110"/>
      <c r="BV4" s="110"/>
      <c r="BW4" s="110"/>
      <c r="BX4" s="110"/>
      <c r="BY4" s="110"/>
      <c r="BZ4" s="110"/>
      <c r="CA4" s="110"/>
      <c r="CB4" s="110"/>
      <c r="CC4" s="110"/>
      <c r="CD4" s="110"/>
      <c r="CE4" s="110"/>
      <c r="CF4" s="110"/>
    </row>
    <row r="5" spans="8:84" x14ac:dyDescent="0.3">
      <c r="Y5" s="3" t="s">
        <v>9</v>
      </c>
      <c r="Z5" s="3" t="s">
        <v>18</v>
      </c>
      <c r="AA5" s="3" t="s">
        <v>19</v>
      </c>
      <c r="AB5" s="3" t="s">
        <v>20</v>
      </c>
      <c r="AC5" s="3" t="s">
        <v>21</v>
      </c>
      <c r="AD5" s="3" t="s">
        <v>22</v>
      </c>
      <c r="AE5" s="3" t="s">
        <v>22</v>
      </c>
      <c r="AF5" s="3" t="s">
        <v>23</v>
      </c>
      <c r="AG5" s="3" t="s">
        <v>23</v>
      </c>
      <c r="AH5" s="3" t="s">
        <v>24</v>
      </c>
      <c r="AI5" s="3" t="s">
        <v>25</v>
      </c>
      <c r="AJ5" s="3" t="s">
        <v>26</v>
      </c>
      <c r="AK5" s="3" t="s">
        <v>26</v>
      </c>
      <c r="AL5" s="3" t="s">
        <v>27</v>
      </c>
      <c r="AM5" s="3" t="s">
        <v>27</v>
      </c>
      <c r="AP5" s="3" t="s">
        <v>9</v>
      </c>
      <c r="AQ5" s="3" t="s">
        <v>18</v>
      </c>
      <c r="AR5" s="3" t="s">
        <v>19</v>
      </c>
      <c r="AS5" s="3" t="s">
        <v>19</v>
      </c>
      <c r="AT5" s="3" t="s">
        <v>20</v>
      </c>
      <c r="AU5" s="3" t="s">
        <v>21</v>
      </c>
      <c r="AV5" s="3" t="s">
        <v>22</v>
      </c>
      <c r="AW5" s="3" t="s">
        <v>22</v>
      </c>
      <c r="AX5" s="3" t="s">
        <v>23</v>
      </c>
      <c r="AY5" s="3" t="s">
        <v>24</v>
      </c>
      <c r="AZ5" s="3" t="s">
        <v>24</v>
      </c>
      <c r="BA5" s="3" t="s">
        <v>25</v>
      </c>
      <c r="BB5" s="3" t="s">
        <v>25</v>
      </c>
      <c r="BC5" s="3" t="s">
        <v>26</v>
      </c>
      <c r="BD5" s="3" t="s">
        <v>26</v>
      </c>
      <c r="BE5" s="3" t="s">
        <v>27</v>
      </c>
    </row>
    <row r="6" spans="8:84" x14ac:dyDescent="0.3">
      <c r="I6" s="3" t="s">
        <v>9</v>
      </c>
      <c r="J6" s="3" t="s">
        <v>18</v>
      </c>
      <c r="K6" s="3" t="s">
        <v>19</v>
      </c>
      <c r="L6" s="3" t="s">
        <v>21</v>
      </c>
      <c r="M6" s="3" t="s">
        <v>23</v>
      </c>
      <c r="N6" s="3" t="s">
        <v>26</v>
      </c>
      <c r="O6" s="3" t="s">
        <v>27</v>
      </c>
      <c r="T6" s="3" t="s">
        <v>9</v>
      </c>
      <c r="Y6" s="3">
        <v>1</v>
      </c>
      <c r="Z6" s="3">
        <v>1</v>
      </c>
      <c r="AA6" s="3">
        <v>1</v>
      </c>
      <c r="AB6" s="3">
        <v>1</v>
      </c>
      <c r="AC6" s="3">
        <v>1</v>
      </c>
      <c r="AD6" s="3">
        <v>1</v>
      </c>
      <c r="AE6" s="3">
        <v>2</v>
      </c>
      <c r="AF6" s="3">
        <v>1</v>
      </c>
      <c r="AG6" s="3">
        <v>2</v>
      </c>
      <c r="AH6" s="3">
        <v>1</v>
      </c>
      <c r="AI6" s="3">
        <v>1</v>
      </c>
      <c r="AJ6" s="3">
        <v>1</v>
      </c>
      <c r="AK6" s="3">
        <v>2</v>
      </c>
      <c r="AL6" s="3">
        <v>1</v>
      </c>
      <c r="AM6" s="3">
        <v>2</v>
      </c>
      <c r="AP6" s="3">
        <v>1</v>
      </c>
      <c r="AQ6" s="3">
        <v>1</v>
      </c>
      <c r="AR6" s="3">
        <v>1</v>
      </c>
      <c r="AS6" s="3">
        <v>2</v>
      </c>
      <c r="AT6" s="3">
        <v>1</v>
      </c>
      <c r="AU6" s="3">
        <v>1</v>
      </c>
      <c r="AV6" s="3">
        <v>1</v>
      </c>
      <c r="AW6" s="3">
        <v>2</v>
      </c>
      <c r="AX6" s="3">
        <v>1</v>
      </c>
      <c r="AY6" s="3">
        <v>1</v>
      </c>
      <c r="AZ6" s="3">
        <v>2</v>
      </c>
      <c r="BA6" s="3">
        <v>1</v>
      </c>
      <c r="BB6" s="3">
        <v>2</v>
      </c>
      <c r="BC6" s="3">
        <v>1</v>
      </c>
      <c r="BD6" s="3">
        <v>2</v>
      </c>
      <c r="BE6" s="3">
        <v>1</v>
      </c>
      <c r="BI6" s="3" t="s">
        <v>9</v>
      </c>
      <c r="BJ6" s="4" t="s">
        <v>18</v>
      </c>
      <c r="BK6" s="3" t="s">
        <v>19</v>
      </c>
      <c r="BL6" s="3" t="s">
        <v>20</v>
      </c>
      <c r="BM6" s="3" t="s">
        <v>21</v>
      </c>
      <c r="BN6" s="3" t="s">
        <v>22</v>
      </c>
      <c r="BO6" s="3" t="s">
        <v>23</v>
      </c>
      <c r="BP6" s="66" t="s">
        <v>24</v>
      </c>
      <c r="BQ6" s="3" t="s">
        <v>25</v>
      </c>
      <c r="BR6" s="3" t="s">
        <v>26</v>
      </c>
      <c r="BS6" s="3" t="s">
        <v>27</v>
      </c>
      <c r="BV6" s="3" t="s">
        <v>9</v>
      </c>
      <c r="BW6" s="4" t="s">
        <v>18</v>
      </c>
      <c r="BX6" s="3" t="s">
        <v>19</v>
      </c>
      <c r="BY6" s="3" t="s">
        <v>20</v>
      </c>
      <c r="BZ6" s="3" t="s">
        <v>21</v>
      </c>
      <c r="CA6" s="3" t="s">
        <v>22</v>
      </c>
      <c r="CB6" s="3" t="s">
        <v>23</v>
      </c>
      <c r="CC6" s="3" t="s">
        <v>24</v>
      </c>
      <c r="CD6" s="4" t="s">
        <v>25</v>
      </c>
      <c r="CE6" s="3" t="s">
        <v>26</v>
      </c>
      <c r="CF6" s="3" t="s">
        <v>27</v>
      </c>
    </row>
    <row r="7" spans="8:84" x14ac:dyDescent="0.3">
      <c r="H7" s="3" t="s">
        <v>6</v>
      </c>
      <c r="I7" s="3" t="s">
        <v>7</v>
      </c>
      <c r="J7" s="3" t="s">
        <v>7</v>
      </c>
      <c r="K7" s="3" t="s">
        <v>7</v>
      </c>
      <c r="L7" s="3" t="s">
        <v>7</v>
      </c>
      <c r="M7" s="3" t="s">
        <v>7</v>
      </c>
      <c r="N7" s="3" t="s">
        <v>7</v>
      </c>
      <c r="O7" s="3" t="s">
        <v>7</v>
      </c>
      <c r="P7" s="3" t="s">
        <v>6</v>
      </c>
      <c r="S7" s="3" t="s">
        <v>6</v>
      </c>
      <c r="T7" s="3" t="s">
        <v>7</v>
      </c>
      <c r="U7" s="3" t="s">
        <v>6</v>
      </c>
      <c r="X7" s="3" t="s">
        <v>15</v>
      </c>
      <c r="Y7" s="3" t="s">
        <v>16</v>
      </c>
      <c r="Z7" s="3" t="s">
        <v>16</v>
      </c>
      <c r="AA7" s="3" t="s">
        <v>16</v>
      </c>
      <c r="AB7" s="3" t="s">
        <v>16</v>
      </c>
      <c r="AC7" s="3" t="s">
        <v>16</v>
      </c>
      <c r="AD7" s="3" t="s">
        <v>16</v>
      </c>
      <c r="AE7" s="3" t="s">
        <v>16</v>
      </c>
      <c r="AF7" s="3" t="s">
        <v>16</v>
      </c>
      <c r="AG7" s="3" t="s">
        <v>16</v>
      </c>
      <c r="AH7" s="3" t="s">
        <v>16</v>
      </c>
      <c r="AI7" s="3" t="s">
        <v>16</v>
      </c>
      <c r="AJ7" s="3" t="s">
        <v>16</v>
      </c>
      <c r="AK7" s="3" t="s">
        <v>16</v>
      </c>
      <c r="AL7" s="3" t="s">
        <v>16</v>
      </c>
      <c r="AM7" s="3" t="s">
        <v>16</v>
      </c>
      <c r="AO7" s="3" t="s">
        <v>15</v>
      </c>
      <c r="AP7" s="3" t="s">
        <v>16</v>
      </c>
      <c r="AQ7" s="3" t="s">
        <v>16</v>
      </c>
      <c r="AR7" s="3" t="s">
        <v>16</v>
      </c>
      <c r="AS7" s="3" t="s">
        <v>16</v>
      </c>
      <c r="AT7" s="3" t="s">
        <v>16</v>
      </c>
      <c r="AU7" s="3" t="s">
        <v>16</v>
      </c>
      <c r="AV7" s="3" t="s">
        <v>16</v>
      </c>
      <c r="AW7" s="3" t="s">
        <v>16</v>
      </c>
      <c r="AX7" s="3" t="s">
        <v>16</v>
      </c>
      <c r="AY7" s="3" t="s">
        <v>16</v>
      </c>
      <c r="AZ7" s="3" t="s">
        <v>16</v>
      </c>
      <c r="BA7" s="3" t="s">
        <v>16</v>
      </c>
      <c r="BB7" s="3" t="s">
        <v>16</v>
      </c>
      <c r="BC7" s="3" t="s">
        <v>16</v>
      </c>
      <c r="BD7" s="3" t="s">
        <v>16</v>
      </c>
      <c r="BE7" s="3" t="s">
        <v>16</v>
      </c>
    </row>
    <row r="8" spans="8:84" x14ac:dyDescent="0.3">
      <c r="H8" s="64">
        <v>100</v>
      </c>
      <c r="I8" s="3">
        <v>137</v>
      </c>
      <c r="J8" s="3">
        <v>137</v>
      </c>
      <c r="K8" s="3">
        <v>137</v>
      </c>
      <c r="L8" s="3">
        <v>137</v>
      </c>
      <c r="M8" s="3">
        <v>149</v>
      </c>
      <c r="N8" s="3">
        <v>149</v>
      </c>
      <c r="O8" s="3">
        <v>149</v>
      </c>
      <c r="P8" s="64">
        <v>100</v>
      </c>
      <c r="S8" s="64">
        <v>100</v>
      </c>
      <c r="T8" s="3">
        <v>137</v>
      </c>
      <c r="U8" s="64">
        <v>100</v>
      </c>
      <c r="X8" s="3">
        <v>1</v>
      </c>
      <c r="Y8" s="3">
        <v>0</v>
      </c>
      <c r="Z8" s="3">
        <v>100</v>
      </c>
      <c r="AA8" s="3">
        <v>0</v>
      </c>
      <c r="AB8" s="3">
        <v>100</v>
      </c>
      <c r="AC8" s="3">
        <v>100</v>
      </c>
      <c r="AD8" s="3">
        <v>100</v>
      </c>
      <c r="AE8" s="3">
        <v>100</v>
      </c>
      <c r="AF8" s="3">
        <v>100</v>
      </c>
      <c r="AG8" s="3">
        <v>100</v>
      </c>
      <c r="AH8" s="3">
        <v>200</v>
      </c>
      <c r="AI8" s="3">
        <v>30</v>
      </c>
      <c r="AJ8" s="3">
        <v>105</v>
      </c>
      <c r="AK8" s="3">
        <v>140</v>
      </c>
      <c r="AL8" s="3">
        <v>200</v>
      </c>
      <c r="AM8" s="3">
        <v>250</v>
      </c>
      <c r="AO8" s="3">
        <v>1</v>
      </c>
      <c r="AP8" s="3">
        <v>0</v>
      </c>
      <c r="AQ8" s="3">
        <v>10</v>
      </c>
      <c r="AR8" s="3">
        <v>10</v>
      </c>
      <c r="AS8" s="3">
        <v>10</v>
      </c>
      <c r="AT8" s="3">
        <v>10</v>
      </c>
      <c r="AU8" s="3">
        <v>10</v>
      </c>
      <c r="AV8" s="3">
        <v>0</v>
      </c>
      <c r="AW8" s="3">
        <v>0</v>
      </c>
      <c r="AX8" s="3">
        <v>10</v>
      </c>
      <c r="AY8" s="3">
        <v>10</v>
      </c>
      <c r="AZ8" s="3">
        <v>10</v>
      </c>
      <c r="BA8" s="3">
        <v>10</v>
      </c>
      <c r="BB8" s="3">
        <v>10</v>
      </c>
      <c r="BC8" s="3">
        <v>10</v>
      </c>
      <c r="BD8" s="3">
        <v>0</v>
      </c>
      <c r="BE8" s="3">
        <v>0</v>
      </c>
      <c r="BH8" s="3">
        <v>100</v>
      </c>
      <c r="BI8" s="3">
        <v>66.44</v>
      </c>
      <c r="BJ8" s="3">
        <v>66.44</v>
      </c>
      <c r="BK8" s="3">
        <v>66.44</v>
      </c>
      <c r="BL8" s="3">
        <v>66.05</v>
      </c>
      <c r="BM8" s="3">
        <v>66.44</v>
      </c>
      <c r="BN8" s="3">
        <v>65.73</v>
      </c>
      <c r="BO8" s="3">
        <v>66.44</v>
      </c>
      <c r="BP8" s="3">
        <v>66.44</v>
      </c>
      <c r="BQ8" s="3">
        <v>66.44</v>
      </c>
      <c r="BR8" s="3">
        <v>66.44</v>
      </c>
      <c r="BS8" s="3">
        <v>66.22</v>
      </c>
      <c r="BU8" s="3">
        <v>100</v>
      </c>
      <c r="BV8" s="3">
        <v>68.12</v>
      </c>
      <c r="BW8" s="3">
        <v>68.13</v>
      </c>
      <c r="BX8" s="3">
        <v>68.12</v>
      </c>
      <c r="BY8" s="3">
        <v>62.15</v>
      </c>
      <c r="BZ8" s="3">
        <v>68.13</v>
      </c>
      <c r="CA8" s="3">
        <v>66.75</v>
      </c>
      <c r="CB8" s="3">
        <v>68.12</v>
      </c>
      <c r="CC8" s="3">
        <v>68.13</v>
      </c>
      <c r="CD8" s="3">
        <v>68.12</v>
      </c>
      <c r="CE8" s="3">
        <v>68.13</v>
      </c>
      <c r="CF8" s="3">
        <v>66.22</v>
      </c>
    </row>
    <row r="9" spans="8:84" x14ac:dyDescent="0.3">
      <c r="H9" s="64">
        <v>99</v>
      </c>
      <c r="I9" s="3">
        <v>135</v>
      </c>
      <c r="J9" s="3">
        <v>135</v>
      </c>
      <c r="K9" s="3">
        <v>135</v>
      </c>
      <c r="L9" s="3">
        <v>135</v>
      </c>
      <c r="M9" s="3">
        <v>144</v>
      </c>
      <c r="N9" s="3">
        <v>144</v>
      </c>
      <c r="O9" s="3">
        <v>144</v>
      </c>
      <c r="P9" s="64">
        <v>99</v>
      </c>
      <c r="S9" s="64">
        <v>99</v>
      </c>
      <c r="T9" s="3">
        <v>135</v>
      </c>
      <c r="U9" s="64">
        <v>99</v>
      </c>
      <c r="X9" s="3">
        <v>2</v>
      </c>
      <c r="Y9" s="3">
        <v>-0.5</v>
      </c>
      <c r="Z9" s="3">
        <v>95</v>
      </c>
      <c r="AA9" s="3">
        <v>-1</v>
      </c>
      <c r="AB9" s="3">
        <v>99</v>
      </c>
      <c r="AC9" s="3">
        <v>97</v>
      </c>
      <c r="AD9" s="3">
        <v>98</v>
      </c>
      <c r="AE9" s="3">
        <v>96</v>
      </c>
      <c r="AF9" s="3">
        <v>98</v>
      </c>
      <c r="AG9" s="3">
        <v>97</v>
      </c>
      <c r="AH9" s="3">
        <v>196</v>
      </c>
      <c r="AI9" s="3">
        <v>28.799999999999997</v>
      </c>
      <c r="AJ9" s="3">
        <v>100</v>
      </c>
      <c r="AK9" s="3">
        <v>133</v>
      </c>
      <c r="AL9" s="3">
        <v>198</v>
      </c>
      <c r="AM9" s="3">
        <v>246</v>
      </c>
      <c r="AO9" s="3">
        <v>2</v>
      </c>
      <c r="AP9" s="3">
        <v>0</v>
      </c>
      <c r="AQ9" s="3">
        <v>10</v>
      </c>
      <c r="AR9" s="3">
        <v>10</v>
      </c>
      <c r="AS9" s="3">
        <v>10</v>
      </c>
      <c r="AT9" s="3">
        <v>10</v>
      </c>
      <c r="AU9" s="3">
        <v>10</v>
      </c>
      <c r="AV9" s="3">
        <v>0</v>
      </c>
      <c r="AW9" s="3">
        <v>0</v>
      </c>
      <c r="AX9" s="3">
        <v>10</v>
      </c>
      <c r="AY9" s="3">
        <v>10</v>
      </c>
      <c r="AZ9" s="3">
        <v>10</v>
      </c>
      <c r="BA9" s="3">
        <v>10</v>
      </c>
      <c r="BB9" s="3">
        <v>10</v>
      </c>
      <c r="BC9" s="3">
        <v>10</v>
      </c>
      <c r="BD9" s="3">
        <v>0</v>
      </c>
      <c r="BE9" s="3">
        <v>0</v>
      </c>
      <c r="BH9" s="3">
        <v>99</v>
      </c>
      <c r="BI9" s="3">
        <v>66.11</v>
      </c>
      <c r="BJ9" s="3">
        <v>66.12</v>
      </c>
      <c r="BK9" s="3">
        <v>66.11</v>
      </c>
      <c r="BL9" s="3">
        <v>65.739999999999995</v>
      </c>
      <c r="BM9" s="3">
        <v>66.09</v>
      </c>
      <c r="BN9" s="3">
        <v>65.56</v>
      </c>
      <c r="BO9" s="3">
        <v>66.05</v>
      </c>
      <c r="BP9" s="3">
        <v>66.11</v>
      </c>
      <c r="BQ9" s="3">
        <v>66.11</v>
      </c>
      <c r="BR9" s="3">
        <v>66.36</v>
      </c>
      <c r="BS9" s="3">
        <v>65.87</v>
      </c>
      <c r="BU9" s="3">
        <v>99</v>
      </c>
      <c r="BV9" s="3">
        <v>67.25</v>
      </c>
      <c r="BW9" s="3">
        <v>67.64</v>
      </c>
      <c r="BX9" s="3">
        <v>67.25</v>
      </c>
      <c r="BY9" s="3">
        <v>61.37</v>
      </c>
      <c r="BZ9" s="3">
        <v>67.209999999999994</v>
      </c>
      <c r="CA9" s="3">
        <v>66.31</v>
      </c>
      <c r="CB9" s="3">
        <v>67.239999999999995</v>
      </c>
      <c r="CC9" s="3">
        <v>67.38</v>
      </c>
      <c r="CD9" s="3">
        <v>67.25</v>
      </c>
      <c r="CE9" s="3">
        <v>67.959999999999994</v>
      </c>
      <c r="CF9" s="3">
        <v>65.87</v>
      </c>
    </row>
    <row r="10" spans="8:84" x14ac:dyDescent="0.3">
      <c r="H10" s="64">
        <v>99</v>
      </c>
      <c r="I10" s="3">
        <v>134</v>
      </c>
      <c r="J10" s="3">
        <v>134</v>
      </c>
      <c r="K10" s="3">
        <v>134</v>
      </c>
      <c r="L10" s="3">
        <v>134</v>
      </c>
      <c r="M10" s="3">
        <v>142.33000000000001</v>
      </c>
      <c r="N10" s="3">
        <v>142.33000000000001</v>
      </c>
      <c r="O10" s="3">
        <v>142.33000000000001</v>
      </c>
      <c r="P10" s="64">
        <v>99</v>
      </c>
      <c r="S10" s="64">
        <v>99</v>
      </c>
      <c r="T10" s="3">
        <v>134</v>
      </c>
      <c r="U10" s="64">
        <v>99</v>
      </c>
      <c r="X10" s="3">
        <v>3</v>
      </c>
      <c r="Y10" s="3">
        <v>-1</v>
      </c>
      <c r="Z10" s="3">
        <v>87.5</v>
      </c>
      <c r="AA10" s="3">
        <v>-3</v>
      </c>
      <c r="AB10" s="3">
        <v>98</v>
      </c>
      <c r="AC10" s="3">
        <v>92</v>
      </c>
      <c r="AD10" s="3">
        <v>94</v>
      </c>
      <c r="AE10" s="3">
        <v>90</v>
      </c>
      <c r="AF10" s="3">
        <v>95</v>
      </c>
      <c r="AG10" s="3">
        <v>93</v>
      </c>
      <c r="AH10" s="3">
        <v>188</v>
      </c>
      <c r="AI10" s="3">
        <v>26.7</v>
      </c>
      <c r="AJ10" s="3">
        <v>92</v>
      </c>
      <c r="AK10" s="3">
        <v>123</v>
      </c>
      <c r="AL10" s="3">
        <v>196</v>
      </c>
      <c r="AM10" s="3">
        <v>242</v>
      </c>
      <c r="AO10" s="3">
        <v>3</v>
      </c>
      <c r="AP10" s="3">
        <v>0</v>
      </c>
      <c r="AQ10" s="3">
        <v>10</v>
      </c>
      <c r="AR10" s="3">
        <v>10</v>
      </c>
      <c r="AS10" s="3">
        <v>10</v>
      </c>
      <c r="AT10" s="3">
        <v>10</v>
      </c>
      <c r="AU10" s="3">
        <v>10</v>
      </c>
      <c r="AV10" s="3">
        <v>0</v>
      </c>
      <c r="AW10" s="3">
        <v>0</v>
      </c>
      <c r="AX10" s="3">
        <v>10</v>
      </c>
      <c r="AY10" s="3">
        <v>10</v>
      </c>
      <c r="AZ10" s="3">
        <v>10</v>
      </c>
      <c r="BA10" s="3">
        <v>10</v>
      </c>
      <c r="BB10" s="3">
        <v>10</v>
      </c>
      <c r="BC10" s="3">
        <v>10</v>
      </c>
      <c r="BD10" s="3">
        <v>0</v>
      </c>
      <c r="BE10" s="3">
        <v>0</v>
      </c>
      <c r="BH10" s="3">
        <v>98</v>
      </c>
      <c r="BI10" s="3">
        <v>65.66</v>
      </c>
      <c r="BJ10" s="3">
        <v>65.8</v>
      </c>
      <c r="BK10" s="3">
        <v>65.66</v>
      </c>
      <c r="BL10" s="3">
        <v>65.33</v>
      </c>
      <c r="BM10" s="3">
        <v>65.67</v>
      </c>
      <c r="BN10" s="3">
        <v>65.34</v>
      </c>
      <c r="BO10" s="3">
        <v>66.680000000000007</v>
      </c>
      <c r="BP10" s="3">
        <v>65.67</v>
      </c>
      <c r="BQ10" s="3">
        <v>65.66</v>
      </c>
      <c r="BR10" s="3">
        <v>66.209999999999994</v>
      </c>
      <c r="BS10" s="3">
        <v>65.45</v>
      </c>
      <c r="BU10" s="3">
        <v>98</v>
      </c>
      <c r="BV10" s="3">
        <v>66.5</v>
      </c>
      <c r="BW10" s="3">
        <v>66.84</v>
      </c>
      <c r="BX10" s="3">
        <v>66.5</v>
      </c>
      <c r="BY10" s="3">
        <v>60.71</v>
      </c>
      <c r="BZ10" s="3">
        <v>66.44</v>
      </c>
      <c r="CA10" s="3">
        <v>65.930000000000007</v>
      </c>
      <c r="CB10" s="3">
        <v>66.430000000000007</v>
      </c>
      <c r="CC10" s="3">
        <v>66.56</v>
      </c>
      <c r="CD10" s="3">
        <v>66.5</v>
      </c>
      <c r="CE10" s="3">
        <v>67.739999999999995</v>
      </c>
      <c r="CF10" s="3">
        <v>65.45</v>
      </c>
    </row>
    <row r="11" spans="8:84" x14ac:dyDescent="0.3">
      <c r="H11" s="64">
        <v>98</v>
      </c>
      <c r="I11" s="3">
        <v>133</v>
      </c>
      <c r="J11" s="3">
        <v>133</v>
      </c>
      <c r="K11" s="3">
        <v>133</v>
      </c>
      <c r="L11" s="3">
        <v>133</v>
      </c>
      <c r="M11" s="3">
        <v>140.66</v>
      </c>
      <c r="N11" s="3">
        <v>140.66</v>
      </c>
      <c r="O11" s="3">
        <v>140.66</v>
      </c>
      <c r="P11" s="64">
        <v>98</v>
      </c>
      <c r="S11" s="64">
        <v>98</v>
      </c>
      <c r="T11" s="3">
        <v>133</v>
      </c>
      <c r="U11" s="64">
        <v>98</v>
      </c>
      <c r="X11" s="3">
        <v>4</v>
      </c>
      <c r="Y11" s="3">
        <v>-1.5</v>
      </c>
      <c r="Z11" s="3">
        <v>75</v>
      </c>
      <c r="AA11" s="3">
        <v>-5</v>
      </c>
      <c r="AB11" s="3">
        <v>97</v>
      </c>
      <c r="AC11" s="3">
        <v>86</v>
      </c>
      <c r="AD11" s="3">
        <v>88</v>
      </c>
      <c r="AE11" s="3">
        <v>82</v>
      </c>
      <c r="AF11" s="3">
        <v>92</v>
      </c>
      <c r="AG11" s="3">
        <v>88</v>
      </c>
      <c r="AH11" s="3">
        <v>176</v>
      </c>
      <c r="AI11" s="3">
        <v>23.099999999999998</v>
      </c>
      <c r="AJ11" s="3">
        <v>80</v>
      </c>
      <c r="AK11" s="3">
        <v>107</v>
      </c>
      <c r="AL11" s="3">
        <v>194</v>
      </c>
      <c r="AM11" s="3">
        <v>238</v>
      </c>
      <c r="AO11" s="3">
        <v>4</v>
      </c>
      <c r="AP11" s="3">
        <v>-0.4</v>
      </c>
      <c r="AQ11" s="3">
        <v>10</v>
      </c>
      <c r="AR11" s="3">
        <v>10</v>
      </c>
      <c r="AS11" s="3">
        <v>9.8000000000000007</v>
      </c>
      <c r="AT11" s="3">
        <v>10</v>
      </c>
      <c r="AU11" s="3">
        <v>10</v>
      </c>
      <c r="AV11" s="3">
        <v>0</v>
      </c>
      <c r="AW11" s="3">
        <v>-0.1</v>
      </c>
      <c r="AX11" s="3">
        <v>10</v>
      </c>
      <c r="AY11" s="3">
        <v>10</v>
      </c>
      <c r="AZ11" s="3">
        <v>9.8000000000000007</v>
      </c>
      <c r="BA11" s="3">
        <v>10</v>
      </c>
      <c r="BB11" s="3">
        <v>9.75</v>
      </c>
      <c r="BC11" s="3">
        <v>9.8000000000000007</v>
      </c>
      <c r="BD11" s="3">
        <v>0</v>
      </c>
      <c r="BE11" s="3">
        <v>0</v>
      </c>
      <c r="BH11" s="3">
        <v>97</v>
      </c>
      <c r="BI11" s="3">
        <v>65.31</v>
      </c>
      <c r="BJ11" s="3">
        <v>65.44</v>
      </c>
      <c r="BK11" s="3">
        <v>65.31</v>
      </c>
      <c r="BL11" s="3">
        <v>65.010000000000005</v>
      </c>
      <c r="BM11" s="3">
        <v>65.34</v>
      </c>
      <c r="BN11" s="3">
        <v>65.16</v>
      </c>
      <c r="BO11" s="3">
        <v>65.39</v>
      </c>
      <c r="BP11" s="3">
        <v>65.31</v>
      </c>
      <c r="BQ11" s="3">
        <v>65.31</v>
      </c>
      <c r="BR11" s="3">
        <v>65.680000000000007</v>
      </c>
      <c r="BS11" s="3">
        <v>65.180000000000007</v>
      </c>
      <c r="BU11" s="3">
        <v>97</v>
      </c>
      <c r="BV11" s="3">
        <v>65.930000000000007</v>
      </c>
      <c r="BW11" s="3">
        <v>66.209999999999994</v>
      </c>
      <c r="BX11" s="3">
        <v>65.930000000000007</v>
      </c>
      <c r="BY11" s="3">
        <v>60.2</v>
      </c>
      <c r="BZ11" s="3">
        <v>65.87</v>
      </c>
      <c r="CA11" s="3">
        <v>65.650000000000006</v>
      </c>
      <c r="CB11" s="3">
        <v>65.86</v>
      </c>
      <c r="CC11" s="3">
        <v>65.94</v>
      </c>
      <c r="CD11" s="3">
        <v>65.930000000000007</v>
      </c>
      <c r="CE11" s="3">
        <v>67.38</v>
      </c>
      <c r="CF11" s="3">
        <v>65.180000000000007</v>
      </c>
    </row>
    <row r="12" spans="8:84" x14ac:dyDescent="0.3">
      <c r="H12" s="64">
        <v>98</v>
      </c>
      <c r="I12" s="3">
        <v>132.33000000000001</v>
      </c>
      <c r="J12" s="3">
        <v>132.5</v>
      </c>
      <c r="K12" s="3">
        <v>132.33000000000001</v>
      </c>
      <c r="L12" s="3">
        <v>132.19999999999999</v>
      </c>
      <c r="M12" s="3">
        <v>139</v>
      </c>
      <c r="N12" s="3">
        <v>139</v>
      </c>
      <c r="O12" s="3">
        <v>139</v>
      </c>
      <c r="P12" s="64">
        <v>98</v>
      </c>
      <c r="S12" s="64">
        <v>98</v>
      </c>
      <c r="T12" s="3">
        <v>131.5</v>
      </c>
      <c r="U12" s="64">
        <v>98</v>
      </c>
      <c r="X12" s="3">
        <v>5</v>
      </c>
      <c r="Y12" s="3">
        <v>-2</v>
      </c>
      <c r="Z12" s="3">
        <v>60</v>
      </c>
      <c r="AA12" s="3">
        <v>-7</v>
      </c>
      <c r="AB12" s="3">
        <v>96</v>
      </c>
      <c r="AC12" s="3">
        <v>75</v>
      </c>
      <c r="AD12" s="3">
        <v>80</v>
      </c>
      <c r="AE12" s="3">
        <v>72</v>
      </c>
      <c r="AF12" s="3">
        <v>86</v>
      </c>
      <c r="AG12" s="3">
        <v>80</v>
      </c>
      <c r="AH12" s="3">
        <v>168</v>
      </c>
      <c r="AI12" s="3">
        <v>18</v>
      </c>
      <c r="AJ12" s="3">
        <v>60</v>
      </c>
      <c r="AK12" s="3">
        <v>80</v>
      </c>
      <c r="AL12" s="3">
        <v>192</v>
      </c>
      <c r="AM12" s="3">
        <v>234</v>
      </c>
      <c r="AO12" s="3">
        <v>5</v>
      </c>
      <c r="AP12" s="3">
        <v>-0.8</v>
      </c>
      <c r="AQ12" s="3">
        <v>9.8000000000000007</v>
      </c>
      <c r="AR12" s="3">
        <v>9.8000000000000007</v>
      </c>
      <c r="AS12" s="3">
        <v>9.6</v>
      </c>
      <c r="AT12" s="3">
        <v>9.6</v>
      </c>
      <c r="AU12" s="3">
        <v>9</v>
      </c>
      <c r="AV12" s="3">
        <v>-0.1</v>
      </c>
      <c r="AW12" s="3">
        <v>-0.2</v>
      </c>
      <c r="AX12" s="3">
        <v>9.6</v>
      </c>
      <c r="AY12" s="3">
        <v>9.8000000000000007</v>
      </c>
      <c r="AZ12" s="3">
        <v>9.6</v>
      </c>
      <c r="BA12" s="3">
        <v>9.7000000000000011</v>
      </c>
      <c r="BB12" s="3">
        <v>9.5</v>
      </c>
      <c r="BC12" s="3">
        <v>9.6</v>
      </c>
      <c r="BD12" s="3">
        <v>0</v>
      </c>
      <c r="BE12" s="3">
        <v>-2</v>
      </c>
      <c r="BH12" s="3">
        <v>96</v>
      </c>
      <c r="BI12" s="3">
        <v>65</v>
      </c>
      <c r="BJ12" s="3">
        <v>65.09</v>
      </c>
      <c r="BK12" s="3">
        <v>65</v>
      </c>
      <c r="BL12" s="3">
        <v>64.73</v>
      </c>
      <c r="BM12" s="3">
        <v>65.069999999999993</v>
      </c>
      <c r="BN12" s="3">
        <v>65.010000000000005</v>
      </c>
      <c r="BO12" s="3">
        <v>65.16</v>
      </c>
      <c r="BP12" s="3">
        <v>65.010000000000005</v>
      </c>
      <c r="BQ12" s="3">
        <v>65</v>
      </c>
      <c r="BR12" s="3">
        <v>65.3</v>
      </c>
      <c r="BS12" s="3">
        <v>64.88</v>
      </c>
      <c r="BU12" s="3">
        <v>96</v>
      </c>
      <c r="BV12" s="3">
        <v>65.349999999999994</v>
      </c>
      <c r="BW12" s="3">
        <v>65.61</v>
      </c>
      <c r="BX12" s="3">
        <v>65.349999999999994</v>
      </c>
      <c r="BY12" s="3">
        <v>59.68</v>
      </c>
      <c r="BZ12" s="3">
        <v>65.31</v>
      </c>
      <c r="CA12" s="3">
        <v>65.349999999999994</v>
      </c>
      <c r="CB12" s="3">
        <v>65.34</v>
      </c>
      <c r="CC12" s="3">
        <v>65.349999999999994</v>
      </c>
      <c r="CD12" s="3">
        <v>65.349999999999994</v>
      </c>
      <c r="CE12" s="3">
        <v>66.739999999999995</v>
      </c>
      <c r="CF12" s="3">
        <v>64.88</v>
      </c>
    </row>
    <row r="13" spans="8:84" x14ac:dyDescent="0.3">
      <c r="H13" s="64">
        <v>98</v>
      </c>
      <c r="I13" s="3">
        <v>131.66</v>
      </c>
      <c r="J13" s="3">
        <v>132</v>
      </c>
      <c r="K13" s="3">
        <v>131.66</v>
      </c>
      <c r="L13" s="3">
        <v>131.4</v>
      </c>
      <c r="M13" s="3">
        <v>137</v>
      </c>
      <c r="N13" s="3">
        <v>137</v>
      </c>
      <c r="O13" s="3">
        <v>137</v>
      </c>
      <c r="P13" s="64">
        <v>98</v>
      </c>
      <c r="S13" s="64">
        <v>96</v>
      </c>
      <c r="T13" s="3">
        <v>130</v>
      </c>
      <c r="U13" s="64">
        <v>96</v>
      </c>
      <c r="X13" s="3">
        <v>6</v>
      </c>
      <c r="Y13" s="3">
        <v>-2.5</v>
      </c>
      <c r="Z13" s="3">
        <v>40</v>
      </c>
      <c r="AA13" s="3">
        <v>-9</v>
      </c>
      <c r="AB13" s="3">
        <v>95</v>
      </c>
      <c r="AC13" s="3">
        <v>64</v>
      </c>
      <c r="AD13" s="3">
        <v>70</v>
      </c>
      <c r="AE13" s="3">
        <v>60</v>
      </c>
      <c r="AF13" s="3">
        <v>75</v>
      </c>
      <c r="AG13" s="3">
        <v>72</v>
      </c>
      <c r="AH13" s="3">
        <v>160</v>
      </c>
      <c r="AI13" s="3">
        <v>12</v>
      </c>
      <c r="AJ13" s="3">
        <v>40</v>
      </c>
      <c r="AK13" s="3">
        <v>53</v>
      </c>
      <c r="AL13" s="3">
        <v>190</v>
      </c>
      <c r="AM13" s="3">
        <v>230</v>
      </c>
      <c r="AO13" s="3">
        <v>6</v>
      </c>
      <c r="AP13" s="3">
        <v>-1.2</v>
      </c>
      <c r="AQ13" s="3">
        <v>9.6</v>
      </c>
      <c r="AR13" s="3">
        <v>9.6</v>
      </c>
      <c r="AS13" s="3">
        <v>9.4</v>
      </c>
      <c r="AT13" s="3">
        <v>9.1999999999999993</v>
      </c>
      <c r="AU13" s="3">
        <v>8</v>
      </c>
      <c r="AV13" s="3">
        <v>-0.2</v>
      </c>
      <c r="AW13" s="3">
        <v>-0.3</v>
      </c>
      <c r="AX13" s="3">
        <v>9.1999999999999993</v>
      </c>
      <c r="AY13" s="3">
        <v>9.6</v>
      </c>
      <c r="AZ13" s="3">
        <v>9.4</v>
      </c>
      <c r="BA13" s="3">
        <v>9.4</v>
      </c>
      <c r="BB13" s="3">
        <v>9.25</v>
      </c>
      <c r="BC13" s="3">
        <v>9.4</v>
      </c>
      <c r="BD13" s="3">
        <v>0</v>
      </c>
      <c r="BE13" s="3">
        <v>-4</v>
      </c>
      <c r="BH13" s="3">
        <v>95</v>
      </c>
      <c r="BI13" s="3">
        <v>64.709999999999994</v>
      </c>
      <c r="BJ13" s="3">
        <v>64.78</v>
      </c>
      <c r="BK13" s="3">
        <v>64.709999999999994</v>
      </c>
      <c r="BL13" s="3">
        <v>64.45</v>
      </c>
      <c r="BM13" s="3">
        <v>64.790000000000006</v>
      </c>
      <c r="BN13" s="3">
        <v>64.709999999999994</v>
      </c>
      <c r="BO13" s="3">
        <v>64.94</v>
      </c>
      <c r="BP13" s="3">
        <v>64.709999999999994</v>
      </c>
      <c r="BQ13" s="3">
        <v>64.709999999999994</v>
      </c>
      <c r="BR13" s="3">
        <v>64.94</v>
      </c>
      <c r="BS13" s="3">
        <v>64.599999999999994</v>
      </c>
      <c r="BU13" s="3">
        <v>95</v>
      </c>
      <c r="BV13" s="3">
        <v>64.77</v>
      </c>
      <c r="BW13" s="3">
        <v>64.900000000000006</v>
      </c>
      <c r="BX13" s="3">
        <v>64.77</v>
      </c>
      <c r="BY13" s="3">
        <v>59.17</v>
      </c>
      <c r="BZ13" s="3">
        <v>64.75</v>
      </c>
      <c r="CA13" s="3">
        <v>64.77</v>
      </c>
      <c r="CB13" s="3">
        <v>64.819999999999993</v>
      </c>
      <c r="CC13" s="3">
        <v>64.77</v>
      </c>
      <c r="CD13" s="3">
        <v>64.77</v>
      </c>
      <c r="CE13" s="3">
        <v>66.36</v>
      </c>
      <c r="CF13" s="3">
        <v>64.599999999999994</v>
      </c>
    </row>
    <row r="14" spans="8:84" x14ac:dyDescent="0.3">
      <c r="H14" s="64">
        <v>96</v>
      </c>
      <c r="I14" s="3">
        <v>131</v>
      </c>
      <c r="J14" s="3">
        <v>131</v>
      </c>
      <c r="K14" s="3">
        <v>131</v>
      </c>
      <c r="L14" s="3">
        <v>130</v>
      </c>
      <c r="M14" s="3">
        <v>135</v>
      </c>
      <c r="N14" s="3">
        <v>135</v>
      </c>
      <c r="O14" s="3">
        <v>135</v>
      </c>
      <c r="P14" s="64">
        <v>96</v>
      </c>
      <c r="S14" s="64">
        <v>95</v>
      </c>
      <c r="T14" s="3">
        <v>129</v>
      </c>
      <c r="U14" s="64">
        <v>95</v>
      </c>
      <c r="X14" s="3">
        <v>7</v>
      </c>
      <c r="Y14" s="3">
        <v>-3</v>
      </c>
      <c r="Z14" s="3">
        <v>25</v>
      </c>
      <c r="AA14" s="3">
        <v>-11</v>
      </c>
      <c r="AB14" s="3">
        <v>94</v>
      </c>
      <c r="AC14" s="3">
        <v>58</v>
      </c>
      <c r="AD14" s="3">
        <v>58</v>
      </c>
      <c r="AE14" s="3">
        <v>46</v>
      </c>
      <c r="AF14" s="3">
        <v>64</v>
      </c>
      <c r="AG14" s="3">
        <v>61</v>
      </c>
      <c r="AH14" s="3">
        <v>152</v>
      </c>
      <c r="AI14" s="3">
        <v>6.8999999999999995</v>
      </c>
      <c r="AJ14" s="3">
        <v>20</v>
      </c>
      <c r="AK14" s="3">
        <v>27</v>
      </c>
      <c r="AL14" s="3">
        <v>188</v>
      </c>
      <c r="AM14" s="3">
        <v>226</v>
      </c>
      <c r="AO14" s="3">
        <v>7</v>
      </c>
      <c r="AP14" s="3">
        <v>-1.6</v>
      </c>
      <c r="AQ14" s="3">
        <v>9.4</v>
      </c>
      <c r="AR14" s="3">
        <v>9.4</v>
      </c>
      <c r="AS14" s="3">
        <v>9.1999999999999993</v>
      </c>
      <c r="AT14" s="3">
        <v>8.8000000000000007</v>
      </c>
      <c r="AU14" s="3">
        <v>7</v>
      </c>
      <c r="AV14" s="3">
        <v>-0.3</v>
      </c>
      <c r="AW14" s="3">
        <v>-0.4</v>
      </c>
      <c r="AX14" s="3">
        <v>8.8000000000000007</v>
      </c>
      <c r="AY14" s="3">
        <v>9.4</v>
      </c>
      <c r="AZ14" s="3">
        <v>9.1999999999999993</v>
      </c>
      <c r="BA14" s="3">
        <v>9.1</v>
      </c>
      <c r="BB14" s="3">
        <v>9</v>
      </c>
      <c r="BC14" s="3">
        <v>9.1999999999999993</v>
      </c>
      <c r="BD14" s="3">
        <v>0</v>
      </c>
      <c r="BE14" s="3">
        <v>-6</v>
      </c>
      <c r="BH14" s="3">
        <v>94</v>
      </c>
      <c r="BI14" s="3">
        <v>64.349999999999994</v>
      </c>
      <c r="BJ14" s="3">
        <v>64.38</v>
      </c>
      <c r="BK14" s="3">
        <v>64.349999999999994</v>
      </c>
      <c r="BL14" s="3">
        <v>64.13</v>
      </c>
      <c r="BM14" s="3">
        <v>64.459999999999994</v>
      </c>
      <c r="BN14" s="3">
        <v>64.36</v>
      </c>
      <c r="BO14" s="3">
        <v>64.66</v>
      </c>
      <c r="BP14" s="3">
        <v>64.36</v>
      </c>
      <c r="BQ14" s="3">
        <v>64.349999999999994</v>
      </c>
      <c r="BR14" s="3">
        <v>64.739999999999995</v>
      </c>
      <c r="BS14" s="3">
        <v>64.3</v>
      </c>
      <c r="BU14" s="3">
        <v>94</v>
      </c>
      <c r="BV14" s="3">
        <v>64.3</v>
      </c>
      <c r="BW14" s="3">
        <v>64.3</v>
      </c>
      <c r="BX14" s="3">
        <v>64.3</v>
      </c>
      <c r="BY14" s="3">
        <v>58.75</v>
      </c>
      <c r="BZ14" s="3">
        <v>64.3</v>
      </c>
      <c r="CA14" s="3">
        <v>64.3</v>
      </c>
      <c r="CB14" s="3">
        <v>64.400000000000006</v>
      </c>
      <c r="CC14" s="3">
        <v>64.3</v>
      </c>
      <c r="CD14" s="3">
        <v>64.3</v>
      </c>
      <c r="CE14" s="3">
        <v>65.989999999999995</v>
      </c>
      <c r="CF14" s="3">
        <v>64.3</v>
      </c>
    </row>
    <row r="15" spans="8:84" x14ac:dyDescent="0.3">
      <c r="H15" s="64">
        <v>95</v>
      </c>
      <c r="I15" s="3">
        <v>130</v>
      </c>
      <c r="J15" s="3">
        <v>130</v>
      </c>
      <c r="K15" s="3">
        <v>130</v>
      </c>
      <c r="L15" s="3" t="s">
        <v>80</v>
      </c>
      <c r="M15" s="3">
        <v>132.5</v>
      </c>
      <c r="N15" s="3">
        <v>132.5</v>
      </c>
      <c r="O15" s="3">
        <v>132.5</v>
      </c>
      <c r="P15" s="64">
        <v>95</v>
      </c>
      <c r="S15" s="64">
        <v>95</v>
      </c>
      <c r="T15" s="3">
        <v>127.25</v>
      </c>
      <c r="U15" s="64">
        <v>95</v>
      </c>
      <c r="X15" s="3">
        <v>8</v>
      </c>
      <c r="Y15" s="3">
        <v>-3.5</v>
      </c>
      <c r="Z15" s="3">
        <v>12.5</v>
      </c>
      <c r="AA15" s="3">
        <v>-13</v>
      </c>
      <c r="AB15" s="3">
        <v>93</v>
      </c>
      <c r="AC15" s="3">
        <v>53</v>
      </c>
      <c r="AD15" s="3">
        <v>44</v>
      </c>
      <c r="AE15" s="3">
        <v>30</v>
      </c>
      <c r="AF15" s="3">
        <v>58</v>
      </c>
      <c r="AG15" s="3">
        <v>55</v>
      </c>
      <c r="AH15" s="3">
        <v>144</v>
      </c>
      <c r="AI15" s="3">
        <v>3.3</v>
      </c>
      <c r="AJ15" s="3">
        <v>10</v>
      </c>
      <c r="AK15" s="3">
        <v>13</v>
      </c>
      <c r="AL15" s="3">
        <v>186</v>
      </c>
      <c r="AM15" s="3">
        <v>220</v>
      </c>
      <c r="AO15" s="3">
        <v>8</v>
      </c>
      <c r="AP15" s="3">
        <v>-2</v>
      </c>
      <c r="AQ15" s="3">
        <v>9.1999999999999993</v>
      </c>
      <c r="AR15" s="3">
        <v>9.1999999999999993</v>
      </c>
      <c r="AS15" s="3">
        <v>9</v>
      </c>
      <c r="AT15" s="3">
        <v>8.4</v>
      </c>
      <c r="AU15" s="3">
        <v>6</v>
      </c>
      <c r="AV15" s="3">
        <v>-0.4</v>
      </c>
      <c r="AW15" s="3">
        <v>-0.5</v>
      </c>
      <c r="AX15" s="3">
        <v>8.4</v>
      </c>
      <c r="AY15" s="3">
        <v>9.1999999999999993</v>
      </c>
      <c r="AZ15" s="3">
        <v>9</v>
      </c>
      <c r="BA15" s="3">
        <v>8.8000000000000007</v>
      </c>
      <c r="BB15" s="3">
        <v>8.75</v>
      </c>
      <c r="BC15" s="3">
        <v>9</v>
      </c>
      <c r="BD15" s="3">
        <v>0</v>
      </c>
      <c r="BE15" s="3">
        <v>-8</v>
      </c>
      <c r="BH15" s="3">
        <v>93</v>
      </c>
      <c r="BI15" s="3">
        <v>64.08</v>
      </c>
      <c r="BJ15" s="3">
        <v>64.06</v>
      </c>
      <c r="BK15" s="3">
        <v>64.08</v>
      </c>
      <c r="BL15" s="3">
        <v>63.88</v>
      </c>
      <c r="BM15" s="3">
        <v>64.2</v>
      </c>
      <c r="BN15" s="3">
        <v>64.08</v>
      </c>
      <c r="BO15" s="3">
        <v>64.459999999999994</v>
      </c>
      <c r="BP15" s="3">
        <v>64.08</v>
      </c>
      <c r="BQ15" s="3">
        <v>64.08</v>
      </c>
      <c r="BR15" s="3">
        <v>64.56</v>
      </c>
      <c r="BS15" s="3">
        <v>63.95</v>
      </c>
      <c r="BU15" s="3">
        <v>93</v>
      </c>
      <c r="BV15" s="3">
        <v>63.88</v>
      </c>
      <c r="BW15" s="3">
        <v>63.88</v>
      </c>
      <c r="BX15" s="3">
        <v>63.88</v>
      </c>
      <c r="BY15" s="3">
        <v>58.37</v>
      </c>
      <c r="BZ15" s="3">
        <v>63.89</v>
      </c>
      <c r="CA15" s="3">
        <v>63.88</v>
      </c>
      <c r="CB15" s="3">
        <v>63.99</v>
      </c>
      <c r="CC15" s="3">
        <v>63.88</v>
      </c>
      <c r="CD15" s="3">
        <v>63.88</v>
      </c>
      <c r="CE15" s="3">
        <v>65.81</v>
      </c>
      <c r="CF15" s="3">
        <v>63.95</v>
      </c>
    </row>
    <row r="16" spans="8:84" x14ac:dyDescent="0.3">
      <c r="H16" s="64">
        <v>95</v>
      </c>
      <c r="I16" s="3">
        <v>129.66</v>
      </c>
      <c r="J16" s="3">
        <v>129</v>
      </c>
      <c r="K16" s="3">
        <v>129.66</v>
      </c>
      <c r="L16" s="3">
        <v>128.57</v>
      </c>
      <c r="M16" s="3">
        <v>131.25</v>
      </c>
      <c r="N16" s="3">
        <v>131.25</v>
      </c>
      <c r="O16" s="3">
        <v>131.25</v>
      </c>
      <c r="P16" s="64">
        <v>95</v>
      </c>
      <c r="S16" s="64">
        <v>92</v>
      </c>
      <c r="T16" s="3">
        <v>125.5</v>
      </c>
      <c r="U16" s="64">
        <v>92</v>
      </c>
      <c r="X16" s="3">
        <v>9</v>
      </c>
      <c r="Y16" s="3">
        <v>-4</v>
      </c>
      <c r="Z16" s="3">
        <v>5</v>
      </c>
      <c r="AA16" s="3">
        <v>-15</v>
      </c>
      <c r="AB16" s="3">
        <v>92</v>
      </c>
      <c r="AC16" s="3">
        <v>50</v>
      </c>
      <c r="AD16" s="3">
        <v>28</v>
      </c>
      <c r="AE16" s="3">
        <v>12</v>
      </c>
      <c r="AF16" s="3">
        <v>50</v>
      </c>
      <c r="AG16" s="3">
        <v>50</v>
      </c>
      <c r="AH16" s="3">
        <v>136</v>
      </c>
      <c r="AI16" s="3">
        <v>0</v>
      </c>
      <c r="AJ16" s="3">
        <v>0</v>
      </c>
      <c r="AK16" s="3">
        <v>0</v>
      </c>
      <c r="AL16" s="3">
        <v>0</v>
      </c>
      <c r="AM16" s="3">
        <v>0</v>
      </c>
      <c r="AO16" s="3">
        <v>9</v>
      </c>
      <c r="AP16" s="3">
        <v>-2.4</v>
      </c>
      <c r="AQ16" s="3">
        <v>9</v>
      </c>
      <c r="AR16" s="3">
        <v>8</v>
      </c>
      <c r="AS16" s="3">
        <v>8</v>
      </c>
      <c r="AT16" s="3">
        <v>8</v>
      </c>
      <c r="AU16" s="3">
        <v>5</v>
      </c>
      <c r="AV16" s="3">
        <v>-0.5</v>
      </c>
      <c r="AW16" s="3">
        <v>-0.6</v>
      </c>
      <c r="AX16" s="3">
        <v>8</v>
      </c>
      <c r="AY16" s="3">
        <v>8.5</v>
      </c>
      <c r="AZ16" s="3">
        <v>8.5</v>
      </c>
      <c r="BA16" s="3">
        <v>8.5</v>
      </c>
      <c r="BB16" s="3">
        <v>8.5</v>
      </c>
      <c r="BC16" s="3">
        <v>8</v>
      </c>
      <c r="BD16" s="3">
        <v>0</v>
      </c>
      <c r="BE16" s="3">
        <v>-10</v>
      </c>
      <c r="BH16" s="3">
        <v>92</v>
      </c>
      <c r="BI16" s="3">
        <v>63.78</v>
      </c>
      <c r="BJ16" s="3">
        <v>63.78</v>
      </c>
      <c r="BK16" s="3">
        <v>63.78</v>
      </c>
      <c r="BL16" s="3">
        <v>63.6</v>
      </c>
      <c r="BM16" s="3">
        <v>63.92</v>
      </c>
      <c r="BN16" s="3">
        <v>63.79</v>
      </c>
      <c r="BO16" s="3">
        <v>64.22</v>
      </c>
      <c r="BP16" s="3">
        <v>63.79</v>
      </c>
      <c r="BQ16" s="3">
        <v>63.78</v>
      </c>
      <c r="BR16" s="3">
        <v>63.77</v>
      </c>
      <c r="BS16" s="3">
        <v>63.65</v>
      </c>
      <c r="BU16" s="3">
        <v>92</v>
      </c>
      <c r="BV16" s="3">
        <v>63.52</v>
      </c>
      <c r="BW16" s="3">
        <v>63.53</v>
      </c>
      <c r="BX16" s="3">
        <v>63.52</v>
      </c>
      <c r="BY16" s="3">
        <v>58.06</v>
      </c>
      <c r="BZ16" s="3">
        <v>63.54</v>
      </c>
      <c r="CA16" s="3">
        <v>63.52</v>
      </c>
      <c r="CB16" s="3">
        <v>63.66</v>
      </c>
      <c r="CC16" s="3">
        <v>63.53</v>
      </c>
      <c r="CD16" s="3">
        <v>63.52</v>
      </c>
      <c r="CE16" s="3">
        <v>65.709999999999994</v>
      </c>
      <c r="CF16" s="3">
        <v>63.65</v>
      </c>
    </row>
    <row r="17" spans="8:84" x14ac:dyDescent="0.3">
      <c r="H17" s="64">
        <v>94</v>
      </c>
      <c r="I17" s="3">
        <v>129.33000000000001</v>
      </c>
      <c r="J17" s="3">
        <v>128.66999999999999</v>
      </c>
      <c r="K17" s="3">
        <v>129.33000000000001</v>
      </c>
      <c r="L17" s="3">
        <v>127.86</v>
      </c>
      <c r="M17" s="3">
        <v>130</v>
      </c>
      <c r="N17" s="3">
        <v>130</v>
      </c>
      <c r="O17" s="3">
        <v>130</v>
      </c>
      <c r="P17" s="64">
        <v>94</v>
      </c>
      <c r="S17" s="64">
        <v>89</v>
      </c>
      <c r="T17" s="3">
        <v>123.5</v>
      </c>
      <c r="U17" s="64">
        <v>89</v>
      </c>
      <c r="BH17" s="3">
        <v>91</v>
      </c>
      <c r="BI17" s="3">
        <v>63.51</v>
      </c>
      <c r="BJ17" s="3">
        <v>63.51</v>
      </c>
      <c r="BK17" s="3">
        <v>63.51</v>
      </c>
      <c r="BL17" s="3">
        <v>63.35</v>
      </c>
      <c r="BM17" s="3">
        <v>63.65</v>
      </c>
      <c r="BN17" s="3">
        <v>63.51</v>
      </c>
      <c r="BO17" s="3">
        <v>63.97</v>
      </c>
      <c r="BP17" s="3">
        <v>63.51</v>
      </c>
      <c r="BQ17" s="3">
        <v>63.51</v>
      </c>
      <c r="BR17" s="3">
        <v>63.24</v>
      </c>
      <c r="BS17" s="3">
        <v>63.33</v>
      </c>
      <c r="BU17" s="3">
        <v>91</v>
      </c>
      <c r="BV17" s="3">
        <v>63.2</v>
      </c>
      <c r="BW17" s="3">
        <v>63.21</v>
      </c>
      <c r="BX17" s="3">
        <v>63.2</v>
      </c>
      <c r="BY17" s="3">
        <v>57.78</v>
      </c>
      <c r="BZ17" s="3">
        <v>63.23</v>
      </c>
      <c r="CA17" s="3">
        <v>63.21</v>
      </c>
      <c r="CB17" s="3">
        <v>63.37</v>
      </c>
      <c r="CC17" s="3">
        <v>63.21</v>
      </c>
      <c r="CD17" s="3">
        <v>63.2</v>
      </c>
      <c r="CE17" s="3">
        <v>65.44</v>
      </c>
      <c r="CF17" s="3">
        <v>63.33</v>
      </c>
    </row>
    <row r="18" spans="8:84" x14ac:dyDescent="0.3">
      <c r="H18" s="64">
        <v>93</v>
      </c>
      <c r="I18" s="3">
        <v>128.66</v>
      </c>
      <c r="J18" s="3">
        <v>128.33000000000001</v>
      </c>
      <c r="K18" s="3">
        <v>128.66</v>
      </c>
      <c r="L18" s="3">
        <v>127.14</v>
      </c>
      <c r="M18" s="3">
        <v>127.5</v>
      </c>
      <c r="N18" s="3">
        <v>127.5</v>
      </c>
      <c r="O18" s="3">
        <v>127.5</v>
      </c>
      <c r="P18" s="64">
        <v>93</v>
      </c>
      <c r="S18" s="64">
        <v>89</v>
      </c>
      <c r="T18" s="3">
        <v>122.75</v>
      </c>
      <c r="U18" s="64">
        <v>89</v>
      </c>
      <c r="BH18" s="3">
        <v>90</v>
      </c>
      <c r="BI18" s="3">
        <v>63.24</v>
      </c>
      <c r="BJ18" s="3">
        <v>63.25</v>
      </c>
      <c r="BK18" s="3">
        <v>63.24</v>
      </c>
      <c r="BL18" s="3">
        <v>63.11</v>
      </c>
      <c r="BM18" s="3">
        <v>63.39</v>
      </c>
      <c r="BN18" s="3">
        <v>63.25</v>
      </c>
      <c r="BO18" s="3">
        <v>63.76</v>
      </c>
      <c r="BP18" s="3">
        <v>63.25</v>
      </c>
      <c r="BQ18" s="3">
        <v>63.24</v>
      </c>
      <c r="BR18" s="3">
        <v>63.11</v>
      </c>
      <c r="BS18" s="3">
        <v>63.01</v>
      </c>
      <c r="BU18" s="3">
        <v>90</v>
      </c>
      <c r="BV18" s="3">
        <v>62.9</v>
      </c>
      <c r="BW18" s="3">
        <v>62.9</v>
      </c>
      <c r="BX18" s="3">
        <v>62.9</v>
      </c>
      <c r="BY18" s="3">
        <v>57.5</v>
      </c>
      <c r="BZ18" s="3">
        <v>62.93</v>
      </c>
      <c r="CA18" s="3">
        <v>62.9</v>
      </c>
      <c r="CB18" s="3">
        <v>63.09</v>
      </c>
      <c r="CC18" s="3">
        <v>62.9</v>
      </c>
      <c r="CD18" s="3">
        <v>62.9</v>
      </c>
      <c r="CE18" s="3">
        <v>64.36</v>
      </c>
      <c r="CF18" s="3">
        <v>63.01</v>
      </c>
    </row>
    <row r="19" spans="8:84" x14ac:dyDescent="0.3">
      <c r="H19" s="64">
        <v>91</v>
      </c>
      <c r="I19" s="3">
        <v>127.66</v>
      </c>
      <c r="J19" s="3">
        <v>127.67</v>
      </c>
      <c r="K19" s="3">
        <v>127.66</v>
      </c>
      <c r="L19" s="3">
        <v>127.14</v>
      </c>
      <c r="M19" s="3">
        <v>127.25</v>
      </c>
      <c r="N19" s="3">
        <v>127.25</v>
      </c>
      <c r="O19" s="3">
        <v>127.25</v>
      </c>
      <c r="P19" s="64">
        <v>91</v>
      </c>
      <c r="S19" s="64">
        <v>86</v>
      </c>
      <c r="T19" s="3">
        <v>122</v>
      </c>
      <c r="U19" s="64">
        <v>86</v>
      </c>
      <c r="BH19" s="3">
        <v>89</v>
      </c>
      <c r="BI19" s="3">
        <v>62.97</v>
      </c>
      <c r="BJ19" s="3">
        <v>62.98</v>
      </c>
      <c r="BK19" s="3">
        <v>62.97</v>
      </c>
      <c r="BL19" s="3">
        <v>62.86</v>
      </c>
      <c r="BM19" s="3">
        <v>63.13</v>
      </c>
      <c r="BN19" s="3">
        <v>62.98</v>
      </c>
      <c r="BO19" s="3">
        <v>63.51</v>
      </c>
      <c r="BP19" s="3">
        <v>62.98</v>
      </c>
      <c r="BQ19" s="3">
        <v>62.97</v>
      </c>
      <c r="BR19" s="3">
        <v>63.08</v>
      </c>
      <c r="BS19" s="3">
        <v>62.75</v>
      </c>
      <c r="BU19" s="3">
        <v>89</v>
      </c>
      <c r="BV19" s="3">
        <v>62.61</v>
      </c>
      <c r="BW19" s="3">
        <v>62.62</v>
      </c>
      <c r="BX19" s="3">
        <v>62.61</v>
      </c>
      <c r="BY19" s="3">
        <v>57.25</v>
      </c>
      <c r="BZ19" s="3">
        <v>62.66</v>
      </c>
      <c r="CA19" s="3">
        <v>62.62</v>
      </c>
      <c r="CB19" s="3">
        <v>62.86</v>
      </c>
      <c r="CC19" s="3">
        <v>62.62</v>
      </c>
      <c r="CD19" s="3">
        <v>62.61</v>
      </c>
      <c r="CE19" s="3">
        <v>64</v>
      </c>
      <c r="CF19" s="3">
        <v>62.75</v>
      </c>
    </row>
    <row r="20" spans="8:84" x14ac:dyDescent="0.3">
      <c r="H20" s="64">
        <v>90</v>
      </c>
      <c r="I20" s="3">
        <v>127.33</v>
      </c>
      <c r="J20" s="3">
        <v>127.33</v>
      </c>
      <c r="K20" s="3">
        <v>127.33</v>
      </c>
      <c r="L20" s="3">
        <v>126.43</v>
      </c>
      <c r="M20" s="3">
        <v>127</v>
      </c>
      <c r="N20" s="3">
        <v>127</v>
      </c>
      <c r="O20" s="3">
        <v>127</v>
      </c>
      <c r="P20" s="64">
        <v>90</v>
      </c>
      <c r="S20" s="64">
        <v>83</v>
      </c>
      <c r="T20" s="3">
        <v>119.5</v>
      </c>
      <c r="U20" s="64">
        <v>83</v>
      </c>
      <c r="BH20" s="3">
        <v>88</v>
      </c>
      <c r="BI20" s="3">
        <v>62.68</v>
      </c>
      <c r="BJ20" s="3">
        <v>62.69</v>
      </c>
      <c r="BK20" s="3">
        <v>62.68</v>
      </c>
      <c r="BL20" s="3">
        <v>62.59</v>
      </c>
      <c r="BM20" s="3">
        <v>62.85</v>
      </c>
      <c r="BN20" s="3">
        <v>62.68</v>
      </c>
      <c r="BO20" s="3">
        <v>63.25</v>
      </c>
      <c r="BP20" s="3">
        <v>62.69</v>
      </c>
      <c r="BQ20" s="3">
        <v>62.68</v>
      </c>
      <c r="BR20" s="3">
        <v>62.51</v>
      </c>
      <c r="BS20" s="3">
        <v>62.5</v>
      </c>
      <c r="BU20" s="3">
        <v>88</v>
      </c>
      <c r="BV20" s="3">
        <v>62.33</v>
      </c>
      <c r="BW20" s="3">
        <v>62.33</v>
      </c>
      <c r="BX20" s="3">
        <v>62.33</v>
      </c>
      <c r="BY20" s="3">
        <v>57</v>
      </c>
      <c r="BZ20" s="3">
        <v>62.39</v>
      </c>
      <c r="CA20" s="3">
        <v>62.33</v>
      </c>
      <c r="CB20" s="3">
        <v>62.61</v>
      </c>
      <c r="CC20" s="3">
        <v>62.33</v>
      </c>
      <c r="CD20" s="3">
        <v>62.33</v>
      </c>
      <c r="CE20" s="3">
        <v>63.84</v>
      </c>
      <c r="CF20" s="3">
        <v>62.5</v>
      </c>
    </row>
    <row r="21" spans="8:84" x14ac:dyDescent="0.3">
      <c r="H21" s="64">
        <v>88</v>
      </c>
      <c r="I21" s="3">
        <v>126.33</v>
      </c>
      <c r="J21" s="3">
        <v>125.67</v>
      </c>
      <c r="K21" s="3">
        <v>126.33</v>
      </c>
      <c r="L21" s="3">
        <v>125.71</v>
      </c>
      <c r="M21" s="3">
        <v>124</v>
      </c>
      <c r="N21" s="3">
        <v>124</v>
      </c>
      <c r="O21" s="3">
        <v>124</v>
      </c>
      <c r="P21" s="64">
        <v>88</v>
      </c>
      <c r="S21" s="64">
        <v>82</v>
      </c>
      <c r="T21" s="3">
        <v>119</v>
      </c>
      <c r="U21" s="64">
        <v>82</v>
      </c>
      <c r="BH21" s="3">
        <v>87</v>
      </c>
      <c r="BI21" s="3">
        <v>62.39</v>
      </c>
      <c r="BJ21" s="3">
        <v>62.39</v>
      </c>
      <c r="BK21" s="3">
        <v>62.39</v>
      </c>
      <c r="BL21" s="3">
        <v>62.32</v>
      </c>
      <c r="BM21" s="3">
        <v>62.52</v>
      </c>
      <c r="BN21" s="3">
        <v>62.39</v>
      </c>
      <c r="BO21" s="3">
        <v>62.91</v>
      </c>
      <c r="BP21" s="3">
        <v>62.39</v>
      </c>
      <c r="BQ21" s="3">
        <v>62.39</v>
      </c>
      <c r="BR21" s="3">
        <v>62.41</v>
      </c>
      <c r="BS21" s="3">
        <v>62.26</v>
      </c>
      <c r="BU21" s="3">
        <v>87</v>
      </c>
      <c r="BV21" s="3">
        <v>62.04</v>
      </c>
      <c r="BW21" s="3">
        <v>62.05</v>
      </c>
      <c r="BX21" s="3">
        <v>62.04</v>
      </c>
      <c r="BY21" s="3">
        <v>56.74</v>
      </c>
      <c r="BZ21" s="3">
        <v>62.11</v>
      </c>
      <c r="CA21" s="3">
        <v>62.04</v>
      </c>
      <c r="CB21" s="3">
        <v>62.35</v>
      </c>
      <c r="CC21" s="3">
        <v>62.05</v>
      </c>
      <c r="CD21" s="3">
        <v>62.04</v>
      </c>
      <c r="CE21" s="3">
        <v>63.59</v>
      </c>
      <c r="CF21" s="3">
        <v>62.26</v>
      </c>
    </row>
    <row r="22" spans="8:84" x14ac:dyDescent="0.3">
      <c r="H22" s="64">
        <v>86</v>
      </c>
      <c r="I22" s="3">
        <v>125</v>
      </c>
      <c r="J22" s="3">
        <v>125</v>
      </c>
      <c r="K22" s="3">
        <v>125</v>
      </c>
      <c r="L22" s="3">
        <v>125</v>
      </c>
      <c r="M22" s="3">
        <v>121.5</v>
      </c>
      <c r="N22" s="3">
        <v>121.5</v>
      </c>
      <c r="O22" s="3">
        <v>121.5</v>
      </c>
      <c r="P22" s="64">
        <v>86</v>
      </c>
      <c r="S22" s="64">
        <v>80</v>
      </c>
      <c r="T22" s="3">
        <v>118.33</v>
      </c>
      <c r="U22" s="64">
        <v>80</v>
      </c>
      <c r="BH22" s="3">
        <v>86</v>
      </c>
      <c r="BI22" s="3">
        <v>62.15</v>
      </c>
      <c r="BJ22" s="3">
        <v>62.16</v>
      </c>
      <c r="BK22" s="3">
        <v>62.15</v>
      </c>
      <c r="BL22" s="3">
        <v>62.1</v>
      </c>
      <c r="BM22" s="3">
        <v>62.25</v>
      </c>
      <c r="BN22" s="3">
        <v>62.16</v>
      </c>
      <c r="BO22" s="3">
        <v>62.15</v>
      </c>
      <c r="BP22" s="3">
        <v>62.16</v>
      </c>
      <c r="BQ22" s="3">
        <v>62.15</v>
      </c>
      <c r="BR22" s="3">
        <v>61.9</v>
      </c>
      <c r="BS22" s="3">
        <v>62.02</v>
      </c>
      <c r="BU22" s="3">
        <v>86</v>
      </c>
      <c r="BV22" s="3">
        <v>61.75</v>
      </c>
      <c r="BW22" s="3">
        <v>61.76</v>
      </c>
      <c r="BX22" s="3">
        <v>61.75</v>
      </c>
      <c r="BY22" s="3">
        <v>56.48</v>
      </c>
      <c r="BZ22" s="3">
        <v>61.78</v>
      </c>
      <c r="CA22" s="3">
        <v>61.76</v>
      </c>
      <c r="CB22" s="3">
        <v>62.07</v>
      </c>
      <c r="CC22" s="3">
        <v>61.76</v>
      </c>
      <c r="CD22" s="3">
        <v>61.75</v>
      </c>
      <c r="CE22" s="3">
        <v>62.96</v>
      </c>
      <c r="CF22" s="3">
        <v>62.02</v>
      </c>
    </row>
    <row r="23" spans="8:84" x14ac:dyDescent="0.3">
      <c r="H23" s="64">
        <v>85</v>
      </c>
      <c r="I23" s="3">
        <v>124.66</v>
      </c>
      <c r="J23" s="3">
        <v>124.67</v>
      </c>
      <c r="K23" s="3">
        <v>124.66</v>
      </c>
      <c r="L23" s="3">
        <v>124.33</v>
      </c>
      <c r="M23" s="3">
        <v>121</v>
      </c>
      <c r="N23" s="3">
        <v>121</v>
      </c>
      <c r="O23" s="3">
        <v>121</v>
      </c>
      <c r="P23" s="64">
        <v>85</v>
      </c>
      <c r="S23" s="64">
        <v>78</v>
      </c>
      <c r="T23" s="3">
        <v>121</v>
      </c>
      <c r="U23" s="64">
        <v>78</v>
      </c>
      <c r="BH23" s="3">
        <v>85</v>
      </c>
      <c r="BI23" s="3">
        <v>61.93</v>
      </c>
      <c r="BJ23" s="3">
        <v>61.93</v>
      </c>
      <c r="BK23" s="3">
        <v>61.93</v>
      </c>
      <c r="BL23" s="3">
        <v>61.9</v>
      </c>
      <c r="BM23" s="3">
        <v>61.99</v>
      </c>
      <c r="BN23" s="3">
        <v>61.93</v>
      </c>
      <c r="BO23" s="3">
        <v>62.35</v>
      </c>
      <c r="BP23" s="3">
        <v>61.93</v>
      </c>
      <c r="BQ23" s="3">
        <v>61.93</v>
      </c>
      <c r="BR23" s="3">
        <v>61.82</v>
      </c>
      <c r="BS23" s="3">
        <v>61.76</v>
      </c>
      <c r="BU23" s="3">
        <v>85</v>
      </c>
      <c r="BV23" s="3">
        <v>61.45</v>
      </c>
      <c r="BW23" s="3">
        <v>61.47</v>
      </c>
      <c r="BX23" s="3">
        <v>61.45</v>
      </c>
      <c r="BY23" s="3">
        <v>56.22</v>
      </c>
      <c r="BZ23" s="3">
        <v>61.47</v>
      </c>
      <c r="CA23" s="3">
        <v>61.47</v>
      </c>
      <c r="CB23" s="3">
        <v>61.76</v>
      </c>
      <c r="CC23" s="3">
        <v>61.47</v>
      </c>
      <c r="CD23" s="3">
        <v>61.46</v>
      </c>
      <c r="CE23" s="3">
        <v>62.96</v>
      </c>
      <c r="CF23" s="3">
        <v>61.76</v>
      </c>
    </row>
    <row r="24" spans="8:84" x14ac:dyDescent="0.3">
      <c r="H24" s="64">
        <v>84</v>
      </c>
      <c r="I24" s="3">
        <v>124.33</v>
      </c>
      <c r="J24" s="3">
        <v>124.33</v>
      </c>
      <c r="K24" s="3">
        <v>124.33</v>
      </c>
      <c r="L24" s="3">
        <v>123.67</v>
      </c>
      <c r="M24" s="3">
        <v>118</v>
      </c>
      <c r="N24" s="3">
        <v>118</v>
      </c>
      <c r="O24" s="3">
        <v>118</v>
      </c>
      <c r="P24" s="64">
        <v>84</v>
      </c>
      <c r="S24" s="64">
        <v>77</v>
      </c>
      <c r="T24" s="3">
        <v>118</v>
      </c>
      <c r="U24" s="64">
        <v>77</v>
      </c>
      <c r="BH24" s="3">
        <v>84</v>
      </c>
      <c r="BI24" s="3">
        <v>61.69</v>
      </c>
      <c r="BJ24" s="3">
        <v>61.7</v>
      </c>
      <c r="BK24" s="3">
        <v>61.69</v>
      </c>
      <c r="BL24" s="3">
        <v>61.68</v>
      </c>
      <c r="BM24" s="3">
        <v>61.72</v>
      </c>
      <c r="BN24" s="3">
        <v>61.7</v>
      </c>
      <c r="BO24" s="3">
        <v>62.03</v>
      </c>
      <c r="BP24" s="3">
        <v>61.7</v>
      </c>
      <c r="BQ24" s="3">
        <v>61.69</v>
      </c>
      <c r="BR24" s="3">
        <v>61.34</v>
      </c>
      <c r="BS24" s="3">
        <v>61.49</v>
      </c>
      <c r="BU24" s="3">
        <v>84</v>
      </c>
      <c r="BV24" s="3">
        <v>61.15</v>
      </c>
      <c r="BW24" s="3">
        <v>61.16</v>
      </c>
      <c r="BX24" s="3">
        <v>61.15</v>
      </c>
      <c r="BY24" s="3">
        <v>55.95</v>
      </c>
      <c r="BZ24" s="3">
        <v>61.15</v>
      </c>
      <c r="CA24" s="3">
        <v>61.19</v>
      </c>
      <c r="CB24" s="3">
        <v>61.45</v>
      </c>
      <c r="CC24" s="3">
        <v>61.16</v>
      </c>
      <c r="CD24" s="3">
        <v>61.15</v>
      </c>
      <c r="CE24" s="3">
        <v>62.66</v>
      </c>
      <c r="CF24" s="3">
        <v>61.49</v>
      </c>
    </row>
    <row r="25" spans="8:84" x14ac:dyDescent="0.3">
      <c r="H25" s="64">
        <v>82</v>
      </c>
      <c r="I25" s="3">
        <v>123</v>
      </c>
      <c r="J25" s="3">
        <v>123</v>
      </c>
      <c r="K25" s="3">
        <v>123</v>
      </c>
      <c r="L25" s="3">
        <v>123</v>
      </c>
      <c r="M25" s="3">
        <v>117</v>
      </c>
      <c r="N25" s="3">
        <v>117</v>
      </c>
      <c r="O25" s="3">
        <v>117</v>
      </c>
      <c r="P25" s="64">
        <v>82</v>
      </c>
      <c r="S25" s="64">
        <v>75</v>
      </c>
      <c r="T25" s="3">
        <v>117</v>
      </c>
      <c r="U25" s="64">
        <v>75</v>
      </c>
      <c r="BH25" s="3">
        <v>83</v>
      </c>
      <c r="BI25" s="3">
        <v>61.42</v>
      </c>
      <c r="BJ25" s="3">
        <v>61.43</v>
      </c>
      <c r="BK25" s="3">
        <v>61.42</v>
      </c>
      <c r="BL25" s="3">
        <v>61.43</v>
      </c>
      <c r="BM25" s="3">
        <v>61.42</v>
      </c>
      <c r="BN25" s="3">
        <v>61.43</v>
      </c>
      <c r="BO25" s="3">
        <v>61.69</v>
      </c>
      <c r="BP25" s="3">
        <v>61.43</v>
      </c>
      <c r="BQ25" s="3">
        <v>61.42</v>
      </c>
      <c r="BR25" s="3">
        <v>61.27</v>
      </c>
      <c r="BS25" s="3">
        <v>61.22</v>
      </c>
      <c r="BU25" s="3">
        <v>83</v>
      </c>
      <c r="BV25" s="3">
        <v>60.82</v>
      </c>
      <c r="BW25" s="3">
        <v>60.83</v>
      </c>
      <c r="BX25" s="3">
        <v>60.82</v>
      </c>
      <c r="BY25" s="3">
        <v>55.65</v>
      </c>
      <c r="BZ25" s="3">
        <v>60.83</v>
      </c>
      <c r="CA25" s="3">
        <v>60.83</v>
      </c>
      <c r="CB25" s="3">
        <v>61.1</v>
      </c>
      <c r="CC25" s="3">
        <v>60.83</v>
      </c>
      <c r="CD25" s="3">
        <v>60.82</v>
      </c>
      <c r="CE25" s="3">
        <v>62.31</v>
      </c>
      <c r="CF25" s="3">
        <v>61.22</v>
      </c>
    </row>
    <row r="26" spans="8:84" x14ac:dyDescent="0.3">
      <c r="H26" s="64">
        <v>79</v>
      </c>
      <c r="I26" s="3">
        <v>121.5</v>
      </c>
      <c r="J26" s="3">
        <v>121.5</v>
      </c>
      <c r="K26" s="3">
        <v>121.5</v>
      </c>
      <c r="L26" s="3">
        <v>122</v>
      </c>
      <c r="M26" s="3">
        <v>115.5</v>
      </c>
      <c r="N26" s="3">
        <v>115.5</v>
      </c>
      <c r="O26" s="3">
        <v>115.5</v>
      </c>
      <c r="P26" s="64">
        <v>79</v>
      </c>
      <c r="S26" s="64">
        <v>73</v>
      </c>
      <c r="T26" s="3">
        <v>115.5</v>
      </c>
      <c r="U26" s="64">
        <v>73</v>
      </c>
      <c r="BH26" s="3">
        <v>82</v>
      </c>
      <c r="BI26" s="3">
        <v>61.16</v>
      </c>
      <c r="BJ26" s="3">
        <v>61.17</v>
      </c>
      <c r="BK26" s="3">
        <v>61.16</v>
      </c>
      <c r="BL26" s="3">
        <v>61.19</v>
      </c>
      <c r="BM26" s="3">
        <v>61.17</v>
      </c>
      <c r="BN26" s="3">
        <v>61.17</v>
      </c>
      <c r="BO26" s="3">
        <v>61.34</v>
      </c>
      <c r="BP26" s="3">
        <v>61.17</v>
      </c>
      <c r="BQ26" s="3">
        <v>61.16</v>
      </c>
      <c r="BR26" s="3">
        <v>61.27</v>
      </c>
      <c r="BS26" s="3">
        <v>60.96</v>
      </c>
      <c r="BU26" s="3">
        <v>82</v>
      </c>
      <c r="BV26" s="3">
        <v>60.48</v>
      </c>
      <c r="BW26" s="3">
        <v>60.49</v>
      </c>
      <c r="BX26" s="3">
        <v>60.48</v>
      </c>
      <c r="BY26" s="3">
        <v>55.35</v>
      </c>
      <c r="BZ26" s="3">
        <v>60.49</v>
      </c>
      <c r="CA26" s="3">
        <v>60.49</v>
      </c>
      <c r="CB26" s="3">
        <v>60.73</v>
      </c>
      <c r="CC26" s="3">
        <v>60.49</v>
      </c>
      <c r="CD26" s="3">
        <v>60.48</v>
      </c>
      <c r="CE26" s="3">
        <v>61.53</v>
      </c>
      <c r="CF26" s="3">
        <v>60.96</v>
      </c>
    </row>
    <row r="27" spans="8:84" x14ac:dyDescent="0.3">
      <c r="H27" s="64">
        <v>78</v>
      </c>
      <c r="I27" s="3">
        <v>121</v>
      </c>
      <c r="J27" s="3">
        <v>121</v>
      </c>
      <c r="K27" s="3">
        <v>121</v>
      </c>
      <c r="L27" s="3">
        <v>121</v>
      </c>
      <c r="M27" s="3">
        <v>113</v>
      </c>
      <c r="N27" s="3">
        <v>113</v>
      </c>
      <c r="O27" s="3">
        <v>113</v>
      </c>
      <c r="P27" s="64">
        <v>78</v>
      </c>
      <c r="S27" s="64">
        <v>72</v>
      </c>
      <c r="T27" s="3">
        <v>113</v>
      </c>
      <c r="U27" s="64">
        <v>72</v>
      </c>
      <c r="BH27" s="3">
        <v>81</v>
      </c>
      <c r="BI27" s="3">
        <v>60.91</v>
      </c>
      <c r="BJ27" s="3">
        <v>60.92</v>
      </c>
      <c r="BK27" s="3">
        <v>60.91</v>
      </c>
      <c r="BL27" s="3">
        <v>60.97</v>
      </c>
      <c r="BM27" s="3">
        <v>60.92</v>
      </c>
      <c r="BN27" s="3">
        <v>60.92</v>
      </c>
      <c r="BO27" s="3">
        <v>60.99</v>
      </c>
      <c r="BP27" s="3">
        <v>60.92</v>
      </c>
      <c r="BQ27" s="3">
        <v>60.91</v>
      </c>
      <c r="BR27" s="3">
        <v>59.66</v>
      </c>
      <c r="BS27" s="3">
        <v>60.7</v>
      </c>
      <c r="BU27" s="3">
        <v>81</v>
      </c>
      <c r="BV27" s="3">
        <v>60.17</v>
      </c>
      <c r="BW27" s="3">
        <v>60.17</v>
      </c>
      <c r="BX27" s="3">
        <v>60.17</v>
      </c>
      <c r="BY27" s="3">
        <v>55.07</v>
      </c>
      <c r="BZ27" s="3">
        <v>60.17</v>
      </c>
      <c r="CA27" s="3">
        <v>60.17</v>
      </c>
      <c r="CB27" s="3">
        <v>60.39</v>
      </c>
      <c r="CC27" s="3">
        <v>60.17</v>
      </c>
      <c r="CD27" s="3">
        <v>60.17</v>
      </c>
      <c r="CE27" s="3">
        <v>61.32</v>
      </c>
      <c r="CF27" s="3">
        <v>60.7</v>
      </c>
    </row>
    <row r="28" spans="8:84" x14ac:dyDescent="0.3">
      <c r="H28" s="64">
        <v>75</v>
      </c>
      <c r="I28" s="3">
        <v>119</v>
      </c>
      <c r="J28" s="3">
        <v>119</v>
      </c>
      <c r="K28" s="3">
        <v>112</v>
      </c>
      <c r="L28" s="3">
        <v>119</v>
      </c>
      <c r="M28" s="3">
        <v>112</v>
      </c>
      <c r="N28" s="3">
        <v>112</v>
      </c>
      <c r="O28" s="3">
        <v>112</v>
      </c>
      <c r="P28" s="64">
        <v>75</v>
      </c>
      <c r="S28" s="64">
        <v>70</v>
      </c>
      <c r="T28" s="3">
        <v>112</v>
      </c>
      <c r="U28" s="64">
        <v>70</v>
      </c>
      <c r="BH28" s="3">
        <v>80</v>
      </c>
      <c r="BI28" s="3">
        <v>60.65</v>
      </c>
      <c r="BJ28" s="3">
        <v>60.65</v>
      </c>
      <c r="BK28" s="3">
        <v>60.65</v>
      </c>
      <c r="BL28" s="3">
        <v>60.72</v>
      </c>
      <c r="BM28" s="3">
        <v>60.65</v>
      </c>
      <c r="BN28" s="3">
        <v>60.65</v>
      </c>
      <c r="BO28" s="3">
        <v>60.69</v>
      </c>
      <c r="BP28" s="3">
        <v>60.65</v>
      </c>
      <c r="BQ28" s="3">
        <v>60.65</v>
      </c>
      <c r="BR28" s="3">
        <v>59.49</v>
      </c>
      <c r="BS28" s="3">
        <v>60.45</v>
      </c>
      <c r="BU28" s="3">
        <v>80</v>
      </c>
      <c r="BV28" s="3">
        <v>59.86</v>
      </c>
      <c r="BW28" s="3">
        <v>59.86</v>
      </c>
      <c r="BX28" s="3">
        <v>59.86</v>
      </c>
      <c r="BY28" s="3">
        <v>54.8</v>
      </c>
      <c r="BZ28" s="3">
        <v>59.86</v>
      </c>
      <c r="CA28" s="3">
        <v>59.86</v>
      </c>
      <c r="CB28" s="3">
        <v>60.04</v>
      </c>
      <c r="CC28" s="3">
        <v>59.86</v>
      </c>
      <c r="CD28" s="3">
        <v>59.86</v>
      </c>
      <c r="CE28" s="3">
        <v>60.83</v>
      </c>
      <c r="CF28" s="3">
        <v>60.45</v>
      </c>
    </row>
    <row r="29" spans="8:84" x14ac:dyDescent="0.3">
      <c r="H29" s="64">
        <v>73</v>
      </c>
      <c r="I29" s="3">
        <v>118</v>
      </c>
      <c r="J29" s="3">
        <v>118</v>
      </c>
      <c r="K29" s="3">
        <v>111.5</v>
      </c>
      <c r="L29" s="3">
        <v>118</v>
      </c>
      <c r="M29" s="3">
        <v>111.5</v>
      </c>
      <c r="N29" s="3">
        <v>111.5</v>
      </c>
      <c r="O29" s="3">
        <v>111.5</v>
      </c>
      <c r="P29" s="64">
        <v>73</v>
      </c>
      <c r="S29" s="64">
        <v>69</v>
      </c>
      <c r="T29" s="3">
        <v>111.5</v>
      </c>
      <c r="U29" s="64">
        <v>69</v>
      </c>
      <c r="BH29" s="3">
        <v>79</v>
      </c>
      <c r="BI29" s="3">
        <v>60.39</v>
      </c>
      <c r="BJ29" s="3">
        <v>60.39</v>
      </c>
      <c r="BK29" s="3">
        <v>60.39</v>
      </c>
      <c r="BL29" s="3">
        <v>60.48</v>
      </c>
      <c r="BM29" s="3">
        <v>60.39</v>
      </c>
      <c r="BN29" s="3">
        <v>60.39</v>
      </c>
      <c r="BO29" s="3">
        <v>60.39</v>
      </c>
      <c r="BP29" s="3">
        <v>60.39</v>
      </c>
      <c r="BQ29" s="3">
        <v>60.39</v>
      </c>
      <c r="BR29" s="3">
        <v>59.32</v>
      </c>
      <c r="BS29" s="3">
        <v>60.21</v>
      </c>
      <c r="BU29" s="3">
        <v>79</v>
      </c>
      <c r="BV29" s="3">
        <v>59.55</v>
      </c>
      <c r="BW29" s="3">
        <v>59.55</v>
      </c>
      <c r="BX29" s="3">
        <v>59.55</v>
      </c>
      <c r="BY29" s="3">
        <v>54.52</v>
      </c>
      <c r="BZ29" s="3">
        <v>59.55</v>
      </c>
      <c r="CA29" s="3">
        <v>59.55</v>
      </c>
      <c r="CB29" s="3">
        <v>59.68</v>
      </c>
      <c r="CC29" s="3">
        <v>59.55</v>
      </c>
      <c r="CD29" s="3">
        <v>59.55</v>
      </c>
      <c r="CE29" s="3">
        <v>60.77</v>
      </c>
      <c r="CF29" s="3">
        <v>60.21</v>
      </c>
    </row>
    <row r="30" spans="8:84" x14ac:dyDescent="0.3">
      <c r="H30" s="64">
        <v>72</v>
      </c>
      <c r="I30" s="3">
        <v>117</v>
      </c>
      <c r="J30" s="3">
        <v>117</v>
      </c>
      <c r="K30" s="3">
        <v>109</v>
      </c>
      <c r="L30" s="3">
        <v>117</v>
      </c>
      <c r="M30" s="3">
        <v>109</v>
      </c>
      <c r="N30" s="3">
        <v>109</v>
      </c>
      <c r="O30" s="3">
        <v>109</v>
      </c>
      <c r="P30" s="64">
        <v>72</v>
      </c>
      <c r="S30" s="64">
        <v>68</v>
      </c>
      <c r="T30" s="3">
        <v>109</v>
      </c>
      <c r="U30" s="64">
        <v>68</v>
      </c>
      <c r="BH30" s="3">
        <v>78</v>
      </c>
      <c r="BI30" s="3">
        <v>60.15</v>
      </c>
      <c r="BJ30" s="3">
        <v>60.15</v>
      </c>
      <c r="BK30" s="3">
        <v>60.15</v>
      </c>
      <c r="BL30" s="3">
        <v>60.26</v>
      </c>
      <c r="BM30" s="3">
        <v>60.15</v>
      </c>
      <c r="BN30" s="3">
        <v>60.15</v>
      </c>
      <c r="BO30" s="3">
        <v>60.15</v>
      </c>
      <c r="BP30" s="3">
        <v>60.15</v>
      </c>
      <c r="BQ30" s="3">
        <v>60.15</v>
      </c>
      <c r="BR30" s="3">
        <v>59.2</v>
      </c>
      <c r="BS30" s="3">
        <v>59.96</v>
      </c>
      <c r="BU30" s="3">
        <v>78</v>
      </c>
      <c r="BV30" s="3">
        <v>59.25</v>
      </c>
      <c r="BW30" s="3">
        <v>59.25</v>
      </c>
      <c r="BX30" s="3">
        <v>59.25</v>
      </c>
      <c r="BY30" s="3">
        <v>54.25</v>
      </c>
      <c r="BZ30" s="3">
        <v>59.25</v>
      </c>
      <c r="CA30" s="3">
        <v>59.25</v>
      </c>
      <c r="CB30" s="3">
        <v>59.34</v>
      </c>
      <c r="CC30" s="3">
        <v>59.25</v>
      </c>
      <c r="CD30" s="3">
        <v>59.25</v>
      </c>
      <c r="CE30" s="3">
        <v>59.98</v>
      </c>
      <c r="CF30" s="3">
        <v>59.96</v>
      </c>
    </row>
    <row r="31" spans="8:84" x14ac:dyDescent="0.3">
      <c r="H31" s="64">
        <v>71</v>
      </c>
      <c r="I31" s="3">
        <v>116.5</v>
      </c>
      <c r="J31" s="3">
        <v>116.5</v>
      </c>
      <c r="K31" s="3">
        <v>107.5</v>
      </c>
      <c r="L31" s="3">
        <v>116.5</v>
      </c>
      <c r="M31" s="3">
        <v>107.5</v>
      </c>
      <c r="N31" s="3">
        <v>107.5</v>
      </c>
      <c r="O31" s="3">
        <v>107.5</v>
      </c>
      <c r="P31" s="64">
        <v>71</v>
      </c>
      <c r="S31" s="64">
        <v>66</v>
      </c>
      <c r="T31" s="3">
        <v>107.5</v>
      </c>
      <c r="U31" s="64">
        <v>66</v>
      </c>
      <c r="BH31" s="3">
        <v>77</v>
      </c>
      <c r="BI31" s="3">
        <v>59.89</v>
      </c>
      <c r="BJ31" s="3">
        <v>59.9</v>
      </c>
      <c r="BK31" s="3">
        <v>59.89</v>
      </c>
      <c r="BL31" s="3">
        <v>60.03</v>
      </c>
      <c r="BM31" s="3">
        <v>59.9</v>
      </c>
      <c r="BN31" s="3">
        <v>59.9</v>
      </c>
      <c r="BO31" s="3">
        <v>59.89</v>
      </c>
      <c r="BP31" s="3">
        <v>59.9</v>
      </c>
      <c r="BQ31" s="3">
        <v>59.89</v>
      </c>
      <c r="BR31" s="3">
        <v>59.1</v>
      </c>
      <c r="BS31" s="3">
        <v>59.71</v>
      </c>
      <c r="BU31" s="3">
        <v>77</v>
      </c>
      <c r="BV31" s="3">
        <v>58.98</v>
      </c>
      <c r="BW31" s="3">
        <v>58.99</v>
      </c>
      <c r="BX31" s="3">
        <v>58.98</v>
      </c>
      <c r="BY31" s="3">
        <v>54.02</v>
      </c>
      <c r="BZ31" s="3">
        <v>58.99</v>
      </c>
      <c r="CA31" s="3">
        <v>58.99</v>
      </c>
      <c r="CB31" s="3">
        <v>58.99</v>
      </c>
      <c r="CC31" s="3">
        <v>58.99</v>
      </c>
      <c r="CD31" s="3">
        <v>58.98</v>
      </c>
      <c r="CE31" s="3">
        <v>59.97</v>
      </c>
      <c r="CF31" s="3">
        <v>59.71</v>
      </c>
    </row>
    <row r="32" spans="8:84" x14ac:dyDescent="0.3">
      <c r="H32" s="64"/>
      <c r="P32" s="64"/>
      <c r="S32" s="64">
        <v>65</v>
      </c>
      <c r="T32" s="3">
        <v>106.5</v>
      </c>
      <c r="U32" s="64">
        <v>65</v>
      </c>
      <c r="BH32" s="3">
        <v>76</v>
      </c>
      <c r="BI32" s="3">
        <v>59.63</v>
      </c>
      <c r="BJ32" s="3">
        <v>59.63</v>
      </c>
      <c r="BK32" s="3">
        <v>59.63</v>
      </c>
      <c r="BL32" s="3">
        <v>59.78</v>
      </c>
      <c r="BM32" s="3">
        <v>59.63</v>
      </c>
      <c r="BN32" s="3">
        <v>59.63</v>
      </c>
      <c r="BO32" s="3">
        <v>59.63</v>
      </c>
      <c r="BP32" s="3">
        <v>59.63</v>
      </c>
      <c r="BQ32" s="3">
        <v>59.63</v>
      </c>
      <c r="BR32" s="3">
        <v>58.49</v>
      </c>
      <c r="BS32" s="3">
        <v>59.46</v>
      </c>
      <c r="BU32" s="3">
        <v>76</v>
      </c>
      <c r="BV32" s="3">
        <v>58.74</v>
      </c>
      <c r="BW32" s="3">
        <v>58.74</v>
      </c>
      <c r="BX32" s="3">
        <v>58.74</v>
      </c>
      <c r="BY32" s="3">
        <v>53.8</v>
      </c>
      <c r="BZ32" s="3">
        <v>58.74</v>
      </c>
      <c r="CA32" s="3">
        <v>58.74</v>
      </c>
      <c r="CB32" s="3">
        <v>58.74</v>
      </c>
      <c r="CC32" s="3">
        <v>58.74</v>
      </c>
      <c r="CD32" s="3">
        <v>58.74</v>
      </c>
      <c r="CE32" s="3">
        <v>59.95</v>
      </c>
      <c r="CF32" s="3">
        <v>59.46</v>
      </c>
    </row>
    <row r="33" spans="8:84" x14ac:dyDescent="0.3">
      <c r="H33" s="64"/>
      <c r="P33" s="64"/>
      <c r="S33" s="64">
        <v>64</v>
      </c>
      <c r="T33" s="3">
        <v>105.5</v>
      </c>
      <c r="U33" s="64">
        <v>64</v>
      </c>
      <c r="BH33" s="3">
        <v>75</v>
      </c>
      <c r="BI33" s="3">
        <v>59.33</v>
      </c>
      <c r="BJ33" s="3">
        <v>59.33</v>
      </c>
      <c r="BK33" s="3">
        <v>59.33</v>
      </c>
      <c r="BL33" s="3">
        <v>59.51</v>
      </c>
      <c r="BM33" s="3">
        <v>59.33</v>
      </c>
      <c r="BN33" s="3">
        <v>59.33</v>
      </c>
      <c r="BO33" s="3">
        <v>59.33</v>
      </c>
      <c r="BP33" s="3">
        <v>59.33</v>
      </c>
      <c r="BQ33" s="3">
        <v>59.33</v>
      </c>
      <c r="BR33" s="3">
        <v>58.19</v>
      </c>
      <c r="BS33" s="3">
        <v>59.13</v>
      </c>
      <c r="BU33" s="3">
        <v>75</v>
      </c>
      <c r="BV33" s="3">
        <v>58.47</v>
      </c>
      <c r="BW33" s="3">
        <v>58.48</v>
      </c>
      <c r="BX33" s="3">
        <v>58.47</v>
      </c>
      <c r="BY33" s="3">
        <v>53.56</v>
      </c>
      <c r="BZ33" s="3">
        <v>58.48</v>
      </c>
      <c r="CA33" s="3">
        <v>58.48</v>
      </c>
      <c r="CB33" s="3">
        <v>58.47</v>
      </c>
      <c r="CC33" s="3">
        <v>58.48</v>
      </c>
      <c r="CD33" s="3">
        <v>58.47</v>
      </c>
      <c r="CE33" s="3">
        <v>58.82</v>
      </c>
      <c r="CF33" s="3">
        <v>59.13</v>
      </c>
    </row>
    <row r="34" spans="8:84" x14ac:dyDescent="0.3">
      <c r="H34" s="64"/>
      <c r="P34" s="64"/>
      <c r="S34" s="64">
        <v>63</v>
      </c>
      <c r="T34" s="3">
        <v>104</v>
      </c>
      <c r="U34" s="64">
        <v>63</v>
      </c>
      <c r="BH34" s="3">
        <v>74</v>
      </c>
      <c r="BI34" s="3">
        <v>59.02</v>
      </c>
      <c r="BJ34" s="3">
        <v>59.02</v>
      </c>
      <c r="BK34" s="3">
        <v>59.02</v>
      </c>
      <c r="BL34" s="3">
        <v>59.22</v>
      </c>
      <c r="BM34" s="3">
        <v>59.02</v>
      </c>
      <c r="BN34" s="3">
        <v>59.02</v>
      </c>
      <c r="BO34" s="3">
        <v>59.02</v>
      </c>
      <c r="BP34" s="3">
        <v>59.02</v>
      </c>
      <c r="BQ34" s="3">
        <v>59.02</v>
      </c>
      <c r="BR34" s="3">
        <v>58.13</v>
      </c>
      <c r="BS34" s="3">
        <v>58.86</v>
      </c>
      <c r="BU34" s="3">
        <v>74</v>
      </c>
      <c r="BV34" s="3">
        <v>58.19</v>
      </c>
      <c r="BW34" s="3">
        <v>58.19</v>
      </c>
      <c r="BX34" s="3">
        <v>58.19</v>
      </c>
      <c r="BY34" s="3">
        <v>53.31</v>
      </c>
      <c r="BZ34" s="3">
        <v>58.19</v>
      </c>
      <c r="CA34" s="3">
        <v>58.19</v>
      </c>
      <c r="CB34" s="3">
        <v>58.19</v>
      </c>
      <c r="CC34" s="3">
        <v>58.19</v>
      </c>
      <c r="CD34" s="3">
        <v>58.19</v>
      </c>
      <c r="CE34" s="3">
        <v>58.8</v>
      </c>
      <c r="CF34" s="3">
        <v>58.86</v>
      </c>
    </row>
    <row r="35" spans="8:84" x14ac:dyDescent="0.3">
      <c r="H35" s="64"/>
      <c r="P35" s="64"/>
      <c r="S35" s="64">
        <v>62</v>
      </c>
      <c r="T35" s="3">
        <v>103</v>
      </c>
      <c r="U35" s="64">
        <v>62</v>
      </c>
      <c r="BH35" s="3">
        <v>73</v>
      </c>
      <c r="BI35" s="3">
        <v>58.73</v>
      </c>
      <c r="BJ35" s="3">
        <v>58.73</v>
      </c>
      <c r="BK35" s="3">
        <v>58.73</v>
      </c>
      <c r="BL35" s="3">
        <v>58.95</v>
      </c>
      <c r="BM35" s="3">
        <v>58.73</v>
      </c>
      <c r="BN35" s="3">
        <v>58.73</v>
      </c>
      <c r="BO35" s="3">
        <v>58.73</v>
      </c>
      <c r="BP35" s="3">
        <v>58.73</v>
      </c>
      <c r="BQ35" s="3">
        <v>58.73</v>
      </c>
      <c r="BR35" s="3">
        <v>58.05</v>
      </c>
      <c r="BS35" s="3">
        <v>58.56</v>
      </c>
      <c r="BU35" s="3">
        <v>73</v>
      </c>
      <c r="BV35" s="3">
        <v>57.92</v>
      </c>
      <c r="BW35" s="3">
        <v>57.93</v>
      </c>
      <c r="BX35" s="3">
        <v>57.92</v>
      </c>
      <c r="BY35" s="3">
        <v>53.08</v>
      </c>
      <c r="BZ35" s="3">
        <v>57.93</v>
      </c>
      <c r="CA35" s="3">
        <v>57.93</v>
      </c>
      <c r="CB35" s="3">
        <v>57.92</v>
      </c>
      <c r="CC35" s="3">
        <v>57.93</v>
      </c>
      <c r="CD35" s="3">
        <v>57.92</v>
      </c>
      <c r="CE35" s="3">
        <v>58.45</v>
      </c>
      <c r="CF35" s="3">
        <v>58.56</v>
      </c>
    </row>
    <row r="36" spans="8:84" x14ac:dyDescent="0.3">
      <c r="H36" s="64"/>
      <c r="P36" s="64"/>
      <c r="S36" s="64">
        <v>60</v>
      </c>
      <c r="T36" s="3">
        <v>101</v>
      </c>
      <c r="U36" s="64">
        <v>60</v>
      </c>
      <c r="BH36" s="3">
        <v>72</v>
      </c>
      <c r="BI36" s="3">
        <v>58.38</v>
      </c>
      <c r="BJ36" s="3">
        <v>58.39</v>
      </c>
      <c r="BK36" s="3">
        <v>58.38</v>
      </c>
      <c r="BL36" s="3">
        <v>58.64</v>
      </c>
      <c r="BM36" s="3">
        <v>58.39</v>
      </c>
      <c r="BN36" s="3">
        <v>58.39</v>
      </c>
      <c r="BO36" s="3">
        <v>58.38</v>
      </c>
      <c r="BP36" s="3">
        <v>58.39</v>
      </c>
      <c r="BQ36" s="3">
        <v>58.38</v>
      </c>
      <c r="BR36" s="3">
        <v>57.05</v>
      </c>
      <c r="BS36" s="3">
        <v>58.21</v>
      </c>
      <c r="BU36" s="3">
        <v>72</v>
      </c>
      <c r="BV36" s="3">
        <v>57.67</v>
      </c>
      <c r="BW36" s="3">
        <v>57.68</v>
      </c>
      <c r="BX36" s="3">
        <v>57.67</v>
      </c>
      <c r="BY36" s="3">
        <v>52.85</v>
      </c>
      <c r="BZ36" s="3">
        <v>57.68</v>
      </c>
      <c r="CA36" s="3">
        <v>57.68</v>
      </c>
      <c r="CB36" s="3">
        <v>57.67</v>
      </c>
      <c r="CC36" s="3">
        <v>57.68</v>
      </c>
      <c r="CD36" s="3">
        <v>57.67</v>
      </c>
      <c r="CE36" s="3">
        <v>57.6</v>
      </c>
      <c r="CF36" s="3">
        <v>58.21</v>
      </c>
    </row>
    <row r="37" spans="8:84" x14ac:dyDescent="0.3">
      <c r="H37" s="64"/>
      <c r="S37" s="64">
        <v>59</v>
      </c>
      <c r="T37" s="3">
        <v>99.5</v>
      </c>
      <c r="U37" s="64">
        <v>59</v>
      </c>
      <c r="BH37" s="3">
        <v>71</v>
      </c>
      <c r="BI37" s="3">
        <v>58.05</v>
      </c>
      <c r="BJ37" s="3">
        <v>58.06</v>
      </c>
      <c r="BK37" s="3">
        <v>58.05</v>
      </c>
      <c r="BL37" s="3">
        <v>58.33</v>
      </c>
      <c r="BM37" s="3">
        <v>58.06</v>
      </c>
      <c r="BN37" s="3">
        <v>58.06</v>
      </c>
      <c r="BO37" s="3">
        <v>58.05</v>
      </c>
      <c r="BP37" s="3">
        <v>58.06</v>
      </c>
      <c r="BQ37" s="3">
        <v>58.05</v>
      </c>
      <c r="BR37" s="3">
        <v>56.85</v>
      </c>
      <c r="BS37" s="3">
        <v>57.89</v>
      </c>
      <c r="BU37" s="3">
        <v>71</v>
      </c>
      <c r="BV37" s="3">
        <v>57.39</v>
      </c>
      <c r="BW37" s="3">
        <v>57.4</v>
      </c>
      <c r="BX37" s="3">
        <v>57.39</v>
      </c>
      <c r="BY37" s="3">
        <v>52.6</v>
      </c>
      <c r="BZ37" s="3">
        <v>57.4</v>
      </c>
      <c r="CA37" s="3">
        <v>57.4</v>
      </c>
      <c r="CB37" s="3">
        <v>57.39</v>
      </c>
      <c r="CC37" s="3">
        <v>57.4</v>
      </c>
      <c r="CD37" s="3">
        <v>57.39</v>
      </c>
      <c r="CE37" s="3">
        <v>57.55</v>
      </c>
      <c r="CF37" s="3">
        <v>57.89</v>
      </c>
    </row>
    <row r="38" spans="8:84" x14ac:dyDescent="0.3">
      <c r="S38" s="64">
        <v>58</v>
      </c>
      <c r="T38" s="3">
        <v>99</v>
      </c>
      <c r="U38" s="64">
        <v>58</v>
      </c>
      <c r="BH38" s="3">
        <v>70</v>
      </c>
      <c r="BI38" s="3">
        <v>57.73</v>
      </c>
      <c r="BJ38" s="3">
        <v>57.73</v>
      </c>
      <c r="BK38" s="3">
        <v>57.73</v>
      </c>
      <c r="BL38" s="3">
        <v>58.03</v>
      </c>
      <c r="BM38" s="3">
        <v>57.73</v>
      </c>
      <c r="BN38" s="3">
        <v>57.73</v>
      </c>
      <c r="BO38" s="3">
        <v>57.73</v>
      </c>
      <c r="BP38" s="3">
        <v>57.73</v>
      </c>
      <c r="BQ38" s="3">
        <v>57.73</v>
      </c>
      <c r="BR38" s="3">
        <v>56.54</v>
      </c>
      <c r="BS38" s="3">
        <v>57.57</v>
      </c>
      <c r="BU38" s="3">
        <v>70</v>
      </c>
      <c r="BV38" s="3">
        <v>57.11</v>
      </c>
      <c r="BW38" s="3">
        <v>57.12</v>
      </c>
      <c r="BX38" s="3">
        <v>57.11</v>
      </c>
      <c r="BY38" s="3">
        <v>52.36</v>
      </c>
      <c r="BZ38" s="3">
        <v>57.12</v>
      </c>
      <c r="CA38" s="3">
        <v>57.12</v>
      </c>
      <c r="CB38" s="3">
        <v>57.11</v>
      </c>
      <c r="CC38" s="3">
        <v>57.12</v>
      </c>
      <c r="CD38" s="3">
        <v>57.11</v>
      </c>
      <c r="CE38" s="3">
        <v>56.98</v>
      </c>
      <c r="CF38" s="3">
        <v>57.57</v>
      </c>
    </row>
    <row r="39" spans="8:84" x14ac:dyDescent="0.3">
      <c r="S39" s="64">
        <v>57</v>
      </c>
      <c r="T39" s="3">
        <v>97.5</v>
      </c>
      <c r="U39" s="64">
        <v>57</v>
      </c>
      <c r="BH39" s="3">
        <v>69</v>
      </c>
      <c r="BI39" s="3">
        <v>57.41</v>
      </c>
      <c r="BJ39" s="3">
        <v>57.42</v>
      </c>
      <c r="BK39" s="3">
        <v>57.41</v>
      </c>
      <c r="BL39" s="3">
        <v>57.74</v>
      </c>
      <c r="BM39" s="3">
        <v>57.42</v>
      </c>
      <c r="BN39" s="3">
        <v>57.42</v>
      </c>
      <c r="BO39" s="3">
        <v>57.41</v>
      </c>
      <c r="BP39" s="3">
        <v>57.42</v>
      </c>
      <c r="BQ39" s="3">
        <v>57.41</v>
      </c>
      <c r="BR39" s="3">
        <v>56.14</v>
      </c>
      <c r="BS39" s="3">
        <v>57.25</v>
      </c>
      <c r="BU39" s="3">
        <v>69</v>
      </c>
      <c r="BV39" s="3">
        <v>56.88</v>
      </c>
      <c r="BW39" s="3">
        <v>56.89</v>
      </c>
      <c r="BX39" s="3">
        <v>56.88</v>
      </c>
      <c r="BY39" s="3">
        <v>52.15</v>
      </c>
      <c r="BZ39" s="3">
        <v>56.89</v>
      </c>
      <c r="CA39" s="3">
        <v>56.89</v>
      </c>
      <c r="CB39" s="3">
        <v>56.88</v>
      </c>
      <c r="CC39" s="3">
        <v>56.89</v>
      </c>
      <c r="CD39" s="3">
        <v>56.88</v>
      </c>
      <c r="CE39" s="3">
        <v>56.83</v>
      </c>
      <c r="CF39" s="3">
        <v>57.25</v>
      </c>
    </row>
    <row r="40" spans="8:84" x14ac:dyDescent="0.3">
      <c r="S40" s="64">
        <v>56</v>
      </c>
      <c r="T40" s="3">
        <v>97</v>
      </c>
      <c r="U40" s="64">
        <v>56</v>
      </c>
      <c r="BH40" s="3">
        <v>68</v>
      </c>
      <c r="BI40" s="3">
        <v>57.1</v>
      </c>
      <c r="BJ40" s="3">
        <v>57.1</v>
      </c>
      <c r="BK40" s="3">
        <v>57.1</v>
      </c>
      <c r="BL40" s="3">
        <v>57.45</v>
      </c>
      <c r="BM40" s="3">
        <v>57.1</v>
      </c>
      <c r="BN40" s="3">
        <v>57.1</v>
      </c>
      <c r="BO40" s="3">
        <v>57.1</v>
      </c>
      <c r="BP40" s="3">
        <v>57.1</v>
      </c>
      <c r="BQ40" s="3">
        <v>57.1</v>
      </c>
      <c r="BR40" s="3">
        <v>56.09</v>
      </c>
      <c r="BS40" s="3">
        <v>56.96</v>
      </c>
      <c r="BU40" s="3">
        <v>68</v>
      </c>
      <c r="BV40" s="3">
        <v>56.64</v>
      </c>
      <c r="BW40" s="3">
        <v>56.65</v>
      </c>
      <c r="BX40" s="3">
        <v>56.64</v>
      </c>
      <c r="BY40" s="3">
        <v>51.94</v>
      </c>
      <c r="BZ40" s="3">
        <v>56.65</v>
      </c>
      <c r="CA40" s="3">
        <v>56.65</v>
      </c>
      <c r="CB40" s="3">
        <v>56.64</v>
      </c>
      <c r="CC40" s="3">
        <v>56.65</v>
      </c>
      <c r="CD40" s="3">
        <v>56.64</v>
      </c>
      <c r="CE40" s="3">
        <v>56.51</v>
      </c>
      <c r="CF40" s="3">
        <v>56.96</v>
      </c>
    </row>
    <row r="41" spans="8:84" x14ac:dyDescent="0.3">
      <c r="S41" s="64">
        <v>55</v>
      </c>
      <c r="T41" s="3">
        <v>95</v>
      </c>
      <c r="U41" s="64">
        <v>55</v>
      </c>
      <c r="BH41" s="3">
        <v>67</v>
      </c>
      <c r="BI41" s="3">
        <v>56.75</v>
      </c>
      <c r="BJ41" s="3">
        <v>56.75</v>
      </c>
      <c r="BK41" s="3">
        <v>56.75</v>
      </c>
      <c r="BL41" s="3">
        <v>57.13</v>
      </c>
      <c r="BM41" s="3">
        <v>56.75</v>
      </c>
      <c r="BN41" s="3">
        <v>56.75</v>
      </c>
      <c r="BO41" s="3">
        <v>56.75</v>
      </c>
      <c r="BP41" s="3">
        <v>56.75</v>
      </c>
      <c r="BQ41" s="3">
        <v>56.75</v>
      </c>
      <c r="BR41" s="3">
        <v>55.98</v>
      </c>
      <c r="BS41" s="3">
        <v>56.66</v>
      </c>
      <c r="BU41" s="3">
        <v>67</v>
      </c>
      <c r="BV41" s="3">
        <v>56.37</v>
      </c>
      <c r="BW41" s="3">
        <v>56.38</v>
      </c>
      <c r="BX41" s="3">
        <v>56.37</v>
      </c>
      <c r="BY41" s="3">
        <v>51.7</v>
      </c>
      <c r="BZ41" s="3">
        <v>56.38</v>
      </c>
      <c r="CA41" s="3">
        <v>56.38</v>
      </c>
      <c r="CB41" s="3">
        <v>56.37</v>
      </c>
      <c r="CC41" s="3">
        <v>56.38</v>
      </c>
      <c r="CD41" s="3">
        <v>56.37</v>
      </c>
      <c r="CE41" s="3">
        <v>56.35</v>
      </c>
      <c r="CF41" s="3">
        <v>56.66</v>
      </c>
    </row>
    <row r="42" spans="8:84" x14ac:dyDescent="0.3">
      <c r="S42" s="64">
        <v>54</v>
      </c>
      <c r="T42" s="3">
        <v>93.5</v>
      </c>
      <c r="U42" s="64">
        <v>54</v>
      </c>
      <c r="BH42" s="3">
        <v>66</v>
      </c>
      <c r="BI42" s="3">
        <v>56.39</v>
      </c>
      <c r="BJ42" s="3">
        <v>56.4</v>
      </c>
      <c r="BK42" s="3">
        <v>56.39</v>
      </c>
      <c r="BL42" s="3">
        <v>56.81</v>
      </c>
      <c r="BM42" s="3">
        <v>56.4</v>
      </c>
      <c r="BN42" s="3">
        <v>56.4</v>
      </c>
      <c r="BO42" s="3">
        <v>56.39</v>
      </c>
      <c r="BP42" s="3">
        <v>56.4</v>
      </c>
      <c r="BQ42" s="3">
        <v>56.39</v>
      </c>
      <c r="BR42" s="3">
        <v>54.92</v>
      </c>
      <c r="BS42" s="3">
        <v>56.36</v>
      </c>
      <c r="BU42" s="3">
        <v>66</v>
      </c>
      <c r="BV42" s="3">
        <v>56.1</v>
      </c>
      <c r="BW42" s="3">
        <v>56.11</v>
      </c>
      <c r="BX42" s="3">
        <v>56.1</v>
      </c>
      <c r="BY42" s="3">
        <v>51.46</v>
      </c>
      <c r="BZ42" s="3">
        <v>56.11</v>
      </c>
      <c r="CA42" s="3">
        <v>56.11</v>
      </c>
      <c r="CB42" s="3">
        <v>56.1</v>
      </c>
      <c r="CC42" s="3">
        <v>56.11</v>
      </c>
      <c r="CD42" s="3">
        <v>56.1</v>
      </c>
      <c r="CE42" s="3">
        <v>56.35</v>
      </c>
      <c r="CF42" s="3">
        <v>56.36</v>
      </c>
    </row>
    <row r="43" spans="8:84" x14ac:dyDescent="0.3">
      <c r="S43" s="3">
        <v>42</v>
      </c>
      <c r="T43" s="3">
        <v>93</v>
      </c>
      <c r="U43" s="3">
        <v>42</v>
      </c>
      <c r="BH43" s="3">
        <v>65</v>
      </c>
      <c r="BI43" s="3">
        <v>56.03</v>
      </c>
      <c r="BJ43" s="3">
        <v>56.04</v>
      </c>
      <c r="BK43" s="3">
        <v>56.03</v>
      </c>
      <c r="BL43" s="3">
        <v>56.47</v>
      </c>
      <c r="BM43" s="3">
        <v>56.04</v>
      </c>
      <c r="BN43" s="3">
        <v>56.04</v>
      </c>
      <c r="BO43" s="3">
        <v>56.03</v>
      </c>
      <c r="BP43" s="3">
        <v>56.04</v>
      </c>
      <c r="BQ43" s="3">
        <v>56.03</v>
      </c>
      <c r="BR43" s="3">
        <v>54.67</v>
      </c>
      <c r="BS43" s="3">
        <v>56.06</v>
      </c>
      <c r="BU43" s="3">
        <v>65</v>
      </c>
      <c r="BV43" s="3">
        <v>55.8</v>
      </c>
      <c r="BW43" s="3">
        <v>55.81</v>
      </c>
      <c r="BX43" s="3">
        <v>55.8</v>
      </c>
      <c r="BY43" s="3">
        <v>51.19</v>
      </c>
      <c r="BZ43" s="3">
        <v>55.81</v>
      </c>
      <c r="CA43" s="3">
        <v>55.81</v>
      </c>
      <c r="CB43" s="3">
        <v>55.8</v>
      </c>
      <c r="CC43" s="3">
        <v>55.81</v>
      </c>
      <c r="CD43" s="3">
        <v>55.8</v>
      </c>
      <c r="CE43" s="3">
        <v>55.36</v>
      </c>
      <c r="CF43" s="3">
        <v>56.06</v>
      </c>
    </row>
    <row r="44" spans="8:84" x14ac:dyDescent="0.3">
      <c r="S44" s="3">
        <v>41</v>
      </c>
      <c r="T44" s="3">
        <v>92.5</v>
      </c>
      <c r="U44" s="3">
        <v>41</v>
      </c>
      <c r="BH44" s="3">
        <v>64</v>
      </c>
      <c r="BI44" s="3">
        <v>55.67</v>
      </c>
      <c r="BJ44" s="3">
        <v>55.68</v>
      </c>
      <c r="BK44" s="3">
        <v>55.67</v>
      </c>
      <c r="BL44" s="3">
        <v>56.14</v>
      </c>
      <c r="BM44" s="3">
        <v>55.68</v>
      </c>
      <c r="BN44" s="3">
        <v>55.68</v>
      </c>
      <c r="BO44" s="3">
        <v>55.67</v>
      </c>
      <c r="BP44" s="3">
        <v>55.68</v>
      </c>
      <c r="BQ44" s="3">
        <v>55.67</v>
      </c>
      <c r="BR44" s="3">
        <v>54.56</v>
      </c>
      <c r="BS44" s="3">
        <v>55.72</v>
      </c>
      <c r="BU44" s="3">
        <v>64</v>
      </c>
      <c r="BV44" s="3">
        <v>55.51</v>
      </c>
      <c r="BW44" s="3">
        <v>55.51</v>
      </c>
      <c r="BX44" s="3">
        <v>55.51</v>
      </c>
      <c r="BY44" s="3">
        <v>50.93</v>
      </c>
      <c r="BZ44" s="3">
        <v>55.51</v>
      </c>
      <c r="CA44" s="3">
        <v>55.51</v>
      </c>
      <c r="CB44" s="3">
        <v>55.51</v>
      </c>
      <c r="CC44" s="3">
        <v>55.51</v>
      </c>
      <c r="CD44" s="3">
        <v>55.51</v>
      </c>
      <c r="CE44" s="3">
        <v>54.91</v>
      </c>
      <c r="CF44" s="3">
        <v>55.72</v>
      </c>
    </row>
    <row r="45" spans="8:84" x14ac:dyDescent="0.3">
      <c r="S45" s="3">
        <v>40</v>
      </c>
      <c r="T45" s="3">
        <v>92</v>
      </c>
      <c r="U45" s="3">
        <v>40</v>
      </c>
      <c r="BH45" s="3">
        <v>63</v>
      </c>
      <c r="BI45" s="3">
        <v>55.24</v>
      </c>
      <c r="BJ45" s="3">
        <v>55.24</v>
      </c>
      <c r="BK45" s="3">
        <v>55.24</v>
      </c>
      <c r="BL45" s="3">
        <v>55.74</v>
      </c>
      <c r="BM45" s="3">
        <v>55.24</v>
      </c>
      <c r="BN45" s="3">
        <v>55.24</v>
      </c>
      <c r="BO45" s="3">
        <v>55.24</v>
      </c>
      <c r="BP45" s="3">
        <v>55.24</v>
      </c>
      <c r="BQ45" s="3">
        <v>55.24</v>
      </c>
      <c r="BR45" s="3">
        <v>54.28</v>
      </c>
      <c r="BS45" s="3">
        <v>55.37</v>
      </c>
      <c r="BU45" s="3">
        <v>63</v>
      </c>
      <c r="BV45" s="3">
        <v>55.24</v>
      </c>
      <c r="BW45" s="3">
        <v>55.24</v>
      </c>
      <c r="BX45" s="3">
        <v>55.24</v>
      </c>
      <c r="BY45" s="3">
        <v>50.69</v>
      </c>
      <c r="BZ45" s="3">
        <v>55.24</v>
      </c>
      <c r="CA45" s="3">
        <v>55.24</v>
      </c>
      <c r="CB45" s="3">
        <v>55.24</v>
      </c>
      <c r="CC45" s="3">
        <v>55.24</v>
      </c>
      <c r="CD45" s="3">
        <v>55.24</v>
      </c>
      <c r="CE45" s="3">
        <v>54.26</v>
      </c>
      <c r="CF45" s="3">
        <v>55.37</v>
      </c>
    </row>
    <row r="46" spans="8:84" x14ac:dyDescent="0.3">
      <c r="S46" s="3">
        <v>38</v>
      </c>
      <c r="T46" s="3">
        <v>91</v>
      </c>
      <c r="U46" s="3">
        <v>38</v>
      </c>
      <c r="BH46" s="3">
        <v>62</v>
      </c>
      <c r="BI46" s="3">
        <v>54.83</v>
      </c>
      <c r="BJ46" s="3">
        <v>54.83</v>
      </c>
      <c r="BK46" s="3">
        <v>54.83</v>
      </c>
      <c r="BL46" s="3">
        <v>55.37</v>
      </c>
      <c r="BM46" s="3">
        <v>54.83</v>
      </c>
      <c r="BN46" s="3">
        <v>54.83</v>
      </c>
      <c r="BO46" s="3">
        <v>54.83</v>
      </c>
      <c r="BP46" s="3">
        <v>54.83</v>
      </c>
      <c r="BQ46" s="3">
        <v>54.83</v>
      </c>
      <c r="BR46" s="3">
        <v>53.93</v>
      </c>
      <c r="BS46" s="3">
        <v>54.99</v>
      </c>
      <c r="BU46" s="3">
        <v>62</v>
      </c>
      <c r="BV46" s="3">
        <v>54.97</v>
      </c>
      <c r="BW46" s="3">
        <v>54.98</v>
      </c>
      <c r="BX46" s="3">
        <v>54.97</v>
      </c>
      <c r="BY46" s="3">
        <v>50.45</v>
      </c>
      <c r="BZ46" s="3">
        <v>54.98</v>
      </c>
      <c r="CA46" s="3">
        <v>54.98</v>
      </c>
      <c r="CB46" s="3">
        <v>54.97</v>
      </c>
      <c r="CC46" s="3">
        <v>54.98</v>
      </c>
      <c r="CD46" s="3">
        <v>54.97</v>
      </c>
      <c r="CE46" s="3">
        <v>54.25</v>
      </c>
      <c r="CF46" s="3">
        <v>54.99</v>
      </c>
    </row>
    <row r="47" spans="8:84" x14ac:dyDescent="0.3">
      <c r="S47" s="3">
        <v>37</v>
      </c>
      <c r="T47" s="3">
        <v>90</v>
      </c>
      <c r="U47" s="3">
        <v>37</v>
      </c>
      <c r="BP47" s="3"/>
      <c r="BW47" s="3"/>
    </row>
    <row r="48" spans="8:84" x14ac:dyDescent="0.3">
      <c r="S48" s="3">
        <v>36</v>
      </c>
      <c r="T48" s="3">
        <v>89</v>
      </c>
      <c r="U48" s="3">
        <v>36</v>
      </c>
    </row>
    <row r="49" spans="19:21" x14ac:dyDescent="0.3">
      <c r="S49" s="3">
        <v>35</v>
      </c>
      <c r="T49" s="3">
        <v>88.5</v>
      </c>
      <c r="U49" s="3">
        <v>35</v>
      </c>
    </row>
    <row r="50" spans="19:21" x14ac:dyDescent="0.3">
      <c r="S50" s="3">
        <v>34</v>
      </c>
      <c r="T50" s="3">
        <v>88</v>
      </c>
      <c r="U50" s="3">
        <v>34</v>
      </c>
    </row>
    <row r="51" spans="19:21" x14ac:dyDescent="0.3">
      <c r="S51" s="3">
        <v>32</v>
      </c>
      <c r="T51" s="3">
        <v>86.5</v>
      </c>
      <c r="U51" s="3">
        <v>32</v>
      </c>
    </row>
    <row r="52" spans="19:21" x14ac:dyDescent="0.3">
      <c r="S52" s="3">
        <v>31</v>
      </c>
      <c r="T52" s="3">
        <v>86</v>
      </c>
      <c r="U52" s="3">
        <v>31</v>
      </c>
    </row>
    <row r="53" spans="19:21" x14ac:dyDescent="0.3">
      <c r="S53" s="3">
        <v>31</v>
      </c>
      <c r="T53" s="3">
        <v>85.75</v>
      </c>
      <c r="U53" s="3">
        <v>31</v>
      </c>
    </row>
    <row r="54" spans="19:21" x14ac:dyDescent="0.3">
      <c r="S54" s="3">
        <v>30</v>
      </c>
      <c r="T54" s="3">
        <v>85.5</v>
      </c>
      <c r="U54" s="3">
        <v>30</v>
      </c>
    </row>
    <row r="55" spans="19:21" x14ac:dyDescent="0.3">
      <c r="S55" s="3">
        <v>28</v>
      </c>
      <c r="T55" s="3">
        <v>84.5</v>
      </c>
      <c r="U55" s="3">
        <v>28</v>
      </c>
    </row>
    <row r="56" spans="19:21" x14ac:dyDescent="0.3">
      <c r="S56" s="3">
        <v>27</v>
      </c>
      <c r="T56" s="3">
        <v>84</v>
      </c>
      <c r="U56" s="3">
        <v>27</v>
      </c>
    </row>
    <row r="57" spans="19:21" x14ac:dyDescent="0.3">
      <c r="S57" s="3">
        <v>26</v>
      </c>
      <c r="T57" s="3">
        <v>83</v>
      </c>
      <c r="U57" s="3">
        <v>26</v>
      </c>
    </row>
    <row r="58" spans="19:21" x14ac:dyDescent="0.3">
      <c r="S58" s="3">
        <v>25</v>
      </c>
      <c r="T58" s="3">
        <v>82.5</v>
      </c>
      <c r="U58" s="3">
        <v>25</v>
      </c>
    </row>
    <row r="59" spans="19:21" x14ac:dyDescent="0.3">
      <c r="S59" s="3">
        <v>24</v>
      </c>
      <c r="T59" s="3">
        <v>82</v>
      </c>
      <c r="U59" s="3">
        <v>24</v>
      </c>
    </row>
    <row r="60" spans="19:21" x14ac:dyDescent="0.3">
      <c r="S60" s="3">
        <v>23</v>
      </c>
      <c r="T60" s="3">
        <v>81</v>
      </c>
      <c r="U60" s="3">
        <v>23</v>
      </c>
    </row>
  </sheetData>
  <sheetProtection algorithmName="SHA-512" hashValue="uxXuE0nbNVhizgUjaH7E1Z6WuOs+TF8beFgrqkS7lq3f2lanIGzoP28bEwKBcIYsT0BdG//y31m6WWSvD6qUDg==" saltValue="7TOuDEdH3EhWeRhXwZoNbA==" spinCount="100000" sheet="1" objects="1" scenarios="1" selectLockedCells="1" selectUnlockedCells="1"/>
  <mergeCells count="6">
    <mergeCell ref="BH3:BS4"/>
    <mergeCell ref="BU3:CF4"/>
    <mergeCell ref="H3:P4"/>
    <mergeCell ref="S3:U4"/>
    <mergeCell ref="X3:AM4"/>
    <mergeCell ref="AO3:BE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표점 계산기</vt:lpstr>
      <vt:lpstr>설명 및 참고서</vt:lpstr>
      <vt:lpstr>변환표준점수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dc:creator>
  <cp:lastModifiedBy>frank</cp:lastModifiedBy>
  <dcterms:created xsi:type="dcterms:W3CDTF">2020-09-11T10:22:56Z</dcterms:created>
  <dcterms:modified xsi:type="dcterms:W3CDTF">2021-01-04T13:29:52Z</dcterms:modified>
</cp:coreProperties>
</file>